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ml.chartshapes+xml"/>
  <Override PartName="/xl/charts/chart11.xml" ContentType="application/vnd.openxmlformats-officedocument.drawingml.chart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6.xml" ContentType="application/vnd.openxmlformats-officedocument.drawingml.chartshapes+xml"/>
  <Override PartName="/xl/charts/chart18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xr:revisionPtr revIDLastSave="0" documentId="13_ncr:1_{B2726556-C92A-489F-B3C5-33EE96C2927E}" xr6:coauthVersionLast="47" xr6:coauthVersionMax="47" xr10:uidLastSave="{00000000-0000-0000-0000-000000000000}"/>
  <bookViews>
    <workbookView showHorizontalScroll="0" showVerticalScroll="0" xWindow="-120" yWindow="-120" windowWidth="29040" windowHeight="16440" xr2:uid="{00000000-000D-0000-FFFF-FFFF00000000}"/>
  </bookViews>
  <sheets>
    <sheet name="Grains" sheetId="2" r:id="rId1"/>
    <sheet name="Soybeans" sheetId="3" state="hidden" r:id="rId2"/>
    <sheet name="Corn" sheetId="6" state="hidden" r:id="rId3"/>
    <sheet name="Wheat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5" l="1"/>
  <c r="P25" i="5"/>
  <c r="P24" i="5"/>
  <c r="P23" i="5"/>
  <c r="P22" i="5"/>
  <c r="P21" i="5"/>
  <c r="P20" i="5"/>
  <c r="P19" i="5"/>
  <c r="P18" i="5"/>
  <c r="P17" i="5"/>
  <c r="P16" i="5"/>
  <c r="P15" i="5"/>
  <c r="P26" i="6"/>
  <c r="P25" i="6"/>
  <c r="P24" i="6"/>
  <c r="P23" i="6"/>
  <c r="P22" i="6"/>
  <c r="P21" i="6"/>
  <c r="P20" i="6"/>
  <c r="P19" i="6"/>
  <c r="P18" i="6"/>
  <c r="P17" i="6"/>
  <c r="P16" i="6"/>
  <c r="P15" i="6"/>
  <c r="P26" i="3"/>
  <c r="P25" i="3"/>
  <c r="P24" i="3"/>
  <c r="P23" i="3"/>
  <c r="P22" i="3"/>
  <c r="P21" i="3"/>
  <c r="P20" i="3"/>
  <c r="P19" i="3"/>
  <c r="P18" i="3"/>
  <c r="P17" i="3"/>
  <c r="P16" i="3"/>
  <c r="P15" i="3"/>
  <c r="B54" i="2"/>
  <c r="S36" i="3"/>
  <c r="S35" i="5"/>
  <c r="S36" i="5"/>
  <c r="AJ20" i="3"/>
  <c r="R35" i="5"/>
  <c r="AJ18" i="3"/>
  <c r="S36" i="6"/>
  <c r="R35" i="6"/>
  <c r="AJ19" i="3"/>
  <c r="S35" i="6"/>
  <c r="R35" i="3"/>
  <c r="S35" i="3"/>
  <c r="R36" i="5" l="1"/>
  <c r="R36" i="6"/>
  <c r="Q2" i="6"/>
  <c r="AJ2" i="6" s="1"/>
  <c r="Q2" i="5"/>
  <c r="AJ2" i="5" s="1"/>
  <c r="S2" i="6"/>
  <c r="Q2" i="3"/>
  <c r="AJ2" i="3" s="1"/>
  <c r="A2" i="5" l="1"/>
  <c r="Q15" i="5"/>
  <c r="R37" i="5"/>
  <c r="J9" i="2"/>
  <c r="Q15" i="6"/>
  <c r="P2" i="6" s="1"/>
  <c r="A2" i="6"/>
  <c r="R37" i="6"/>
  <c r="Q15" i="3"/>
  <c r="S2" i="3"/>
  <c r="T2" i="3"/>
  <c r="R2" i="6"/>
  <c r="R2" i="5"/>
  <c r="R2" i="3"/>
  <c r="Q3" i="5"/>
  <c r="Q3" i="6"/>
  <c r="S3" i="5"/>
  <c r="T2" i="5"/>
  <c r="AJ3" i="5"/>
  <c r="T2" i="6"/>
  <c r="AJ3" i="6"/>
  <c r="T3" i="6"/>
  <c r="S2" i="5"/>
  <c r="S3" i="6"/>
  <c r="R3" i="6"/>
  <c r="O9" i="2" l="1"/>
  <c r="B9" i="2"/>
  <c r="B8" i="2"/>
  <c r="O8" i="2"/>
  <c r="J8" i="2"/>
  <c r="AC2" i="5"/>
  <c r="AF2" i="5" s="1"/>
  <c r="AB2" i="5"/>
  <c r="O10" i="2"/>
  <c r="B10" i="2"/>
  <c r="AC2" i="3"/>
  <c r="AF2" i="3" s="1"/>
  <c r="J10" i="2"/>
  <c r="AB2" i="6"/>
  <c r="AC2" i="6"/>
  <c r="AF2" i="6" s="1"/>
  <c r="K10" i="2"/>
  <c r="P9" i="2"/>
  <c r="K9" i="2"/>
  <c r="K8" i="2"/>
  <c r="A3" i="5"/>
  <c r="Q16" i="5"/>
  <c r="B2" i="5"/>
  <c r="C2" i="5" s="1"/>
  <c r="P2" i="5"/>
  <c r="O7" i="2" s="1"/>
  <c r="R38" i="5"/>
  <c r="AB3" i="6"/>
  <c r="AC3" i="6"/>
  <c r="AF3" i="6" s="1"/>
  <c r="Q16" i="6"/>
  <c r="A3" i="6"/>
  <c r="R38" i="6"/>
  <c r="B2" i="6"/>
  <c r="C2" i="6" s="1"/>
  <c r="P2" i="3"/>
  <c r="B2" i="3"/>
  <c r="AD34" i="2"/>
  <c r="AA34" i="2"/>
  <c r="R36" i="3"/>
  <c r="AB34" i="2"/>
  <c r="U2" i="6"/>
  <c r="Q4" i="5"/>
  <c r="S4" i="5" s="1"/>
  <c r="Q3" i="3"/>
  <c r="Y34" i="2"/>
  <c r="U2" i="5"/>
  <c r="AJ4" i="5"/>
  <c r="T3" i="5"/>
  <c r="T4" i="5"/>
  <c r="U2" i="3"/>
  <c r="R3" i="5"/>
  <c r="U3" i="6"/>
  <c r="T15" i="3"/>
  <c r="Q4" i="6"/>
  <c r="T4" i="6"/>
  <c r="S4" i="6"/>
  <c r="AJ4" i="6"/>
  <c r="P8" i="2" l="1"/>
  <c r="AC3" i="5"/>
  <c r="AF3" i="5" s="1"/>
  <c r="P10" i="2"/>
  <c r="AB3" i="5"/>
  <c r="Q9" i="2"/>
  <c r="Q8" i="2"/>
  <c r="L9" i="2"/>
  <c r="L8" i="2"/>
  <c r="Q17" i="5"/>
  <c r="A4" i="5"/>
  <c r="P3" i="5"/>
  <c r="B3" i="5"/>
  <c r="C3" i="5" s="1"/>
  <c r="R39" i="5"/>
  <c r="AH2" i="5"/>
  <c r="N2" i="5"/>
  <c r="V12" i="5" s="1"/>
  <c r="J2" i="5"/>
  <c r="V8" i="5" s="1"/>
  <c r="F2" i="5"/>
  <c r="V4" i="5" s="1"/>
  <c r="I2" i="5"/>
  <c r="V7" i="5" s="1"/>
  <c r="H2" i="5"/>
  <c r="V6" i="5" s="1"/>
  <c r="O2" i="5"/>
  <c r="V13" i="5" s="1"/>
  <c r="M2" i="5"/>
  <c r="V11" i="5" s="1"/>
  <c r="E2" i="5"/>
  <c r="V3" i="5" s="1"/>
  <c r="L2" i="5"/>
  <c r="V10" i="5" s="1"/>
  <c r="D2" i="5"/>
  <c r="V2" i="5" s="1"/>
  <c r="G2" i="5"/>
  <c r="V5" i="5" s="1"/>
  <c r="K2" i="5"/>
  <c r="V9" i="5" s="1"/>
  <c r="J7" i="2"/>
  <c r="Q17" i="6"/>
  <c r="A4" i="6"/>
  <c r="R39" i="6"/>
  <c r="AH2" i="6"/>
  <c r="O2" i="6"/>
  <c r="V13" i="6" s="1"/>
  <c r="K2" i="6"/>
  <c r="V9" i="6" s="1"/>
  <c r="N2" i="6"/>
  <c r="V12" i="6" s="1"/>
  <c r="J2" i="6"/>
  <c r="V8" i="6" s="1"/>
  <c r="F2" i="6"/>
  <c r="V4" i="6" s="1"/>
  <c r="M2" i="6"/>
  <c r="V11" i="6" s="1"/>
  <c r="I2" i="6"/>
  <c r="V7" i="6" s="1"/>
  <c r="E2" i="6"/>
  <c r="V3" i="6" s="1"/>
  <c r="D2" i="6"/>
  <c r="V2" i="6" s="1"/>
  <c r="L2" i="6"/>
  <c r="V10" i="6" s="1"/>
  <c r="H2" i="6"/>
  <c r="V6" i="6" s="1"/>
  <c r="G2" i="6"/>
  <c r="V5" i="6" s="1"/>
  <c r="P3" i="6"/>
  <c r="B3" i="6"/>
  <c r="C3" i="6" s="1"/>
  <c r="B7" i="2"/>
  <c r="AH2" i="3"/>
  <c r="Q16" i="3"/>
  <c r="AD35" i="2"/>
  <c r="X35" i="2"/>
  <c r="X34" i="2"/>
  <c r="AA35" i="2"/>
  <c r="A2" i="3"/>
  <c r="A3" i="3"/>
  <c r="R37" i="3"/>
  <c r="AC34" i="2"/>
  <c r="Z34" i="2"/>
  <c r="Q5" i="6"/>
  <c r="AK3" i="5"/>
  <c r="Z7" i="5"/>
  <c r="Z13" i="6"/>
  <c r="W4" i="5"/>
  <c r="Y12" i="6"/>
  <c r="Y9" i="5"/>
  <c r="Z5" i="6"/>
  <c r="AK10" i="6"/>
  <c r="V34" i="2"/>
  <c r="AK11" i="5"/>
  <c r="W8" i="5"/>
  <c r="Z10" i="6"/>
  <c r="W2" i="5"/>
  <c r="W13" i="5"/>
  <c r="T3" i="3"/>
  <c r="Z5" i="5"/>
  <c r="Y11" i="6"/>
  <c r="Y5" i="6"/>
  <c r="AK7" i="5"/>
  <c r="W5" i="6"/>
  <c r="Y4" i="6"/>
  <c r="Z3" i="5"/>
  <c r="W13" i="6"/>
  <c r="W9" i="5"/>
  <c r="W11" i="6"/>
  <c r="R4" i="5"/>
  <c r="AK7" i="6"/>
  <c r="W12" i="6"/>
  <c r="Y13" i="5"/>
  <c r="AK12" i="5"/>
  <c r="U3" i="5"/>
  <c r="W6" i="6"/>
  <c r="AK13" i="5"/>
  <c r="Z4" i="6"/>
  <c r="Y5" i="5"/>
  <c r="W9" i="6"/>
  <c r="R4" i="6"/>
  <c r="S3" i="3"/>
  <c r="Y2" i="5"/>
  <c r="W7" i="6"/>
  <c r="Z6" i="6"/>
  <c r="W3" i="5"/>
  <c r="AJ3" i="3"/>
  <c r="Y3" i="5"/>
  <c r="W12" i="5"/>
  <c r="V35" i="2"/>
  <c r="AK3" i="6"/>
  <c r="Z10" i="5"/>
  <c r="AK12" i="6"/>
  <c r="AK9" i="5"/>
  <c r="Y8" i="5"/>
  <c r="Y4" i="5"/>
  <c r="AK6" i="5"/>
  <c r="Z8" i="6"/>
  <c r="AK4" i="6"/>
  <c r="W6" i="5"/>
  <c r="Y7" i="6"/>
  <c r="Z8" i="5"/>
  <c r="Z4" i="5"/>
  <c r="AB35" i="2"/>
  <c r="AK5" i="6"/>
  <c r="AK8" i="6"/>
  <c r="W4" i="6"/>
  <c r="Y6" i="5"/>
  <c r="AK8" i="5"/>
  <c r="AK10" i="5"/>
  <c r="Y12" i="5"/>
  <c r="R3" i="3"/>
  <c r="Z12" i="6"/>
  <c r="W7" i="5"/>
  <c r="Y10" i="5"/>
  <c r="Z7" i="6"/>
  <c r="Z11" i="6"/>
  <c r="W11" i="5"/>
  <c r="Z13" i="5"/>
  <c r="Y10" i="6"/>
  <c r="W3" i="6"/>
  <c r="W10" i="6"/>
  <c r="AK2" i="5"/>
  <c r="Z11" i="5"/>
  <c r="Z9" i="5"/>
  <c r="Y7" i="5"/>
  <c r="Z2" i="6"/>
  <c r="Y11" i="5"/>
  <c r="AJ5" i="6"/>
  <c r="Y35" i="2"/>
  <c r="AK13" i="6"/>
  <c r="AK9" i="6"/>
  <c r="Y8" i="6"/>
  <c r="AK6" i="6"/>
  <c r="W5" i="5"/>
  <c r="W10" i="5"/>
  <c r="Z12" i="5"/>
  <c r="Y13" i="6"/>
  <c r="Y2" i="6"/>
  <c r="AK11" i="6"/>
  <c r="Y6" i="6"/>
  <c r="Q5" i="5"/>
  <c r="AJ5" i="5" s="1"/>
  <c r="Y3" i="6"/>
  <c r="Z3" i="6"/>
  <c r="Z9" i="6"/>
  <c r="AK4" i="5"/>
  <c r="Z2" i="5"/>
  <c r="Z6" i="5"/>
  <c r="Y9" i="6"/>
  <c r="AK5" i="5"/>
  <c r="AK2" i="6"/>
  <c r="W2" i="6"/>
  <c r="W8" i="6"/>
  <c r="Q4" i="3"/>
  <c r="AJ4" i="3" s="1"/>
  <c r="K14" i="2" l="1"/>
  <c r="D8" i="2"/>
  <c r="S14" i="2"/>
  <c r="N14" i="2"/>
  <c r="AC4" i="5"/>
  <c r="AF4" i="5" s="1"/>
  <c r="Q10" i="2"/>
  <c r="AB4" i="5"/>
  <c r="L10" i="2"/>
  <c r="AB4" i="6"/>
  <c r="AC4" i="6"/>
  <c r="AF4" i="6" s="1"/>
  <c r="D10" i="2"/>
  <c r="P15" i="2"/>
  <c r="Q15" i="2"/>
  <c r="R15" i="2"/>
  <c r="S15" i="2"/>
  <c r="L15" i="2"/>
  <c r="M15" i="2"/>
  <c r="N15" i="2"/>
  <c r="K15" i="2"/>
  <c r="Q13" i="2"/>
  <c r="AD8" i="5"/>
  <c r="AG8" i="5" s="1"/>
  <c r="R13" i="2"/>
  <c r="R14" i="2"/>
  <c r="Q14" i="2"/>
  <c r="S13" i="2"/>
  <c r="P13" i="2"/>
  <c r="P14" i="2"/>
  <c r="AH3" i="5"/>
  <c r="P7" i="2"/>
  <c r="P12" i="2" s="1"/>
  <c r="AD13" i="5"/>
  <c r="AG13" i="5" s="1"/>
  <c r="AA13" i="5"/>
  <c r="AD6" i="5"/>
  <c r="AG6" i="5" s="1"/>
  <c r="AA6" i="5"/>
  <c r="AD5" i="5"/>
  <c r="AG5" i="5" s="1"/>
  <c r="AA5" i="5"/>
  <c r="AA11" i="5"/>
  <c r="AD11" i="5"/>
  <c r="AG11" i="5" s="1"/>
  <c r="AA4" i="5"/>
  <c r="AD4" i="5"/>
  <c r="AG4" i="5" s="1"/>
  <c r="AD2" i="5"/>
  <c r="AG2" i="5" s="1"/>
  <c r="AA2" i="5"/>
  <c r="AA8" i="5"/>
  <c r="AA10" i="5"/>
  <c r="AD10" i="5"/>
  <c r="AG10" i="5" s="1"/>
  <c r="AD12" i="5"/>
  <c r="AG12" i="5" s="1"/>
  <c r="AA12" i="5"/>
  <c r="AA9" i="5"/>
  <c r="AD9" i="5"/>
  <c r="AG9" i="5" s="1"/>
  <c r="AA3" i="5"/>
  <c r="AD3" i="5"/>
  <c r="AG3" i="5" s="1"/>
  <c r="AD7" i="5"/>
  <c r="AG7" i="5" s="1"/>
  <c r="AA7" i="5"/>
  <c r="A5" i="5"/>
  <c r="Q18" i="5"/>
  <c r="O3" i="5"/>
  <c r="K3" i="5"/>
  <c r="J3" i="5"/>
  <c r="F3" i="5"/>
  <c r="N3" i="5"/>
  <c r="I3" i="5"/>
  <c r="E3" i="5"/>
  <c r="M3" i="5"/>
  <c r="H3" i="5"/>
  <c r="D3" i="5"/>
  <c r="L3" i="5"/>
  <c r="G3" i="5"/>
  <c r="R40" i="5"/>
  <c r="P4" i="5"/>
  <c r="Q7" i="2" s="1"/>
  <c r="B4" i="5"/>
  <c r="C4" i="5" s="1"/>
  <c r="AI2" i="5"/>
  <c r="M14" i="2"/>
  <c r="L14" i="2"/>
  <c r="N13" i="2"/>
  <c r="M13" i="2"/>
  <c r="L13" i="2"/>
  <c r="AD7" i="6"/>
  <c r="AG7" i="6" s="1"/>
  <c r="K13" i="2"/>
  <c r="D9" i="2"/>
  <c r="AH3" i="6"/>
  <c r="K7" i="2"/>
  <c r="K12" i="2" s="1"/>
  <c r="AI2" i="6"/>
  <c r="AA3" i="6"/>
  <c r="AD3" i="6"/>
  <c r="AG3" i="6" s="1"/>
  <c r="AA8" i="6"/>
  <c r="AD8" i="6"/>
  <c r="AG8" i="6" s="1"/>
  <c r="AD6" i="6"/>
  <c r="AG6" i="6" s="1"/>
  <c r="AA6" i="6"/>
  <c r="AD12" i="6"/>
  <c r="AG12" i="6" s="1"/>
  <c r="AA12" i="6"/>
  <c r="AA10" i="6"/>
  <c r="AD10" i="6"/>
  <c r="AG10" i="6" s="1"/>
  <c r="AA11" i="6"/>
  <c r="AD11" i="6"/>
  <c r="AG11" i="6" s="1"/>
  <c r="AD9" i="6"/>
  <c r="AG9" i="6" s="1"/>
  <c r="AA9" i="6"/>
  <c r="AA2" i="6"/>
  <c r="AD2" i="6"/>
  <c r="AG2" i="6" s="1"/>
  <c r="AD4" i="6"/>
  <c r="AG4" i="6" s="1"/>
  <c r="AA4" i="6"/>
  <c r="AD13" i="6"/>
  <c r="AG13" i="6" s="1"/>
  <c r="AA13" i="6"/>
  <c r="AA5" i="6"/>
  <c r="AD5" i="6"/>
  <c r="AG5" i="6" s="1"/>
  <c r="Q18" i="6"/>
  <c r="A5" i="6"/>
  <c r="AA7" i="6"/>
  <c r="R40" i="6"/>
  <c r="O3" i="6"/>
  <c r="K3" i="6"/>
  <c r="L3" i="6"/>
  <c r="G3" i="6"/>
  <c r="J3" i="6"/>
  <c r="F3" i="6"/>
  <c r="N3" i="6"/>
  <c r="I3" i="6"/>
  <c r="E3" i="6"/>
  <c r="M3" i="6"/>
  <c r="H3" i="6"/>
  <c r="D3" i="6"/>
  <c r="P4" i="6"/>
  <c r="B4" i="6"/>
  <c r="C4" i="6" s="1"/>
  <c r="Q17" i="3"/>
  <c r="P3" i="3"/>
  <c r="B3" i="3"/>
  <c r="C3" i="3" s="1"/>
  <c r="M3" i="3" s="1"/>
  <c r="AD36" i="2"/>
  <c r="X36" i="2"/>
  <c r="AA36" i="2"/>
  <c r="AB2" i="3"/>
  <c r="AB3" i="3"/>
  <c r="AC3" i="3"/>
  <c r="AF3" i="3" s="1"/>
  <c r="A4" i="3"/>
  <c r="R38" i="3"/>
  <c r="C2" i="3"/>
  <c r="AC35" i="2"/>
  <c r="Z35" i="2"/>
  <c r="W35" i="2"/>
  <c r="W34" i="2"/>
  <c r="X10" i="5"/>
  <c r="U4" i="5"/>
  <c r="AB36" i="2"/>
  <c r="T5" i="5"/>
  <c r="X8" i="5"/>
  <c r="V36" i="2"/>
  <c r="S5" i="6"/>
  <c r="X12" i="6"/>
  <c r="X13" i="6"/>
  <c r="U3" i="3"/>
  <c r="X3" i="6"/>
  <c r="R4" i="3"/>
  <c r="X11" i="6"/>
  <c r="Y36" i="2"/>
  <c r="X12" i="5"/>
  <c r="X5" i="5"/>
  <c r="X7" i="6"/>
  <c r="X9" i="6"/>
  <c r="X4" i="5"/>
  <c r="T4" i="3"/>
  <c r="Q5" i="3"/>
  <c r="S4" i="3"/>
  <c r="X6" i="5"/>
  <c r="R5" i="5"/>
  <c r="R5" i="6"/>
  <c r="X4" i="6"/>
  <c r="X7" i="5"/>
  <c r="X5" i="6"/>
  <c r="AJ5" i="3"/>
  <c r="T5" i="6"/>
  <c r="X3" i="5"/>
  <c r="X2" i="6"/>
  <c r="X10" i="6"/>
  <c r="X8" i="6"/>
  <c r="S5" i="5"/>
  <c r="X9" i="5"/>
  <c r="U4" i="6"/>
  <c r="X13" i="5"/>
  <c r="X2" i="5"/>
  <c r="Q6" i="6"/>
  <c r="X6" i="6"/>
  <c r="Q6" i="5"/>
  <c r="S6" i="6"/>
  <c r="X11" i="5"/>
  <c r="S5" i="3"/>
  <c r="T5" i="3"/>
  <c r="R5" i="3"/>
  <c r="T6" i="6"/>
  <c r="AJ6" i="6"/>
  <c r="S6" i="5"/>
  <c r="T6" i="5"/>
  <c r="R9" i="2" l="1"/>
  <c r="M8" i="2"/>
  <c r="E9" i="2"/>
  <c r="R8" i="2"/>
  <c r="R10" i="2"/>
  <c r="AC5" i="5"/>
  <c r="AF5" i="5" s="1"/>
  <c r="AB5" i="5"/>
  <c r="E10" i="2"/>
  <c r="M10" i="2"/>
  <c r="F10" i="2"/>
  <c r="E8" i="2"/>
  <c r="M9" i="2"/>
  <c r="AC5" i="6"/>
  <c r="AF5" i="6" s="1"/>
  <c r="AB5" i="6"/>
  <c r="S9" i="2"/>
  <c r="S8" i="2"/>
  <c r="N9" i="2"/>
  <c r="N8" i="2"/>
  <c r="L7" i="2"/>
  <c r="L12" i="2" s="1"/>
  <c r="Q12" i="2"/>
  <c r="A6" i="5"/>
  <c r="Q19" i="5"/>
  <c r="R41" i="5"/>
  <c r="K4" i="5"/>
  <c r="G4" i="5"/>
  <c r="L4" i="5"/>
  <c r="F4" i="5"/>
  <c r="J4" i="5"/>
  <c r="E4" i="5"/>
  <c r="N4" i="5"/>
  <c r="I4" i="5"/>
  <c r="D4" i="5"/>
  <c r="M4" i="5"/>
  <c r="H4" i="5"/>
  <c r="P5" i="5"/>
  <c r="R7" i="2" s="1"/>
  <c r="B5" i="5"/>
  <c r="C5" i="5" s="1"/>
  <c r="AH4" i="5"/>
  <c r="AI3" i="5"/>
  <c r="F9" i="2"/>
  <c r="F8" i="2"/>
  <c r="Q19" i="6"/>
  <c r="A6" i="6"/>
  <c r="K4" i="6"/>
  <c r="G4" i="6"/>
  <c r="M4" i="6"/>
  <c r="H4" i="6"/>
  <c r="L4" i="6"/>
  <c r="F4" i="6"/>
  <c r="J4" i="6"/>
  <c r="E4" i="6"/>
  <c r="N4" i="6"/>
  <c r="I4" i="6"/>
  <c r="D4" i="6"/>
  <c r="AH4" i="6"/>
  <c r="AI3" i="6"/>
  <c r="R41" i="6"/>
  <c r="P5" i="6"/>
  <c r="B5" i="6"/>
  <c r="C5" i="6" s="1"/>
  <c r="Q18" i="3"/>
  <c r="P4" i="3"/>
  <c r="B4" i="3"/>
  <c r="C4" i="3" s="1"/>
  <c r="D7" i="2"/>
  <c r="AI2" i="3"/>
  <c r="AH3" i="3"/>
  <c r="AD37" i="2"/>
  <c r="X37" i="2"/>
  <c r="AA37" i="2"/>
  <c r="F3" i="3"/>
  <c r="N3" i="3"/>
  <c r="J3" i="3"/>
  <c r="O3" i="3"/>
  <c r="E3" i="3"/>
  <c r="H3" i="3"/>
  <c r="L3" i="3"/>
  <c r="G3" i="3"/>
  <c r="AC4" i="3"/>
  <c r="AF4" i="3" s="1"/>
  <c r="AB4" i="3"/>
  <c r="D3" i="3"/>
  <c r="I3" i="3"/>
  <c r="K3" i="3"/>
  <c r="A5" i="3"/>
  <c r="R39" i="3"/>
  <c r="N2" i="3"/>
  <c r="V12" i="3" s="1"/>
  <c r="K2" i="3"/>
  <c r="V9" i="3" s="1"/>
  <c r="I2" i="3"/>
  <c r="F2" i="3"/>
  <c r="E2" i="3"/>
  <c r="O2" i="3"/>
  <c r="M2" i="3"/>
  <c r="V11" i="3" s="1"/>
  <c r="L2" i="3"/>
  <c r="V10" i="3" s="1"/>
  <c r="J2" i="3"/>
  <c r="H2" i="3"/>
  <c r="G2" i="3"/>
  <c r="D2" i="3"/>
  <c r="V2" i="3" s="1"/>
  <c r="Z36" i="2"/>
  <c r="AC36" i="2"/>
  <c r="W36" i="2"/>
  <c r="AJ6" i="5"/>
  <c r="W11" i="3"/>
  <c r="AK2" i="3"/>
  <c r="U5" i="3"/>
  <c r="AB37" i="2"/>
  <c r="Z12" i="3"/>
  <c r="W9" i="3"/>
  <c r="R6" i="6"/>
  <c r="Y9" i="3"/>
  <c r="AK12" i="3"/>
  <c r="W2" i="3"/>
  <c r="Y12" i="3"/>
  <c r="Z10" i="3"/>
  <c r="Y11" i="3"/>
  <c r="Y37" i="2"/>
  <c r="U5" i="6"/>
  <c r="AK11" i="3"/>
  <c r="W10" i="3"/>
  <c r="U5" i="5"/>
  <c r="U4" i="3"/>
  <c r="W12" i="3"/>
  <c r="Q7" i="5"/>
  <c r="AJ7" i="5" s="1"/>
  <c r="Z2" i="3"/>
  <c r="AK9" i="3"/>
  <c r="Y2" i="3"/>
  <c r="R6" i="5"/>
  <c r="Y10" i="3"/>
  <c r="Q6" i="3"/>
  <c r="S7" i="5"/>
  <c r="AK10" i="3"/>
  <c r="V37" i="2"/>
  <c r="Z9" i="3"/>
  <c r="Z11" i="3"/>
  <c r="T7" i="5"/>
  <c r="Q7" i="6"/>
  <c r="AJ6" i="3"/>
  <c r="S6" i="3"/>
  <c r="T6" i="3"/>
  <c r="AJ7" i="6"/>
  <c r="T7" i="6"/>
  <c r="AB6" i="6" l="1"/>
  <c r="N10" i="2"/>
  <c r="AC6" i="6"/>
  <c r="AF6" i="6" s="1"/>
  <c r="AC6" i="5"/>
  <c r="AF6" i="5" s="1"/>
  <c r="S10" i="2"/>
  <c r="AB6" i="5"/>
  <c r="D15" i="2"/>
  <c r="M7" i="2"/>
  <c r="M12" i="2" s="1"/>
  <c r="R12" i="2"/>
  <c r="A7" i="5"/>
  <c r="Q20" i="5"/>
  <c r="B6" i="5"/>
  <c r="C6" i="5" s="1"/>
  <c r="P6" i="5"/>
  <c r="S7" i="2" s="1"/>
  <c r="L5" i="5"/>
  <c r="H5" i="5"/>
  <c r="D5" i="5"/>
  <c r="I5" i="5"/>
  <c r="M5" i="5"/>
  <c r="G5" i="5"/>
  <c r="K5" i="5"/>
  <c r="F5" i="5"/>
  <c r="J5" i="5"/>
  <c r="E5" i="5"/>
  <c r="AH5" i="5"/>
  <c r="AI4" i="5"/>
  <c r="R42" i="5"/>
  <c r="D14" i="2"/>
  <c r="D13" i="2"/>
  <c r="G9" i="2"/>
  <c r="G8" i="2"/>
  <c r="D12" i="2"/>
  <c r="A7" i="6"/>
  <c r="Q20" i="6"/>
  <c r="R42" i="6"/>
  <c r="B6" i="6"/>
  <c r="C6" i="6" s="1"/>
  <c r="P6" i="6"/>
  <c r="L5" i="6"/>
  <c r="H5" i="6"/>
  <c r="D5" i="6"/>
  <c r="J5" i="6"/>
  <c r="E5" i="6"/>
  <c r="I5" i="6"/>
  <c r="M5" i="6"/>
  <c r="G5" i="6"/>
  <c r="K5" i="6"/>
  <c r="F5" i="6"/>
  <c r="AH5" i="6"/>
  <c r="AI4" i="6"/>
  <c r="Q19" i="3"/>
  <c r="B5" i="3"/>
  <c r="C5" i="3" s="1"/>
  <c r="P5" i="3"/>
  <c r="AI3" i="3"/>
  <c r="E7" i="2"/>
  <c r="E12" i="2" s="1"/>
  <c r="AH4" i="3"/>
  <c r="AD50" i="2"/>
  <c r="AC50" i="2" s="1"/>
  <c r="AD52" i="2"/>
  <c r="AD48" i="2"/>
  <c r="AD51" i="2"/>
  <c r="AD53" i="2"/>
  <c r="AD49" i="2"/>
  <c r="AD47" i="2"/>
  <c r="AC47" i="2" s="1"/>
  <c r="AA50" i="2"/>
  <c r="AA48" i="2"/>
  <c r="AA53" i="2"/>
  <c r="AA51" i="2"/>
  <c r="AA47" i="2"/>
  <c r="Z47" i="2" s="1"/>
  <c r="AA49" i="2"/>
  <c r="Z49" i="2" s="1"/>
  <c r="AA52" i="2"/>
  <c r="Z52" i="2" s="1"/>
  <c r="AD38" i="2"/>
  <c r="X38" i="2"/>
  <c r="AA38" i="2"/>
  <c r="V6" i="3"/>
  <c r="V8" i="3"/>
  <c r="V3" i="3"/>
  <c r="V5" i="3"/>
  <c r="V4" i="3"/>
  <c r="V7" i="3"/>
  <c r="V13" i="3"/>
  <c r="AB5" i="3"/>
  <c r="AC5" i="3"/>
  <c r="AF5" i="3" s="1"/>
  <c r="A6" i="3"/>
  <c r="R40" i="3"/>
  <c r="N4" i="3"/>
  <c r="I4" i="3"/>
  <c r="D4" i="3"/>
  <c r="M4" i="3"/>
  <c r="J4" i="3"/>
  <c r="F4" i="3"/>
  <c r="K4" i="3"/>
  <c r="G4" i="3"/>
  <c r="L4" i="3"/>
  <c r="H4" i="3"/>
  <c r="E4" i="3"/>
  <c r="AC37" i="2"/>
  <c r="AC49" i="2"/>
  <c r="W37" i="2"/>
  <c r="AC53" i="2"/>
  <c r="Z37" i="2"/>
  <c r="AC51" i="2"/>
  <c r="Z51" i="2"/>
  <c r="AC48" i="2"/>
  <c r="S7" i="6"/>
  <c r="AB51" i="2"/>
  <c r="AB48" i="2"/>
  <c r="Z7" i="3"/>
  <c r="AK7" i="3"/>
  <c r="AB38" i="2"/>
  <c r="R6" i="3"/>
  <c r="W7" i="3"/>
  <c r="Y7" i="3"/>
  <c r="AB50" i="2"/>
  <c r="AK3" i="3"/>
  <c r="Q7" i="3"/>
  <c r="Q8" i="5"/>
  <c r="Y38" i="2"/>
  <c r="W8" i="3"/>
  <c r="Y8" i="3"/>
  <c r="AB53" i="2"/>
  <c r="W6" i="3"/>
  <c r="W5" i="3"/>
  <c r="S8" i="5"/>
  <c r="Y3" i="3"/>
  <c r="Y49" i="2"/>
  <c r="Z8" i="3"/>
  <c r="Z4" i="3"/>
  <c r="Q8" i="6"/>
  <c r="Y47" i="2"/>
  <c r="V38" i="2"/>
  <c r="Z3" i="3"/>
  <c r="Z6" i="3"/>
  <c r="U6" i="6"/>
  <c r="Y5" i="3"/>
  <c r="AB52" i="2"/>
  <c r="W4" i="3"/>
  <c r="Y50" i="2"/>
  <c r="Y6" i="3"/>
  <c r="AB47" i="2"/>
  <c r="Y13" i="3"/>
  <c r="Y48" i="2"/>
  <c r="X9" i="3"/>
  <c r="Y53" i="2"/>
  <c r="Y52" i="2"/>
  <c r="AK13" i="3"/>
  <c r="X2" i="3"/>
  <c r="W13" i="3"/>
  <c r="AK6" i="3"/>
  <c r="AB49" i="2"/>
  <c r="Z5" i="3"/>
  <c r="Y51" i="2"/>
  <c r="Z13" i="3"/>
  <c r="X12" i="3"/>
  <c r="X10" i="3"/>
  <c r="U6" i="5"/>
  <c r="Y4" i="3"/>
  <c r="R7" i="5"/>
  <c r="AJ7" i="3"/>
  <c r="AK4" i="3"/>
  <c r="R7" i="6"/>
  <c r="AK5" i="3"/>
  <c r="W3" i="3"/>
  <c r="AK8" i="3"/>
  <c r="X11" i="3"/>
  <c r="S8" i="6"/>
  <c r="AJ8" i="6"/>
  <c r="AA7" i="3" l="1"/>
  <c r="AC7" i="5"/>
  <c r="AF7" i="5" s="1"/>
  <c r="AB7" i="5"/>
  <c r="G10" i="2"/>
  <c r="AC7" i="6"/>
  <c r="AF7" i="6" s="1"/>
  <c r="AB7" i="6"/>
  <c r="E15" i="2"/>
  <c r="F15" i="2"/>
  <c r="H15" i="2"/>
  <c r="G15" i="2"/>
  <c r="I15" i="2"/>
  <c r="N7" i="2"/>
  <c r="N12" i="2" s="1"/>
  <c r="S12" i="2"/>
  <c r="A8" i="5"/>
  <c r="Q21" i="5"/>
  <c r="R43" i="5"/>
  <c r="AH6" i="5"/>
  <c r="AI5" i="5"/>
  <c r="J6" i="5"/>
  <c r="F6" i="5"/>
  <c r="L6" i="5"/>
  <c r="G6" i="5"/>
  <c r="K6" i="5"/>
  <c r="E6" i="5"/>
  <c r="I6" i="5"/>
  <c r="D6" i="5"/>
  <c r="H6" i="5"/>
  <c r="P7" i="5"/>
  <c r="B7" i="5"/>
  <c r="C7" i="5" s="1"/>
  <c r="I14" i="2"/>
  <c r="I13" i="2"/>
  <c r="H14" i="2"/>
  <c r="H13" i="2"/>
  <c r="G14" i="2"/>
  <c r="G13" i="2"/>
  <c r="F14" i="2"/>
  <c r="F13" i="2"/>
  <c r="E14" i="2"/>
  <c r="E13" i="2"/>
  <c r="Q21" i="6"/>
  <c r="A8" i="6"/>
  <c r="AH6" i="6"/>
  <c r="AI5" i="6"/>
  <c r="P7" i="6"/>
  <c r="B7" i="6"/>
  <c r="C7" i="6" s="1"/>
  <c r="J6" i="6"/>
  <c r="F6" i="6"/>
  <c r="H6" i="6"/>
  <c r="L6" i="6"/>
  <c r="G6" i="6"/>
  <c r="K6" i="6"/>
  <c r="E6" i="6"/>
  <c r="I6" i="6"/>
  <c r="D6" i="6"/>
  <c r="R43" i="6"/>
  <c r="Q20" i="3"/>
  <c r="B6" i="3"/>
  <c r="C6" i="3" s="1"/>
  <c r="P6" i="3"/>
  <c r="F7" i="2"/>
  <c r="F12" i="2" s="1"/>
  <c r="AH5" i="3"/>
  <c r="AI4" i="3"/>
  <c r="X49" i="2"/>
  <c r="W49" i="2" s="1"/>
  <c r="X51" i="2"/>
  <c r="W51" i="2" s="1"/>
  <c r="X50" i="2"/>
  <c r="W50" i="2" s="1"/>
  <c r="X48" i="2"/>
  <c r="X47" i="2"/>
  <c r="X52" i="2"/>
  <c r="X53" i="2"/>
  <c r="AD39" i="2"/>
  <c r="X39" i="2"/>
  <c r="AA39" i="2"/>
  <c r="AC6" i="3"/>
  <c r="AF6" i="3" s="1"/>
  <c r="AB6" i="3"/>
  <c r="A7" i="3"/>
  <c r="R41" i="3"/>
  <c r="J5" i="3"/>
  <c r="F5" i="3"/>
  <c r="K5" i="3"/>
  <c r="G5" i="3"/>
  <c r="L5" i="3"/>
  <c r="H5" i="3"/>
  <c r="E5" i="3"/>
  <c r="M5" i="3"/>
  <c r="I5" i="3"/>
  <c r="D5" i="3"/>
  <c r="AD11" i="3"/>
  <c r="AG11" i="3" s="1"/>
  <c r="AD10" i="3"/>
  <c r="AG10" i="3" s="1"/>
  <c r="AD9" i="3"/>
  <c r="AG9" i="3" s="1"/>
  <c r="AD13" i="3"/>
  <c r="AG13" i="3" s="1"/>
  <c r="AD12" i="3"/>
  <c r="AG12" i="3" s="1"/>
  <c r="AA11" i="3"/>
  <c r="AA9" i="3"/>
  <c r="AA13" i="3"/>
  <c r="AA12" i="3"/>
  <c r="AA10" i="3"/>
  <c r="Z38" i="2"/>
  <c r="Z50" i="2"/>
  <c r="W48" i="2"/>
  <c r="Z48" i="2"/>
  <c r="AC52" i="2"/>
  <c r="Z53" i="2"/>
  <c r="W52" i="2"/>
  <c r="W38" i="2"/>
  <c r="W53" i="2"/>
  <c r="W47" i="2"/>
  <c r="AC38" i="2"/>
  <c r="V47" i="2"/>
  <c r="Q9" i="6"/>
  <c r="X3" i="3"/>
  <c r="Q8" i="3"/>
  <c r="AJ8" i="3" s="1"/>
  <c r="X13" i="3"/>
  <c r="R8" i="6"/>
  <c r="X5" i="3"/>
  <c r="T8" i="6"/>
  <c r="AJ8" i="5"/>
  <c r="T8" i="5"/>
  <c r="X7" i="3"/>
  <c r="R8" i="5"/>
  <c r="R7" i="3"/>
  <c r="V51" i="2"/>
  <c r="U6" i="3"/>
  <c r="S7" i="3"/>
  <c r="V49" i="2"/>
  <c r="Y39" i="2"/>
  <c r="V39" i="2"/>
  <c r="V50" i="2"/>
  <c r="Q9" i="5"/>
  <c r="AJ9" i="6"/>
  <c r="V52" i="2"/>
  <c r="X4" i="3"/>
  <c r="U7" i="6"/>
  <c r="R9" i="6"/>
  <c r="AB39" i="2"/>
  <c r="T7" i="3"/>
  <c r="U7" i="5"/>
  <c r="V48" i="2"/>
  <c r="T9" i="6"/>
  <c r="V53" i="2"/>
  <c r="X8" i="3"/>
  <c r="X6" i="3"/>
  <c r="AJ9" i="5"/>
  <c r="S9" i="5"/>
  <c r="H9" i="2" l="1"/>
  <c r="H8" i="2"/>
  <c r="AB8" i="6"/>
  <c r="AC8" i="6"/>
  <c r="AF8" i="6" s="1"/>
  <c r="AB8" i="5"/>
  <c r="AC8" i="5"/>
  <c r="AF8" i="5" s="1"/>
  <c r="H10" i="2"/>
  <c r="A9" i="5"/>
  <c r="Q22" i="5"/>
  <c r="AH7" i="5"/>
  <c r="AI6" i="5"/>
  <c r="R44" i="5"/>
  <c r="P8" i="5"/>
  <c r="B8" i="5"/>
  <c r="C8" i="5" s="1"/>
  <c r="I7" i="5"/>
  <c r="E7" i="5"/>
  <c r="K7" i="5"/>
  <c r="F7" i="5"/>
  <c r="J7" i="5"/>
  <c r="D7" i="5"/>
  <c r="H7" i="5"/>
  <c r="G7" i="5"/>
  <c r="A9" i="6"/>
  <c r="Q22" i="6"/>
  <c r="R44" i="6"/>
  <c r="I7" i="6"/>
  <c r="E7" i="6"/>
  <c r="G7" i="6"/>
  <c r="K7" i="6"/>
  <c r="F7" i="6"/>
  <c r="J7" i="6"/>
  <c r="D7" i="6"/>
  <c r="H7" i="6"/>
  <c r="AH7" i="6"/>
  <c r="AI6" i="6"/>
  <c r="B8" i="6"/>
  <c r="C8" i="6" s="1"/>
  <c r="P8" i="6"/>
  <c r="Q21" i="3"/>
  <c r="P7" i="3"/>
  <c r="B7" i="3"/>
  <c r="C7" i="3" s="1"/>
  <c r="G7" i="2"/>
  <c r="G12" i="2" s="1"/>
  <c r="AH6" i="3"/>
  <c r="AI5" i="3"/>
  <c r="AD5" i="3"/>
  <c r="AG5" i="3" s="1"/>
  <c r="AA5" i="3"/>
  <c r="AD6" i="3"/>
  <c r="AG6" i="3" s="1"/>
  <c r="AA6" i="3"/>
  <c r="AD3" i="3"/>
  <c r="AG3" i="3" s="1"/>
  <c r="AA3" i="3"/>
  <c r="AA4" i="3"/>
  <c r="AD4" i="3"/>
  <c r="AG4" i="3" s="1"/>
  <c r="AD40" i="2"/>
  <c r="X40" i="2"/>
  <c r="AD7" i="3"/>
  <c r="AG7" i="3" s="1"/>
  <c r="AD8" i="3"/>
  <c r="AG8" i="3" s="1"/>
  <c r="AA8" i="3"/>
  <c r="AA40" i="2"/>
  <c r="AC7" i="3"/>
  <c r="AF7" i="3" s="1"/>
  <c r="AB7" i="3"/>
  <c r="A8" i="3"/>
  <c r="R42" i="3"/>
  <c r="J6" i="3"/>
  <c r="F6" i="3"/>
  <c r="K6" i="3"/>
  <c r="G6" i="3"/>
  <c r="L6" i="3"/>
  <c r="H6" i="3"/>
  <c r="E6" i="3"/>
  <c r="I6" i="3"/>
  <c r="D6" i="3"/>
  <c r="AD2" i="3"/>
  <c r="AG2" i="3" s="1"/>
  <c r="AA2" i="3"/>
  <c r="W39" i="2"/>
  <c r="Z39" i="2"/>
  <c r="AC39" i="2"/>
  <c r="S9" i="6"/>
  <c r="R8" i="3"/>
  <c r="Q10" i="6"/>
  <c r="AB40" i="2"/>
  <c r="Q9" i="3"/>
  <c r="AJ9" i="3"/>
  <c r="U9" i="6"/>
  <c r="Y40" i="2"/>
  <c r="Q10" i="5"/>
  <c r="R9" i="5"/>
  <c r="S10" i="5"/>
  <c r="U8" i="6"/>
  <c r="T8" i="3"/>
  <c r="U8" i="5"/>
  <c r="U7" i="3"/>
  <c r="S8" i="3"/>
  <c r="T9" i="5"/>
  <c r="V40" i="2"/>
  <c r="T10" i="6"/>
  <c r="AJ10" i="5"/>
  <c r="AC9" i="6" l="1"/>
  <c r="AF9" i="6" s="1"/>
  <c r="AB9" i="6"/>
  <c r="I8" i="2"/>
  <c r="AB9" i="5"/>
  <c r="AC9" i="5"/>
  <c r="AF9" i="5" s="1"/>
  <c r="I10" i="2"/>
  <c r="AB8" i="3"/>
  <c r="I9" i="2"/>
  <c r="A10" i="5"/>
  <c r="Q23" i="5"/>
  <c r="P9" i="5"/>
  <c r="B9" i="5"/>
  <c r="C9" i="5" s="1"/>
  <c r="R45" i="5"/>
  <c r="I8" i="5"/>
  <c r="E8" i="5"/>
  <c r="F8" i="5"/>
  <c r="J8" i="5"/>
  <c r="D8" i="5"/>
  <c r="H8" i="5"/>
  <c r="G8" i="5"/>
  <c r="AH8" i="5"/>
  <c r="AI7" i="5"/>
  <c r="A10" i="6"/>
  <c r="Q23" i="6"/>
  <c r="AH8" i="6"/>
  <c r="AI7" i="6"/>
  <c r="J8" i="6"/>
  <c r="F8" i="6"/>
  <c r="I8" i="6"/>
  <c r="E8" i="6"/>
  <c r="H8" i="6"/>
  <c r="G8" i="6"/>
  <c r="D8" i="6"/>
  <c r="R45" i="6"/>
  <c r="P9" i="6"/>
  <c r="B9" i="6"/>
  <c r="C9" i="6" s="1"/>
  <c r="Q22" i="3"/>
  <c r="H7" i="2"/>
  <c r="H12" i="2" s="1"/>
  <c r="AH7" i="3"/>
  <c r="AI6" i="3"/>
  <c r="B8" i="3"/>
  <c r="C8" i="3" s="1"/>
  <c r="P8" i="3"/>
  <c r="AD41" i="2"/>
  <c r="X41" i="2"/>
  <c r="AA41" i="2"/>
  <c r="AC8" i="3"/>
  <c r="AF8" i="3" s="1"/>
  <c r="A9" i="3"/>
  <c r="K7" i="3"/>
  <c r="G7" i="3"/>
  <c r="H7" i="3"/>
  <c r="E7" i="3"/>
  <c r="I7" i="3"/>
  <c r="J7" i="3"/>
  <c r="F7" i="3"/>
  <c r="D7" i="3"/>
  <c r="R43" i="3"/>
  <c r="Z40" i="2"/>
  <c r="AC40" i="2"/>
  <c r="W40" i="2"/>
  <c r="S9" i="3"/>
  <c r="R9" i="3"/>
  <c r="T10" i="5"/>
  <c r="AJ10" i="6"/>
  <c r="Q11" i="6"/>
  <c r="AB41" i="2"/>
  <c r="Q11" i="5"/>
  <c r="R10" i="5"/>
  <c r="R10" i="6"/>
  <c r="Y41" i="2"/>
  <c r="S10" i="6"/>
  <c r="Q10" i="3"/>
  <c r="S10" i="3" s="1"/>
  <c r="U9" i="5"/>
  <c r="U8" i="3"/>
  <c r="S11" i="5"/>
  <c r="AJ11" i="6"/>
  <c r="V41" i="2"/>
  <c r="T11" i="6"/>
  <c r="T9" i="3"/>
  <c r="AJ10" i="3"/>
  <c r="AC10" i="6" l="1"/>
  <c r="AF10" i="6" s="1"/>
  <c r="AB10" i="6"/>
  <c r="AC10" i="5"/>
  <c r="AF10" i="5" s="1"/>
  <c r="AB10" i="5"/>
  <c r="A11" i="5"/>
  <c r="Q24" i="5"/>
  <c r="F9" i="5"/>
  <c r="G9" i="5"/>
  <c r="E9" i="5"/>
  <c r="I9" i="5"/>
  <c r="D9" i="5"/>
  <c r="H9" i="5"/>
  <c r="R46" i="5"/>
  <c r="AH9" i="5"/>
  <c r="AI8" i="5"/>
  <c r="P10" i="5"/>
  <c r="B10" i="5"/>
  <c r="C10" i="5" s="1"/>
  <c r="Q24" i="6"/>
  <c r="A11" i="6"/>
  <c r="R46" i="6"/>
  <c r="G9" i="6"/>
  <c r="F9" i="6"/>
  <c r="I9" i="6"/>
  <c r="H9" i="6"/>
  <c r="E9" i="6"/>
  <c r="D9" i="6"/>
  <c r="AH9" i="6"/>
  <c r="AI8" i="6"/>
  <c r="P10" i="6"/>
  <c r="B10" i="6"/>
  <c r="C10" i="6" s="1"/>
  <c r="Q23" i="3"/>
  <c r="AI7" i="3"/>
  <c r="I7" i="2"/>
  <c r="I12" i="2" s="1"/>
  <c r="AH8" i="3"/>
  <c r="P9" i="3"/>
  <c r="B9" i="3"/>
  <c r="C9" i="3" s="1"/>
  <c r="AD42" i="2"/>
  <c r="X42" i="2"/>
  <c r="AA42" i="2"/>
  <c r="AB9" i="3"/>
  <c r="AC9" i="3"/>
  <c r="AF9" i="3" s="1"/>
  <c r="A10" i="3"/>
  <c r="R44" i="3"/>
  <c r="G8" i="3"/>
  <c r="J8" i="3"/>
  <c r="F8" i="3"/>
  <c r="I8" i="3"/>
  <c r="E8" i="3"/>
  <c r="H8" i="3"/>
  <c r="D8" i="3"/>
  <c r="Z41" i="2"/>
  <c r="AC41" i="2"/>
  <c r="W41" i="2"/>
  <c r="R10" i="3"/>
  <c r="Q12" i="5"/>
  <c r="U10" i="6"/>
  <c r="Y42" i="2"/>
  <c r="V42" i="2"/>
  <c r="S11" i="6"/>
  <c r="S12" i="5"/>
  <c r="U9" i="3"/>
  <c r="AJ12" i="5"/>
  <c r="U10" i="5"/>
  <c r="T10" i="3"/>
  <c r="Q13" i="6"/>
  <c r="Q11" i="3"/>
  <c r="T11" i="3" s="1"/>
  <c r="S11" i="3"/>
  <c r="AB42" i="2"/>
  <c r="Q13" i="5"/>
  <c r="AJ13" i="5" s="1"/>
  <c r="AJ11" i="3"/>
  <c r="AJ11" i="5"/>
  <c r="T12" i="5"/>
  <c r="Q12" i="6"/>
  <c r="R11" i="5"/>
  <c r="R11" i="6"/>
  <c r="S13" i="6"/>
  <c r="T11" i="5"/>
  <c r="T12" i="6"/>
  <c r="AJ12" i="6"/>
  <c r="AC11" i="5" l="1"/>
  <c r="AF11" i="5" s="1"/>
  <c r="AB11" i="5"/>
  <c r="AB11" i="6"/>
  <c r="AC11" i="6"/>
  <c r="AF11" i="6" s="1"/>
  <c r="Q25" i="5"/>
  <c r="A12" i="5"/>
  <c r="Q26" i="5"/>
  <c r="A13" i="5"/>
  <c r="H10" i="5"/>
  <c r="D10" i="5"/>
  <c r="G10" i="5"/>
  <c r="F10" i="5"/>
  <c r="E10" i="5"/>
  <c r="P11" i="5"/>
  <c r="B11" i="5"/>
  <c r="C11" i="5" s="1"/>
  <c r="AH10" i="5"/>
  <c r="AI9" i="5"/>
  <c r="Q25" i="6"/>
  <c r="A12" i="6"/>
  <c r="A13" i="6"/>
  <c r="Q26" i="6"/>
  <c r="AH10" i="6"/>
  <c r="AI9" i="6"/>
  <c r="P11" i="6"/>
  <c r="B11" i="6"/>
  <c r="C11" i="6" s="1"/>
  <c r="E10" i="6"/>
  <c r="H10" i="6"/>
  <c r="D10" i="6"/>
  <c r="G10" i="6"/>
  <c r="F10" i="6"/>
  <c r="Q24" i="3"/>
  <c r="AH9" i="3"/>
  <c r="AI8" i="3"/>
  <c r="B10" i="3"/>
  <c r="C10" i="3" s="1"/>
  <c r="P10" i="3"/>
  <c r="AD43" i="2"/>
  <c r="X43" i="2"/>
  <c r="AA43" i="2"/>
  <c r="AC10" i="3"/>
  <c r="AF10" i="3" s="1"/>
  <c r="AB10" i="3"/>
  <c r="A11" i="3"/>
  <c r="G9" i="3"/>
  <c r="F9" i="3"/>
  <c r="I9" i="3"/>
  <c r="D9" i="3"/>
  <c r="H9" i="3"/>
  <c r="E9" i="3"/>
  <c r="R45" i="3"/>
  <c r="W42" i="2"/>
  <c r="AC42" i="2"/>
  <c r="Z42" i="2"/>
  <c r="AJ13" i="6"/>
  <c r="T13" i="5"/>
  <c r="R12" i="6"/>
  <c r="R11" i="3"/>
  <c r="R13" i="6"/>
  <c r="S12" i="6"/>
  <c r="AB43" i="2"/>
  <c r="U11" i="6"/>
  <c r="U11" i="5"/>
  <c r="T13" i="6"/>
  <c r="S13" i="5"/>
  <c r="R13" i="5"/>
  <c r="V43" i="2"/>
  <c r="R12" i="5"/>
  <c r="Y43" i="2"/>
  <c r="U10" i="3"/>
  <c r="Q12" i="3"/>
  <c r="T12" i="3"/>
  <c r="S12" i="3"/>
  <c r="AJ12" i="3"/>
  <c r="AC12" i="5" l="1"/>
  <c r="AF12" i="5" s="1"/>
  <c r="AB12" i="5"/>
  <c r="AB12" i="6"/>
  <c r="AC12" i="6"/>
  <c r="AF12" i="6" s="1"/>
  <c r="AB13" i="6"/>
  <c r="AC13" i="6"/>
  <c r="AF13" i="6" s="1"/>
  <c r="AB13" i="5"/>
  <c r="AC13" i="5"/>
  <c r="AF13" i="5" s="1"/>
  <c r="P13" i="5"/>
  <c r="B13" i="5"/>
  <c r="C13" i="5" s="1"/>
  <c r="AH11" i="5"/>
  <c r="AI10" i="5"/>
  <c r="P12" i="5"/>
  <c r="B12" i="5"/>
  <c r="C12" i="5" s="1"/>
  <c r="G11" i="5"/>
  <c r="F11" i="5"/>
  <c r="E11" i="5"/>
  <c r="D11" i="5"/>
  <c r="P12" i="6"/>
  <c r="B12" i="6"/>
  <c r="C12" i="6" s="1"/>
  <c r="D11" i="6"/>
  <c r="G11" i="6"/>
  <c r="F11" i="6"/>
  <c r="E11" i="6"/>
  <c r="P13" i="6"/>
  <c r="B13" i="6"/>
  <c r="C13" i="6" s="1"/>
  <c r="AH11" i="6"/>
  <c r="AI10" i="6"/>
  <c r="Q25" i="3"/>
  <c r="AH10" i="3"/>
  <c r="AI9" i="3"/>
  <c r="P11" i="3"/>
  <c r="B11" i="3"/>
  <c r="C11" i="3" s="1"/>
  <c r="AD45" i="2"/>
  <c r="AD44" i="2"/>
  <c r="X44" i="2"/>
  <c r="AA44" i="2"/>
  <c r="AA45" i="2"/>
  <c r="AB11" i="3"/>
  <c r="AC11" i="3"/>
  <c r="AF11" i="3" s="1"/>
  <c r="A12" i="3"/>
  <c r="R46" i="3"/>
  <c r="F10" i="3"/>
  <c r="G10" i="3"/>
  <c r="H10" i="3"/>
  <c r="E10" i="3"/>
  <c r="D10" i="3"/>
  <c r="W43" i="2"/>
  <c r="AC43" i="2"/>
  <c r="Z43" i="2"/>
  <c r="V44" i="2"/>
  <c r="R12" i="3"/>
  <c r="AB45" i="2"/>
  <c r="U12" i="5"/>
  <c r="U12" i="6"/>
  <c r="Y45" i="2"/>
  <c r="Y44" i="2"/>
  <c r="Q13" i="3"/>
  <c r="U13" i="6"/>
  <c r="AJ13" i="3"/>
  <c r="U13" i="5"/>
  <c r="AB44" i="2"/>
  <c r="U11" i="3"/>
  <c r="E12" i="5" l="1"/>
  <c r="D12" i="5"/>
  <c r="F12" i="5"/>
  <c r="D13" i="5"/>
  <c r="E13" i="5"/>
  <c r="F13" i="5"/>
  <c r="AH12" i="5"/>
  <c r="AI11" i="5"/>
  <c r="AH13" i="5"/>
  <c r="AI12" i="5"/>
  <c r="E13" i="6"/>
  <c r="D13" i="6"/>
  <c r="F13" i="6"/>
  <c r="AH13" i="6"/>
  <c r="AI12" i="6"/>
  <c r="D12" i="6"/>
  <c r="F12" i="6"/>
  <c r="E12" i="6"/>
  <c r="AH12" i="6"/>
  <c r="AI11" i="6"/>
  <c r="Q26" i="3"/>
  <c r="B12" i="3"/>
  <c r="C12" i="3" s="1"/>
  <c r="P12" i="3"/>
  <c r="AH11" i="3"/>
  <c r="AI10" i="3"/>
  <c r="X45" i="2"/>
  <c r="AC12" i="3"/>
  <c r="AF12" i="3" s="1"/>
  <c r="AB12" i="3"/>
  <c r="A13" i="3"/>
  <c r="G11" i="3"/>
  <c r="F11" i="3"/>
  <c r="D11" i="3"/>
  <c r="E11" i="3"/>
  <c r="Z45" i="2"/>
  <c r="W44" i="2"/>
  <c r="Z44" i="2"/>
  <c r="AC45" i="2"/>
  <c r="AC44" i="2"/>
  <c r="S13" i="3"/>
  <c r="V45" i="2"/>
  <c r="T13" i="3"/>
  <c r="R13" i="3"/>
  <c r="U12" i="3"/>
  <c r="AH12" i="3" l="1"/>
  <c r="AI11" i="3"/>
  <c r="B13" i="3"/>
  <c r="C13" i="3" s="1"/>
  <c r="P13" i="3"/>
  <c r="AB13" i="3"/>
  <c r="AC13" i="3"/>
  <c r="AF13" i="3" s="1"/>
  <c r="F12" i="3"/>
  <c r="D12" i="3"/>
  <c r="E12" i="3"/>
  <c r="W45" i="2"/>
  <c r="U13" i="3"/>
  <c r="AH13" i="3" l="1"/>
  <c r="AI12" i="3"/>
  <c r="F13" i="3"/>
  <c r="D13" i="3"/>
  <c r="E13" i="3"/>
</calcChain>
</file>

<file path=xl/sharedStrings.xml><?xml version="1.0" encoding="utf-8"?>
<sst xmlns="http://schemas.openxmlformats.org/spreadsheetml/2006/main" count="54" uniqueCount="18">
  <si>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</si>
  <si>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</si>
  <si>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</si>
  <si>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</si>
  <si>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</si>
  <si>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</si>
  <si>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</si>
  <si>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</si>
  <si>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ZSE</t>
  </si>
  <si>
    <t>ZCE</t>
  </si>
  <si>
    <t>ZWA</t>
  </si>
  <si>
    <t>Soybean Market</t>
  </si>
  <si>
    <t>Corn Market</t>
  </si>
  <si>
    <t>Wheat Market</t>
  </si>
  <si>
    <t>Spreads</t>
  </si>
  <si>
    <t>LastTradeToday</t>
  </si>
  <si>
    <t>CQG, Inc.  Copyright © 2015     Designed by Thom Hartle</t>
  </si>
  <si>
    <t>CQG Globex Grain Markets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</si>
</sst>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:ss\ AM/PM;@"/>
  </numFmts>
  <fonts count="16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2"/>
      <color theme="0"/>
      <name val="Century Gothic"/>
      <family val="2"/>
    </font>
    <font>
      <b/>
      <sz val="9.5"/>
      <color theme="0"/>
      <name val="Century Gothic"/>
      <family val="2"/>
    </font>
    <font>
      <b/>
      <sz val="10"/>
      <color theme="0"/>
      <name val="Century Gothic"/>
      <family val="2"/>
    </font>
    <font>
      <sz val="22"/>
      <color theme="0"/>
      <name val="Century Gothic"/>
      <family val="2"/>
    </font>
    <font>
      <sz val="9"/>
      <color theme="0"/>
      <name val="Century Gothic"/>
      <family val="2"/>
    </font>
    <font>
      <sz val="12"/>
      <color rgb="FFC00000"/>
      <name val="Century Gothic"/>
      <family val="2"/>
    </font>
    <font>
      <sz val="12"/>
      <color rgb="FF002060"/>
      <name val="Century Gothic"/>
      <family val="2"/>
    </font>
    <font>
      <sz val="12"/>
      <color theme="1"/>
      <name val="Century Gothic"/>
      <family val="2"/>
    </font>
    <font>
      <sz val="10"/>
      <color theme="0"/>
      <name val="Century Gothic"/>
      <family val="2"/>
    </font>
    <font>
      <sz val="9.5"/>
      <color theme="1"/>
      <name val="Century Gothic"/>
      <family val="2"/>
    </font>
    <font>
      <sz val="20"/>
      <color theme="0"/>
      <name val="Century Gothic"/>
      <family val="2"/>
    </font>
    <font>
      <sz val="20"/>
      <color theme="1"/>
      <name val="Century Gothic"/>
      <family val="2"/>
    </font>
    <font>
      <b/>
      <sz val="2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4" fillId="3" borderId="0" xfId="0" applyFont="1" applyFill="1"/>
    <xf numFmtId="0" fontId="4" fillId="4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shrinkToFi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shrinkToFit="1"/>
    </xf>
    <xf numFmtId="2" fontId="4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right"/>
    </xf>
    <xf numFmtId="0" fontId="4" fillId="4" borderId="0" xfId="0" applyFont="1" applyFill="1"/>
    <xf numFmtId="2" fontId="4" fillId="4" borderId="0" xfId="0" applyNumberFormat="1" applyFont="1" applyFill="1" applyAlignment="1">
      <alignment horizontal="center" shrinkToFit="1"/>
    </xf>
    <xf numFmtId="0" fontId="4" fillId="4" borderId="0" xfId="0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0" xfId="0" applyFont="1" applyFill="1"/>
    <xf numFmtId="0" fontId="3" fillId="2" borderId="1" xfId="0" applyFont="1" applyFill="1" applyBorder="1" applyAlignment="1">
      <alignment horizontal="center" vertical="center" shrinkToFit="1"/>
    </xf>
    <xf numFmtId="2" fontId="8" fillId="7" borderId="1" xfId="0" applyNumberFormat="1" applyFont="1" applyFill="1" applyBorder="1" applyAlignment="1">
      <alignment horizontal="center" shrinkToFit="1"/>
    </xf>
    <xf numFmtId="2" fontId="9" fillId="8" borderId="1" xfId="0" applyNumberFormat="1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shrinkToFit="1"/>
    </xf>
    <xf numFmtId="2" fontId="4" fillId="3" borderId="8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shrinkToFit="1"/>
    </xf>
    <xf numFmtId="2" fontId="4" fillId="4" borderId="9" xfId="0" applyNumberFormat="1" applyFont="1" applyFill="1" applyBorder="1" applyAlignment="1">
      <alignment horizontal="center"/>
    </xf>
    <xf numFmtId="0" fontId="4" fillId="4" borderId="9" xfId="0" applyFont="1" applyFill="1" applyBorder="1"/>
    <xf numFmtId="2" fontId="4" fillId="4" borderId="8" xfId="0" applyNumberFormat="1" applyFont="1" applyFill="1" applyBorder="1" applyAlignment="1">
      <alignment horizontal="center" shrinkToFit="1"/>
    </xf>
    <xf numFmtId="2" fontId="4" fillId="3" borderId="0" xfId="0" applyNumberFormat="1" applyFont="1" applyFill="1" applyAlignment="1">
      <alignment horizontal="right"/>
    </xf>
    <xf numFmtId="0" fontId="4" fillId="3" borderId="9" xfId="0" applyFont="1" applyFill="1" applyBorder="1"/>
    <xf numFmtId="0" fontId="4" fillId="4" borderId="8" xfId="0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2" fontId="4" fillId="4" borderId="8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shrinkToFit="1"/>
    </xf>
    <xf numFmtId="0" fontId="4" fillId="4" borderId="4" xfId="0" applyFont="1" applyFill="1" applyBorder="1" applyAlignment="1">
      <alignment horizontal="center" shrinkToFit="1"/>
    </xf>
    <xf numFmtId="2" fontId="4" fillId="4" borderId="9" xfId="0" applyNumberFormat="1" applyFont="1" applyFill="1" applyBorder="1" applyAlignment="1">
      <alignment horizontal="center" shrinkToFit="1"/>
    </xf>
    <xf numFmtId="2" fontId="4" fillId="3" borderId="9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shrinkToFit="1"/>
    </xf>
    <xf numFmtId="0" fontId="4" fillId="4" borderId="6" xfId="0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 shrinkToFit="1"/>
    </xf>
    <xf numFmtId="2" fontId="4" fillId="4" borderId="7" xfId="0" applyNumberFormat="1" applyFont="1" applyFill="1" applyBorder="1" applyAlignment="1">
      <alignment horizontal="center" shrinkToFit="1"/>
    </xf>
    <xf numFmtId="0" fontId="4" fillId="4" borderId="2" xfId="0" applyFont="1" applyFill="1" applyBorder="1" applyAlignment="1">
      <alignment horizontal="center" shrinkToFit="1"/>
    </xf>
    <xf numFmtId="2" fontId="4" fillId="4" borderId="5" xfId="0" applyNumberFormat="1" applyFont="1" applyFill="1" applyBorder="1" applyAlignment="1">
      <alignment horizontal="center" shrinkToFit="1"/>
    </xf>
    <xf numFmtId="2" fontId="4" fillId="4" borderId="2" xfId="0" applyNumberFormat="1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 shrinkToFit="1"/>
    </xf>
    <xf numFmtId="2" fontId="4" fillId="4" borderId="3" xfId="0" applyNumberFormat="1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shrinkToFit="1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8" xfId="0" applyFont="1" applyFill="1" applyBorder="1"/>
    <xf numFmtId="0" fontId="4" fillId="3" borderId="5" xfId="0" applyFont="1" applyFill="1" applyBorder="1"/>
    <xf numFmtId="2" fontId="4" fillId="3" borderId="8" xfId="0" applyNumberFormat="1" applyFont="1" applyFill="1" applyBorder="1" applyAlignment="1">
      <alignment horizontal="right"/>
    </xf>
    <xf numFmtId="2" fontId="4" fillId="3" borderId="5" xfId="0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11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shrinkToFit="1"/>
    </xf>
    <xf numFmtId="2" fontId="3" fillId="3" borderId="1" xfId="0" quotePrefix="1" applyNumberFormat="1" applyFont="1" applyFill="1" applyBorder="1" applyAlignment="1">
      <alignment horizontal="center" shrinkToFit="1"/>
    </xf>
    <xf numFmtId="0" fontId="12" fillId="3" borderId="0" xfId="0" applyFont="1" applyFill="1"/>
    <xf numFmtId="0" fontId="0" fillId="9" borderId="0" xfId="0" applyFill="1" applyAlignment="1">
      <alignment horizontal="center"/>
    </xf>
    <xf numFmtId="0" fontId="0" fillId="9" borderId="0" xfId="0" applyFill="1"/>
    <xf numFmtId="0" fontId="2" fillId="9" borderId="0" xfId="0" applyFont="1" applyFill="1"/>
    <xf numFmtId="2" fontId="2" fillId="9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center"/>
    </xf>
    <xf numFmtId="2" fontId="2" fillId="9" borderId="0" xfId="0" applyNumberFormat="1" applyFont="1" applyFill="1"/>
    <xf numFmtId="2" fontId="0" fillId="9" borderId="0" xfId="0" applyNumberFormat="1" applyFill="1" applyAlignment="1">
      <alignment horizontal="center"/>
    </xf>
    <xf numFmtId="0" fontId="2" fillId="9" borderId="0" xfId="0" applyFont="1" applyFill="1" applyAlignment="1">
      <alignment horizontal="right"/>
    </xf>
    <xf numFmtId="2" fontId="0" fillId="9" borderId="0" xfId="0" applyNumberFormat="1" applyFill="1"/>
    <xf numFmtId="0" fontId="0" fillId="9" borderId="0" xfId="0" applyFill="1" applyAlignment="1">
      <alignment horizontal="right"/>
    </xf>
    <xf numFmtId="0" fontId="14" fillId="3" borderId="0" xfId="0" applyFont="1" applyFill="1"/>
    <xf numFmtId="0" fontId="15" fillId="3" borderId="0" xfId="0" applyFont="1" applyFill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ZCEK25</v>
        <stp/>
        <stp>ContractData</stp>
        <stp>ZCE?3</stp>
        <stp>Symbol</stp>
        <tr r="Q4" s="6"/>
      </tp>
      <tp t="s">
        <v>ZCEH25</v>
        <stp/>
        <stp>ContractData</stp>
        <stp>ZCE?2</stp>
        <stp>Symbol</stp>
        <tr r="Q3" s="6"/>
        <tr r="S36" s="6"/>
      </tp>
      <tp t="s">
        <v>ZCEZ24</v>
        <stp/>
        <stp>ContractData</stp>
        <stp>ZCE?1</stp>
        <stp>Symbol</stp>
        <tr r="Q2" s="6"/>
        <tr r="S35" s="6"/>
        <tr r="R35" s="6"/>
      </tp>
      <tp t="s">
        <v>ZCEH26</v>
        <stp/>
        <stp>ContractData</stp>
        <stp>ZCE?7</stp>
        <stp>Symbol</stp>
        <tr r="Q8" s="6"/>
      </tp>
      <tp t="s">
        <v>ZCEZ25</v>
        <stp/>
        <stp>ContractData</stp>
        <stp>ZCE?6</stp>
        <stp>Symbol</stp>
        <tr r="Q7" s="6"/>
      </tp>
      <tp t="s">
        <v>ZCEU25</v>
        <stp/>
        <stp>ContractData</stp>
        <stp>ZCE?5</stp>
        <stp>Symbol</stp>
        <tr r="Q6" s="6"/>
      </tp>
      <tp t="s">
        <v>ZCEN25</v>
        <stp/>
        <stp>ContractData</stp>
        <stp>ZCE?4</stp>
        <stp>Symbol</stp>
        <tr r="Q5" s="6"/>
      </tp>
      <tp t="s">
        <v>ZCEN26</v>
        <stp/>
        <stp>ContractData</stp>
        <stp>ZCE?9</stp>
        <stp>Symbol</stp>
        <tr r="Q10" s="6"/>
      </tp>
      <tp t="s">
        <v>ZCEK26</v>
        <stp/>
        <stp>ContractData</stp>
        <stp>ZCE?8</stp>
        <stp>Symbol</stp>
        <tr r="Q9" s="6"/>
      </tp>
    </main>
    <main first="cqgxl.rtd">
      <tp>
        <v>-33.75</v>
        <stp/>
        <stp>ContractData</stp>
        <stp>ZSES12F</stp>
        <stp>Y_Settlement</stp>
        <tr r="X13" s="3"/>
        <tr r="AK13" s="3"/>
      </tp>
    </main>
    <main first="cqgxl.rtd">
      <tp>
        <v>-46.25</v>
        <stp/>
        <stp>ContractData</stp>
        <stp>ZSES11F</stp>
        <stp>Y_Settlement</stp>
        <tr r="X12" s="3"/>
        <tr r="AK12" s="3"/>
      </tp>
    </main>
    <main first="cqgxl.rtd">
      <tp>
        <v>-49.75</v>
        <stp/>
        <stp>ContractData</stp>
        <stp>ZSES10F</stp>
        <stp>Y_Settlement</stp>
        <tr r="X11" s="3"/>
        <tr r="AK11" s="3"/>
      </tp>
    </main>
    <main first="cqgxl.rtd">
      <tp t="s">
        <v>Requested symbol was not found.</v>
        <stp/>
        <stp>ContractData</stp>
        <stp>ZWAS12Z</stp>
        <stp>Y_Settlement</stp>
        <tr r="X13" s="5"/>
        <tr r="AK13" s="5"/>
      </tp>
    </main>
    <main first="cqgxl.rtd">
      <tp t="s">
        <v>Requested symbol was not found.</v>
        <stp/>
        <stp>ContractData</stp>
        <stp>ZWAS11Z</stp>
        <stp>Y_Settlement</stp>
        <tr r="X12" s="5"/>
        <tr r="AK12" s="5"/>
      </tp>
    </main>
    <main first="cqgxl.rtd">
      <tp>
        <v>-75</v>
        <stp/>
        <stp>ContractData</stp>
        <stp>ZWAS10Z</stp>
        <stp>Y_Settlement</stp>
        <tr r="X11" s="5"/>
        <tr r="AK11" s="5"/>
      </tp>
    </main>
    <main first="cqgxl.rtd">
      <tp t="s">
        <v>ZSEH25</v>
        <stp/>
        <stp>ContractData</stp>
        <stp>ZSE?3</stp>
        <stp>Symbol</stp>
        <tr r="Q3" s="3"/>
      </tp>
      <tp t="s">
        <v>ZSEF25</v>
        <stp/>
        <stp>ContractData</stp>
        <stp>ZSE?2</stp>
        <stp>Symbol</stp>
        <tr r="Q2" s="3"/>
        <tr r="S36" s="3"/>
      </tp>
      <tp t="s">
        <v>ZSEX24</v>
        <stp/>
        <stp>ContractData</stp>
        <stp>ZSE?1</stp>
        <stp>Symbol</stp>
        <tr r="S35" s="3"/>
        <tr r="R35" s="3"/>
      </tp>
      <tp t="s">
        <v>ZSEU25</v>
        <stp/>
        <stp>ContractData</stp>
        <stp>ZSE?7</stp>
        <stp>Symbol</stp>
        <tr r="Q7" s="3"/>
      </tp>
      <tp t="s">
        <v>ZSEQ25</v>
        <stp/>
        <stp>ContractData</stp>
        <stp>ZSE?6</stp>
        <stp>Symbol</stp>
        <tr r="Q6" s="3"/>
      </tp>
      <tp t="s">
        <v>ZSEN25</v>
        <stp/>
        <stp>ContractData</stp>
        <stp>ZSE?5</stp>
        <stp>Symbol</stp>
        <tr r="Q5" s="3"/>
      </tp>
      <tp t="s">
        <v>ZSEK25</v>
        <stp/>
        <stp>ContractData</stp>
        <stp>ZSE?4</stp>
        <stp>Symbol</stp>
        <tr r="Q4" s="3"/>
      </tp>
      <tp t="s">
        <v>ZSEF26</v>
        <stp/>
        <stp>ContractData</stp>
        <stp>ZSE?9</stp>
        <stp>Symbol</stp>
        <tr r="Q9" s="3"/>
      </tp>
      <tp t="s">
        <v>ZSEX25</v>
        <stp/>
        <stp>ContractData</stp>
        <stp>ZSE?8</stp>
        <stp>Symbol</stp>
        <tr r="Q8" s="3"/>
      </tp>
    </main>
    <main first="cqgxl.rtd">
      <tp t="s">
        <v>ZWAK25</v>
        <stp/>
        <stp>ContractData</stp>
        <stp>ZWA?3</stp>
        <stp>Symbol</stp>
        <tr r="Q4" s="5"/>
      </tp>
      <tp t="s">
        <v>ZWAH25</v>
        <stp/>
        <stp>ContractData</stp>
        <stp>ZWA?2</stp>
        <stp>Symbol</stp>
        <tr r="Q3" s="5"/>
        <tr r="S36" s="5"/>
      </tp>
      <tp t="s">
        <v>ZWAZ24</v>
        <stp/>
        <stp>ContractData</stp>
        <stp>ZWA?1</stp>
        <stp>Symbol</stp>
        <tr r="Q2" s="5"/>
        <tr r="R35" s="5"/>
        <tr r="S35" s="5"/>
      </tp>
      <tp t="s">
        <v>ZWAH26</v>
        <stp/>
        <stp>ContractData</stp>
        <stp>ZWA?7</stp>
        <stp>Symbol</stp>
        <tr r="Q8" s="5"/>
      </tp>
      <tp t="s">
        <v>ZWAZ25</v>
        <stp/>
        <stp>ContractData</stp>
        <stp>ZWA?6</stp>
        <stp>Symbol</stp>
        <tr r="Q7" s="5"/>
      </tp>
      <tp t="s">
        <v>ZWAU25</v>
        <stp/>
        <stp>ContractData</stp>
        <stp>ZWA?5</stp>
        <stp>Symbol</stp>
        <tr r="Q6" s="5"/>
      </tp>
      <tp t="s">
        <v>ZWAN25</v>
        <stp/>
        <stp>ContractData</stp>
        <stp>ZWA?4</stp>
        <stp>Symbol</stp>
        <tr r="Q5" s="5"/>
      </tp>
      <tp t="s">
        <v>ZWAN26</v>
        <stp/>
        <stp>ContractData</stp>
        <stp>ZWA?9</stp>
        <stp>Symbol</stp>
        <tr r="Q10" s="5"/>
      </tp>
      <tp t="s">
        <v>ZWAK26</v>
        <stp/>
        <stp>ContractData</stp>
        <stp>ZWA?8</stp>
        <stp>Symbol</stp>
        <tr r="Q9" s="5"/>
      </tp>
    </main>
    <main first="cqgxl.rtd">
      <tp t="s">
        <v>Requested symbol was not found.</v>
        <stp/>
        <stp>ContractData</stp>
        <stp>ZCES12Z</stp>
        <stp>Y_Settlement</stp>
        <tr r="X13" s="6"/>
        <tr r="AK13" s="6"/>
      </tp>
    </main>
    <main first="cqgxl.rtd">
      <tp t="s">
        <v>Requested symbol was not found.</v>
        <stp/>
        <stp>ContractData</stp>
        <stp>ZCES11Z</stp>
        <stp>Y_Settlement</stp>
        <tr r="X12" s="6"/>
        <tr r="AK12" s="6"/>
      </tp>
    </main>
    <main first="cqgxl.rtd">
      <tp>
        <v>-26.5</v>
        <stp/>
        <stp>ContractData</stp>
        <stp>ZCES10Z</stp>
        <stp>Y_Settlement</stp>
        <tr r="X11" s="6"/>
        <tr r="AK11" s="6"/>
      </tp>
    </main>
    <main first="cqgxl.rtd">
      <tp>
        <v>-11.25</v>
        <stp/>
        <stp>ContractData</stp>
        <stp>ZSES1F</stp>
        <stp>Y_Settlement</stp>
        <tr r="X2" s="3"/>
        <tr r="AK2" s="3"/>
      </tp>
      <tp>
        <v>-13</v>
        <stp/>
        <stp>ContractData</stp>
        <stp>ZCES1Z</stp>
        <stp>Y_Settlement</stp>
        <tr r="X2" s="6"/>
        <tr r="AK2" s="6"/>
      </tp>
      <tp>
        <v>-17.5</v>
        <stp/>
        <stp>ContractData</stp>
        <stp>ZWAS1Z</stp>
        <stp>Y_Settlement</stp>
        <tr r="X2" s="5"/>
        <tr r="AK2" s="5"/>
      </tp>
    </main>
    <main first="cqgxl.rtd">
      <tp>
        <v>427.5</v>
        <stp/>
        <stp>ContractData</stp>
        <stp>ZCEZ24</stp>
        <stp>Y_Settlement</stp>
        <tr r="U2" s="6"/>
        <tr r="AJ2" s="6"/>
      </tp>
      <tp>
        <v>443</v>
        <stp/>
        <stp>ContractData</stp>
        <stp>ZCEU25</stp>
        <stp>Y_Settlement</stp>
        <tr r="U6" s="6"/>
        <tr r="AJ6" s="6"/>
      </tp>
      <tp>
        <v>447</v>
        <stp/>
        <stp>ContractData</stp>
        <stp>ZCEZ25</stp>
        <stp>Y_Settlement</stp>
        <tr r="U7" s="6"/>
        <tr r="AJ7" s="6"/>
      </tp>
      <tp>
        <v>451.5</v>
        <stp/>
        <stp>ContractData</stp>
        <stp>ZCEN25</stp>
        <stp>Y_Settlement</stp>
        <tr r="U5" s="6"/>
        <tr r="AJ5" s="6"/>
      </tp>
      <tp>
        <v>447.75</v>
        <stp/>
        <stp>ContractData</stp>
        <stp>ZCEK25</stp>
        <stp>Y_Settlement</stp>
        <tr r="U4" s="6"/>
        <tr r="AJ4" s="6"/>
      </tp>
      <tp>
        <v>440.5</v>
        <stp/>
        <stp>ContractData</stp>
        <stp>ZCEH25</stp>
        <stp>Y_Settlement</stp>
        <tr r="U3" s="6"/>
        <tr r="AJ3" s="6"/>
      </tp>
      <tp>
        <v>453.5</v>
        <stp/>
        <stp>ContractData</stp>
        <stp>ZCEU26</stp>
        <stp>Y_Settlement</stp>
        <tr r="U11" s="6"/>
        <tr r="AJ11" s="6"/>
      </tp>
      <tp>
        <v>454</v>
        <stp/>
        <stp>ContractData</stp>
        <stp>ZCEZ26</stp>
        <stp>Y_Settlement</stp>
        <tr r="U12" s="6"/>
        <tr r="AJ12" s="6"/>
      </tp>
      <tp>
        <v>467.25</v>
        <stp/>
        <stp>ContractData</stp>
        <stp>ZCEN26</stp>
        <stp>Y_Settlement</stp>
        <tr r="U10" s="6"/>
        <tr r="AJ10" s="6"/>
      </tp>
      <tp>
        <v>463.25</v>
        <stp/>
        <stp>ContractData</stp>
        <stp>ZCEK26</stp>
        <stp>Y_Settlement</stp>
        <tr r="U9" s="6"/>
        <tr r="AJ9" s="6"/>
      </tp>
      <tp>
        <v>457.25</v>
        <stp/>
        <stp>ContractData</stp>
        <stp>ZCEH26</stp>
        <stp>Y_Settlement</stp>
        <tr r="U8" s="6"/>
        <tr r="AJ8" s="6"/>
      </tp>
      <tp>
        <v>470</v>
        <stp/>
        <stp>ContractData</stp>
        <stp>ZCEN27</stp>
        <stp>Y_Settlement</stp>
        <tr r="U13" s="6"/>
        <tr r="AJ13" s="6"/>
      </tp>
      <tp>
        <v>1049.5</v>
        <stp/>
        <stp>ContractData</stp>
        <stp>ZSEU25</stp>
        <stp>Y_Settlement</stp>
        <tr r="U7" s="3"/>
        <tr r="AJ7" s="3"/>
      </tp>
      <tp>
        <v>1061.5</v>
        <stp/>
        <stp>ContractData</stp>
        <stp>ZSEQ25</stp>
        <stp>Y_Settlement</stp>
        <tr r="U6" s="3"/>
        <tr r="AJ6" s="3"/>
      </tp>
      <tp>
        <v>1048.75</v>
        <stp/>
        <stp>ContractData</stp>
        <stp>ZSEX25</stp>
        <stp>Y_Settlement</stp>
        <tr r="U8" s="3"/>
        <tr r="AJ8" s="3"/>
      </tp>
      <tp>
        <v>1026.25</v>
        <stp/>
        <stp>ContractData</stp>
        <stp>ZSEF25</stp>
        <stp>Y_Settlement</stp>
        <tr r="T15" s="3"/>
        <tr r="U2" s="3"/>
        <tr r="AJ2" s="3"/>
      </tp>
      <tp>
        <v>1062.25</v>
        <stp/>
        <stp>ContractData</stp>
        <stp>ZSEN25</stp>
        <stp>Y_Settlement</stp>
        <tr r="U5" s="3"/>
        <tr r="AJ5" s="3"/>
      </tp>
      <tp>
        <v>1050.75</v>
        <stp/>
        <stp>ContractData</stp>
        <stp>ZSEK25</stp>
        <stp>Y_Settlement</stp>
        <tr r="U4" s="3"/>
        <tr r="AJ4" s="3"/>
      </tp>
      <tp>
        <v>1037.5</v>
        <stp/>
        <stp>ContractData</stp>
        <stp>ZSEH25</stp>
        <stp>Y_Settlement</stp>
        <tr r="U3" s="3"/>
        <tr r="AJ3" s="3"/>
      </tp>
      <tp>
        <v>1072.5</v>
        <stp/>
        <stp>ContractData</stp>
        <stp>ZSEQ26</stp>
        <stp>Y_Settlement</stp>
        <tr r="U13" s="3"/>
        <tr r="AJ13" s="3"/>
      </tp>
      <tp>
        <v>1059</v>
        <stp/>
        <stp>ContractData</stp>
        <stp>ZSEF26</stp>
        <stp>Y_Settlement</stp>
        <tr r="U9" s="3"/>
        <tr r="AJ9" s="3"/>
      </tp>
      <tp>
        <v>1076</v>
        <stp/>
        <stp>ContractData</stp>
        <stp>ZSEN26</stp>
        <stp>Y_Settlement</stp>
        <tr r="U12" s="3"/>
        <tr r="AJ12" s="3"/>
      </tp>
      <tp>
        <v>1068</v>
        <stp/>
        <stp>ContractData</stp>
        <stp>ZSEK26</stp>
        <stp>Y_Settlement</stp>
        <tr r="U11" s="3"/>
        <tr r="AJ11" s="3"/>
      </tp>
      <tp>
        <v>1061.75</v>
        <stp/>
        <stp>ContractData</stp>
        <stp>ZSEH26</stp>
        <stp>Y_Settlement</stp>
        <tr r="U10" s="3"/>
        <tr r="AJ10" s="3"/>
      </tp>
      <tp>
        <v>571.5</v>
        <stp/>
        <stp>ContractData</stp>
        <stp>ZWAZ24</stp>
        <stp>Y_Settlement</stp>
        <tr r="U2" s="5"/>
        <tr r="AJ2" s="5"/>
      </tp>
      <tp>
        <v>617</v>
        <stp/>
        <stp>ContractData</stp>
        <stp>ZWAU25</stp>
        <stp>Y_Settlement</stp>
        <tr r="U6" s="5"/>
        <tr r="AJ6" s="5"/>
      </tp>
      <tp>
        <v>632</v>
        <stp/>
        <stp>ContractData</stp>
        <stp>ZWAZ25</stp>
        <stp>Y_Settlement</stp>
        <tr r="U7" s="5"/>
        <tr r="AJ7" s="5"/>
      </tp>
      <tp>
        <v>605.5</v>
        <stp/>
        <stp>ContractData</stp>
        <stp>ZWAN25</stp>
        <stp>Y_Settlement</stp>
        <tr r="U5" s="5"/>
        <tr r="AJ5" s="5"/>
      </tp>
      <tp>
        <v>599</v>
        <stp/>
        <stp>ContractData</stp>
        <stp>ZWAK25</stp>
        <stp>Y_Settlement</stp>
        <tr r="U4" s="5"/>
        <tr r="AJ4" s="5"/>
      </tp>
      <tp>
        <v>589</v>
        <stp/>
        <stp>ContractData</stp>
        <stp>ZWAH25</stp>
        <stp>Y_Settlement</stp>
        <tr r="U3" s="5"/>
        <tr r="AJ3" s="5"/>
      </tp>
      <tp>
        <v>639.5</v>
        <stp/>
        <stp>ContractData</stp>
        <stp>ZWAU26</stp>
        <stp>Y_Settlement</stp>
        <tr r="U11" s="5"/>
        <tr r="AJ11" s="5"/>
      </tp>
      <tp>
        <v>646.5</v>
        <stp/>
        <stp>ContractData</stp>
        <stp>ZWAZ26</stp>
        <stp>Y_Settlement</stp>
        <tr r="U12" s="5"/>
        <tr r="AJ12" s="5"/>
      </tp>
      <tp>
        <v>632.5</v>
        <stp/>
        <stp>ContractData</stp>
        <stp>ZWAN26</stp>
        <stp>Y_Settlement</stp>
        <tr r="U10" s="5"/>
        <tr r="AJ10" s="5"/>
      </tp>
      <tp>
        <v>644.75</v>
        <stp/>
        <stp>ContractData</stp>
        <stp>ZWAK26</stp>
        <stp>Y_Settlement</stp>
        <tr r="U9" s="5"/>
        <tr r="AJ9" s="5"/>
      </tp>
      <tp>
        <v>642.25</v>
        <stp/>
        <stp>ContractData</stp>
        <stp>ZWAH26</stp>
        <stp>Y_Settlement</stp>
        <tr r="U8" s="5"/>
        <tr r="AJ8" s="5"/>
      </tp>
      <tp>
        <v>656.25</v>
        <stp/>
        <stp>ContractData</stp>
        <stp>ZWAH27</stp>
        <stp>Y_Settlement</stp>
        <tr r="U13" s="5"/>
        <tr r="AJ13" s="5"/>
      </tp>
    </main>
    <main first="cqgxl.rtd">
      <tp>
        <v>-24.5</v>
        <stp/>
        <stp>ContractData</stp>
        <stp>ZSES2F</stp>
        <stp>Y_Settlement</stp>
        <tr r="X3" s="3"/>
        <tr r="AK3" s="3"/>
      </tp>
      <tp>
        <v>-20.25</v>
        <stp/>
        <stp>ContractData</stp>
        <stp>ZCES2Z</stp>
        <stp>Y_Settlement</stp>
        <tr r="X3" s="6"/>
        <tr r="AK3" s="6"/>
      </tp>
      <tp>
        <v>-27.5</v>
        <stp/>
        <stp>ContractData</stp>
        <stp>ZWAS2Z</stp>
        <stp>Y_Settlement</stp>
        <tr r="X3" s="5"/>
        <tr r="AK3" s="5"/>
      </tp>
    </main>
    <main first="cqg.rtd">
      <tp t="s">
        <v>Soybeans (Globex), Jan 25</v>
        <stp/>
        <stp>ContractData</stp>
        <stp>ZSEF25</stp>
        <stp>LongDescription</stp>
        <tr r="W34" s="2"/>
      </tp>
      <tp t="s">
        <v>Soybeans (Globex), Jan 26</v>
        <stp/>
        <stp>ContractData</stp>
        <stp>ZSEF26</stp>
        <stp>LongDescription</stp>
        <tr r="W41" s="2"/>
      </tp>
    </main>
    <main first="cqgxl.rtd">
      <tp>
        <v>-36</v>
        <stp/>
        <stp>ContractData</stp>
        <stp>ZSES3F</stp>
        <stp>Y_Settlement</stp>
        <tr r="X4" s="3"/>
        <tr r="AK4" s="3"/>
      </tp>
      <tp>
        <v>-24</v>
        <stp/>
        <stp>ContractData</stp>
        <stp>ZCES3Z</stp>
        <stp>Y_Settlement</stp>
        <tr r="X4" s="6"/>
        <tr r="AK4" s="6"/>
      </tp>
      <tp>
        <v>-34</v>
        <stp/>
        <stp>ContractData</stp>
        <stp>ZWAS3Z</stp>
        <stp>Y_Settlement</stp>
        <tr r="X4" s="5"/>
        <tr r="AK4" s="5"/>
      </tp>
    </main>
    <main first="cqgxl.rtd">
      <tp>
        <v>-35.25</v>
        <stp/>
        <stp>ContractData</stp>
        <stp>ZSES4F</stp>
        <stp>Y_Settlement</stp>
        <tr r="X5" s="3"/>
        <tr r="AK5" s="3"/>
      </tp>
      <tp>
        <v>-15.5</v>
        <stp/>
        <stp>ContractData</stp>
        <stp>ZCES4Z</stp>
        <stp>Y_Settlement</stp>
        <tr r="X5" s="6"/>
        <tr r="AK5" s="6"/>
      </tp>
      <tp>
        <v>-45.5</v>
        <stp/>
        <stp>ContractData</stp>
        <stp>ZWAS4Z</stp>
        <stp>Y_Settlement</stp>
        <tr r="X5" s="5"/>
        <tr r="AK5" s="5"/>
      </tp>
    </main>
    <main first="cqgxl.rtd">
      <tp>
        <v>-23.25</v>
        <stp/>
        <stp>ContractData</stp>
        <stp>ZSES5F</stp>
        <stp>Y_Settlement</stp>
        <tr r="X6" s="3"/>
        <tr r="AK6" s="3"/>
      </tp>
      <tp>
        <v>-19.5</v>
        <stp/>
        <stp>ContractData</stp>
        <stp>ZCES5Z</stp>
        <stp>Y_Settlement</stp>
        <tr r="X6" s="6"/>
        <tr r="AK6" s="6"/>
      </tp>
      <tp>
        <v>-60.5</v>
        <stp/>
        <stp>ContractData</stp>
        <stp>ZWAS5Z</stp>
        <stp>Y_Settlement</stp>
        <tr r="X6" s="5"/>
        <tr r="AK6" s="5"/>
      </tp>
    </main>
    <main first="cqgxl.rtd">
      <tp>
        <v>-22.5</v>
        <stp/>
        <stp>ContractData</stp>
        <stp>ZSES6F</stp>
        <stp>Y_Settlement</stp>
        <tr r="X7" s="3"/>
        <tr r="AK7" s="3"/>
      </tp>
      <tp>
        <v>-29.75</v>
        <stp/>
        <stp>ContractData</stp>
        <stp>ZCES6Z</stp>
        <stp>Y_Settlement</stp>
        <tr r="X7" s="6"/>
        <tr r="AK7" s="6"/>
      </tp>
      <tp>
        <v>-70.75</v>
        <stp/>
        <stp>ContractData</stp>
        <stp>ZWAS6Z</stp>
        <stp>Y_Settlement</stp>
        <tr r="X7" s="5"/>
        <tr r="AK7" s="5"/>
      </tp>
    </main>
    <main first="cqgxl.rtd">
      <tp>
        <v>-32.75</v>
        <stp/>
        <stp>ContractData</stp>
        <stp>ZSES7F</stp>
        <stp>Y_Settlement</stp>
        <tr r="X8" s="3"/>
        <tr r="AK8" s="3"/>
      </tp>
      <tp>
        <v>-35.75</v>
        <stp/>
        <stp>ContractData</stp>
        <stp>ZCES7Z</stp>
        <stp>Y_Settlement</stp>
        <tr r="X8" s="6"/>
        <tr r="AK8" s="6"/>
      </tp>
      <tp>
        <v>-73.25</v>
        <stp/>
        <stp>ContractData</stp>
        <stp>ZWAS7Z</stp>
        <stp>Y_Settlement</stp>
        <tr r="X8" s="5"/>
        <tr r="AK8" s="5"/>
      </tp>
    </main>
    <main first="cqgxl.rtd">
      <tp>
        <v>-35.5</v>
        <stp/>
        <stp>ContractData</stp>
        <stp>ZSES8F</stp>
        <stp>Y_Settlement</stp>
        <tr r="X9" s="3"/>
        <tr r="AK9" s="3"/>
      </tp>
      <tp>
        <v>-39.75</v>
        <stp/>
        <stp>ContractData</stp>
        <stp>ZCES8Z</stp>
        <stp>Y_Settlement</stp>
        <tr r="X9" s="6"/>
        <tr r="AK9" s="6"/>
      </tp>
      <tp>
        <v>-61</v>
        <stp/>
        <stp>ContractData</stp>
        <stp>ZWAS8Z</stp>
        <stp>Y_Settlement</stp>
        <tr r="X9" s="5"/>
        <tr r="AK9" s="5"/>
      </tp>
    </main>
    <main first="cqgxl.rtd">
      <tp>
        <v>-41.75</v>
        <stp/>
        <stp>ContractData</stp>
        <stp>ZSES9F</stp>
        <stp>Y_Settlement</stp>
        <tr r="X10" s="3"/>
        <tr r="AK10" s="3"/>
      </tp>
      <tp>
        <v>-26</v>
        <stp/>
        <stp>ContractData</stp>
        <stp>ZCES9Z</stp>
        <stp>Y_Settlement</stp>
        <tr r="X10" s="6"/>
        <tr r="AK10" s="6"/>
      </tp>
      <tp>
        <v>-68</v>
        <stp/>
        <stp>ContractData</stp>
        <stp>ZWAS9Z</stp>
        <stp>Y_Settlement</stp>
        <tr r="X10" s="5"/>
        <tr r="AK10" s="5"/>
      </tp>
    </main>
    <main first="cqg.rtd">
      <tp t="s">
        <v>Corn (Globex), Jul 25</v>
        <stp/>
        <stp>ContractData</stp>
        <stp>ZCEN25</stp>
        <stp>LongDescription</stp>
        <tr r="Z37" s="2"/>
      </tp>
      <tp t="s">
        <v>Corn (Globex), Jul 26</v>
        <stp/>
        <stp>ContractData</stp>
        <stp>ZCEN26</stp>
        <stp>LongDescription</stp>
        <tr r="Z42" s="2"/>
      </tp>
      <tp t="s">
        <v>Corn (Globex), Jul 27</v>
        <stp/>
        <stp>ContractData</stp>
        <stp>ZCEN27</stp>
        <stp>LongDescription</stp>
        <tr r="Z45" s="2"/>
      </tp>
      <tp t="s">
        <v>Wheat (Globex), Jul 25</v>
        <stp/>
        <stp>ContractData</stp>
        <stp>ZWAN25</stp>
        <stp>LongDescription</stp>
        <tr r="AC37" s="2"/>
      </tp>
      <tp t="s">
        <v>Wheat (Globex), Jul 26</v>
        <stp/>
        <stp>ContractData</stp>
        <stp>ZWAN26</stp>
        <stp>LongDescription</stp>
        <tr r="AC42" s="2"/>
      </tp>
      <tp t="s">
        <v>Soybeans (Globex), Jul 25</v>
        <stp/>
        <stp>ContractData</stp>
        <stp>ZSEN25</stp>
        <stp>LongDescription</stp>
        <tr r="W37" s="2"/>
      </tp>
      <tp t="s">
        <v>Soybeans (Globex), Jul 26</v>
        <stp/>
        <stp>ContractData</stp>
        <stp>ZSEN26</stp>
        <stp>LongDescription</stp>
        <tr r="W44" s="2"/>
      </tp>
    </main>
    <main first="cqg.rtd">
      <tp t="s">
        <v>Corn (Globex), Mar 25</v>
        <stp/>
        <stp>ContractData</stp>
        <stp>ZCEH25</stp>
        <stp>LongDescription</stp>
        <tr r="Z35" s="2"/>
      </tp>
      <tp t="s">
        <v>Corn (Globex), Mar 26</v>
        <stp/>
        <stp>ContractData</stp>
        <stp>ZCEH26</stp>
        <stp>LongDescription</stp>
        <tr r="Z40" s="2"/>
      </tp>
      <tp t="s">
        <v>Wheat (Globex), Mar 25</v>
        <stp/>
        <stp>ContractData</stp>
        <stp>ZWAH25</stp>
        <stp>LongDescription</stp>
        <tr r="AC35" s="2"/>
      </tp>
      <tp t="s">
        <v>Wheat (Globex), Mar 26</v>
        <stp/>
        <stp>ContractData</stp>
        <stp>ZWAH26</stp>
        <stp>LongDescription</stp>
        <tr r="AC40" s="2"/>
      </tp>
      <tp t="s">
        <v>Wheat (Globex), Mar 27</v>
        <stp/>
        <stp>ContractData</stp>
        <stp>ZWAH27</stp>
        <stp>LongDescription</stp>
        <tr r="AC45" s="2"/>
      </tp>
      <tp t="s">
        <v>Soybeans (Globex), Mar 25</v>
        <stp/>
        <stp>ContractData</stp>
        <stp>ZSEH25</stp>
        <stp>LongDescription</stp>
        <tr r="W35" s="2"/>
      </tp>
      <tp t="s">
        <v>Soybeans (Globex), Mar 26</v>
        <stp/>
        <stp>ContractData</stp>
        <stp>ZSEH26</stp>
        <stp>LongDescription</stp>
        <tr r="W42" s="2"/>
      </tp>
    </main>
    <main first="cqgxl.rtd">
      <tp t="s">
        <v/>
        <stp/>
        <stp>ContractData</stp>
        <stp>ZWAS10Z</stp>
        <stp>Bid</stp>
        <tr r="Y11" s="5"/>
      </tp>
      <tp t="s">
        <v>Requested symbol was not found.</v>
        <stp/>
        <stp>ContractData</stp>
        <stp>ZWAS11Z</stp>
        <stp>Bid</stp>
        <tr r="Y12" s="5"/>
      </tp>
      <tp t="s">
        <v>Requested symbol was not found.</v>
        <stp/>
        <stp>ContractData</stp>
        <stp>ZWAS12Z</stp>
        <stp>Bid</stp>
        <tr r="Y13" s="5"/>
      </tp>
      <tp>
        <v>-51.25</v>
        <stp/>
        <stp>ContractData</stp>
        <stp>ZSES10F</stp>
        <stp>Bid</stp>
        <tr r="Y11" s="3"/>
      </tp>
      <tp t="s">
        <v/>
        <stp/>
        <stp>ContractData</stp>
        <stp>ZSES11F</stp>
        <stp>Bid</stp>
        <tr r="Y12" s="3"/>
      </tp>
      <tp t="s">
        <v/>
        <stp/>
        <stp>ContractData</stp>
        <stp>ZSES12F</stp>
        <stp>Bid</stp>
        <tr r="Y13" s="3"/>
      </tp>
      <tp>
        <v>-25</v>
        <stp/>
        <stp>ContractData</stp>
        <stp>ZCES10Z</stp>
        <stp>Bid</stp>
        <tr r="Y11" s="6"/>
      </tp>
      <tp t="s">
        <v>Requested symbol was not found.</v>
        <stp/>
        <stp>ContractData</stp>
        <stp>ZCES11Z</stp>
        <stp>Bid</stp>
        <tr r="Y12" s="6"/>
      </tp>
      <tp t="s">
        <v>Requested symbol was not found.</v>
        <stp/>
        <stp>ContractData</stp>
        <stp>ZCES12Z</stp>
        <stp>Bid</stp>
        <tr r="Y13" s="6"/>
      </tp>
    </main>
    <main first="cqg.rtd">
      <tp t="s">
        <v>Corn (Globex), May 25</v>
        <stp/>
        <stp>ContractData</stp>
        <stp>ZCEK25</stp>
        <stp>LongDescription</stp>
        <tr r="Z36" s="2"/>
      </tp>
      <tp t="s">
        <v>Corn (Globex), May 26</v>
        <stp/>
        <stp>ContractData</stp>
        <stp>ZCEK26</stp>
        <stp>LongDescription</stp>
        <tr r="Z41" s="2"/>
      </tp>
      <tp t="s">
        <v>Wheat (Globex), May 25</v>
        <stp/>
        <stp>ContractData</stp>
        <stp>ZWAK25</stp>
        <stp>LongDescription</stp>
        <tr r="AC36" s="2"/>
      </tp>
      <tp t="s">
        <v>Wheat (Globex), May 26</v>
        <stp/>
        <stp>ContractData</stp>
        <stp>ZWAK26</stp>
        <stp>LongDescription</stp>
        <tr r="AC41" s="2"/>
      </tp>
      <tp t="s">
        <v>Soybeans (Globex), May 25</v>
        <stp/>
        <stp>ContractData</stp>
        <stp>ZSEK25</stp>
        <stp>LongDescription</stp>
        <tr r="W36" s="2"/>
      </tp>
      <tp t="s">
        <v>Soybeans (Globex), May 26</v>
        <stp/>
        <stp>ContractData</stp>
        <stp>ZSEK26</stp>
        <stp>LongDescription</stp>
        <tr r="W43" s="2"/>
      </tp>
    </main>
    <main first="cqgxl.rtd">
      <tp t="s">
        <v>Requested symbol was not found.</v>
        <stp/>
        <stp>ContractData</stp>
        <stp>ZCES12Z</stp>
        <stp>Ask</stp>
        <tr r="Z13" s="6"/>
      </tp>
      <tp>
        <v>-24.25</v>
        <stp/>
        <stp>ContractData</stp>
        <stp>ZCES10Z</stp>
        <stp>Ask</stp>
        <tr r="Z11" s="6"/>
      </tp>
      <tp t="s">
        <v>Requested symbol was not found.</v>
        <stp/>
        <stp>ContractData</stp>
        <stp>ZCES11Z</stp>
        <stp>Ask</stp>
        <tr r="Z12" s="6"/>
      </tp>
    </main>
    <main first="cqgxl.rtd">
      <tp t="s">
        <v>Requested symbol was not found.</v>
        <stp/>
        <stp>ContractData</stp>
        <stp>ZWAS12Z</stp>
        <stp>Ask</stp>
        <tr r="Z13" s="5"/>
      </tp>
    </main>
    <main first="cqgxl.rtd">
      <tp t="s">
        <v/>
        <stp/>
        <stp>ContractData</stp>
        <stp>ZWAS10Z</stp>
        <stp>Ask</stp>
        <tr r="Z11" s="5"/>
      </tp>
      <tp t="s">
        <v>Requested symbol was not found.</v>
        <stp/>
        <stp>ContractData</stp>
        <stp>ZWAS11Z</stp>
        <stp>Ask</stp>
        <tr r="Z12" s="5"/>
      </tp>
      <tp>
        <v>2.25</v>
        <stp/>
        <stp>ContractData</stp>
        <stp>ZSES12F</stp>
        <stp>Ask</stp>
        <tr r="Z13" s="3"/>
      </tp>
      <tp>
        <v>-41.75</v>
        <stp/>
        <stp>ContractData</stp>
        <stp>ZSES10F</stp>
        <stp>Ask</stp>
        <tr r="Z11" s="3"/>
      </tp>
    </main>
    <main first="cqgxl.rtd">
      <tp t="s">
        <v/>
        <stp/>
        <stp>ContractData</stp>
        <stp>ZSES11F</stp>
        <stp>Ask</stp>
        <tr r="Z12" s="3"/>
      </tp>
    </main>
    <main first="cqg.rtd">
      <tp t="s">
        <v>Corn (Globex), Sep 25</v>
        <stp/>
        <stp>ContractData</stp>
        <stp>ZCEU25</stp>
        <stp>LongDescription</stp>
        <tr r="Z38" s="2"/>
      </tp>
      <tp t="s">
        <v>Corn (Globex), Sep 26</v>
        <stp/>
        <stp>ContractData</stp>
        <stp>ZCEU26</stp>
        <stp>LongDescription</stp>
        <tr r="Z43" s="2"/>
      </tp>
      <tp t="s">
        <v>Wheat (Globex), Sep 25</v>
        <stp/>
        <stp>ContractData</stp>
        <stp>ZWAU25</stp>
        <stp>LongDescription</stp>
        <tr r="AC38" s="2"/>
      </tp>
      <tp t="s">
        <v>Wheat (Globex), Sep 26</v>
        <stp/>
        <stp>ContractData</stp>
        <stp>ZWAU26</stp>
        <stp>LongDescription</stp>
        <tr r="AC43" s="2"/>
      </tp>
      <tp t="s">
        <v>Soybeans (Globex), Sep 25</v>
        <stp/>
        <stp>ContractData</stp>
        <stp>ZSEU25</stp>
        <stp>LongDescription</stp>
        <tr r="W39" s="2"/>
      </tp>
      <tp t="s">
        <v>Soybeans (Globex), Aug 25</v>
        <stp/>
        <stp>ContractData</stp>
        <stp>ZSEQ25</stp>
        <stp>LongDescription</stp>
        <tr r="W38" s="2"/>
      </tp>
      <tp t="s">
        <v>Soybeans (Globex), Aug 26</v>
        <stp/>
        <stp>ContractData</stp>
        <stp>ZSEQ26</stp>
        <stp>LongDescription</stp>
        <tr r="W45" s="2"/>
      </tp>
    </main>
    <main first="cqg.rtd">
      <tp t="s">
        <v>Soybean Calendar Spread 2, (1*ZSEF25-1*ZSEK25)</v>
        <stp/>
        <stp>ContractData</stp>
        <stp>ZSES2F</stp>
        <stp>LongDescription</stp>
        <tr r="W48" s="2"/>
      </tp>
      <tp t="s">
        <v>Corn Calendar Spread 2, (1*ZCEZ24-1*ZCEK25)</v>
        <stp/>
        <stp>ContractData</stp>
        <stp>ZCES2Z</stp>
        <stp>LongDescription</stp>
        <tr r="Z48" s="2"/>
      </tp>
      <tp t="s">
        <v>Wheat Calendar Spread 2, (1*ZWAZ24-1*ZWAK25)</v>
        <stp/>
        <stp>ContractData</stp>
        <stp>ZWAS2Z</stp>
        <stp>LongDescription</stp>
        <tr r="AC48" s="2"/>
      </tp>
      <tp t="s">
        <v>Soybean Calendar Spread 3, (1*ZSEF25-1*ZSEN25)</v>
        <stp/>
        <stp>ContractData</stp>
        <stp>ZSES3F</stp>
        <stp>LongDescription</stp>
        <tr r="W49" s="2"/>
      </tp>
      <tp t="s">
        <v>Corn Calendar Spread 3, (1*ZCEZ24-1*ZCEN25)</v>
        <stp/>
        <stp>ContractData</stp>
        <stp>ZCES3Z</stp>
        <stp>LongDescription</stp>
        <tr r="Z49" s="2"/>
      </tp>
      <tp t="s">
        <v>Wheat Calendar Spread 3, (1*ZWAZ24-1*ZWAN25)</v>
        <stp/>
        <stp>ContractData</stp>
        <stp>ZWAS3Z</stp>
        <stp>LongDescription</stp>
        <tr r="AC49" s="2"/>
      </tp>
      <tp t="s">
        <v>SoyBean Calendar Spread 1, (1*ZSEF25-1*ZSEH25)</v>
        <stp/>
        <stp>ContractData</stp>
        <stp>ZSES1F</stp>
        <stp>LongDescription</stp>
        <tr r="W47" s="2"/>
      </tp>
      <tp t="s">
        <v>Corn Calendar Spread 1, (1*ZCEZ24-1*ZCEH25)</v>
        <stp/>
        <stp>ContractData</stp>
        <stp>ZCES1Z</stp>
        <stp>LongDescription</stp>
        <tr r="Z47" s="2"/>
      </tp>
      <tp t="s">
        <v>Wheat Calendar Spread 1, (1*ZWAZ24-1*ZWAH25)</v>
        <stp/>
        <stp>ContractData</stp>
        <stp>ZWAS1Z</stp>
        <stp>LongDescription</stp>
        <tr r="AC47" s="2"/>
      </tp>
      <tp t="s">
        <v>Soybean Calendar Spread 6, (1*ZSEF25-1*ZSEX25)</v>
        <stp/>
        <stp>ContractData</stp>
        <stp>ZSES6F</stp>
        <stp>LongDescription</stp>
        <tr r="W52" s="2"/>
      </tp>
      <tp t="s">
        <v>Corn Calendar Spread 6, (1*ZCEZ24-1*ZCEH26)</v>
        <stp/>
        <stp>ContractData</stp>
        <stp>ZCES6Z</stp>
        <stp>LongDescription</stp>
        <tr r="Z52" s="2"/>
      </tp>
      <tp t="s">
        <v>Wheat Calendar Spread 6, (1*ZWAZ24-1*ZWAH26)</v>
        <stp/>
        <stp>ContractData</stp>
        <stp>ZWAS6Z</stp>
        <stp>LongDescription</stp>
        <tr r="AC52" s="2"/>
      </tp>
      <tp t="s">
        <v>Soybean Calendar Spread 7, (1*ZSEF25-1*ZSEF26)</v>
        <stp/>
        <stp>ContractData</stp>
        <stp>ZSES7F</stp>
        <stp>LongDescription</stp>
        <tr r="W53" s="2"/>
      </tp>
      <tp t="s">
        <v>Corn Calendar Spread 7, (1*ZCEZ24-1*ZCEK26)</v>
        <stp/>
        <stp>ContractData</stp>
        <stp>ZCES7Z</stp>
        <stp>LongDescription</stp>
        <tr r="Z53" s="2"/>
      </tp>
      <tp t="s">
        <v>Wheat Calendar Spread 7, (1*ZWAZ24-1*ZWAK26)</v>
        <stp/>
        <stp>ContractData</stp>
        <stp>ZWAS7Z</stp>
        <stp>LongDescription</stp>
        <tr r="AC53" s="2"/>
      </tp>
      <tp t="s">
        <v>Soybean Calendar Spread 4, (1*ZSEF25-1*ZSEQ25)</v>
        <stp/>
        <stp>ContractData</stp>
        <stp>ZSES4F</stp>
        <stp>LongDescription</stp>
        <tr r="W50" s="2"/>
      </tp>
      <tp t="s">
        <v>Corn Calendar Spread 4, (1*ZCEZ24-1*ZCEU25)</v>
        <stp/>
        <stp>ContractData</stp>
        <stp>ZCES4Z</stp>
        <stp>LongDescription</stp>
        <tr r="Z50" s="2"/>
      </tp>
      <tp t="s">
        <v>Wheat Calendar Spread 4, (1*ZWAZ24-1*ZWAU25)</v>
        <stp/>
        <stp>ContractData</stp>
        <stp>ZWAS4Z</stp>
        <stp>LongDescription</stp>
        <tr r="AC50" s="2"/>
      </tp>
      <tp t="s">
        <v>Soybean Calendar Spread 5, (1*ZSEF25-1*ZSEU25)</v>
        <stp/>
        <stp>ContractData</stp>
        <stp>ZSES5F</stp>
        <stp>LongDescription</stp>
        <tr r="W51" s="2"/>
      </tp>
      <tp t="s">
        <v>Corn Calendar Spreads 5, (1*ZCEZ24-1*ZCEZ25)</v>
        <stp/>
        <stp>ContractData</stp>
        <stp>ZCES5Z</stp>
        <stp>LongDescription</stp>
        <tr r="Z51" s="2"/>
      </tp>
      <tp t="s">
        <v>Wheat Calendar Spread 5, (1*ZWAZ24-1*ZWAZ25)</v>
        <stp/>
        <stp>ContractData</stp>
        <stp>ZWAS5Z</stp>
        <stp>LongDescription</stp>
        <tr r="AC51" s="2"/>
      </tp>
    </main>
    <main first="cqgxl.rtd">
      <tp t="s">
        <v>ZSEF25</v>
        <stp/>
        <stp>ContractData</stp>
        <stp>ZSE?</stp>
        <stp>Symbol</stp>
        <tr r="R35" s="3"/>
      </tp>
      <tp t="s">
        <v>ZWAZ24</v>
        <stp/>
        <stp>ContractData</stp>
        <stp>ZWA?</stp>
        <stp>Symbol</stp>
        <tr r="R35" s="5"/>
      </tp>
      <tp t="s">
        <v>ZCEZ24</v>
        <stp/>
        <stp>ContractData</stp>
        <stp>ZCE?</stp>
        <stp>Symbol</stp>
        <tr r="R35" s="6"/>
      </tp>
    </main>
    <main first="cqg.rtd">
      <tp t="s">
        <v>Soybeans (Globex), Nov 25</v>
        <stp/>
        <stp>ContractData</stp>
        <stp>ZSEX25</stp>
        <stp>LongDescription</stp>
        <tr r="W40" s="2"/>
      </tp>
      <tp t="s">
        <v>Corn (Globex), Dec 24</v>
        <stp/>
        <stp>ContractData</stp>
        <stp>ZCEZ24</stp>
        <stp>LongDescription</stp>
        <tr r="Z34" s="2"/>
      </tp>
      <tp t="s">
        <v>Corn (Globex), Dec 25</v>
        <stp/>
        <stp>ContractData</stp>
        <stp>ZCEZ25</stp>
        <stp>LongDescription</stp>
        <tr r="Z39" s="2"/>
      </tp>
      <tp t="s">
        <v>Corn (Globex), Dec 26</v>
        <stp/>
        <stp>ContractData</stp>
        <stp>ZCEZ26</stp>
        <stp>LongDescription</stp>
        <tr r="Z44" s="2"/>
      </tp>
      <tp t="s">
        <v>Wheat (Globex), Dec 24</v>
        <stp/>
        <stp>ContractData</stp>
        <stp>ZWAZ24</stp>
        <stp>LongDescription</stp>
        <tr r="AC34" s="2"/>
      </tp>
      <tp t="s">
        <v>Wheat (Globex), Dec 25</v>
        <stp/>
        <stp>ContractData</stp>
        <stp>ZWAZ25</stp>
        <stp>LongDescription</stp>
        <tr r="AC39" s="2"/>
      </tp>
      <tp t="s">
        <v>Wheat (Globex), Dec 26</v>
        <stp/>
        <stp>ContractData</stp>
        <stp>ZWAZ26</stp>
        <stp>LongDescription</stp>
        <tr r="AC44" s="2"/>
      </tp>
    </main>
    <main first="cqgxl.rtd">
      <tp>
        <v>598.75</v>
        <stp/>
        <stp>ContractData</stp>
        <stp>ZWAK25</stp>
        <stp>LastTradeToday</stp>
        <tr r="R4" s="5"/>
        <tr r="R4" s="5"/>
      </tp>
      <tp t="s">
        <v/>
        <stp/>
        <stp>ContractData</stp>
        <stp>ZWAK26</stp>
        <stp>LastTradeToday</stp>
        <tr r="R9" s="5"/>
      </tp>
      <tp>
        <v>588.5</v>
        <stp/>
        <stp>ContractData</stp>
        <stp>ZWAH25</stp>
        <stp>LastTradeToday</stp>
        <tr r="R3" s="5"/>
        <tr r="R3" s="5"/>
      </tp>
      <tp>
        <v>638.75</v>
        <stp/>
        <stp>ContractData</stp>
        <stp>ZWAH26</stp>
        <stp>LastTradeToday</stp>
        <tr r="R8" s="5"/>
        <tr r="R8" s="5"/>
      </tp>
      <tp t="s">
        <v/>
        <stp/>
        <stp>ContractData</stp>
        <stp>ZWAH27</stp>
        <stp>LastTradeToday</stp>
        <tr r="R13" s="5"/>
      </tp>
      <tp>
        <v>604.25</v>
        <stp/>
        <stp>ContractData</stp>
        <stp>ZWAN25</stp>
        <stp>LastTradeToday</stp>
        <tr r="R5" s="5"/>
        <tr r="R5" s="5"/>
      </tp>
      <tp t="s">
        <v/>
        <stp/>
        <stp>ContractData</stp>
        <stp>ZWAN26</stp>
        <stp>LastTradeToday</stp>
        <tr r="R10" s="5"/>
      </tp>
      <tp>
        <v>573</v>
        <stp/>
        <stp>ContractData</stp>
        <stp>ZWAZ24</stp>
        <stp>LastTradeToday</stp>
        <tr r="R2" s="5"/>
        <tr r="R2" s="5"/>
      </tp>
      <tp>
        <v>630.5</v>
        <stp/>
        <stp>ContractData</stp>
        <stp>ZWAZ25</stp>
        <stp>LastTradeToday</stp>
        <tr r="R7" s="5"/>
        <tr r="R7" s="5"/>
      </tp>
      <tp t="s">
        <v/>
        <stp/>
        <stp>ContractData</stp>
        <stp>ZWAZ26</stp>
        <stp>LastTradeToday</stp>
        <tr r="R12" s="5"/>
      </tp>
      <tp>
        <v>-15.75</v>
        <stp/>
        <stp>ContractData</stp>
        <stp>ZWAS1Z</stp>
        <stp>LastTradeToday</stp>
        <tr r="W2" s="5"/>
        <tr r="W2" s="5"/>
      </tp>
      <tp>
        <v>-25.5</v>
        <stp/>
        <stp>ContractData</stp>
        <stp>ZWAS2Z</stp>
        <stp>LastTradeToday</stp>
        <tr r="W3" s="5"/>
        <tr r="W3" s="5"/>
      </tp>
      <tp>
        <v>-31.25</v>
        <stp/>
        <stp>ContractData</stp>
        <stp>ZWAS3Z</stp>
        <stp>LastTradeToday</stp>
        <tr r="W4" s="5"/>
        <tr r="W4" s="5"/>
      </tp>
      <tp>
        <v>-42.75</v>
        <stp/>
        <stp>ContractData</stp>
        <stp>ZWAS4Z</stp>
        <stp>LastTradeToday</stp>
        <tr r="W5" s="5"/>
        <tr r="W5" s="5"/>
      </tp>
      <tp>
        <v>-57.5</v>
        <stp/>
        <stp>ContractData</stp>
        <stp>ZWAS5Z</stp>
        <stp>LastTradeToday</stp>
        <tr r="W6" s="5"/>
        <tr r="W6" s="5"/>
      </tp>
      <tp t="s">
        <v/>
        <stp/>
        <stp>ContractData</stp>
        <stp>ZWAS6Z</stp>
        <stp>LastTradeToday</stp>
        <tr r="W7" s="5"/>
      </tp>
      <tp t="s">
        <v/>
        <stp/>
        <stp>ContractData</stp>
        <stp>ZWAS7Z</stp>
        <stp>LastTradeToday</stp>
        <tr r="W8" s="5"/>
      </tp>
      <tp t="s">
        <v/>
        <stp/>
        <stp>ContractData</stp>
        <stp>ZWAS8Z</stp>
        <stp>LastTradeToday</stp>
        <tr r="W9" s="5"/>
      </tp>
      <tp t="s">
        <v/>
        <stp/>
        <stp>ContractData</stp>
        <stp>ZWAS9Z</stp>
        <stp>LastTradeToday</stp>
        <tr r="W10" s="5"/>
      </tp>
      <tp>
        <v>615.5</v>
        <stp/>
        <stp>ContractData</stp>
        <stp>ZWAU25</stp>
        <stp>LastTradeToday</stp>
        <tr r="R6" s="5"/>
        <tr r="R6" s="5"/>
      </tp>
      <tp t="s">
        <v/>
        <stp/>
        <stp>ContractData</stp>
        <stp>ZWAU26</stp>
        <stp>LastTradeToday</stp>
        <tr r="R11" s="5"/>
      </tp>
    </main>
    <main first="cqgxl.rtd">
      <tp>
        <v>1026.25</v>
        <stp/>
        <stp>ContractData</stp>
        <stp>ZSE?</stp>
        <stp>Settlement</stp>
        <tr r="AJ18" s="3"/>
      </tp>
    </main>
    <main first="cqgxl.rtd">
      <tp>
        <v>449</v>
        <stp/>
        <stp>ContractData</stp>
        <stp>ZCEK25</stp>
        <stp>LastTradeToday</stp>
        <tr r="R4" s="6"/>
        <tr r="R4" s="6"/>
      </tp>
      <tp>
        <v>464</v>
        <stp/>
        <stp>ContractData</stp>
        <stp>ZCEK26</stp>
        <stp>LastTradeToday</stp>
        <tr r="R9" s="6"/>
        <tr r="R9" s="6"/>
      </tp>
      <tp>
        <v>1048</v>
        <stp/>
        <stp>ContractData</stp>
        <stp>ZSEK25</stp>
        <stp>LastTradeToday</stp>
        <tr r="R4" s="3"/>
        <tr r="R4" s="3"/>
      </tp>
      <tp t="s">
        <v/>
        <stp/>
        <stp>ContractData</stp>
        <stp>ZSEK26</stp>
        <stp>LastTradeToday</stp>
        <tr r="R11" s="3"/>
      </tp>
      <tp>
        <v>441.75</v>
        <stp/>
        <stp>ContractData</stp>
        <stp>ZCEH25</stp>
        <stp>LastTradeToday</stp>
        <tr r="R3" s="6"/>
        <tr r="R3" s="6"/>
      </tp>
      <tp>
        <v>457.5</v>
        <stp/>
        <stp>ContractData</stp>
        <stp>ZCEH26</stp>
        <stp>LastTradeToday</stp>
        <tr r="R8" s="6"/>
        <tr r="R8" s="6"/>
      </tp>
      <tp>
        <v>1035.25</v>
        <stp/>
        <stp>ContractData</stp>
        <stp>ZSEH25</stp>
        <stp>LastTradeToday</stp>
        <tr r="R3" s="3"/>
        <tr r="R3" s="3"/>
      </tp>
      <tp>
        <v>1057.75</v>
        <stp/>
        <stp>ContractData</stp>
        <stp>ZSEH26</stp>
        <stp>LastTradeToday</stp>
        <tr r="R10" s="3"/>
        <tr r="R10" s="3"/>
      </tp>
      <tp>
        <v>452.25</v>
        <stp/>
        <stp>ContractData</stp>
        <stp>ZCEN25</stp>
        <stp>LastTradeToday</stp>
        <tr r="R5" s="6"/>
        <tr r="R5" s="6"/>
      </tp>
      <tp>
        <v>467.5</v>
        <stp/>
        <stp>ContractData</stp>
        <stp>ZCEN26</stp>
        <stp>LastTradeToday</stp>
        <tr r="R10" s="6"/>
        <tr r="R10" s="6"/>
      </tp>
      <tp t="s">
        <v/>
        <stp/>
        <stp>ContractData</stp>
        <stp>ZCEN27</stp>
        <stp>LastTradeToday</stp>
        <tr r="R13" s="6"/>
      </tp>
      <tp>
        <v>1059.25</v>
        <stp/>
        <stp>ContractData</stp>
        <stp>ZSEN25</stp>
        <stp>LastTradeToday</stp>
        <tr r="R5" s="3"/>
        <tr r="R5" s="3"/>
      </tp>
      <tp t="s">
        <v/>
        <stp/>
        <stp>ContractData</stp>
        <stp>ZSEN26</stp>
        <stp>LastTradeToday</stp>
        <tr r="R12" s="3"/>
      </tp>
      <tp>
        <v>1023</v>
        <stp/>
        <stp>ContractData</stp>
        <stp>ZSEF25</stp>
        <stp>LastTradeToday</stp>
        <tr r="R2" s="3"/>
        <tr r="R2" s="3"/>
      </tp>
      <tp>
        <v>1052.5</v>
        <stp/>
        <stp>ContractData</stp>
        <stp>ZSEF26</stp>
        <stp>LastTradeToday</stp>
        <tr r="R9" s="3"/>
        <tr r="R9" s="3"/>
      </tp>
      <tp>
        <v>429</v>
        <stp/>
        <stp>ContractData</stp>
        <stp>ZCEZ24</stp>
        <stp>LastTradeToday</stp>
        <tr r="R2" s="6"/>
        <tr r="R2" s="6"/>
      </tp>
      <tp>
        <v>447.25</v>
        <stp/>
        <stp>ContractData</stp>
        <stp>ZCEZ25</stp>
        <stp>LastTradeToday</stp>
        <tr r="R7" s="6"/>
        <tr r="R7" s="6"/>
      </tp>
      <tp>
        <v>454</v>
        <stp/>
        <stp>ContractData</stp>
        <stp>ZCEZ26</stp>
        <stp>LastTradeToday</stp>
        <tr r="R12" s="6"/>
        <tr r="R12" s="6"/>
      </tp>
      <tp>
        <v>1045</v>
        <stp/>
        <stp>ContractData</stp>
        <stp>ZSEX25</stp>
        <stp>LastTradeToday</stp>
        <tr r="R8" s="3"/>
        <tr r="R8" s="3"/>
      </tp>
      <tp>
        <v>-12.75</v>
        <stp/>
        <stp>ContractData</stp>
        <stp>ZCES1Z</stp>
        <stp>LastTradeToday</stp>
        <tr r="W2" s="6"/>
        <tr r="W2" s="6"/>
      </tp>
      <tp>
        <v>-12</v>
        <stp/>
        <stp>ContractData</stp>
        <stp>ZSES1F</stp>
        <stp>LastTradeToday</stp>
        <tr r="W2" s="3"/>
        <tr r="W2" s="3"/>
      </tp>
      <tp>
        <v>-19.75</v>
        <stp/>
        <stp>ContractData</stp>
        <stp>ZCES2Z</stp>
        <stp>LastTradeToday</stp>
        <tr r="W3" s="6"/>
        <tr r="W3" s="6"/>
      </tp>
      <tp>
        <v>-25</v>
        <stp/>
        <stp>ContractData</stp>
        <stp>ZSES2F</stp>
        <stp>LastTradeToday</stp>
        <tr r="W3" s="3"/>
        <tr r="W3" s="3"/>
      </tp>
      <tp>
        <v>-23.5</v>
        <stp/>
        <stp>ContractData</stp>
        <stp>ZCES3Z</stp>
        <stp>LastTradeToday</stp>
        <tr r="W4" s="6"/>
        <tr r="W4" s="6"/>
      </tp>
      <tp>
        <v>-36.25</v>
        <stp/>
        <stp>ContractData</stp>
        <stp>ZSES3F</stp>
        <stp>LastTradeToday</stp>
        <tr r="W4" s="3"/>
        <tr r="W4" s="3"/>
      </tp>
      <tp>
        <v>-14.5</v>
        <stp/>
        <stp>ContractData</stp>
        <stp>ZCES4Z</stp>
        <stp>LastTradeToday</stp>
        <tr r="W5" s="6"/>
        <tr r="W5" s="6"/>
      </tp>
      <tp>
        <v>-35</v>
        <stp/>
        <stp>ContractData</stp>
        <stp>ZSES4F</stp>
        <stp>LastTradeToday</stp>
        <tr r="W5" s="3"/>
        <tr r="W5" s="3"/>
      </tp>
      <tp>
        <v>-18.25</v>
        <stp/>
        <stp>ContractData</stp>
        <stp>ZCES5Z</stp>
        <stp>LastTradeToday</stp>
        <tr r="W6" s="6"/>
        <tr r="W6" s="6"/>
      </tp>
      <tp>
        <v>-24</v>
        <stp/>
        <stp>ContractData</stp>
        <stp>ZSES5F</stp>
        <stp>LastTradeToday</stp>
        <tr r="W6" s="3"/>
        <tr r="W6" s="3"/>
      </tp>
      <tp t="s">
        <v/>
        <stp/>
        <stp>ContractData</stp>
        <stp>ZCES6Z</stp>
        <stp>LastTradeToday</stp>
        <tr r="W7" s="6"/>
      </tp>
      <tp>
        <v>-22</v>
        <stp/>
        <stp>ContractData</stp>
        <stp>ZSES6F</stp>
        <stp>LastTradeToday</stp>
        <tr r="W7" s="3"/>
        <tr r="W7" s="3"/>
      </tp>
      <tp t="s">
        <v/>
        <stp/>
        <stp>ContractData</stp>
        <stp>ZCES7Z</stp>
        <stp>LastTradeToday</stp>
        <tr r="W8" s="6"/>
      </tp>
      <tp>
        <v>-32</v>
        <stp/>
        <stp>ContractData</stp>
        <stp>ZSES7F</stp>
        <stp>LastTradeToday</stp>
        <tr r="W8" s="3"/>
        <tr r="W8" s="3"/>
      </tp>
      <tp t="s">
        <v/>
        <stp/>
        <stp>ContractData</stp>
        <stp>ZCES8Z</stp>
        <stp>LastTradeToday</stp>
        <tr r="W9" s="6"/>
      </tp>
      <tp t="s">
        <v/>
        <stp/>
        <stp>ContractData</stp>
        <stp>ZSES8F</stp>
        <stp>LastTradeToday</stp>
        <tr r="W9" s="3"/>
      </tp>
      <tp t="s">
        <v/>
        <stp/>
        <stp>ContractData</stp>
        <stp>ZCES9Z</stp>
        <stp>LastTradeToday</stp>
        <tr r="W10" s="6"/>
      </tp>
      <tp t="s">
        <v/>
        <stp/>
        <stp>ContractData</stp>
        <stp>ZSES9F</stp>
        <stp>LastTradeToday</stp>
        <tr r="W10" s="3"/>
      </tp>
      <tp>
        <v>1058.25</v>
        <stp/>
        <stp>ContractData</stp>
        <stp>ZSEQ25</stp>
        <stp>LastTradeToday</stp>
        <tr r="R6" s="3"/>
        <tr r="R6" s="3"/>
      </tp>
      <tp t="s">
        <v/>
        <stp/>
        <stp>ContractData</stp>
        <stp>ZSEQ26</stp>
        <stp>LastTradeToday</stp>
        <tr r="R13" s="3"/>
      </tp>
      <tp>
        <v>443.25</v>
        <stp/>
        <stp>ContractData</stp>
        <stp>ZCEU25</stp>
        <stp>LastTradeToday</stp>
        <tr r="R6" s="6"/>
        <tr r="R6" s="6"/>
      </tp>
      <tp>
        <v>453.25</v>
        <stp/>
        <stp>ContractData</stp>
        <stp>ZCEU26</stp>
        <stp>LastTradeToday</stp>
        <tr r="R11" s="6"/>
        <tr r="R11" s="6"/>
      </tp>
      <tp>
        <v>1046</v>
        <stp/>
        <stp>ContractData</stp>
        <stp>ZSEU25</stp>
        <stp>LastTradeToday</stp>
        <tr r="R7" s="3"/>
        <tr r="R7" s="3"/>
      </tp>
    </main>
    <main first="cqgxl.rtd">
      <tp t="s">
        <v/>
        <stp/>
        <stp>ContractData</stp>
        <stp>ZSE?</stp>
        <stp>SettlementDateTime</stp>
        <tr r="AJ19" s="3"/>
      </tp>
    </main>
    <main first="cqgxl.rtd">
      <tp t="s">
        <v>ZSEH26</v>
        <stp/>
        <stp>ContractData</stp>
        <stp>ZSE?10</stp>
        <stp>Symbol</stp>
        <tr r="Q10" s="3"/>
      </tp>
      <tp t="s">
        <v>ZSEK26</v>
        <stp/>
        <stp>ContractData</stp>
        <stp>ZSE?11</stp>
        <stp>Symbol</stp>
        <tr r="Q11" s="3"/>
      </tp>
      <tp t="s">
        <v>ZSEN26</v>
        <stp/>
        <stp>ContractData</stp>
        <stp>ZSE?12</stp>
        <stp>Symbol</stp>
        <tr r="Q12" s="3"/>
      </tp>
      <tp t="s">
        <v>ZSEQ26</v>
        <stp/>
        <stp>ContractData</stp>
        <stp>ZSE?13</stp>
        <stp>Symbol</stp>
        <tr r="Q13" s="3"/>
      </tp>
      <tp t="s">
        <v>ZCEU26</v>
        <stp/>
        <stp>ContractData</stp>
        <stp>ZCE?10</stp>
        <stp>Symbol</stp>
        <tr r="Q11" s="6"/>
      </tp>
      <tp t="s">
        <v>ZCEZ26</v>
        <stp/>
        <stp>ContractData</stp>
        <stp>ZCE?11</stp>
        <stp>Symbol</stp>
        <tr r="Q12" s="6"/>
      </tp>
      <tp t="s">
        <v>ZCEN27</v>
        <stp/>
        <stp>ContractData</stp>
        <stp>ZCE?12</stp>
        <stp>Symbol</stp>
        <tr r="Q13" s="6"/>
      </tp>
    </main>
    <main first="cqgxl.rtd">
      <tp t="s">
        <v>ZWAU26</v>
        <stp/>
        <stp>ContractData</stp>
        <stp>ZWA?10</stp>
        <stp>Symbol</stp>
        <tr r="Q11" s="5"/>
      </tp>
      <tp t="s">
        <v>ZWAZ26</v>
        <stp/>
        <stp>ContractData</stp>
        <stp>ZWA?11</stp>
        <stp>Symbol</stp>
        <tr r="Q12" s="5"/>
      </tp>
      <tp t="s">
        <v>ZWAH27</v>
        <stp/>
        <stp>ContractData</stp>
        <stp>ZWA?12</stp>
        <stp>Symbol</stp>
        <tr r="Q13" s="5"/>
      </tp>
    </main>
    <main first="cqgxl.rtd">
      <tp t="s">
        <v>Requested symbol was not found.</v>
        <stp/>
        <stp>ContractData</stp>
        <stp>ZCES12Z</stp>
        <stp>LastTradeToday</stp>
        <tr r="W13" s="6"/>
        <tr r="W13" s="6"/>
      </tp>
      <tp t="s">
        <v>Requested symbol was not found.</v>
        <stp/>
        <stp>ContractData</stp>
        <stp>ZCES11Z</stp>
        <stp>LastTradeToday</stp>
        <tr r="W12" s="6"/>
        <tr r="W12" s="6"/>
      </tp>
      <tp>
        <v>-26</v>
        <stp/>
        <stp>ContractData</stp>
        <stp>ZCES10Z</stp>
        <stp>LastTradeToday</stp>
        <tr r="W11" s="6"/>
        <tr r="W11" s="6"/>
      </tp>
      <tp t="s">
        <v/>
        <stp/>
        <stp>ContractData</stp>
        <stp>ZSES12F</stp>
        <stp>LastTradeToday</stp>
        <tr r="W13" s="3"/>
      </tp>
      <tp t="s">
        <v/>
        <stp/>
        <stp>ContractData</stp>
        <stp>ZSES11F</stp>
        <stp>LastTradeToday</stp>
        <tr r="W12" s="3"/>
      </tp>
      <tp t="s">
        <v/>
        <stp/>
        <stp>ContractData</stp>
        <stp>ZSES10F</stp>
        <stp>LastTradeToday</stp>
        <tr r="W11" s="3"/>
      </tp>
      <tp t="s">
        <v>Requested symbol was not found.</v>
        <stp/>
        <stp>ContractData</stp>
        <stp>ZWAS12Z</stp>
        <stp>LastTradeToday</stp>
        <tr r="W13" s="5"/>
        <tr r="W13" s="5"/>
      </tp>
      <tp t="s">
        <v>Requested symbol was not found.</v>
        <stp/>
        <stp>ContractData</stp>
        <stp>ZWAS11Z</stp>
        <stp>LastTradeToday</stp>
        <tr r="W12" s="5"/>
        <tr r="W12" s="5"/>
      </tp>
      <tp t="s">
        <v/>
        <stp/>
        <stp>ContractData</stp>
        <stp>ZWAS10Z</stp>
        <stp>LastTradeToday</stp>
        <tr r="W11" s="5"/>
      </tp>
    </main>
    <main first="cqgxl.rtd">
      <tp>
        <v>615.25</v>
        <stp/>
        <stp>ContractData</stp>
        <stp>ZWAU25</stp>
        <stp>Bid</stp>
        <tr r="S6" s="5"/>
      </tp>
      <tp t="s">
        <v/>
        <stp/>
        <stp>ContractData</stp>
        <stp>ZWAU26</stp>
        <stp>Bid</stp>
        <tr r="S11" s="5"/>
      </tp>
      <tp>
        <v>1046</v>
        <stp/>
        <stp>ContractData</stp>
        <stp>ZSEU25</stp>
        <stp>Bid</stp>
        <tr r="S7" s="3"/>
      </tp>
      <tp>
        <v>443.25</v>
        <stp/>
        <stp>ContractData</stp>
        <stp>ZCEU25</stp>
        <stp>Bid</stp>
        <tr r="S6" s="6"/>
      </tp>
      <tp>
        <v>452.75</v>
        <stp/>
        <stp>ContractData</stp>
        <stp>ZCEU26</stp>
        <stp>Bid</stp>
        <tr r="S11" s="6"/>
      </tp>
    </main>
    <main first="cqgxl.rtd">
      <tp>
        <v>1046.25</v>
        <stp/>
        <stp>ContractData</stp>
        <stp>ZSEU25</stp>
        <stp>Ask</stp>
        <tr r="T7" s="3"/>
      </tp>
      <tp t="s">
        <v/>
        <stp/>
        <stp>ContractData</stp>
        <stp>ZWAU26</stp>
        <stp>Ask</stp>
        <tr r="T11" s="5"/>
      </tp>
      <tp>
        <v>615.75</v>
        <stp/>
        <stp>ContractData</stp>
        <stp>ZWAU25</stp>
        <stp>Ask</stp>
        <tr r="T6" s="5"/>
      </tp>
      <tp>
        <v>453.5</v>
        <stp/>
        <stp>ContractData</stp>
        <stp>ZCEU26</stp>
        <stp>Ask</stp>
        <tr r="T11" s="6"/>
      </tp>
      <tp>
        <v>443.5</v>
        <stp/>
        <stp>ContractData</stp>
        <stp>ZCEU25</stp>
        <stp>Ask</stp>
        <tr r="T6" s="6"/>
      </tp>
    </main>
    <main first="cqgxl.rtd">
      <tp t="s">
        <v/>
        <stp/>
        <stp>ContractData</stp>
        <stp>ZWAS9Z</stp>
        <stp>Ask</stp>
        <tr r="Z10" s="5"/>
      </tp>
      <tp>
        <v>-22.75</v>
        <stp/>
        <stp>ContractData</stp>
        <stp>ZCES9Z</stp>
        <stp>Ask</stp>
        <tr r="Z10" s="6"/>
      </tp>
      <tp t="s">
        <v/>
        <stp/>
        <stp>ContractData</stp>
        <stp>ZSES9F</stp>
        <stp>Ask</stp>
        <tr r="Z10" s="3"/>
      </tp>
      <tp t="s">
        <v/>
        <stp/>
        <stp>ContractData</stp>
        <stp>ZWAS8Z</stp>
        <stp>Ask</stp>
        <tr r="Z9" s="5"/>
      </tp>
      <tp>
        <v>-38</v>
        <stp/>
        <stp>ContractData</stp>
        <stp>ZCES8Z</stp>
        <stp>Ask</stp>
        <tr r="Z9" s="6"/>
      </tp>
      <tp>
        <v>-34.75</v>
        <stp/>
        <stp>ContractData</stp>
        <stp>ZSES8F</stp>
        <stp>Ask</stp>
        <tr r="Z9" s="3"/>
      </tp>
      <tp>
        <v>-57.25</v>
        <stp/>
        <stp>ContractData</stp>
        <stp>ZWAS5Z</stp>
        <stp>Ask</stp>
        <tr r="Z6" s="5"/>
      </tp>
      <tp>
        <v>-17.75</v>
        <stp/>
        <stp>ContractData</stp>
        <stp>ZCES5Z</stp>
        <stp>Ask</stp>
        <tr r="Z6" s="6"/>
      </tp>
      <tp>
        <v>-22.75</v>
        <stp/>
        <stp>ContractData</stp>
        <stp>ZSES5F</stp>
        <stp>Ask</stp>
        <tr r="Z6" s="3"/>
      </tp>
      <tp>
        <v>-42.25</v>
        <stp/>
        <stp>ContractData</stp>
        <stp>ZWAS4Z</stp>
        <stp>Ask</stp>
        <tr r="Z5" s="5"/>
      </tp>
      <tp>
        <v>-14</v>
        <stp/>
        <stp>ContractData</stp>
        <stp>ZCES4Z</stp>
        <stp>Ask</stp>
        <tr r="Z5" s="6"/>
      </tp>
      <tp>
        <v>-34.75</v>
        <stp/>
        <stp>ContractData</stp>
        <stp>ZSES4F</stp>
        <stp>Ask</stp>
        <tr r="Z5" s="3"/>
      </tp>
      <tp t="s">
        <v/>
        <stp/>
        <stp>ContractData</stp>
        <stp>ZWAS7Z</stp>
        <stp>Ask</stp>
        <tr r="Z8" s="5"/>
      </tp>
      <tp>
        <v>-34.5</v>
        <stp/>
        <stp>ContractData</stp>
        <stp>ZCES7Z</stp>
        <stp>Ask</stp>
        <tr r="Z8" s="6"/>
      </tp>
      <tp>
        <v>-31.75</v>
        <stp/>
        <stp>ContractData</stp>
        <stp>ZSES7F</stp>
        <stp>Ask</stp>
        <tr r="Z8" s="3"/>
      </tp>
      <tp>
        <v>-67.25</v>
        <stp/>
        <stp>ContractData</stp>
        <stp>ZWAS6Z</stp>
        <stp>Ask</stp>
        <tr r="Z7" s="5"/>
      </tp>
      <tp>
        <v>-28.25</v>
        <stp/>
        <stp>ContractData</stp>
        <stp>ZCES6Z</stp>
        <stp>Ask</stp>
        <tr r="Z7" s="6"/>
      </tp>
      <tp>
        <v>-21.75</v>
        <stp/>
        <stp>ContractData</stp>
        <stp>ZSES6F</stp>
        <stp>Ask</stp>
        <tr r="Z7" s="3"/>
      </tp>
      <tp>
        <v>-15.5</v>
        <stp/>
        <stp>ContractData</stp>
        <stp>ZWAS1Z</stp>
        <stp>Ask</stp>
        <tr r="Z2" s="5"/>
      </tp>
      <tp>
        <v>-12.5</v>
        <stp/>
        <stp>ContractData</stp>
        <stp>ZCES1Z</stp>
        <stp>Ask</stp>
        <tr r="Z2" s="6"/>
      </tp>
      <tp>
        <v>-12</v>
        <stp/>
        <stp>ContractData</stp>
        <stp>ZSES1F</stp>
        <stp>Ask</stp>
        <tr r="Z2" s="3"/>
      </tp>
      <tp>
        <v>-31</v>
        <stp/>
        <stp>ContractData</stp>
        <stp>ZWAS3Z</stp>
        <stp>Ask</stp>
        <tr r="Z4" s="5"/>
      </tp>
      <tp>
        <v>-23.25</v>
        <stp/>
        <stp>ContractData</stp>
        <stp>ZCES3Z</stp>
        <stp>Ask</stp>
        <tr r="Z4" s="6"/>
      </tp>
      <tp>
        <v>-36</v>
        <stp/>
        <stp>ContractData</stp>
        <stp>ZSES3F</stp>
        <stp>Ask</stp>
        <tr r="Z4" s="3"/>
      </tp>
      <tp>
        <v>-25.25</v>
        <stp/>
        <stp>ContractData</stp>
        <stp>ZWAS2Z</stp>
        <stp>Ask</stp>
        <tr r="Z3" s="5"/>
      </tp>
      <tp>
        <v>-19.75</v>
        <stp/>
        <stp>ContractData</stp>
        <stp>ZCES2Z</stp>
        <stp>Ask</stp>
        <tr r="Z3" s="6"/>
      </tp>
      <tp>
        <v>-25</v>
        <stp/>
        <stp>ContractData</stp>
        <stp>ZSES2F</stp>
        <stp>Ask</stp>
        <tr r="Z3" s="3"/>
      </tp>
    </main>
    <main first="cqgxl.rtd">
      <tp>
        <v>1058</v>
        <stp/>
        <stp>ContractData</stp>
        <stp>ZSEQ25</stp>
        <stp>Bid</stp>
        <tr r="S6" s="3"/>
      </tp>
      <tp>
        <v>1060.5</v>
        <stp/>
        <stp>ContractData</stp>
        <stp>ZSEQ26</stp>
        <stp>Bid</stp>
        <tr r="S13" s="3"/>
      </tp>
    </main>
    <main first="cqgxl.rtd">
      <tp>
        <v>1071.25</v>
        <stp/>
        <stp>ContractData</stp>
        <stp>ZSEQ26</stp>
        <stp>Ask</stp>
        <tr r="T13" s="3"/>
      </tp>
      <tp>
        <v>1058.5</v>
        <stp/>
        <stp>ContractData</stp>
        <stp>ZSEQ25</stp>
        <stp>Ask</stp>
        <tr r="T6" s="3"/>
      </tp>
    </main>
    <main first="cqgxl.rtd">
      <tp>
        <v>-92.25</v>
        <stp/>
        <stp>ContractData</stp>
        <stp>ZWAS7Z</stp>
        <stp>Bid</stp>
        <tr r="Y8" s="5"/>
      </tp>
      <tp>
        <v>-33</v>
        <stp/>
        <stp>ContractData</stp>
        <stp>ZSES7F</stp>
        <stp>Bid</stp>
        <tr r="Y8" s="3"/>
      </tp>
      <tp>
        <v>-35.25</v>
        <stp/>
        <stp>ContractData</stp>
        <stp>ZCES7Z</stp>
        <stp>Bid</stp>
        <tr r="Y8" s="6"/>
      </tp>
      <tp>
        <v>-68.75</v>
        <stp/>
        <stp>ContractData</stp>
        <stp>ZWAS6Z</stp>
        <stp>Bid</stp>
        <tr r="Y7" s="5"/>
      </tp>
      <tp>
        <v>-22.25</v>
        <stp/>
        <stp>ContractData</stp>
        <stp>ZSES6F</stp>
        <stp>Bid</stp>
        <tr r="Y7" s="3"/>
      </tp>
      <tp>
        <v>-29</v>
        <stp/>
        <stp>ContractData</stp>
        <stp>ZCES6Z</stp>
        <stp>Bid</stp>
        <tr r="Y7" s="6"/>
      </tp>
      <tp>
        <v>-58</v>
        <stp/>
        <stp>ContractData</stp>
        <stp>ZWAS5Z</stp>
        <stp>Bid</stp>
        <tr r="Y6" s="5"/>
      </tp>
      <tp>
        <v>-23.25</v>
        <stp/>
        <stp>ContractData</stp>
        <stp>ZSES5F</stp>
        <stp>Bid</stp>
        <tr r="Y6" s="3"/>
      </tp>
      <tp>
        <v>-18.25</v>
        <stp/>
        <stp>ContractData</stp>
        <stp>ZCES5Z</stp>
        <stp>Bid</stp>
        <tr r="Y6" s="6"/>
      </tp>
      <tp>
        <v>-42.75</v>
        <stp/>
        <stp>ContractData</stp>
        <stp>ZWAS4Z</stp>
        <stp>Bid</stp>
        <tr r="Y5" s="5"/>
      </tp>
      <tp>
        <v>-35.5</v>
        <stp/>
        <stp>ContractData</stp>
        <stp>ZSES4F</stp>
        <stp>Bid</stp>
        <tr r="Y5" s="3"/>
      </tp>
      <tp>
        <v>-14.5</v>
        <stp/>
        <stp>ContractData</stp>
        <stp>ZCES4Z</stp>
        <stp>Bid</stp>
        <tr r="Y5" s="6"/>
      </tp>
      <tp>
        <v>-31.5</v>
        <stp/>
        <stp>ContractData</stp>
        <stp>ZWAS3Z</stp>
        <stp>Bid</stp>
        <tr r="Y4" s="5"/>
      </tp>
      <tp>
        <v>-36.5</v>
        <stp/>
        <stp>ContractData</stp>
        <stp>ZSES3F</stp>
        <stp>Bid</stp>
        <tr r="Y4" s="3"/>
      </tp>
      <tp>
        <v>-23.5</v>
        <stp/>
        <stp>ContractData</stp>
        <stp>ZCES3Z</stp>
        <stp>Bid</stp>
        <tr r="Y4" s="6"/>
      </tp>
      <tp>
        <v>-25.5</v>
        <stp/>
        <stp>ContractData</stp>
        <stp>ZWAS2Z</stp>
        <stp>Bid</stp>
        <tr r="Y3" s="5"/>
      </tp>
      <tp>
        <v>-25.25</v>
        <stp/>
        <stp>ContractData</stp>
        <stp>ZSES2F</stp>
        <stp>Bid</stp>
        <tr r="Y3" s="3"/>
      </tp>
      <tp>
        <v>-20</v>
        <stp/>
        <stp>ContractData</stp>
        <stp>ZCES2Z</stp>
        <stp>Bid</stp>
        <tr r="Y3" s="6"/>
      </tp>
    </main>
    <main first="cqgxl.rtd">
      <tp>
        <v>-15.75</v>
        <stp/>
        <stp>ContractData</stp>
        <stp>ZWAS1Z</stp>
        <stp>Bid</stp>
        <tr r="Y2" s="5"/>
      </tp>
      <tp>
        <v>-12.25</v>
        <stp/>
        <stp>ContractData</stp>
        <stp>ZSES1F</stp>
        <stp>Bid</stp>
        <tr r="Y2" s="3"/>
      </tp>
      <tp>
        <v>-12.75</v>
        <stp/>
        <stp>ContractData</stp>
        <stp>ZCES1Z</stp>
        <stp>Bid</stp>
        <tr r="Y2" s="6"/>
      </tp>
      <tp t="s">
        <v/>
        <stp/>
        <stp>ContractData</stp>
        <stp>ZWAS9Z</stp>
        <stp>Bid</stp>
        <tr r="Y10" s="5"/>
      </tp>
      <tp>
        <v>-57.25</v>
        <stp/>
        <stp>ContractData</stp>
        <stp>ZSES9F</stp>
        <stp>Bid</stp>
        <tr r="Y10" s="3"/>
      </tp>
      <tp>
        <v>-24.5</v>
        <stp/>
        <stp>ContractData</stp>
        <stp>ZCES9Z</stp>
        <stp>Bid</stp>
        <tr r="Y10" s="6"/>
      </tp>
      <tp t="s">
        <v/>
        <stp/>
        <stp>ContractData</stp>
        <stp>ZWAS8Z</stp>
        <stp>Bid</stp>
        <tr r="Y9" s="5"/>
      </tp>
      <tp>
        <v>-36.25</v>
        <stp/>
        <stp>ContractData</stp>
        <stp>ZSES8F</stp>
        <stp>Bid</stp>
        <tr r="Y9" s="3"/>
      </tp>
      <tp>
        <v>-39</v>
        <stp/>
        <stp>ContractData</stp>
        <stp>ZCES8Z</stp>
        <stp>Bid</stp>
        <tr r="Y9" s="6"/>
      </tp>
    </main>
    <main first="cqgxl.rtd">
      <tp>
        <v>0</v>
        <stp/>
        <stp>ContractData</stp>
        <stp>ZWAN26</stp>
        <stp>T_CVol</stp>
        <tr r="AB42" s="2"/>
      </tp>
      <tp>
        <v>1513</v>
        <stp/>
        <stp>ContractData</stp>
        <stp>ZWAN25</stp>
        <stp>T_CVol</stp>
        <tr r="AB37" s="2"/>
      </tp>
    </main>
    <main first="cqgxl.rtd">
      <tp>
        <v>29</v>
        <stp/>
        <stp>ContractData</stp>
        <stp>ZWAH26</stp>
        <stp>T_CVol</stp>
        <tr r="AB40" s="2"/>
      </tp>
      <tp>
        <v>0</v>
        <stp/>
        <stp>ContractData</stp>
        <stp>ZWAH27</stp>
        <stp>T_CVol</stp>
        <tr r="AB45" s="2"/>
      </tp>
      <tp>
        <v>9997</v>
        <stp/>
        <stp>ContractData</stp>
        <stp>ZWAH25</stp>
        <stp>T_CVol</stp>
        <tr r="AB35" s="2"/>
      </tp>
    </main>
    <main first="cqgxl.rtd">
      <tp>
        <v>0</v>
        <stp/>
        <stp>ContractData</stp>
        <stp>ZWAK26</stp>
        <stp>T_CVol</stp>
        <tr r="AB41" s="2"/>
      </tp>
      <tp>
        <v>3681</v>
        <stp/>
        <stp>ContractData</stp>
        <stp>ZWAK25</stp>
        <stp>T_CVol</stp>
        <tr r="AB36" s="2"/>
      </tp>
    </main>
    <main first="cqgxl.rtd">
      <tp>
        <v>0</v>
        <stp/>
        <stp>ContractData</stp>
        <stp>ZWAZ26</stp>
        <stp>T_CVol</stp>
        <tr r="AB44" s="2"/>
      </tp>
      <tp>
        <v>15380</v>
        <stp/>
        <stp>ContractData</stp>
        <stp>ZWAZ24</stp>
        <stp>T_CVol</stp>
        <tr r="AB34" s="2"/>
      </tp>
      <tp>
        <v>193</v>
        <stp/>
        <stp>ContractData</stp>
        <stp>ZWAZ25</stp>
        <stp>T_CVol</stp>
        <tr r="AB39" s="2"/>
      </tp>
    </main>
    <main first="cqgxl.rtd">
      <tp>
        <v>0</v>
        <stp/>
        <stp>ContractData</stp>
        <stp>ZWAU26</stp>
        <stp>T_CVol</stp>
        <tr r="AB43" s="2"/>
      </tp>
      <tp>
        <v>838</v>
        <stp/>
        <stp>ContractData</stp>
        <stp>ZWAU25</stp>
        <stp>T_CVol</stp>
        <tr r="AB38" s="2"/>
      </tp>
    </main>
    <main first="cqgxl.rtd">
      <tp>
        <v>16</v>
        <stp/>
        <stp>ContractData</stp>
        <stp>ZWAS5Z</stp>
        <stp>T_CVol</stp>
        <tr r="AB51" s="2"/>
      </tp>
      <tp>
        <v>298</v>
        <stp/>
        <stp>ContractData</stp>
        <stp>ZWAS4Z</stp>
        <stp>T_CVol</stp>
        <tr r="AB50" s="2"/>
      </tp>
      <tp>
        <v>0</v>
        <stp/>
        <stp>ContractData</stp>
        <stp>ZWAS7Z</stp>
        <stp>T_CVol</stp>
        <tr r="AB53" s="2"/>
      </tp>
      <tp>
        <v>0</v>
        <stp/>
        <stp>ContractData</stp>
        <stp>ZWAS6Z</stp>
        <stp>T_CVol</stp>
        <tr r="AB52" s="2"/>
      </tp>
      <tp>
        <v>6334</v>
        <stp/>
        <stp>ContractData</stp>
        <stp>ZWAS1Z</stp>
        <stp>T_CVol</stp>
        <tr r="AB47" s="2"/>
      </tp>
      <tp>
        <v>392</v>
        <stp/>
        <stp>ContractData</stp>
        <stp>ZWAS3Z</stp>
        <stp>T_CVol</stp>
        <tr r="AB49" s="2"/>
      </tp>
      <tp>
        <v>1513</v>
        <stp/>
        <stp>ContractData</stp>
        <stp>ZWAS2Z</stp>
        <stp>T_CVol</stp>
        <tr r="AB48" s="2"/>
      </tp>
    </main>
    <main first="cqgxl.rtd">
      <tp>
        <v>1045</v>
        <stp/>
        <stp>ContractData</stp>
        <stp>ZSEX25</stp>
        <stp>Bid</stp>
        <tr r="S8" s="3"/>
      </tp>
    </main>
    <main first="cqgxl.rtd">
      <tp>
        <v>0</v>
        <stp/>
        <stp>ContractData</stp>
        <stp>ZSEN26</stp>
        <stp>T_CVol</stp>
        <tr r="V44" s="2"/>
      </tp>
      <tp>
        <v>3536</v>
        <stp/>
        <stp>ContractData</stp>
        <stp>ZSEN25</stp>
        <stp>T_CVol</stp>
        <tr r="V37" s="2"/>
      </tp>
      <tp>
        <v>8</v>
        <stp/>
        <stp>ContractData</stp>
        <stp>ZCEN26</stp>
        <stp>T_CVol</stp>
        <tr r="Y42" s="2"/>
      </tp>
      <tp>
        <v>0</v>
        <stp/>
        <stp>ContractData</stp>
        <stp>ZCEN27</stp>
        <stp>T_CVol</stp>
        <tr r="Y45" s="2"/>
      </tp>
      <tp>
        <v>3723</v>
        <stp/>
        <stp>ContractData</stp>
        <stp>ZCEN25</stp>
        <stp>T_CVol</stp>
        <tr r="Y37" s="2"/>
      </tp>
      <tp>
        <v>32</v>
        <stp/>
        <stp>ContractData</stp>
        <stp>ZSEH26</stp>
        <stp>T_CVol</stp>
        <tr r="V42" s="2"/>
      </tp>
      <tp>
        <v>14249</v>
        <stp/>
        <stp>ContractData</stp>
        <stp>ZSEH25</stp>
        <stp>T_CVol</stp>
        <tr r="V35" s="2"/>
      </tp>
      <tp>
        <v>52</v>
        <stp/>
        <stp>ContractData</stp>
        <stp>ZCEH26</stp>
        <stp>T_CVol</stp>
        <tr r="Y40" s="2"/>
      </tp>
      <tp>
        <v>18943</v>
        <stp/>
        <stp>ContractData</stp>
        <stp>ZCEH25</stp>
        <stp>T_CVol</stp>
        <tr r="Y35" s="2"/>
      </tp>
      <tp>
        <v>0</v>
        <stp/>
        <stp>ContractData</stp>
        <stp>ZSEK26</stp>
        <stp>T_CVol</stp>
        <tr r="V43" s="2"/>
      </tp>
      <tp>
        <v>6075</v>
        <stp/>
        <stp>ContractData</stp>
        <stp>ZSEK25</stp>
        <stp>T_CVol</stp>
        <tr r="V36" s="2"/>
      </tp>
      <tp>
        <v>11</v>
        <stp/>
        <stp>ContractData</stp>
        <stp>ZCEK26</stp>
        <stp>T_CVol</stp>
        <tr r="Y41" s="2"/>
      </tp>
      <tp>
        <v>5667</v>
        <stp/>
        <stp>ContractData</stp>
        <stp>ZCEK25</stp>
        <stp>T_CVol</stp>
        <tr r="Y36" s="2"/>
      </tp>
      <tp>
        <v>61</v>
        <stp/>
        <stp>ContractData</stp>
        <stp>ZSEF26</stp>
        <stp>T_CVol</stp>
        <tr r="V41" s="2"/>
      </tp>
      <tp>
        <v>35674</v>
        <stp/>
        <stp>ContractData</stp>
        <stp>ZSEF25</stp>
        <stp>T_CVol</stp>
        <tr r="V34" s="2"/>
      </tp>
      <tp>
        <v>2148</v>
        <stp/>
        <stp>ContractData</stp>
        <stp>ZSEX25</stp>
        <stp>T_CVol</stp>
        <tr r="V40" s="2"/>
      </tp>
      <tp>
        <v>18</v>
        <stp/>
        <stp>ContractData</stp>
        <stp>ZCEZ26</stp>
        <stp>T_CVol</stp>
        <tr r="Y44" s="2"/>
      </tp>
      <tp>
        <v>27455</v>
        <stp/>
        <stp>ContractData</stp>
        <stp>ZCEZ24</stp>
        <stp>T_CVol</stp>
        <tr r="Y34" s="2"/>
      </tp>
      <tp>
        <v>867</v>
        <stp/>
        <stp>ContractData</stp>
        <stp>ZCEZ25</stp>
        <stp>T_CVol</stp>
        <tr r="Y39" s="2"/>
      </tp>
      <tp>
        <v>337</v>
        <stp/>
        <stp>ContractData</stp>
        <stp>ZSEU25</stp>
        <stp>T_CVol</stp>
        <tr r="V39" s="2"/>
      </tp>
      <tp>
        <v>7</v>
        <stp/>
        <stp>ContractData</stp>
        <stp>ZCEU26</stp>
        <stp>T_CVol</stp>
        <tr r="Y43" s="2"/>
      </tp>
      <tp>
        <v>364</v>
        <stp/>
        <stp>ContractData</stp>
        <stp>ZCEU25</stp>
        <stp>T_CVol</stp>
        <tr r="Y38" s="2"/>
      </tp>
      <tp>
        <v>0</v>
        <stp/>
        <stp>ContractData</stp>
        <stp>ZSEQ26</stp>
        <stp>T_CVol</stp>
        <tr r="V45" s="2"/>
      </tp>
      <tp>
        <v>604</v>
        <stp/>
        <stp>ContractData</stp>
        <stp>ZSEQ25</stp>
        <stp>T_CVol</stp>
        <tr r="V38" s="2"/>
      </tp>
      <tp>
        <v>26</v>
        <stp/>
        <stp>ContractData</stp>
        <stp>ZSES5F</stp>
        <stp>T_CVol</stp>
        <tr r="V51" s="2"/>
      </tp>
      <tp>
        <v>123</v>
        <stp/>
        <stp>ContractData</stp>
        <stp>ZCES5Z</stp>
        <stp>T_CVol</stp>
        <tr r="Y51" s="2"/>
      </tp>
      <tp>
        <v>86</v>
        <stp/>
        <stp>ContractData</stp>
        <stp>ZSES4F</stp>
        <stp>T_CVol</stp>
        <tr r="V50" s="2"/>
      </tp>
      <tp>
        <v>30</v>
        <stp/>
        <stp>ContractData</stp>
        <stp>ZCES4Z</stp>
        <stp>T_CVol</stp>
        <tr r="Y50" s="2"/>
      </tp>
      <tp>
        <v>1</v>
        <stp/>
        <stp>ContractData</stp>
        <stp>ZSES7F</stp>
        <stp>T_CVol</stp>
        <tr r="V53" s="2"/>
      </tp>
      <tp>
        <v>0</v>
        <stp/>
        <stp>ContractData</stp>
        <stp>ZCES7Z</stp>
        <stp>T_CVol</stp>
        <tr r="Y53" s="2"/>
      </tp>
      <tp>
        <v>189</v>
        <stp/>
        <stp>ContractData</stp>
        <stp>ZSES6F</stp>
        <stp>T_CVol</stp>
        <tr r="V52" s="2"/>
      </tp>
      <tp>
        <v>0</v>
        <stp/>
        <stp>ContractData</stp>
        <stp>ZCES6Z</stp>
        <stp>T_CVol</stp>
        <tr r="Y52" s="2"/>
      </tp>
      <tp>
        <v>5733</v>
        <stp/>
        <stp>ContractData</stp>
        <stp>ZSES1F</stp>
        <stp>T_CVol</stp>
        <tr r="V47" s="2"/>
      </tp>
      <tp>
        <v>8450</v>
        <stp/>
        <stp>ContractData</stp>
        <stp>ZCES1Z</stp>
        <stp>T_CVol</stp>
        <tr r="Y47" s="2"/>
      </tp>
      <tp>
        <v>812</v>
        <stp/>
        <stp>ContractData</stp>
        <stp>ZSES3F</stp>
        <stp>T_CVol</stp>
        <tr r="V49" s="2"/>
      </tp>
      <tp>
        <v>602</v>
        <stp/>
        <stp>ContractData</stp>
        <stp>ZCES3Z</stp>
        <stp>T_CVol</stp>
        <tr r="Y49" s="2"/>
      </tp>
      <tp>
        <v>1903</v>
        <stp/>
        <stp>ContractData</stp>
        <stp>ZSES2F</stp>
        <stp>T_CVol</stp>
        <tr r="V48" s="2"/>
      </tp>
      <tp>
        <v>1338</v>
        <stp/>
        <stp>ContractData</stp>
        <stp>ZCES2Z</stp>
        <stp>T_CVol</stp>
        <tr r="Y48" s="2"/>
      </tp>
      <tp>
        <v>700</v>
        <stp/>
        <stp>ContractData</stp>
        <stp>ZWAZ26</stp>
        <stp>Ask</stp>
        <tr r="T12" s="5"/>
      </tp>
      <tp>
        <v>573</v>
        <stp/>
        <stp>ContractData</stp>
        <stp>ZWAZ24</stp>
        <stp>Ask</stp>
        <tr r="T2" s="5"/>
      </tp>
      <tp>
        <v>630.75</v>
        <stp/>
        <stp>ContractData</stp>
        <stp>ZWAZ25</stp>
        <stp>Ask</stp>
        <tr r="T7" s="5"/>
      </tp>
      <tp>
        <v>454</v>
        <stp/>
        <stp>ContractData</stp>
        <stp>ZCEZ26</stp>
        <stp>Ask</stp>
        <tr r="T12" s="6"/>
      </tp>
      <tp>
        <v>429.25</v>
        <stp/>
        <stp>ContractData</stp>
        <stp>ZCEZ24</stp>
        <stp>Ask</stp>
        <tr r="T2" s="6"/>
      </tp>
      <tp>
        <v>447.25</v>
        <stp/>
        <stp>ContractData</stp>
        <stp>ZCEZ25</stp>
        <stp>Ask</stp>
        <tr r="T7" s="6"/>
      </tp>
    </main>
    <main first="cqgxl.rtd">
      <tp>
        <v>630.25</v>
        <stp/>
        <stp>ContractData</stp>
        <stp>ZWAZ25</stp>
        <stp>Bid</stp>
        <tr r="S7" s="5"/>
      </tp>
      <tp>
        <v>572.75</v>
        <stp/>
        <stp>ContractData</stp>
        <stp>ZWAZ24</stp>
        <stp>Bid</stp>
        <tr r="S2" s="5"/>
      </tp>
      <tp t="s">
        <v/>
        <stp/>
        <stp>ContractData</stp>
        <stp>ZWAZ26</stp>
        <stp>Bid</stp>
        <tr r="S12" s="5"/>
      </tp>
      <tp>
        <v>447</v>
        <stp/>
        <stp>ContractData</stp>
        <stp>ZCEZ25</stp>
        <stp>Bid</stp>
        <tr r="S7" s="6"/>
      </tp>
      <tp>
        <v>429</v>
        <stp/>
        <stp>ContractData</stp>
        <stp>ZCEZ24</stp>
        <stp>Bid</stp>
        <tr r="S2" s="6"/>
      </tp>
      <tp>
        <v>453.75</v>
        <stp/>
        <stp>ContractData</stp>
        <stp>ZCEZ26</stp>
        <stp>Bid</stp>
        <tr r="S12" s="6"/>
      </tp>
    </main>
    <main first="cqgxl.rtd">
      <tp>
        <v>1045.25</v>
        <stp/>
        <stp>ContractData</stp>
        <stp>ZSEX25</stp>
        <stp>Ask</stp>
        <tr r="T8" s="3"/>
      </tp>
    </main>
    <main first="cqgxl.rtd">
      <tp>
        <v>1056</v>
        <stp/>
        <stp>ContractData</stp>
        <stp>ZSEF26</stp>
        <stp>Ask</stp>
        <tr r="T9" s="3"/>
      </tp>
      <tp>
        <v>1023.25</v>
        <stp/>
        <stp>ContractData</stp>
        <stp>ZSEF25</stp>
        <stp>Ask</stp>
        <tr r="T2" s="3"/>
      </tp>
    </main>
    <main first="cqgxl.rtd">
      <tp>
        <v>1022.75</v>
        <stp/>
        <stp>ContractData</stp>
        <stp>ZSEF25</stp>
        <stp>Bid</stp>
        <tr r="S2" s="3"/>
      </tp>
      <tp>
        <v>1055.25</v>
        <stp/>
        <stp>ContractData</stp>
        <stp>ZSEF26</stp>
        <stp>Bid</stp>
        <tr r="S9" s="3"/>
      </tp>
    </main>
    <main first="cqgxl.rtd">
      <tp>
        <v>1026.25</v>
        <stp/>
        <stp>ContractData</stp>
        <stp>ZSE?</stp>
        <stp>Y_Settlement</stp>
        <tr r="AJ20" s="3"/>
      </tp>
    </main>
    <main first="cqgxl.rtd">
      <tp>
        <v>1074</v>
        <stp/>
        <stp>ContractData</stp>
        <stp>ZSEN26</stp>
        <stp>Ask</stp>
        <tr r="T12" s="3"/>
      </tp>
      <tp>
        <v>1059.5</v>
        <stp/>
        <stp>ContractData</stp>
        <stp>ZSEN25</stp>
        <stp>Ask</stp>
        <tr r="T5" s="3"/>
      </tp>
      <tp>
        <v>633.75</v>
        <stp/>
        <stp>ContractData</stp>
        <stp>ZWAN26</stp>
        <stp>Ask</stp>
        <tr r="T10" s="5"/>
      </tp>
      <tp>
        <v>604.5</v>
        <stp/>
        <stp>ContractData</stp>
        <stp>ZWAN25</stp>
        <stp>Ask</stp>
        <tr r="T5" s="5"/>
      </tp>
      <tp>
        <v>467.5</v>
        <stp/>
        <stp>ContractData</stp>
        <stp>ZCEN26</stp>
        <stp>Ask</stp>
        <tr r="T10" s="6"/>
      </tp>
      <tp>
        <v>472.25</v>
        <stp/>
        <stp>ContractData</stp>
        <stp>ZCEN27</stp>
        <stp>Ask</stp>
        <tr r="T13" s="6"/>
      </tp>
      <tp>
        <v>452.5</v>
        <stp/>
        <stp>ContractData</stp>
        <stp>ZCEN25</stp>
        <stp>Ask</stp>
        <tr r="T5" s="6"/>
      </tp>
    </main>
    <main first="cqgxl.rtd">
      <tp>
        <v>604</v>
        <stp/>
        <stp>ContractData</stp>
        <stp>ZWAN25</stp>
        <stp>Bid</stp>
        <tr r="S5" s="5"/>
      </tp>
      <tp>
        <v>624.75</v>
        <stp/>
        <stp>ContractData</stp>
        <stp>ZWAN26</stp>
        <stp>Bid</stp>
        <tr r="S10" s="5"/>
      </tp>
      <tp>
        <v>1059</v>
        <stp/>
        <stp>ContractData</stp>
        <stp>ZSEN25</stp>
        <stp>Bid</stp>
        <tr r="S5" s="3"/>
      </tp>
      <tp>
        <v>1072.25</v>
        <stp/>
        <stp>ContractData</stp>
        <stp>ZSEN26</stp>
        <stp>Bid</stp>
        <tr r="S12" s="3"/>
      </tp>
      <tp>
        <v>452.25</v>
        <stp/>
        <stp>ContractData</stp>
        <stp>ZCEN25</stp>
        <stp>Bid</stp>
        <tr r="S5" s="6"/>
      </tp>
      <tp>
        <v>468.25</v>
        <stp/>
        <stp>ContractData</stp>
        <stp>ZCEN27</stp>
        <stp>Bid</stp>
        <tr r="S13" s="6"/>
      </tp>
      <tp>
        <v>467.25</v>
        <stp/>
        <stp>ContractData</stp>
        <stp>ZCEN26</stp>
        <stp>Bid</stp>
        <tr r="S10" s="6"/>
      </tp>
    </main>
    <main first="cqgxl.rtd">
      <tp>
        <v>588.25</v>
        <stp/>
        <stp>ContractData</stp>
        <stp>ZWAH25</stp>
        <stp>Bid</stp>
        <tr r="S3" s="5"/>
      </tp>
      <tp t="s">
        <v/>
        <stp/>
        <stp>ContractData</stp>
        <stp>ZWAH27</stp>
        <stp>Bid</stp>
        <tr r="S13" s="5"/>
      </tp>
      <tp>
        <v>640.25</v>
        <stp/>
        <stp>ContractData</stp>
        <stp>ZWAH26</stp>
        <stp>Bid</stp>
        <tr r="S8" s="5"/>
      </tp>
      <tp>
        <v>1035</v>
        <stp/>
        <stp>ContractData</stp>
        <stp>ZSEH25</stp>
        <stp>Bid</stp>
        <tr r="S3" s="3"/>
      </tp>
      <tp>
        <v>1058</v>
        <stp/>
        <stp>ContractData</stp>
        <stp>ZSEH26</stp>
        <stp>Bid</stp>
        <tr r="S10" s="3"/>
      </tp>
      <tp>
        <v>441.75</v>
        <stp/>
        <stp>ContractData</stp>
        <stp>ZCEH25</stp>
        <stp>Bid</stp>
        <tr r="S3" s="6"/>
      </tp>
      <tp>
        <v>457.5</v>
        <stp/>
        <stp>ContractData</stp>
        <stp>ZCEH26</stp>
        <stp>Bid</stp>
        <tr r="S8" s="6"/>
      </tp>
      <tp>
        <v>1065.75</v>
        <stp/>
        <stp>ContractData</stp>
        <stp>ZSEK26</stp>
        <stp>Ask</stp>
        <tr r="T11" s="3"/>
      </tp>
      <tp>
        <v>1048.5</v>
        <stp/>
        <stp>ContractData</stp>
        <stp>ZSEK25</stp>
        <stp>Ask</stp>
        <tr r="T4" s="3"/>
      </tp>
      <tp>
        <v>644.25</v>
        <stp/>
        <stp>ContractData</stp>
        <stp>ZWAK26</stp>
        <stp>Ask</stp>
        <tr r="T9" s="5"/>
      </tp>
      <tp>
        <v>598.5</v>
        <stp/>
        <stp>ContractData</stp>
        <stp>ZWAK25</stp>
        <stp>Ask</stp>
        <tr r="T4" s="5"/>
      </tp>
      <tp>
        <v>464.25</v>
        <stp/>
        <stp>ContractData</stp>
        <stp>ZCEK26</stp>
        <stp>Ask</stp>
        <tr r="T9" s="6"/>
      </tp>
      <tp>
        <v>449</v>
        <stp/>
        <stp>ContractData</stp>
        <stp>ZCEK25</stp>
        <stp>Ask</stp>
        <tr r="T4" s="6"/>
      </tp>
    </main>
    <main first="cqgxl.rtd">
      <tp>
        <v>598</v>
        <stp/>
        <stp>ContractData</stp>
        <stp>ZWAK25</stp>
        <stp>Bid</stp>
        <tr r="S4" s="5"/>
      </tp>
      <tp>
        <v>642.25</v>
        <stp/>
        <stp>ContractData</stp>
        <stp>ZWAK26</stp>
        <stp>Bid</stp>
        <tr r="S9" s="5"/>
      </tp>
      <tp>
        <v>1048</v>
        <stp/>
        <stp>ContractData</stp>
        <stp>ZSEK25</stp>
        <stp>Bid</stp>
        <tr r="S4" s="3"/>
      </tp>
      <tp>
        <v>1064</v>
        <stp/>
        <stp>ContractData</stp>
        <stp>ZSEK26</stp>
        <stp>Bid</stp>
        <tr r="S11" s="3"/>
      </tp>
      <tp>
        <v>448.75</v>
        <stp/>
        <stp>ContractData</stp>
        <stp>ZCEK25</stp>
        <stp>Bid</stp>
        <tr r="S4" s="6"/>
      </tp>
      <tp>
        <v>463.75</v>
        <stp/>
        <stp>ContractData</stp>
        <stp>ZCEK26</stp>
        <stp>Bid</stp>
        <tr r="S9" s="6"/>
      </tp>
      <tp>
        <v>1059</v>
        <stp/>
        <stp>ContractData</stp>
        <stp>ZSEH26</stp>
        <stp>Ask</stp>
        <tr r="T10" s="3"/>
      </tp>
      <tp>
        <v>1035.25</v>
        <stp/>
        <stp>ContractData</stp>
        <stp>ZSEH25</stp>
        <stp>Ask</stp>
        <tr r="T3" s="3"/>
      </tp>
      <tp>
        <v>641</v>
        <stp/>
        <stp>ContractData</stp>
        <stp>ZWAH26</stp>
        <stp>Ask</stp>
        <tr r="T8" s="5"/>
      </tp>
      <tp t="s">
        <v/>
        <stp/>
        <stp>ContractData</stp>
        <stp>ZWAH27</stp>
        <stp>Ask</stp>
        <tr r="T13" s="5"/>
      </tp>
      <tp>
        <v>588.75</v>
        <stp/>
        <stp>ContractData</stp>
        <stp>ZWAH25</stp>
        <stp>Ask</stp>
        <tr r="T3" s="5"/>
      </tp>
      <tp>
        <v>458</v>
        <stp/>
        <stp>ContractData</stp>
        <stp>ZCEH26</stp>
        <stp>Ask</stp>
        <tr r="T8" s="6"/>
      </tp>
      <tp>
        <v>442</v>
        <stp/>
        <stp>ContractData</stp>
        <stp>ZCEH25</stp>
        <stp>Ask</stp>
        <tr r="T3" s="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798455706550219E-2"/>
          <c:y val="0.13526222232636112"/>
          <c:w val="0.89446342028362313"/>
          <c:h val="0.71938680415840806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Corn!$AI$2:$AI$8</c:f>
              <c:strCache>
                <c:ptCount val="7"/>
                <c:pt idx="0">
                  <c:v>Dec 14 , Mar 15</c:v>
                </c:pt>
                <c:pt idx="1">
                  <c:v>Dec 14 , May 15</c:v>
                </c:pt>
                <c:pt idx="2">
                  <c:v>Dec 14 , Jul 15</c:v>
                </c:pt>
                <c:pt idx="3">
                  <c:v>Dec 14 , Sep 15</c:v>
                </c:pt>
                <c:pt idx="4">
                  <c:v>Dec 14 , Dec 15</c:v>
                </c:pt>
                <c:pt idx="5">
                  <c:v>Dec 14 , Mar 16</c:v>
                </c:pt>
                <c:pt idx="6">
                  <c:v>Dec 14 , May 16</c:v>
                </c:pt>
              </c:strCache>
            </c:strRef>
          </c:cat>
          <c:val>
            <c:numRef>
              <c:f>Corn!$AG$2:$AG$8</c:f>
              <c:numCache>
                <c:formatCode>General</c:formatCode>
                <c:ptCount val="7"/>
                <c:pt idx="0">
                  <c:v>-12.75</c:v>
                </c:pt>
                <c:pt idx="1">
                  <c:v>-19.75</c:v>
                </c:pt>
                <c:pt idx="2">
                  <c:v>-23.5</c:v>
                </c:pt>
                <c:pt idx="3">
                  <c:v>-14.5</c:v>
                </c:pt>
                <c:pt idx="4">
                  <c:v>-18.25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A-4A79-89EC-18F640877D49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Corn!$AK$2:$AK$8</c:f>
              <c:numCache>
                <c:formatCode>General</c:formatCode>
                <c:ptCount val="7"/>
                <c:pt idx="0">
                  <c:v>-13</c:v>
                </c:pt>
                <c:pt idx="1">
                  <c:v>-20.25</c:v>
                </c:pt>
                <c:pt idx="2">
                  <c:v>-24</c:v>
                </c:pt>
                <c:pt idx="3">
                  <c:v>-15.5</c:v>
                </c:pt>
                <c:pt idx="4">
                  <c:v>-19.5</c:v>
                </c:pt>
                <c:pt idx="5">
                  <c:v>-29.75</c:v>
                </c:pt>
                <c:pt idx="6">
                  <c:v>-35.75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A-4A79-89EC-18F64087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67272"/>
        <c:axId val="239480560"/>
      </c:lineChart>
      <c:catAx>
        <c:axId val="23816727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crossAx val="239480560"/>
        <c:crosses val="autoZero"/>
        <c:auto val="1"/>
        <c:lblAlgn val="ctr"/>
        <c:lblOffset val="100"/>
        <c:noMultiLvlLbl val="0"/>
      </c:catAx>
      <c:valAx>
        <c:axId val="23948056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8167272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00710205341991E-2"/>
          <c:y val="0.34564132352308419"/>
          <c:w val="0.92278839654847067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Grains!$W$34:$W$45</c:f>
              <c:strCache>
                <c:ptCount val="12"/>
                <c:pt idx="0">
                  <c:v>Jan 25</c:v>
                </c:pt>
                <c:pt idx="1">
                  <c:v>Mar 25</c:v>
                </c:pt>
                <c:pt idx="2">
                  <c:v>May 25</c:v>
                </c:pt>
                <c:pt idx="3">
                  <c:v>Jul 25</c:v>
                </c:pt>
                <c:pt idx="4">
                  <c:v>Aug 25</c:v>
                </c:pt>
                <c:pt idx="5">
                  <c:v>Sep 25</c:v>
                </c:pt>
                <c:pt idx="6">
                  <c:v>Nov 25</c:v>
                </c:pt>
                <c:pt idx="7">
                  <c:v>Jan 26</c:v>
                </c:pt>
                <c:pt idx="8">
                  <c:v>Mar 26</c:v>
                </c:pt>
                <c:pt idx="9">
                  <c:v>May 26</c:v>
                </c:pt>
                <c:pt idx="10">
                  <c:v>Jul 26</c:v>
                </c:pt>
                <c:pt idx="11">
                  <c:v>Aug 26</c:v>
                </c:pt>
              </c:strCache>
            </c:strRef>
          </c:cat>
          <c:val>
            <c:numRef>
              <c:f>Grains!$V$34:$V$45</c:f>
              <c:numCache>
                <c:formatCode>General</c:formatCode>
                <c:ptCount val="12"/>
                <c:pt idx="0">
                  <c:v>35674</c:v>
                </c:pt>
                <c:pt idx="1">
                  <c:v>14249</c:v>
                </c:pt>
                <c:pt idx="2">
                  <c:v>6075</c:v>
                </c:pt>
                <c:pt idx="3">
                  <c:v>3536</c:v>
                </c:pt>
                <c:pt idx="4">
                  <c:v>604</c:v>
                </c:pt>
                <c:pt idx="5">
                  <c:v>337</c:v>
                </c:pt>
                <c:pt idx="6">
                  <c:v>2148</c:v>
                </c:pt>
                <c:pt idx="7">
                  <c:v>61</c:v>
                </c:pt>
                <c:pt idx="8">
                  <c:v>32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5-493C-8E4D-55B7D84F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58248"/>
        <c:axId val="237690400"/>
      </c:barChart>
      <c:catAx>
        <c:axId val="38415824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237690400"/>
        <c:crosses val="autoZero"/>
        <c:auto val="1"/>
        <c:lblAlgn val="ctr"/>
        <c:lblOffset val="100"/>
        <c:noMultiLvlLbl val="0"/>
      </c:catAx>
      <c:valAx>
        <c:axId val="23769040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8415824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19052450816613E-2"/>
          <c:y val="0.34564132352308419"/>
          <c:w val="0.91936963877419997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Grains!$V$47:$V$53</c:f>
              <c:strCache>
                <c:ptCount val="7"/>
                <c:pt idx="0">
                  <c:v>5733</c:v>
                </c:pt>
                <c:pt idx="1">
                  <c:v>1903</c:v>
                </c:pt>
                <c:pt idx="2">
                  <c:v>812</c:v>
                </c:pt>
                <c:pt idx="3">
                  <c:v>86</c:v>
                </c:pt>
                <c:pt idx="4">
                  <c:v>26</c:v>
                </c:pt>
                <c:pt idx="5">
                  <c:v>189</c:v>
                </c:pt>
                <c:pt idx="6">
                  <c:v>1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Grains!$W$47:$W$53</c:f>
              <c:strCache>
                <c:ptCount val="7"/>
                <c:pt idx="0">
                  <c:v>SEH25)</c:v>
                </c:pt>
                <c:pt idx="1">
                  <c:v>SEK25)</c:v>
                </c:pt>
                <c:pt idx="2">
                  <c:v>SEN25)</c:v>
                </c:pt>
                <c:pt idx="3">
                  <c:v>SEQ25)</c:v>
                </c:pt>
                <c:pt idx="4">
                  <c:v>SEU25)</c:v>
                </c:pt>
                <c:pt idx="5">
                  <c:v>SEX25)</c:v>
                </c:pt>
                <c:pt idx="6">
                  <c:v>SEF26)</c:v>
                </c:pt>
              </c:strCache>
            </c:strRef>
          </c:cat>
          <c:val>
            <c:numRef>
              <c:f>Grains!$V$47:$V$53</c:f>
              <c:numCache>
                <c:formatCode>General</c:formatCode>
                <c:ptCount val="7"/>
                <c:pt idx="0">
                  <c:v>5733</c:v>
                </c:pt>
                <c:pt idx="1">
                  <c:v>1903</c:v>
                </c:pt>
                <c:pt idx="2">
                  <c:v>812</c:v>
                </c:pt>
                <c:pt idx="3">
                  <c:v>86</c:v>
                </c:pt>
                <c:pt idx="4">
                  <c:v>26</c:v>
                </c:pt>
                <c:pt idx="5">
                  <c:v>189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4-4606-95F8-AFB7A9EA7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554208"/>
        <c:axId val="383554600"/>
      </c:barChart>
      <c:catAx>
        <c:axId val="38355420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383554600"/>
        <c:crosses val="autoZero"/>
        <c:auto val="1"/>
        <c:lblAlgn val="ctr"/>
        <c:lblOffset val="100"/>
        <c:noMultiLvlLbl val="0"/>
      </c:catAx>
      <c:valAx>
        <c:axId val="38355460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8355420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1848874443339E-2"/>
          <c:y val="0.33966822420931619"/>
          <c:w val="0.91910538422089583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Soybeans!$X$2:$X$8</c:f>
              <c:numCache>
                <c:formatCode>0.00</c:formatCode>
                <c:ptCount val="7"/>
                <c:pt idx="0">
                  <c:v>-0.75</c:v>
                </c:pt>
                <c:pt idx="1">
                  <c:v>-0.5</c:v>
                </c:pt>
                <c:pt idx="2">
                  <c:v>-0.25</c:v>
                </c:pt>
                <c:pt idx="3">
                  <c:v>0.25</c:v>
                </c:pt>
                <c:pt idx="4">
                  <c:v>-0.75</c:v>
                </c:pt>
                <c:pt idx="5">
                  <c:v>0.5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3-4E24-A2A1-1862FA32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555384"/>
        <c:axId val="383555776"/>
      </c:barChart>
      <c:catAx>
        <c:axId val="38355538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383555776"/>
        <c:crosses val="autoZero"/>
        <c:auto val="1"/>
        <c:lblAlgn val="ctr"/>
        <c:lblOffset val="100"/>
        <c:noMultiLvlLbl val="0"/>
      </c:catAx>
      <c:valAx>
        <c:axId val="383555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83555384"/>
        <c:crosses val="autoZero"/>
        <c:crossBetween val="between"/>
      </c:valAx>
      <c:spPr>
        <a:noFill/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Grains!$Z$34:$Z$41</c:f>
              <c:strCache>
                <c:ptCount val="8"/>
                <c:pt idx="0">
                  <c:v>Dec 24</c:v>
                </c:pt>
                <c:pt idx="1">
                  <c:v>Mar 25</c:v>
                </c:pt>
                <c:pt idx="2">
                  <c:v>May 25</c:v>
                </c:pt>
                <c:pt idx="3">
                  <c:v>Jul 25</c:v>
                </c:pt>
                <c:pt idx="4">
                  <c:v>Sep 25</c:v>
                </c:pt>
                <c:pt idx="5">
                  <c:v>Dec 25</c:v>
                </c:pt>
                <c:pt idx="6">
                  <c:v>Mar 26</c:v>
                </c:pt>
                <c:pt idx="7">
                  <c:v>May 26</c:v>
                </c:pt>
              </c:strCache>
            </c:strRef>
          </c:cat>
          <c:val>
            <c:numRef>
              <c:f>Grains!$Y$34:$Y$41</c:f>
              <c:numCache>
                <c:formatCode>General</c:formatCode>
                <c:ptCount val="8"/>
                <c:pt idx="0">
                  <c:v>27455</c:v>
                </c:pt>
                <c:pt idx="1">
                  <c:v>18943</c:v>
                </c:pt>
                <c:pt idx="2">
                  <c:v>5667</c:v>
                </c:pt>
                <c:pt idx="3">
                  <c:v>3723</c:v>
                </c:pt>
                <c:pt idx="4">
                  <c:v>364</c:v>
                </c:pt>
                <c:pt idx="5">
                  <c:v>867</c:v>
                </c:pt>
                <c:pt idx="6">
                  <c:v>52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CD4-BAA5-B504A15F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556560"/>
        <c:axId val="383556952"/>
      </c:barChart>
      <c:catAx>
        <c:axId val="3835565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383556952"/>
        <c:crosses val="autoZero"/>
        <c:auto val="1"/>
        <c:lblAlgn val="ctr"/>
        <c:lblOffset val="100"/>
        <c:noMultiLvlLbl val="0"/>
      </c:catAx>
      <c:valAx>
        <c:axId val="38355695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83556560"/>
        <c:crosses val="autoZero"/>
        <c:crossBetween val="between"/>
      </c:valAx>
      <c:spPr>
        <a:noFill/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719603188256687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Corn!$U$2:$U$9</c:f>
              <c:numCache>
                <c:formatCode>0.00</c:formatCode>
                <c:ptCount val="8"/>
                <c:pt idx="0">
                  <c:v>1.5</c:v>
                </c:pt>
                <c:pt idx="1">
                  <c:v>1.25</c:v>
                </c:pt>
                <c:pt idx="2">
                  <c:v>1.25</c:v>
                </c:pt>
                <c:pt idx="3">
                  <c:v>0.75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D-43D5-A824-21C14EA60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557736"/>
        <c:axId val="237411056"/>
      </c:barChart>
      <c:catAx>
        <c:axId val="38355773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37411056"/>
        <c:crosses val="autoZero"/>
        <c:auto val="1"/>
        <c:lblAlgn val="ctr"/>
        <c:lblOffset val="100"/>
        <c:noMultiLvlLbl val="0"/>
      </c:catAx>
      <c:valAx>
        <c:axId val="237411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835577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" panose="020406040505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02496853320845E-2"/>
          <c:y val="0.34564132352308419"/>
          <c:w val="0.90748451053283785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Grains!$Z$34:$Z$41</c:f>
              <c:strCache>
                <c:ptCount val="8"/>
                <c:pt idx="0">
                  <c:v>Dec 24</c:v>
                </c:pt>
                <c:pt idx="1">
                  <c:v>Mar 25</c:v>
                </c:pt>
                <c:pt idx="2">
                  <c:v>May 25</c:v>
                </c:pt>
                <c:pt idx="3">
                  <c:v>Jul 25</c:v>
                </c:pt>
                <c:pt idx="4">
                  <c:v>Sep 25</c:v>
                </c:pt>
                <c:pt idx="5">
                  <c:v>Dec 25</c:v>
                </c:pt>
                <c:pt idx="6">
                  <c:v>Mar 26</c:v>
                </c:pt>
                <c:pt idx="7">
                  <c:v>May 26</c:v>
                </c:pt>
              </c:strCache>
            </c:strRef>
          </c:cat>
          <c:val>
            <c:numRef>
              <c:f>Grains!$AB$34:$AB$41</c:f>
              <c:numCache>
                <c:formatCode>General</c:formatCode>
                <c:ptCount val="8"/>
                <c:pt idx="0">
                  <c:v>15380</c:v>
                </c:pt>
                <c:pt idx="1">
                  <c:v>9997</c:v>
                </c:pt>
                <c:pt idx="2">
                  <c:v>3681</c:v>
                </c:pt>
                <c:pt idx="3">
                  <c:v>1513</c:v>
                </c:pt>
                <c:pt idx="4">
                  <c:v>838</c:v>
                </c:pt>
                <c:pt idx="5">
                  <c:v>193</c:v>
                </c:pt>
                <c:pt idx="6">
                  <c:v>29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7-4FAF-9522-57EE5E136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11840"/>
        <c:axId val="237412232"/>
      </c:barChart>
      <c:catAx>
        <c:axId val="23741184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237412232"/>
        <c:crosses val="autoZero"/>
        <c:auto val="1"/>
        <c:lblAlgn val="ctr"/>
        <c:lblOffset val="100"/>
        <c:noMultiLvlLbl val="0"/>
      </c:catAx>
      <c:valAx>
        <c:axId val="2374122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411840"/>
        <c:crosses val="autoZero"/>
        <c:crossBetween val="between"/>
      </c:valAx>
      <c:spPr>
        <a:noFill/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55066147524118E-2"/>
          <c:y val="0.13526222232636112"/>
          <c:w val="0.90168564649967908"/>
          <c:h val="0.71938680415840806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Wheat!$AI$2:$AI$8</c:f>
              <c:strCache>
                <c:ptCount val="7"/>
                <c:pt idx="0">
                  <c:v>Dec 14 , Mar 15</c:v>
                </c:pt>
                <c:pt idx="1">
                  <c:v>Dec 14 , May 15</c:v>
                </c:pt>
                <c:pt idx="2">
                  <c:v>Dec 14 , Jul 15</c:v>
                </c:pt>
                <c:pt idx="3">
                  <c:v>Dec 14 , Sep 15</c:v>
                </c:pt>
                <c:pt idx="4">
                  <c:v>Dec 14 , Dec 15</c:v>
                </c:pt>
                <c:pt idx="5">
                  <c:v>Dec 14 , Mar 16</c:v>
                </c:pt>
                <c:pt idx="6">
                  <c:v>Dec 14 , May 16</c:v>
                </c:pt>
              </c:strCache>
            </c:strRef>
          </c:cat>
          <c:val>
            <c:numRef>
              <c:f>Wheat!$AG$2:$AG$8</c:f>
              <c:numCache>
                <c:formatCode>General</c:formatCode>
                <c:ptCount val="7"/>
                <c:pt idx="0">
                  <c:v>-15.75</c:v>
                </c:pt>
                <c:pt idx="1">
                  <c:v>-25.5</c:v>
                </c:pt>
                <c:pt idx="2">
                  <c:v>-31.25</c:v>
                </c:pt>
                <c:pt idx="3">
                  <c:v>-42.75</c:v>
                </c:pt>
                <c:pt idx="4">
                  <c:v>-57.5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1-4AAA-B116-326EB6AE8357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Wheat!$AK$2:$AK$8</c:f>
              <c:numCache>
                <c:formatCode>General</c:formatCode>
                <c:ptCount val="7"/>
                <c:pt idx="0">
                  <c:v>-17.5</c:v>
                </c:pt>
                <c:pt idx="1">
                  <c:v>-27.5</c:v>
                </c:pt>
                <c:pt idx="2">
                  <c:v>-34</c:v>
                </c:pt>
                <c:pt idx="3">
                  <c:v>-45.5</c:v>
                </c:pt>
                <c:pt idx="4">
                  <c:v>-60.5</c:v>
                </c:pt>
                <c:pt idx="5">
                  <c:v>-70.75</c:v>
                </c:pt>
                <c:pt idx="6">
                  <c:v>-73.25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1-4AAA-B116-326EB6AE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13016"/>
        <c:axId val="237413408"/>
      </c:lineChart>
      <c:catAx>
        <c:axId val="23741301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crossAx val="237413408"/>
        <c:crosses val="autoZero"/>
        <c:auto val="1"/>
        <c:lblAlgn val="ctr"/>
        <c:lblOffset val="100"/>
        <c:noMultiLvlLbl val="0"/>
      </c:catAx>
      <c:valAx>
        <c:axId val="237413408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41301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Grains!$AD$47:$AD$53</c:f>
              <c:strCache>
                <c:ptCount val="7"/>
                <c:pt idx="0">
                  <c:v>ZWAS1Z</c:v>
                </c:pt>
                <c:pt idx="1">
                  <c:v>ZWAS2Z</c:v>
                </c:pt>
                <c:pt idx="2">
                  <c:v>ZWAS3Z</c:v>
                </c:pt>
                <c:pt idx="3">
                  <c:v>ZWAS4Z</c:v>
                </c:pt>
                <c:pt idx="4">
                  <c:v>ZWAS5Z</c:v>
                </c:pt>
                <c:pt idx="5">
                  <c:v>ZWAS6Z</c:v>
                </c:pt>
                <c:pt idx="6">
                  <c:v>ZWAS7Z</c:v>
                </c:pt>
              </c:strCache>
            </c:strRef>
          </c:cat>
          <c:val>
            <c:numRef>
              <c:f>Grains!$AB$47:$AB$53</c:f>
              <c:numCache>
                <c:formatCode>General</c:formatCode>
                <c:ptCount val="7"/>
                <c:pt idx="0">
                  <c:v>6334</c:v>
                </c:pt>
                <c:pt idx="1">
                  <c:v>1513</c:v>
                </c:pt>
                <c:pt idx="2">
                  <c:v>392</c:v>
                </c:pt>
                <c:pt idx="3">
                  <c:v>298</c:v>
                </c:pt>
                <c:pt idx="4">
                  <c:v>16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4-460E-B629-ACE260D2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14192"/>
        <c:axId val="237414584"/>
      </c:barChart>
      <c:catAx>
        <c:axId val="2374141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one"/>
        <c:crossAx val="237414584"/>
        <c:crosses val="autoZero"/>
        <c:auto val="1"/>
        <c:lblAlgn val="ctr"/>
        <c:lblOffset val="100"/>
        <c:noMultiLvlLbl val="0"/>
      </c:catAx>
      <c:valAx>
        <c:axId val="23741458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41419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74023989594364E-2"/>
          <c:y val="0.12905924830462184"/>
          <c:w val="0.92321787834256852"/>
          <c:h val="0.8033441251315668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Grains!$AA$47:$AA$53</c:f>
              <c:strCache>
                <c:ptCount val="7"/>
                <c:pt idx="0">
                  <c:v>ZCES1Z</c:v>
                </c:pt>
                <c:pt idx="1">
                  <c:v>ZCES2Z</c:v>
                </c:pt>
                <c:pt idx="2">
                  <c:v>ZCES3Z</c:v>
                </c:pt>
                <c:pt idx="3">
                  <c:v>ZCES4Z</c:v>
                </c:pt>
                <c:pt idx="4">
                  <c:v>ZCES5Z</c:v>
                </c:pt>
                <c:pt idx="5">
                  <c:v>ZCES6Z</c:v>
                </c:pt>
                <c:pt idx="6">
                  <c:v>ZCES7Z</c:v>
                </c:pt>
              </c:strCache>
            </c:strRef>
          </c:cat>
          <c:val>
            <c:numRef>
              <c:f>Grains!$Y$47:$Y$53</c:f>
              <c:numCache>
                <c:formatCode>General</c:formatCode>
                <c:ptCount val="7"/>
                <c:pt idx="0">
                  <c:v>8450</c:v>
                </c:pt>
                <c:pt idx="1">
                  <c:v>1338</c:v>
                </c:pt>
                <c:pt idx="2">
                  <c:v>602</c:v>
                </c:pt>
                <c:pt idx="3">
                  <c:v>30</c:v>
                </c:pt>
                <c:pt idx="4">
                  <c:v>123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3-4A1E-8A6E-3AA64420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535984"/>
        <c:axId val="237536376"/>
      </c:barChart>
      <c:catAx>
        <c:axId val="23753598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one"/>
        <c:crossAx val="237536376"/>
        <c:crosses val="autoZero"/>
        <c:auto val="1"/>
        <c:lblAlgn val="ctr"/>
        <c:lblOffset val="100"/>
        <c:noMultiLvlLbl val="0"/>
      </c:catAx>
      <c:valAx>
        <c:axId val="23753637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53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719603188256687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Wheat!$U$2:$U$9</c:f>
              <c:numCache>
                <c:formatCode>0.00</c:formatCode>
                <c:ptCount val="8"/>
                <c:pt idx="0">
                  <c:v>1.5</c:v>
                </c:pt>
                <c:pt idx="1">
                  <c:v>-0.5</c:v>
                </c:pt>
                <c:pt idx="2">
                  <c:v>-0.25</c:v>
                </c:pt>
                <c:pt idx="3">
                  <c:v>-1.25</c:v>
                </c:pt>
                <c:pt idx="4">
                  <c:v>-1.5</c:v>
                </c:pt>
                <c:pt idx="5">
                  <c:v>-1.5</c:v>
                </c:pt>
                <c:pt idx="6">
                  <c:v>-3.5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6-4A64-BC14-6C8E6A103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79384"/>
        <c:axId val="239478600"/>
      </c:barChart>
      <c:catAx>
        <c:axId val="23947938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39478600"/>
        <c:crosses val="autoZero"/>
        <c:auto val="1"/>
        <c:lblAlgn val="ctr"/>
        <c:lblOffset val="100"/>
        <c:noMultiLvlLbl val="0"/>
      </c:catAx>
      <c:valAx>
        <c:axId val="2394786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3947938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41509979350337461"/>
          <c:w val="0.87196031882566871"/>
          <c:h val="0.4214827764391904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Wheat!$X$2:$X$8</c:f>
              <c:numCache>
                <c:formatCode>0.00</c:formatCode>
                <c:ptCount val="7"/>
                <c:pt idx="0">
                  <c:v>1.75</c:v>
                </c:pt>
                <c:pt idx="1">
                  <c:v>2</c:v>
                </c:pt>
                <c:pt idx="2">
                  <c:v>2.75</c:v>
                </c:pt>
                <c:pt idx="3">
                  <c:v>2.75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3-46D1-B3B1-42E472AD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77424"/>
        <c:axId val="239479776"/>
      </c:barChart>
      <c:catAx>
        <c:axId val="23947742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39479776"/>
        <c:crosses val="autoZero"/>
        <c:auto val="1"/>
        <c:lblAlgn val="ctr"/>
        <c:lblOffset val="100"/>
        <c:noMultiLvlLbl val="0"/>
      </c:catAx>
      <c:valAx>
        <c:axId val="239479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3947742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44024367789694174"/>
          <c:w val="0.87196031882566871"/>
          <c:h val="0.3963388920456232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Corn!$X$2:$X$8</c:f>
              <c:numCache>
                <c:formatCode>0.00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1.25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0-4D31-A1AE-F45F7D58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55896"/>
        <c:axId val="384156288"/>
      </c:barChart>
      <c:catAx>
        <c:axId val="38415589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384156288"/>
        <c:crosses val="autoZero"/>
        <c:auto val="1"/>
        <c:lblAlgn val="ctr"/>
        <c:lblOffset val="100"/>
        <c:noMultiLvlLbl val="0"/>
      </c:catAx>
      <c:valAx>
        <c:axId val="3841562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8415589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Corn!$AH$2:$AH$9</c:f>
              <c:strCache>
                <c:ptCount val="8"/>
                <c:pt idx="0">
                  <c:v>Dec 14</c:v>
                </c:pt>
                <c:pt idx="1">
                  <c:v>Mar 15</c:v>
                </c:pt>
                <c:pt idx="2">
                  <c:v>May 15</c:v>
                </c:pt>
                <c:pt idx="3">
                  <c:v>Jul 15</c:v>
                </c:pt>
                <c:pt idx="4">
                  <c:v>Sep 15</c:v>
                </c:pt>
                <c:pt idx="5">
                  <c:v>Dec 15</c:v>
                </c:pt>
                <c:pt idx="6">
                  <c:v>Mar 16</c:v>
                </c:pt>
                <c:pt idx="7">
                  <c:v>May 16</c:v>
                </c:pt>
              </c:strCache>
            </c:strRef>
          </c:cat>
          <c:val>
            <c:numRef>
              <c:f>Corn!$AF$2:$AF$9</c:f>
              <c:numCache>
                <c:formatCode>General</c:formatCode>
                <c:ptCount val="8"/>
                <c:pt idx="0">
                  <c:v>429</c:v>
                </c:pt>
                <c:pt idx="1">
                  <c:v>441.75</c:v>
                </c:pt>
                <c:pt idx="2">
                  <c:v>449</c:v>
                </c:pt>
                <c:pt idx="3">
                  <c:v>452.25</c:v>
                </c:pt>
                <c:pt idx="4">
                  <c:v>443.25</c:v>
                </c:pt>
                <c:pt idx="5">
                  <c:v>447.25</c:v>
                </c:pt>
                <c:pt idx="6">
                  <c:v>457.5</c:v>
                </c:pt>
                <c:pt idx="7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6-4D58-B3E0-E73F8064D0AC}"/>
            </c:ext>
          </c:extLst>
        </c:ser>
        <c:ser>
          <c:idx val="1"/>
          <c:order val="1"/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Corn!$AJ$2:$AJ$9</c:f>
              <c:numCache>
                <c:formatCode>General</c:formatCode>
                <c:ptCount val="8"/>
                <c:pt idx="0">
                  <c:v>427.5</c:v>
                </c:pt>
                <c:pt idx="1">
                  <c:v>440.5</c:v>
                </c:pt>
                <c:pt idx="2">
                  <c:v>447.75</c:v>
                </c:pt>
                <c:pt idx="3">
                  <c:v>451.5</c:v>
                </c:pt>
                <c:pt idx="4">
                  <c:v>443</c:v>
                </c:pt>
                <c:pt idx="5">
                  <c:v>447</c:v>
                </c:pt>
                <c:pt idx="6">
                  <c:v>457.25</c:v>
                </c:pt>
                <c:pt idx="7">
                  <c:v>463.25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6-4D58-B3E0-E73F8064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57072"/>
        <c:axId val="384157464"/>
      </c:lineChart>
      <c:catAx>
        <c:axId val="38415707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84157464"/>
        <c:crosses val="autoZero"/>
        <c:auto val="1"/>
        <c:lblAlgn val="ctr"/>
        <c:lblOffset val="100"/>
        <c:noMultiLvlLbl val="0"/>
      </c:catAx>
      <c:valAx>
        <c:axId val="38415746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84157072"/>
        <c:crosses val="autoZero"/>
        <c:crossBetween val="between"/>
      </c:valAx>
      <c:spPr>
        <a:noFill/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74041716671515E-2"/>
          <c:y val="0.33966822420931619"/>
          <c:w val="0.90679006623678937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Soybeans!$U$2:$U$13</c:f>
              <c:numCache>
                <c:formatCode>0.00</c:formatCode>
                <c:ptCount val="12"/>
                <c:pt idx="0">
                  <c:v>-3.25</c:v>
                </c:pt>
                <c:pt idx="1">
                  <c:v>-2.25</c:v>
                </c:pt>
                <c:pt idx="2">
                  <c:v>-2.75</c:v>
                </c:pt>
                <c:pt idx="3">
                  <c:v>-3</c:v>
                </c:pt>
                <c:pt idx="4">
                  <c:v>-3.25</c:v>
                </c:pt>
                <c:pt idx="5">
                  <c:v>-3.5</c:v>
                </c:pt>
                <c:pt idx="6">
                  <c:v>-3.75</c:v>
                </c:pt>
                <c:pt idx="7">
                  <c:v>-6.5</c:v>
                </c:pt>
                <c:pt idx="8">
                  <c:v>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F-4579-90E9-B00059F4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686872"/>
        <c:axId val="237687264"/>
      </c:barChart>
      <c:catAx>
        <c:axId val="23768687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237687264"/>
        <c:crosses val="autoZero"/>
        <c:auto val="1"/>
        <c:lblAlgn val="ctr"/>
        <c:lblOffset val="100"/>
        <c:noMultiLvlLbl val="0"/>
      </c:catAx>
      <c:valAx>
        <c:axId val="237687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376868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82075221128642E-2"/>
          <c:y val="9.2125841791270272E-2"/>
          <c:w val="0.91555356073120397"/>
          <c:h val="0.80100152294158078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Soybeans!$AI$2:$AI$8</c:f>
              <c:strCache>
                <c:ptCount val="7"/>
                <c:pt idx="0">
                  <c:v>Jan 15 , Mar 15</c:v>
                </c:pt>
                <c:pt idx="1">
                  <c:v>Jan 15 , May 15</c:v>
                </c:pt>
                <c:pt idx="2">
                  <c:v>Jan 15 , Jul 15</c:v>
                </c:pt>
                <c:pt idx="3">
                  <c:v>Jan 15 , Aug 15</c:v>
                </c:pt>
                <c:pt idx="4">
                  <c:v>Jan 15 , Sep 15</c:v>
                </c:pt>
                <c:pt idx="5">
                  <c:v>Jan 15 , Nov 15</c:v>
                </c:pt>
                <c:pt idx="6">
                  <c:v>Jan 15 , Jan 16</c:v>
                </c:pt>
              </c:strCache>
            </c:strRef>
          </c:cat>
          <c:val>
            <c:numRef>
              <c:f>Soybeans!$AG$2:$AG$8</c:f>
              <c:numCache>
                <c:formatCode>General</c:formatCode>
                <c:ptCount val="7"/>
                <c:pt idx="0">
                  <c:v>-12</c:v>
                </c:pt>
                <c:pt idx="1">
                  <c:v>-25</c:v>
                </c:pt>
                <c:pt idx="2">
                  <c:v>-36.25</c:v>
                </c:pt>
                <c:pt idx="3">
                  <c:v>-35</c:v>
                </c:pt>
                <c:pt idx="4">
                  <c:v>-23</c:v>
                </c:pt>
                <c:pt idx="5">
                  <c:v>-22</c:v>
                </c:pt>
                <c:pt idx="6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C-4B99-B664-96E9330B0CE9}"/>
            </c:ext>
          </c:extLst>
        </c:ser>
        <c:ser>
          <c:idx val="1"/>
          <c:order val="1"/>
          <c:spPr>
            <a:ln w="15875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Soybeans!$AK$2:$AK$8</c:f>
              <c:numCache>
                <c:formatCode>General</c:formatCode>
                <c:ptCount val="7"/>
                <c:pt idx="0">
                  <c:v>-11.25</c:v>
                </c:pt>
                <c:pt idx="1">
                  <c:v>-24.5</c:v>
                </c:pt>
                <c:pt idx="2">
                  <c:v>-36</c:v>
                </c:pt>
                <c:pt idx="3">
                  <c:v>-35.25</c:v>
                </c:pt>
                <c:pt idx="4">
                  <c:v>-23.25</c:v>
                </c:pt>
                <c:pt idx="5">
                  <c:v>-22.5</c:v>
                </c:pt>
                <c:pt idx="6">
                  <c:v>-32.75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C-4B99-B664-96E9330B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88048"/>
        <c:axId val="237688440"/>
      </c:lineChart>
      <c:catAx>
        <c:axId val="23768804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crossAx val="237688440"/>
        <c:crosses val="autoZero"/>
        <c:auto val="1"/>
        <c:lblAlgn val="ctr"/>
        <c:lblOffset val="100"/>
        <c:noMultiLvlLbl val="0"/>
      </c:catAx>
      <c:valAx>
        <c:axId val="23768844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688048"/>
        <c:crosses val="autoZero"/>
        <c:crossBetween val="between"/>
      </c:valAx>
      <c:spPr>
        <a:noFill/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Soybeans!$P$2:$P$13</c:f>
              <c:strCache>
                <c:ptCount val="12"/>
                <c:pt idx="0">
                  <c:v>Jan 15</c:v>
                </c:pt>
                <c:pt idx="1">
                  <c:v>Mar 15</c:v>
                </c:pt>
                <c:pt idx="2">
                  <c:v>May 15</c:v>
                </c:pt>
                <c:pt idx="3">
                  <c:v>Jul 15</c:v>
                </c:pt>
                <c:pt idx="4">
                  <c:v>Aug 15</c:v>
                </c:pt>
                <c:pt idx="5">
                  <c:v>Sep 15</c:v>
                </c:pt>
                <c:pt idx="6">
                  <c:v>Nov 15</c:v>
                </c:pt>
                <c:pt idx="7">
                  <c:v>Jan 16</c:v>
                </c:pt>
                <c:pt idx="8">
                  <c:v>Mar 16</c:v>
                </c:pt>
                <c:pt idx="9">
                  <c:v>May 16</c:v>
                </c:pt>
                <c:pt idx="10">
                  <c:v>Jul 16</c:v>
                </c:pt>
                <c:pt idx="11">
                  <c:v>Aug 16</c:v>
                </c:pt>
              </c:strCache>
            </c:strRef>
          </c:cat>
          <c:val>
            <c:numRef>
              <c:f>Soybeans!$AF$2:$AF$13</c:f>
              <c:numCache>
                <c:formatCode>General</c:formatCode>
                <c:ptCount val="12"/>
                <c:pt idx="0">
                  <c:v>1023</c:v>
                </c:pt>
                <c:pt idx="1">
                  <c:v>1035.25</c:v>
                </c:pt>
                <c:pt idx="2">
                  <c:v>1048</c:v>
                </c:pt>
                <c:pt idx="3">
                  <c:v>1059.25</c:v>
                </c:pt>
                <c:pt idx="4">
                  <c:v>1058.25</c:v>
                </c:pt>
                <c:pt idx="5">
                  <c:v>1046</c:v>
                </c:pt>
                <c:pt idx="6">
                  <c:v>1045</c:v>
                </c:pt>
                <c:pt idx="7">
                  <c:v>1055.625</c:v>
                </c:pt>
                <c:pt idx="8">
                  <c:v>1058.5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7-49F2-A231-768E3CC8B865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Soybeans!$P$2:$P$13</c:f>
              <c:strCache>
                <c:ptCount val="12"/>
                <c:pt idx="0">
                  <c:v>Jan 15</c:v>
                </c:pt>
                <c:pt idx="1">
                  <c:v>Mar 15</c:v>
                </c:pt>
                <c:pt idx="2">
                  <c:v>May 15</c:v>
                </c:pt>
                <c:pt idx="3">
                  <c:v>Jul 15</c:v>
                </c:pt>
                <c:pt idx="4">
                  <c:v>Aug 15</c:v>
                </c:pt>
                <c:pt idx="5">
                  <c:v>Sep 15</c:v>
                </c:pt>
                <c:pt idx="6">
                  <c:v>Nov 15</c:v>
                </c:pt>
                <c:pt idx="7">
                  <c:v>Jan 16</c:v>
                </c:pt>
                <c:pt idx="8">
                  <c:v>Mar 16</c:v>
                </c:pt>
                <c:pt idx="9">
                  <c:v>May 16</c:v>
                </c:pt>
                <c:pt idx="10">
                  <c:v>Jul 16</c:v>
                </c:pt>
                <c:pt idx="11">
                  <c:v>Aug 16</c:v>
                </c:pt>
              </c:strCache>
            </c:strRef>
          </c:cat>
          <c:val>
            <c:numRef>
              <c:f>Soybeans!$AJ$2:$AJ$13</c:f>
              <c:numCache>
                <c:formatCode>General</c:formatCode>
                <c:ptCount val="12"/>
                <c:pt idx="0">
                  <c:v>1026.25</c:v>
                </c:pt>
                <c:pt idx="1">
                  <c:v>1037.5</c:v>
                </c:pt>
                <c:pt idx="2">
                  <c:v>1050.75</c:v>
                </c:pt>
                <c:pt idx="3">
                  <c:v>1062.25</c:v>
                </c:pt>
                <c:pt idx="4">
                  <c:v>1061.5</c:v>
                </c:pt>
                <c:pt idx="5">
                  <c:v>1049.5</c:v>
                </c:pt>
                <c:pt idx="6">
                  <c:v>1048.75</c:v>
                </c:pt>
                <c:pt idx="7">
                  <c:v>1059</c:v>
                </c:pt>
                <c:pt idx="8">
                  <c:v>1061.75</c:v>
                </c:pt>
                <c:pt idx="9">
                  <c:v>1068</c:v>
                </c:pt>
                <c:pt idx="10">
                  <c:v>1076</c:v>
                </c:pt>
                <c:pt idx="11">
                  <c:v>1072.5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7-49F2-A231-768E3CC8B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89224"/>
        <c:axId val="237689616"/>
      </c:lineChart>
      <c:catAx>
        <c:axId val="23768922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689616"/>
        <c:crosses val="autoZero"/>
        <c:auto val="1"/>
        <c:lblAlgn val="ctr"/>
        <c:lblOffset val="100"/>
        <c:noMultiLvlLbl val="0"/>
      </c:catAx>
      <c:valAx>
        <c:axId val="23768961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7689224"/>
        <c:crosses val="autoZero"/>
        <c:crossBetween val="between"/>
      </c:valAx>
      <c:spPr>
        <a:noFill/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59843866163851E-2"/>
          <c:y val="6.0640865866485046E-2"/>
          <c:w val="0.90046828609597129"/>
          <c:h val="0.82884603948297708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Wheat!$AH$2:$AH$9</c:f>
              <c:strCache>
                <c:ptCount val="8"/>
                <c:pt idx="0">
                  <c:v>Dec 14</c:v>
                </c:pt>
                <c:pt idx="1">
                  <c:v>Mar 15</c:v>
                </c:pt>
                <c:pt idx="2">
                  <c:v>May 15</c:v>
                </c:pt>
                <c:pt idx="3">
                  <c:v>Jul 15</c:v>
                </c:pt>
                <c:pt idx="4">
                  <c:v>Sep 15</c:v>
                </c:pt>
                <c:pt idx="5">
                  <c:v>Dec 15</c:v>
                </c:pt>
                <c:pt idx="6">
                  <c:v>Mar 16</c:v>
                </c:pt>
                <c:pt idx="7">
                  <c:v>May 16</c:v>
                </c:pt>
              </c:strCache>
            </c:strRef>
          </c:cat>
          <c:val>
            <c:numRef>
              <c:f>Wheat!$AF$2:$AF$9</c:f>
              <c:numCache>
                <c:formatCode>General</c:formatCode>
                <c:ptCount val="8"/>
                <c:pt idx="0">
                  <c:v>573</c:v>
                </c:pt>
                <c:pt idx="1">
                  <c:v>588.5</c:v>
                </c:pt>
                <c:pt idx="2">
                  <c:v>598.25</c:v>
                </c:pt>
                <c:pt idx="3">
                  <c:v>604.25</c:v>
                </c:pt>
                <c:pt idx="4">
                  <c:v>615.5</c:v>
                </c:pt>
                <c:pt idx="5">
                  <c:v>630.5</c:v>
                </c:pt>
                <c:pt idx="6">
                  <c:v>640.625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2-4A9B-A8C9-88696BB0FED9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Wheat!$AJ$2:$AJ$9</c:f>
              <c:numCache>
                <c:formatCode>General</c:formatCode>
                <c:ptCount val="8"/>
                <c:pt idx="0">
                  <c:v>571.5</c:v>
                </c:pt>
                <c:pt idx="1">
                  <c:v>589</c:v>
                </c:pt>
                <c:pt idx="2">
                  <c:v>599</c:v>
                </c:pt>
                <c:pt idx="3">
                  <c:v>605.5</c:v>
                </c:pt>
                <c:pt idx="4">
                  <c:v>617</c:v>
                </c:pt>
                <c:pt idx="5">
                  <c:v>632</c:v>
                </c:pt>
                <c:pt idx="6">
                  <c:v>642.25</c:v>
                </c:pt>
                <c:pt idx="7">
                  <c:v>644.75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2-4A9B-A8C9-88696BB0F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55504"/>
        <c:axId val="384155112"/>
      </c:lineChart>
      <c:catAx>
        <c:axId val="38415550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384155112"/>
        <c:crosses val="autoZero"/>
        <c:auto val="1"/>
        <c:lblAlgn val="ctr"/>
        <c:lblOffset val="100"/>
        <c:noMultiLvlLbl val="0"/>
      </c:catAx>
      <c:valAx>
        <c:axId val="38415511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384155504"/>
        <c:crosses val="autoZero"/>
        <c:crossBetween val="between"/>
      </c:valAx>
      <c:spPr>
        <a:noFill/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33</xdr:row>
      <xdr:rowOff>146685</xdr:rowOff>
    </xdr:from>
    <xdr:to>
      <xdr:col>13</xdr:col>
      <xdr:colOff>1038224</xdr:colOff>
      <xdr:row>46</xdr:row>
      <xdr:rowOff>152400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933450</xdr:colOff>
      <xdr:row>31</xdr:row>
      <xdr:rowOff>9525</xdr:rowOff>
    </xdr:from>
    <xdr:to>
      <xdr:col>18</xdr:col>
      <xdr:colOff>933450</xdr:colOff>
      <xdr:row>34</xdr:row>
      <xdr:rowOff>47624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49</xdr:row>
      <xdr:rowOff>30480</xdr:rowOff>
    </xdr:from>
    <xdr:to>
      <xdr:col>19</xdr:col>
      <xdr:colOff>15240</xdr:colOff>
      <xdr:row>53</xdr:row>
      <xdr:rowOff>2173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50</xdr:row>
      <xdr:rowOff>9525</xdr:rowOff>
    </xdr:from>
    <xdr:to>
      <xdr:col>14</xdr:col>
      <xdr:colOff>64770</xdr:colOff>
      <xdr:row>52</xdr:row>
      <xdr:rowOff>171718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38101</xdr:colOff>
      <xdr:row>15</xdr:row>
      <xdr:rowOff>2987</xdr:rowOff>
    </xdr:from>
    <xdr:to>
      <xdr:col>14</xdr:col>
      <xdr:colOff>19050</xdr:colOff>
      <xdr:row>28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</xdr:row>
      <xdr:rowOff>161657</xdr:rowOff>
    </xdr:from>
    <xdr:to>
      <xdr:col>8</xdr:col>
      <xdr:colOff>1034699</xdr:colOff>
      <xdr:row>34</xdr:row>
      <xdr:rowOff>20955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34</xdr:row>
      <xdr:rowOff>86221</xdr:rowOff>
    </xdr:from>
    <xdr:to>
      <xdr:col>8</xdr:col>
      <xdr:colOff>1015364</xdr:colOff>
      <xdr:row>46</xdr:row>
      <xdr:rowOff>59055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</xdr:col>
      <xdr:colOff>29816</xdr:colOff>
      <xdr:row>31</xdr:row>
      <xdr:rowOff>0</xdr:rowOff>
    </xdr:from>
    <xdr:ext cx="7228234" cy="22860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8391" y="5724525"/>
          <a:ext cx="7228234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126475</xdr:colOff>
      <xdr:row>14</xdr:row>
      <xdr:rowOff>219076</xdr:rowOff>
    </xdr:from>
    <xdr:to>
      <xdr:col>9</xdr:col>
      <xdr:colOff>38100</xdr:colOff>
      <xdr:row>27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15</xdr:row>
      <xdr:rowOff>1323</xdr:rowOff>
    </xdr:from>
    <xdr:to>
      <xdr:col>19</xdr:col>
      <xdr:colOff>7620</xdr:colOff>
      <xdr:row>27</xdr:row>
      <xdr:rowOff>133350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27</xdr:row>
      <xdr:rowOff>171450</xdr:rowOff>
    </xdr:from>
    <xdr:to>
      <xdr:col>8</xdr:col>
      <xdr:colOff>1028700</xdr:colOff>
      <xdr:row>30</xdr:row>
      <xdr:rowOff>163830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47</xdr:row>
      <xdr:rowOff>19049</xdr:rowOff>
    </xdr:from>
    <xdr:to>
      <xdr:col>8</xdr:col>
      <xdr:colOff>1015365</xdr:colOff>
      <xdr:row>49</xdr:row>
      <xdr:rowOff>57150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49</xdr:row>
      <xdr:rowOff>106680</xdr:rowOff>
    </xdr:from>
    <xdr:to>
      <xdr:col>8</xdr:col>
      <xdr:colOff>1015365</xdr:colOff>
      <xdr:row>52</xdr:row>
      <xdr:rowOff>177433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22859</xdr:colOff>
      <xdr:row>48</xdr:row>
      <xdr:rowOff>137160</xdr:rowOff>
    </xdr:from>
    <xdr:ext cx="7263765" cy="22860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859" y="8852535"/>
          <a:ext cx="726376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8</xdr:col>
      <xdr:colOff>1017271</xdr:colOff>
      <xdr:row>28</xdr:row>
      <xdr:rowOff>0</xdr:rowOff>
    </xdr:from>
    <xdr:to>
      <xdr:col>13</xdr:col>
      <xdr:colOff>1009650</xdr:colOff>
      <xdr:row>30</xdr:row>
      <xdr:rowOff>152400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9525</xdr:colOff>
      <xdr:row>31</xdr:row>
      <xdr:rowOff>28575</xdr:rowOff>
    </xdr:from>
    <xdr:to>
      <xdr:col>14</xdr:col>
      <xdr:colOff>9525</xdr:colOff>
      <xdr:row>33</xdr:row>
      <xdr:rowOff>154305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38100</xdr:colOff>
      <xdr:row>28</xdr:row>
      <xdr:rowOff>19050</xdr:rowOff>
    </xdr:from>
    <xdr:to>
      <xdr:col>18</xdr:col>
      <xdr:colOff>1009650</xdr:colOff>
      <xdr:row>31</xdr:row>
      <xdr:rowOff>11430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7620</xdr:colOff>
      <xdr:row>34</xdr:row>
      <xdr:rowOff>60960</xdr:rowOff>
    </xdr:from>
    <xdr:to>
      <xdr:col>19</xdr:col>
      <xdr:colOff>7619</xdr:colOff>
      <xdr:row>46</xdr:row>
      <xdr:rowOff>33794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952500</xdr:colOff>
      <xdr:row>46</xdr:row>
      <xdr:rowOff>171450</xdr:rowOff>
    </xdr:from>
    <xdr:to>
      <xdr:col>18</xdr:col>
      <xdr:colOff>967740</xdr:colOff>
      <xdr:row>49</xdr:row>
      <xdr:rowOff>133350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oneCellAnchor>
    <xdr:from>
      <xdr:col>0</xdr:col>
      <xdr:colOff>7620</xdr:colOff>
      <xdr:row>34</xdr:row>
      <xdr:rowOff>53340</xdr:rowOff>
    </xdr:from>
    <xdr:ext cx="7307580" cy="24384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620" y="6320790"/>
          <a:ext cx="7307580" cy="243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Front Contract Calendar Spreads</a:t>
          </a:r>
        </a:p>
      </xdr:txBody>
    </xdr:sp>
    <xdr:clientData/>
  </xdr:oneCellAnchor>
  <xdr:oneCellAnchor>
    <xdr:from>
      <xdr:col>9</xdr:col>
      <xdr:colOff>9525</xdr:colOff>
      <xdr:row>34</xdr:row>
      <xdr:rowOff>20955</xdr:rowOff>
    </xdr:from>
    <xdr:ext cx="5181600" cy="21716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305675" y="6288405"/>
          <a:ext cx="5181600" cy="217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Front Contract Calendar Spreads</a:t>
          </a:r>
        </a:p>
      </xdr:txBody>
    </xdr:sp>
    <xdr:clientData/>
  </xdr:oneCellAnchor>
  <xdr:oneCellAnchor>
    <xdr:from>
      <xdr:col>14</xdr:col>
      <xdr:colOff>15239</xdr:colOff>
      <xdr:row>34</xdr:row>
      <xdr:rowOff>60961</xdr:rowOff>
    </xdr:from>
    <xdr:ext cx="5175885" cy="15811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2502514" y="6337936"/>
          <a:ext cx="5175885" cy="158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Front Contract Calendar Spreads</a:t>
          </a:r>
        </a:p>
      </xdr:txBody>
    </xdr:sp>
    <xdr:clientData/>
  </xdr:oneCellAnchor>
  <xdr:oneCellAnchor>
    <xdr:from>
      <xdr:col>9</xdr:col>
      <xdr:colOff>19050</xdr:colOff>
      <xdr:row>49</xdr:row>
      <xdr:rowOff>173354</xdr:rowOff>
    </xdr:from>
    <xdr:ext cx="5172075" cy="16002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315200" y="9155429"/>
          <a:ext cx="5172075" cy="1600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14</xdr:col>
      <xdr:colOff>22860</xdr:colOff>
      <xdr:row>49</xdr:row>
      <xdr:rowOff>40005</xdr:rowOff>
    </xdr:from>
    <xdr:ext cx="5158740" cy="24384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510135" y="8936355"/>
          <a:ext cx="5158740" cy="243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14</xdr:col>
      <xdr:colOff>15239</xdr:colOff>
      <xdr:row>31</xdr:row>
      <xdr:rowOff>0</xdr:rowOff>
    </xdr:from>
    <xdr:ext cx="5156835" cy="26670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502514" y="5638800"/>
          <a:ext cx="515683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8</xdr:col>
      <xdr:colOff>981075</xdr:colOff>
      <xdr:row>47</xdr:row>
      <xdr:rowOff>0</xdr:rowOff>
    </xdr:from>
    <xdr:to>
      <xdr:col>13</xdr:col>
      <xdr:colOff>962025</xdr:colOff>
      <xdr:row>49</xdr:row>
      <xdr:rowOff>123825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209550</xdr:colOff>
      <xdr:row>13</xdr:row>
      <xdr:rowOff>9525</xdr:rowOff>
    </xdr:from>
    <xdr:to>
      <xdr:col>1</xdr:col>
      <xdr:colOff>885740</xdr:colOff>
      <xdr:row>14</xdr:row>
      <xdr:rowOff>17115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8125" y="22574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13</xdr:row>
      <xdr:rowOff>0</xdr:rowOff>
    </xdr:from>
    <xdr:to>
      <xdr:col>9</xdr:col>
      <xdr:colOff>866690</xdr:colOff>
      <xdr:row>14</xdr:row>
      <xdr:rowOff>7590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86650" y="2247900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</xdr:colOff>
      <xdr:row>13</xdr:row>
      <xdr:rowOff>0</xdr:rowOff>
    </xdr:from>
    <xdr:to>
      <xdr:col>14</xdr:col>
      <xdr:colOff>895265</xdr:colOff>
      <xdr:row>14</xdr:row>
      <xdr:rowOff>7590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06350" y="2247900"/>
          <a:ext cx="676190" cy="255240"/>
        </a:xfrm>
        <a:prstGeom prst="rect">
          <a:avLst/>
        </a:prstGeom>
      </xdr:spPr>
    </xdr:pic>
    <xdr:clientData/>
  </xdr:twoCellAnchor>
  <xdr:oneCellAnchor>
    <xdr:from>
      <xdr:col>1</xdr:col>
      <xdr:colOff>609600</xdr:colOff>
      <xdr:row>24</xdr:row>
      <xdr:rowOff>142875</xdr:rowOff>
    </xdr:from>
    <xdr:ext cx="1181100" cy="171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4514850"/>
          <a:ext cx="1181100" cy="17145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>
              <a:solidFill>
                <a:schemeClr val="tx1"/>
              </a:solidFill>
            </a:rPr>
            <a:t>Red line is Settlement</a:t>
          </a:r>
        </a:p>
      </xdr:txBody>
    </xdr:sp>
    <xdr:clientData/>
  </xdr:oneCellAnchor>
  <xdr:oneCellAnchor>
    <xdr:from>
      <xdr:col>8</xdr:col>
      <xdr:colOff>1028700</xdr:colOff>
      <xdr:row>30</xdr:row>
      <xdr:rowOff>123825</xdr:rowOff>
    </xdr:from>
    <xdr:ext cx="5200650" cy="22860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86625" y="5581650"/>
          <a:ext cx="520065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0.2459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1142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0.2459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1142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0.2459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1142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0.97974</cdr:x>
      <cdr:y>0.1014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0" y="0"/>
          <a:ext cx="7370445" cy="276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G57"/>
  <sheetViews>
    <sheetView showRowColHeaders="0" tabSelected="1" zoomScaleNormal="100" workbookViewId="0">
      <selection activeCell="T2" sqref="T2"/>
    </sheetView>
  </sheetViews>
  <sheetFormatPr defaultColWidth="9" defaultRowHeight="13.5" x14ac:dyDescent="0.25"/>
  <cols>
    <col min="1" max="1" width="0.375" style="1" customWidth="1"/>
    <col min="2" max="2" width="13.625" style="1" customWidth="1"/>
    <col min="3" max="3" width="13.625" style="1" hidden="1" customWidth="1"/>
    <col min="4" max="19" width="13.625" style="1" customWidth="1"/>
    <col min="20" max="22" width="10.75" style="74" customWidth="1"/>
    <col min="23" max="33" width="9" style="74"/>
    <col min="34" max="16384" width="9" style="1"/>
  </cols>
  <sheetData>
    <row r="1" spans="2:33" ht="6" customHeight="1" x14ac:dyDescent="0.25"/>
    <row r="2" spans="2:33" ht="15" customHeight="1" x14ac:dyDescent="0.25">
      <c r="B2" s="87" t="s">
        <v>17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</row>
    <row r="3" spans="2:33" ht="15" customHeight="1" x14ac:dyDescent="0.25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/>
    </row>
    <row r="4" spans="2:33" s="86" customFormat="1" ht="12" customHeight="1" x14ac:dyDescent="0.35">
      <c r="B4" s="97" t="s">
        <v>11</v>
      </c>
      <c r="C4" s="97"/>
      <c r="D4" s="97"/>
      <c r="E4" s="97"/>
      <c r="F4" s="97"/>
      <c r="G4" s="97"/>
      <c r="H4" s="97"/>
      <c r="I4" s="97"/>
      <c r="J4" s="97" t="s">
        <v>12</v>
      </c>
      <c r="K4" s="97"/>
      <c r="L4" s="97"/>
      <c r="M4" s="97"/>
      <c r="N4" s="97"/>
      <c r="O4" s="97" t="s">
        <v>13</v>
      </c>
      <c r="P4" s="97"/>
      <c r="Q4" s="97"/>
      <c r="R4" s="97"/>
      <c r="S4" s="97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</row>
    <row r="5" spans="2:33" s="86" customFormat="1" ht="12" customHeight="1" x14ac:dyDescent="0.35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2:33" ht="18" hidden="1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33" ht="15.95" customHeight="1" x14ac:dyDescent="0.25">
      <c r="B7" s="14" t="str">
        <f>Soybeans!P2</f>
        <v>Jan 15</v>
      </c>
      <c r="C7" s="14"/>
      <c r="D7" s="14" t="str">
        <f>Soybeans!P3</f>
        <v>Mar 15</v>
      </c>
      <c r="E7" s="14" t="str">
        <f>Soybeans!P4</f>
        <v>May 15</v>
      </c>
      <c r="F7" s="14" t="str">
        <f>Soybeans!P5</f>
        <v>Jul 15</v>
      </c>
      <c r="G7" s="14" t="str">
        <f>Soybeans!P6</f>
        <v>Aug 15</v>
      </c>
      <c r="H7" s="14" t="str">
        <f>Soybeans!P7</f>
        <v>Sep 15</v>
      </c>
      <c r="I7" s="14" t="str">
        <f>Soybeans!P8</f>
        <v>Nov 15</v>
      </c>
      <c r="J7" s="14" t="str">
        <f>Corn!P2</f>
        <v>Dec 14</v>
      </c>
      <c r="K7" s="14" t="str">
        <f>Corn!P3</f>
        <v>Mar 15</v>
      </c>
      <c r="L7" s="14" t="str">
        <f>Corn!P4</f>
        <v>May 15</v>
      </c>
      <c r="M7" s="14" t="str">
        <f>Corn!P5</f>
        <v>Jul 15</v>
      </c>
      <c r="N7" s="14" t="str">
        <f>Corn!P6</f>
        <v>Sep 15</v>
      </c>
      <c r="O7" s="14" t="str">
        <f>Wheat!P2</f>
        <v>Dec 14</v>
      </c>
      <c r="P7" s="14" t="str">
        <f>Wheat!P3</f>
        <v>Mar 15</v>
      </c>
      <c r="Q7" s="14" t="str">
        <f>Wheat!P4</f>
        <v>May 15</v>
      </c>
      <c r="R7" s="14" t="str">
        <f>Wheat!P5</f>
        <v>Jul 15</v>
      </c>
      <c r="S7" s="14" t="str">
        <f>Wheat!P6</f>
        <v>Sep 15</v>
      </c>
    </row>
    <row r="8" spans="2:33" ht="20.100000000000001" customHeight="1" x14ac:dyDescent="0.3">
      <c r="B8" s="15" t="str">
        <f>IF(Soybeans!T2="","",TEXT(Soybeans!T2,"#.00")&amp;" "&amp;"A")</f>
        <v>1023.25 A</v>
      </c>
      <c r="C8" s="15"/>
      <c r="D8" s="15" t="str">
        <f>IF(Soybeans!T3="","",TEXT(Soybeans!T3,"#.00")&amp;" "&amp;"A")</f>
        <v>1035.25 A</v>
      </c>
      <c r="E8" s="15" t="str">
        <f>IF(Soybeans!T4="","",TEXT(Soybeans!T4,"#.00")&amp;" "&amp;"A")</f>
        <v>1048.50 A</v>
      </c>
      <c r="F8" s="15" t="str">
        <f>IF(Soybeans!T5="","",TEXT(Soybeans!T5,"#.00")&amp;" "&amp;"A")</f>
        <v>1059.50 A</v>
      </c>
      <c r="G8" s="15" t="str">
        <f>IF(Soybeans!T6="","",TEXT(Soybeans!T6,"#.00")&amp;" "&amp;"A")</f>
        <v>1058.50 A</v>
      </c>
      <c r="H8" s="15" t="str">
        <f>IF(Soybeans!T7="","",TEXT(Soybeans!T7,"#.00")&amp;" "&amp;"A")</f>
        <v>1046.25 A</v>
      </c>
      <c r="I8" s="15" t="str">
        <f>IF(Soybeans!T8="","",TEXT(Soybeans!T8,"#.00")&amp;" "&amp;"A")</f>
        <v>1045.25 A</v>
      </c>
      <c r="J8" s="15" t="str">
        <f>IF(Corn!T2="","",TEXT(Corn!T2,"#.00")&amp;" "&amp;"A")</f>
        <v>429.25 A</v>
      </c>
      <c r="K8" s="15" t="str">
        <f>IF(Corn!T3="","",TEXT(Corn!T3,"#.00")&amp;" "&amp;"A")</f>
        <v>442.00 A</v>
      </c>
      <c r="L8" s="15" t="str">
        <f>IF(Corn!T4="","",TEXT(Corn!T4,"#.00")&amp;" "&amp;"A")</f>
        <v>449.00 A</v>
      </c>
      <c r="M8" s="15" t="str">
        <f>IF(Corn!T5="","",TEXT(Corn!T5,"#.00")&amp;" "&amp;"A")</f>
        <v>452.50 A</v>
      </c>
      <c r="N8" s="15" t="str">
        <f>IF(Corn!T6="","",TEXT(Corn!T6,"#.00")&amp;" "&amp;"A")</f>
        <v>443.50 A</v>
      </c>
      <c r="O8" s="15" t="str">
        <f>IF(Wheat!T2="","",TEXT(Wheat!T2,"#.00")&amp;" "&amp;"A")</f>
        <v>573.00 A</v>
      </c>
      <c r="P8" s="15" t="str">
        <f>IF(Wheat!T3="","",TEXT(Wheat!T3,"#.00")&amp;" "&amp;"A")</f>
        <v>588.75 A</v>
      </c>
      <c r="Q8" s="15" t="str">
        <f>IF(Wheat!T4="","",TEXT(Wheat!T4,"#.00")&amp;" "&amp;"A")</f>
        <v>598.50 A</v>
      </c>
      <c r="R8" s="15" t="str">
        <f>IF(Wheat!T5="","",TEXT(Wheat!T5,"#.00")&amp;" "&amp;"A")</f>
        <v>604.50 A</v>
      </c>
      <c r="S8" s="15" t="str">
        <f>IF(Wheat!T6="","",TEXT(Wheat!T6,"#.00")&amp;" "&amp;"A")</f>
        <v>615.75 A</v>
      </c>
    </row>
    <row r="9" spans="2:33" ht="20.100000000000001" customHeight="1" x14ac:dyDescent="0.3">
      <c r="B9" s="16" t="str">
        <f>IF(Soybeans!S2="","",TEXT(Soybeans!S2,"#.00")&amp;" "&amp;"B")</f>
        <v>1022.75 B</v>
      </c>
      <c r="C9" s="16"/>
      <c r="D9" s="16" t="str">
        <f>IF(Soybeans!S3="","",TEXT(Soybeans!S3,"#.00")&amp;" "&amp;"B")</f>
        <v>1035.00 B</v>
      </c>
      <c r="E9" s="16" t="str">
        <f>IF(Soybeans!S4="","",TEXT(Soybeans!S4,"#.00")&amp;" "&amp;"B")</f>
        <v>1048.00 B</v>
      </c>
      <c r="F9" s="16" t="str">
        <f>IF(Soybeans!S5="","",TEXT(Soybeans!S5,"#.00")&amp;" "&amp;"B")</f>
        <v>1059.00 B</v>
      </c>
      <c r="G9" s="16" t="str">
        <f>IF(Soybeans!S6="","",TEXT(Soybeans!S6,"#.00")&amp;" "&amp;"B")</f>
        <v>1058.00 B</v>
      </c>
      <c r="H9" s="16" t="str">
        <f>IF(Soybeans!S7="","",TEXT(Soybeans!S7,"#.00")&amp;" "&amp;"B")</f>
        <v>1046.00 B</v>
      </c>
      <c r="I9" s="16" t="str">
        <f>IF(Soybeans!S8="","",TEXT(Soybeans!S8,"#.00")&amp;" "&amp;"B")</f>
        <v>1045.00 B</v>
      </c>
      <c r="J9" s="16" t="str">
        <f>IF(Corn!S2="","",TEXT(Corn!S2,"#.00")&amp;" "&amp;"B")</f>
        <v>429.00 B</v>
      </c>
      <c r="K9" s="16" t="str">
        <f>IF(Corn!S3="","",TEXT(Corn!S3,"#.00")&amp;" "&amp;"B")</f>
        <v>441.75 B</v>
      </c>
      <c r="L9" s="16" t="str">
        <f>IF(Corn!S4="","",TEXT(Corn!S4,"#.00")&amp;" "&amp;"B")</f>
        <v>448.75 B</v>
      </c>
      <c r="M9" s="16" t="str">
        <f>IF(Corn!S5="","",TEXT(Corn!S5,"#.00")&amp;" "&amp;"B")</f>
        <v>452.25 B</v>
      </c>
      <c r="N9" s="16" t="str">
        <f>IF(Corn!S6="","",TEXT(Corn!S6,"#.00")&amp;" "&amp;"B")</f>
        <v>443.25 B</v>
      </c>
      <c r="O9" s="16" t="str">
        <f>IF(Wheat!S2="","",TEXT(Wheat!S2,"#.00")&amp;" "&amp;"B")</f>
        <v>572.75 B</v>
      </c>
      <c r="P9" s="16" t="str">
        <f>IF(Wheat!S3="","",TEXT(Wheat!S3,"#.00")&amp;" "&amp;"B")</f>
        <v>588.25 B</v>
      </c>
      <c r="Q9" s="16" t="str">
        <f>IF(Wheat!S4="","",TEXT(Wheat!S4,"#.00")&amp;" "&amp;"B")</f>
        <v>598.00 B</v>
      </c>
      <c r="R9" s="16" t="str">
        <f>IF(Wheat!S5="","",TEXT(Wheat!S5,"#.00")&amp;" "&amp;"B")</f>
        <v>604.00 B</v>
      </c>
      <c r="S9" s="16" t="str">
        <f>IF(Wheat!S6="","",TEXT(Wheat!S6,"#.00")&amp;" "&amp;"B")</f>
        <v>615.25 B</v>
      </c>
    </row>
    <row r="10" spans="2:33" ht="20.100000000000001" customHeight="1" x14ac:dyDescent="0.3">
      <c r="B10" s="3" t="str">
        <f>IFERROR(IF(Soybeans!R2="","",TEXT(Soybeans!R2,"#.00")&amp;" "&amp;"L"),"")</f>
        <v>1023.00 L</v>
      </c>
      <c r="C10" s="3"/>
      <c r="D10" s="3" t="str">
        <f>IFERROR(IF(Soybeans!R3="","",TEXT(Soybeans!R3,"#.00")&amp;" "&amp;"L"),"")</f>
        <v>1035.25 L</v>
      </c>
      <c r="E10" s="3" t="str">
        <f>IFERROR(IF(Soybeans!R4="","",TEXT(Soybeans!R4,"#.00")&amp;" "&amp;"L"),"")</f>
        <v>1048.00 L</v>
      </c>
      <c r="F10" s="3" t="str">
        <f>IFERROR(IF(Soybeans!R5="","",TEXT(Soybeans!R5,"#.00")&amp;" "&amp;"L"),"")</f>
        <v>1059.25 L</v>
      </c>
      <c r="G10" s="3" t="str">
        <f>IFERROR(IF(Soybeans!R6="","",TEXT(Soybeans!R6,"#.00")&amp;" "&amp;"L"),"")</f>
        <v>1058.25 L</v>
      </c>
      <c r="H10" s="3" t="str">
        <f>IFERROR(IF(Soybeans!R7="","",TEXT(Soybeans!R7,"#.00")&amp;" "&amp;"L"),"")</f>
        <v>1046.00 L</v>
      </c>
      <c r="I10" s="3" t="str">
        <f>IFERROR(IF(Soybeans!R8="","",TEXT(Soybeans!R8,"#.00")&amp;" "&amp;"L"),"")</f>
        <v>1045.00 L</v>
      </c>
      <c r="J10" s="3" t="str">
        <f>IFERROR(IF(Corn!R2="","",TEXT(Corn!R2,"#.00")&amp;" "&amp;"L"),"")</f>
        <v>429.00 L</v>
      </c>
      <c r="K10" s="3" t="str">
        <f>IFERROR(IF(Corn!R3="","",TEXT(Corn!R3,"#.00")&amp;" "&amp;"L"),"")</f>
        <v>441.75 L</v>
      </c>
      <c r="L10" s="3" t="str">
        <f>IFERROR(IF(Corn!R4="","",TEXT(Corn!R4,"#.00")&amp;" "&amp;"L"),"")</f>
        <v>449.00 L</v>
      </c>
      <c r="M10" s="3" t="str">
        <f>IFERROR(IF(Corn!R5="","",TEXT(Corn!R5,"#.00")&amp;" "&amp;"L"),"")</f>
        <v>452.25 L</v>
      </c>
      <c r="N10" s="3" t="str">
        <f>IFERROR(IF(Corn!R6="","",TEXT(Corn!R6,"#.00")&amp;" "&amp;"L"),"")</f>
        <v>443.25 L</v>
      </c>
      <c r="O10" s="3" t="str">
        <f>IFERROR(IF(Wheat!R2="","",TEXT(Wheat!R2,"#.00")&amp;" "&amp;"L"),"")</f>
        <v>573.00 L</v>
      </c>
      <c r="P10" s="3" t="str">
        <f>IFERROR(IF(Wheat!R3="","",TEXT(Wheat!R3,"#.00")&amp;" "&amp;"L"),"")</f>
        <v>588.50 L</v>
      </c>
      <c r="Q10" s="3" t="str">
        <f>IFERROR(IF(Wheat!R4="","",TEXT(Wheat!R4,"#.00")&amp;" "&amp;"L"),"")</f>
        <v>598.75 L</v>
      </c>
      <c r="R10" s="3" t="str">
        <f>IFERROR(IF(Wheat!R5="","",TEXT(Wheat!R5,"#.00")&amp;" "&amp;"L"),"")</f>
        <v>604.25 L</v>
      </c>
      <c r="S10" s="3" t="str">
        <f>IFERROR(IF(Wheat!R6="","",TEXT(Wheat!R6,"#.00")&amp;" "&amp;"L"),"")</f>
        <v>615.50 L</v>
      </c>
    </row>
    <row r="11" spans="2:33" ht="8.1" customHeight="1" x14ac:dyDescent="0.3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2:33" ht="15.95" customHeight="1" x14ac:dyDescent="0.25">
      <c r="B12" s="14" t="s">
        <v>14</v>
      </c>
      <c r="C12" s="72"/>
      <c r="D12" s="71" t="str">
        <f>$B$7&amp;" , "&amp;D7</f>
        <v>Jan 15 , Mar 15</v>
      </c>
      <c r="E12" s="71" t="str">
        <f t="shared" ref="E12:I12" si="0">$B$7&amp;" , "&amp;E7</f>
        <v>Jan 15 , May 15</v>
      </c>
      <c r="F12" s="71" t="str">
        <f t="shared" si="0"/>
        <v>Jan 15 , Jul 15</v>
      </c>
      <c r="G12" s="71" t="str">
        <f t="shared" si="0"/>
        <v>Jan 15 , Aug 15</v>
      </c>
      <c r="H12" s="71" t="str">
        <f t="shared" si="0"/>
        <v>Jan 15 , Sep 15</v>
      </c>
      <c r="I12" s="71" t="str">
        <f t="shared" si="0"/>
        <v>Jan 15 , Nov 15</v>
      </c>
      <c r="J12" s="14" t="s">
        <v>14</v>
      </c>
      <c r="K12" s="71" t="str">
        <f>$J$7&amp;" , "&amp;K7</f>
        <v>Dec 14 , Mar 15</v>
      </c>
      <c r="L12" s="71" t="str">
        <f>$J$7&amp;" , "&amp;L7</f>
        <v>Dec 14 , May 15</v>
      </c>
      <c r="M12" s="71" t="str">
        <f>$J$7&amp;" , "&amp;M7</f>
        <v>Dec 14 , Jul 15</v>
      </c>
      <c r="N12" s="71" t="str">
        <f>$J$7&amp;" , "&amp;N7</f>
        <v>Dec 14 , Sep 15</v>
      </c>
      <c r="O12" s="14" t="s">
        <v>14</v>
      </c>
      <c r="P12" s="71" t="str">
        <f>$O$7&amp;" , "&amp;P7</f>
        <v>Dec 14 , Mar 15</v>
      </c>
      <c r="Q12" s="71" t="str">
        <f>$O$7&amp;" , "&amp;Q7</f>
        <v>Dec 14 , May 15</v>
      </c>
      <c r="R12" s="71" t="str">
        <f>$O$7&amp;" , "&amp;R7</f>
        <v>Dec 14 , Jul 15</v>
      </c>
      <c r="S12" s="71" t="str">
        <f>$O$7&amp;" , "&amp;S7</f>
        <v>Dec 14 , Sep 15</v>
      </c>
    </row>
    <row r="13" spans="2:33" ht="20.100000000000001" customHeight="1" x14ac:dyDescent="0.3">
      <c r="B13" s="98"/>
      <c r="C13" s="3"/>
      <c r="D13" s="15" t="str">
        <f>IF(Soybeans!Z2="","",TEXT(Soybeans!Z2,"#.00")&amp;" "&amp;"A")</f>
        <v>-12.00 A</v>
      </c>
      <c r="E13" s="15" t="str">
        <f>IF(Soybeans!Z2="","",TEXT(Soybeans!Z3,"#.00")&amp;" "&amp;"A")</f>
        <v>-25.00 A</v>
      </c>
      <c r="F13" s="15" t="str">
        <f>IF(Soybeans!Z4="","",TEXT(Soybeans!Z4,"#.00")&amp;" "&amp;"A")</f>
        <v>-36.00 A</v>
      </c>
      <c r="G13" s="15" t="str">
        <f>IF(Soybeans!Z5="","",TEXT(Soybeans!Z5,"#.00")&amp;" "&amp;"A")</f>
        <v>-34.75 A</v>
      </c>
      <c r="H13" s="15" t="str">
        <f>IF(Soybeans!Z6="","",TEXT(Soybeans!Z6,"#.00")&amp;" "&amp;"A")</f>
        <v>-22.75 A</v>
      </c>
      <c r="I13" s="15" t="str">
        <f>IF(Soybeans!Z7="","",TEXT(Soybeans!Z7,"#.00")&amp;" "&amp;"A")</f>
        <v>-21.75 A</v>
      </c>
      <c r="J13" s="98"/>
      <c r="K13" s="15" t="str">
        <f>IF(Corn!Z2="","",TEXT(Corn!Z2,"#.00")&amp;" "&amp;"A")</f>
        <v>-12.50 A</v>
      </c>
      <c r="L13" s="15" t="str">
        <f>IF(Corn!Z2="","",TEXT(Corn!Z3,"#.00")&amp;" "&amp;"A")</f>
        <v>-19.75 A</v>
      </c>
      <c r="M13" s="15" t="str">
        <f>IF(Corn!Z4="","",TEXT(Corn!Z4,"#.00")&amp;" "&amp;"A")</f>
        <v>-23.25 A</v>
      </c>
      <c r="N13" s="15" t="str">
        <f>IF(Corn!Z5="","",TEXT(Corn!Z5,"#.00")&amp;" "&amp;"A")</f>
        <v>-14.00 A</v>
      </c>
      <c r="O13" s="98"/>
      <c r="P13" s="15" t="str">
        <f>IF(Wheat!Z2="","",TEXT(Wheat!Z2,"#.00")&amp;" "&amp;"A")</f>
        <v>-15.50 A</v>
      </c>
      <c r="Q13" s="15" t="str">
        <f>IF(Wheat!Z3="","",TEXT(Wheat!Z3,"#.00")&amp;" "&amp;"A")</f>
        <v>-25.25 A</v>
      </c>
      <c r="R13" s="15" t="str">
        <f>IF(Wheat!Z4="","",TEXT(Wheat!Z4,"#.00")&amp;" "&amp;"A")</f>
        <v>-31.00 A</v>
      </c>
      <c r="S13" s="15" t="str">
        <f>IF(Wheat!Z5="","",TEXT(Wheat!Z5,"#.00")&amp;" "&amp;"A")</f>
        <v>-42.25 A</v>
      </c>
      <c r="T13" s="74" t="s">
        <v>7</v>
      </c>
      <c r="U13" s="74" t="s">
        <v>7</v>
      </c>
      <c r="V13" s="74" t="s">
        <v>7</v>
      </c>
      <c r="W13" s="74" t="s">
        <v>7</v>
      </c>
    </row>
    <row r="14" spans="2:33" ht="20.100000000000001" customHeight="1" x14ac:dyDescent="0.3">
      <c r="B14" s="98"/>
      <c r="C14" s="3"/>
      <c r="D14" s="16" t="str">
        <f>IF(Soybeans!Y2="","",TEXT(Soybeans!Y2,"#.00")&amp;" "&amp;"B")</f>
        <v>-12.25 B</v>
      </c>
      <c r="E14" s="16" t="str">
        <f>IF(Soybeans!Y3="","",TEXT(Soybeans!Y3,"#.00")&amp;" "&amp;"B")</f>
        <v>-25.25 B</v>
      </c>
      <c r="F14" s="16" t="str">
        <f>IF(Soybeans!Y4="","",TEXT(Soybeans!Y4,"#.00")&amp;" "&amp;"B")</f>
        <v>-36.50 B</v>
      </c>
      <c r="G14" s="16" t="str">
        <f>IF(Soybeans!Y5="","",TEXT(Soybeans!Y5,"#.00")&amp;" "&amp;"B")</f>
        <v>-35.50 B</v>
      </c>
      <c r="H14" s="16" t="str">
        <f>IF(Soybeans!Y6="","",TEXT(Soybeans!Y6,"#.00")&amp;" "&amp;"B")</f>
        <v>-23.25 B</v>
      </c>
      <c r="I14" s="16" t="str">
        <f>IF(Soybeans!Y7="","",TEXT(Soybeans!Y7,"#.00")&amp;" "&amp;"B")</f>
        <v>-22.25 B</v>
      </c>
      <c r="J14" s="98"/>
      <c r="K14" s="16" t="str">
        <f>IF(Corn!Y2="","",TEXT(Corn!Y2,"#.00")&amp;" "&amp;"B")</f>
        <v>-12.75 B</v>
      </c>
      <c r="L14" s="16" t="str">
        <f>IF(Corn!Y3="","",TEXT(Corn!Y3,"#.00")&amp;" "&amp;"B")</f>
        <v>-20.00 B</v>
      </c>
      <c r="M14" s="16" t="str">
        <f>IF(Corn!Y4="","",TEXT(Corn!Y4,"#.00")&amp;" "&amp;"B")</f>
        <v>-23.50 B</v>
      </c>
      <c r="N14" s="16" t="str">
        <f>IF(Corn!Y5="","",TEXT(Corn!Y5,"#.00")&amp;" "&amp;"B")</f>
        <v>-14.50 B</v>
      </c>
      <c r="O14" s="98"/>
      <c r="P14" s="16" t="str">
        <f>IF(Wheat!Y2="","",TEXT(Wheat!Y2,"#.00")&amp;" "&amp;"B")</f>
        <v>-15.75 B</v>
      </c>
      <c r="Q14" s="16" t="str">
        <f>IF(Wheat!Y3="","",TEXT(Wheat!Y3,"#.00")&amp;" "&amp;"B")</f>
        <v>-25.50 B</v>
      </c>
      <c r="R14" s="16" t="str">
        <f>IF(Wheat!Y4="","",TEXT(Wheat!Y4,"#.00")&amp;" "&amp;"B")</f>
        <v>-31.50 B</v>
      </c>
      <c r="S14" s="16" t="str">
        <f>IF(Wheat!Y5="","",TEXT(Wheat!Y5,"#.00")&amp;" "&amp;"B")</f>
        <v>-42.75 B</v>
      </c>
    </row>
    <row r="15" spans="2:33" ht="20.100000000000001" customHeight="1" x14ac:dyDescent="0.3">
      <c r="B15" s="98"/>
      <c r="C15" s="3"/>
      <c r="D15" s="3" t="str">
        <f>IFERROR(IF(Soybeans!W2="","",TEXT(Soybeans!W2,"#.00")&amp;" "&amp;"L"),"")</f>
        <v>-12.00 L</v>
      </c>
      <c r="E15" s="3" t="str">
        <f>IFERROR(IF(Soybeans!W3="","",TEXT(Soybeans!W3,"#.00")&amp;" "&amp;"L"),"")</f>
        <v>-25.00 L</v>
      </c>
      <c r="F15" s="3" t="str">
        <f>IFERROR(IF(Soybeans!W4="","",TEXT(Soybeans!W4,"#.00")&amp;" "&amp;"L"),"")</f>
        <v>-36.25 L</v>
      </c>
      <c r="G15" s="3" t="str">
        <f>IFERROR(IF(Soybeans!W5="","",TEXT(Soybeans!W5,"#.00")&amp;" "&amp;"L"),"")</f>
        <v>-35.00 L</v>
      </c>
      <c r="H15" s="3" t="str">
        <f>IFERROR(IF(Soybeans!W6="","",TEXT(Soybeans!W6,"#.00")&amp;" "&amp;"L"),"")</f>
        <v>-24.00 L</v>
      </c>
      <c r="I15" s="3" t="str">
        <f>IFERROR(IF(Soybeans!W7="","",TEXT(Soybeans!W7,"#.00")&amp;" "&amp;"L"),"")</f>
        <v>-22.00 L</v>
      </c>
      <c r="J15" s="98"/>
      <c r="K15" s="3" t="str">
        <f>IFERROR(IF(Corn!W2="","",TEXT(Corn!W2,"#.00")&amp;" "&amp;"L"),"")</f>
        <v>-12.75 L</v>
      </c>
      <c r="L15" s="3" t="str">
        <f>IFERROR(IF(Corn!W3="","",TEXT(Corn!W3,"#.00")&amp;" "&amp;"L"),"")</f>
        <v>-19.75 L</v>
      </c>
      <c r="M15" s="3" t="str">
        <f>IFERROR(IF(Corn!W4="","",TEXT(Corn!W4,"#.00")&amp;" "&amp;"L"),"")</f>
        <v>-23.50 L</v>
      </c>
      <c r="N15" s="3" t="str">
        <f>IFERROR(IF(Corn!W5="","",TEXT(Corn!W5,"#.00")&amp;" "&amp;"L"),"")</f>
        <v>-14.50 L</v>
      </c>
      <c r="O15" s="98"/>
      <c r="P15" s="3" t="str">
        <f>IFERROR(IF(Wheat!W2="","",TEXT(Wheat!W2,"#.00")&amp;" "&amp;"L"),"")</f>
        <v>-15.75 L</v>
      </c>
      <c r="Q15" s="3" t="str">
        <f>IFERROR(IF(Wheat!W3="","",TEXT(Wheat!W3,"#.00")&amp;" "&amp;"L"),"")</f>
        <v>-25.50 L</v>
      </c>
      <c r="R15" s="3" t="str">
        <f>IFERROR(IF(Wheat!W4="","",TEXT(Wheat!W4,"#.00")&amp;" "&amp;"L"),"")</f>
        <v>-31.25 L</v>
      </c>
      <c r="S15" s="73" t="str">
        <f>IFERROR(IF(Wheat!W5="","",TEXT(Wheat!W5,"#.00")&amp;" "&amp;"L"),"")</f>
        <v>-42.75 L</v>
      </c>
    </row>
    <row r="16" spans="2:33" ht="14.45" customHeight="1" x14ac:dyDescent="0.25">
      <c r="B16" s="34"/>
      <c r="C16" s="35"/>
      <c r="D16" s="36"/>
      <c r="E16" s="37"/>
      <c r="F16" s="37"/>
      <c r="G16" s="37"/>
      <c r="H16" s="37"/>
      <c r="I16" s="38"/>
      <c r="J16" s="46"/>
      <c r="K16" s="37"/>
      <c r="L16" s="37"/>
      <c r="M16" s="37"/>
      <c r="N16" s="38"/>
      <c r="O16" s="5"/>
      <c r="P16" s="5"/>
      <c r="Q16" s="5"/>
      <c r="R16" s="5"/>
      <c r="S16" s="19"/>
    </row>
    <row r="17" spans="2:19" ht="14.45" customHeight="1" x14ac:dyDescent="0.25">
      <c r="B17" s="18"/>
      <c r="C17" s="11"/>
      <c r="D17" s="6"/>
      <c r="E17" s="6"/>
      <c r="F17" s="6"/>
      <c r="G17" s="6"/>
      <c r="H17" s="6"/>
      <c r="I17" s="20"/>
      <c r="J17" s="27"/>
      <c r="K17" s="6"/>
      <c r="L17" s="6"/>
      <c r="M17" s="6"/>
      <c r="N17" s="20"/>
      <c r="O17" s="6"/>
      <c r="P17" s="6"/>
      <c r="Q17" s="6"/>
      <c r="R17" s="6"/>
      <c r="S17" s="20"/>
    </row>
    <row r="18" spans="2:19" ht="14.45" customHeight="1" x14ac:dyDescent="0.25">
      <c r="B18" s="18"/>
      <c r="C18" s="11"/>
      <c r="D18" s="6"/>
      <c r="E18" s="6"/>
      <c r="F18" s="6"/>
      <c r="G18" s="6"/>
      <c r="H18" s="6"/>
      <c r="I18" s="20"/>
      <c r="J18" s="27"/>
      <c r="K18" s="6"/>
      <c r="L18" s="6"/>
      <c r="M18" s="6"/>
      <c r="N18" s="20"/>
      <c r="O18" s="7"/>
      <c r="P18" s="8"/>
      <c r="Q18" s="8"/>
      <c r="R18" s="8"/>
      <c r="S18" s="21"/>
    </row>
    <row r="19" spans="2:19" ht="14.45" customHeight="1" x14ac:dyDescent="0.25">
      <c r="B19" s="18"/>
      <c r="C19" s="11"/>
      <c r="D19" s="6"/>
      <c r="E19" s="6"/>
      <c r="F19" s="6"/>
      <c r="G19" s="6"/>
      <c r="H19" s="6"/>
      <c r="I19" s="20"/>
      <c r="J19" s="27"/>
      <c r="K19" s="6"/>
      <c r="L19" s="6"/>
      <c r="M19" s="6"/>
      <c r="N19" s="20"/>
      <c r="O19" s="7"/>
      <c r="P19" s="8"/>
      <c r="Q19" s="8"/>
      <c r="R19" s="8"/>
      <c r="S19" s="21"/>
    </row>
    <row r="20" spans="2:19" ht="14.45" customHeight="1" x14ac:dyDescent="0.25">
      <c r="B20" s="22"/>
      <c r="C20" s="9"/>
      <c r="D20" s="9"/>
      <c r="E20" s="9"/>
      <c r="G20" s="6"/>
      <c r="H20" s="6"/>
      <c r="I20" s="20"/>
      <c r="J20" s="27"/>
      <c r="K20" s="6"/>
      <c r="L20" s="6"/>
      <c r="M20" s="6"/>
      <c r="N20" s="20"/>
      <c r="O20" s="10"/>
      <c r="P20" s="8"/>
      <c r="Q20" s="8"/>
      <c r="R20" s="8"/>
      <c r="S20" s="21"/>
    </row>
    <row r="21" spans="2:19" ht="14.45" customHeight="1" x14ac:dyDescent="0.25">
      <c r="B21" s="18"/>
      <c r="C21" s="11"/>
      <c r="D21" s="11"/>
      <c r="E21" s="11"/>
      <c r="F21" s="6"/>
      <c r="G21" s="6"/>
      <c r="H21" s="6"/>
      <c r="I21" s="20"/>
      <c r="J21" s="27"/>
      <c r="K21" s="6"/>
      <c r="L21" s="6"/>
      <c r="M21" s="6"/>
      <c r="N21" s="20"/>
      <c r="O21" s="7"/>
      <c r="P21" s="8"/>
      <c r="Q21" s="8"/>
      <c r="R21" s="8"/>
      <c r="S21" s="21"/>
    </row>
    <row r="22" spans="2:19" ht="14.45" customHeight="1" x14ac:dyDescent="0.25">
      <c r="B22" s="18"/>
      <c r="C22" s="11"/>
      <c r="D22" s="11"/>
      <c r="E22" s="11"/>
      <c r="F22" s="6"/>
      <c r="G22" s="6"/>
      <c r="H22" s="6"/>
      <c r="I22" s="20"/>
      <c r="J22" s="27"/>
      <c r="K22" s="6"/>
      <c r="L22" s="6"/>
      <c r="M22" s="6"/>
      <c r="N22" s="20"/>
      <c r="O22" s="7"/>
      <c r="P22" s="8"/>
      <c r="Q22" s="8"/>
      <c r="R22" s="8"/>
      <c r="S22" s="21"/>
    </row>
    <row r="23" spans="2:19" ht="14.45" customHeight="1" x14ac:dyDescent="0.25">
      <c r="B23" s="18"/>
      <c r="C23" s="11"/>
      <c r="D23" s="11"/>
      <c r="E23" s="11"/>
      <c r="F23" s="6"/>
      <c r="G23" s="6"/>
      <c r="H23" s="6"/>
      <c r="I23" s="20"/>
      <c r="J23" s="27"/>
      <c r="K23" s="6"/>
      <c r="L23" s="6"/>
      <c r="M23" s="6"/>
      <c r="N23" s="20"/>
      <c r="O23" s="7"/>
      <c r="P23" s="8"/>
      <c r="Q23" s="8"/>
      <c r="R23" s="8"/>
      <c r="S23" s="21"/>
    </row>
    <row r="24" spans="2:19" ht="14.45" customHeight="1" x14ac:dyDescent="0.25">
      <c r="B24" s="22"/>
      <c r="C24" s="9"/>
      <c r="D24" s="9"/>
      <c r="E24" s="9"/>
      <c r="F24" s="4"/>
      <c r="G24" s="9"/>
      <c r="H24" s="9"/>
      <c r="I24" s="39"/>
      <c r="J24" s="22"/>
      <c r="K24" s="9"/>
      <c r="L24" s="9"/>
      <c r="M24" s="9"/>
      <c r="N24" s="39"/>
      <c r="O24" s="10"/>
      <c r="P24" s="8"/>
      <c r="Q24" s="8"/>
      <c r="R24" s="8"/>
      <c r="S24" s="21"/>
    </row>
    <row r="25" spans="2:19" ht="14.45" customHeight="1" x14ac:dyDescent="0.25">
      <c r="B25" s="18"/>
      <c r="C25" s="11"/>
      <c r="D25" s="11"/>
      <c r="E25" s="11"/>
      <c r="F25" s="11"/>
      <c r="G25" s="11"/>
      <c r="H25" s="11"/>
      <c r="I25" s="40"/>
      <c r="J25" s="18"/>
      <c r="K25" s="11"/>
      <c r="L25" s="11"/>
      <c r="M25" s="11"/>
      <c r="N25" s="40"/>
      <c r="O25" s="23"/>
      <c r="S25" s="24"/>
    </row>
    <row r="26" spans="2:19" ht="14.45" customHeight="1" x14ac:dyDescent="0.25">
      <c r="B26" s="18"/>
      <c r="C26" s="11"/>
      <c r="D26" s="11"/>
      <c r="E26" s="11"/>
      <c r="F26" s="11"/>
      <c r="G26" s="11"/>
      <c r="H26" s="11"/>
      <c r="I26" s="40"/>
      <c r="J26" s="18"/>
      <c r="K26" s="11"/>
      <c r="L26" s="11"/>
      <c r="M26" s="11"/>
      <c r="N26" s="40"/>
      <c r="O26" s="23"/>
      <c r="S26" s="24"/>
    </row>
    <row r="27" spans="2:19" ht="14.45" customHeight="1" x14ac:dyDescent="0.25">
      <c r="B27" s="18"/>
      <c r="C27" s="11"/>
      <c r="D27" s="11"/>
      <c r="E27" s="11"/>
      <c r="F27" s="11"/>
      <c r="G27" s="11"/>
      <c r="H27" s="11"/>
      <c r="I27" s="40"/>
      <c r="J27" s="18"/>
      <c r="K27" s="11"/>
      <c r="L27" s="11"/>
      <c r="M27" s="11"/>
      <c r="N27" s="40"/>
      <c r="O27" s="23"/>
      <c r="S27" s="24"/>
    </row>
    <row r="28" spans="2:19" ht="14.45" customHeight="1" x14ac:dyDescent="0.25">
      <c r="B28" s="41"/>
      <c r="C28" s="42"/>
      <c r="D28" s="42"/>
      <c r="E28" s="42"/>
      <c r="F28" s="31"/>
      <c r="G28" s="43"/>
      <c r="H28" s="44"/>
      <c r="I28" s="45"/>
      <c r="J28" s="47"/>
      <c r="K28" s="44"/>
      <c r="L28" s="44"/>
      <c r="M28" s="44"/>
      <c r="N28" s="45"/>
      <c r="O28" s="26"/>
      <c r="S28" s="24"/>
    </row>
    <row r="29" spans="2:19" ht="14.45" customHeight="1" x14ac:dyDescent="0.25">
      <c r="B29" s="48"/>
      <c r="C29" s="49"/>
      <c r="D29" s="49"/>
      <c r="E29" s="49"/>
      <c r="F29" s="49"/>
      <c r="G29" s="49"/>
      <c r="H29" s="50"/>
      <c r="I29" s="51"/>
      <c r="J29" s="34"/>
      <c r="K29" s="50"/>
      <c r="L29" s="50"/>
      <c r="M29" s="50"/>
      <c r="N29" s="51"/>
      <c r="O29" s="60"/>
      <c r="P29" s="61"/>
      <c r="Q29" s="61"/>
      <c r="R29" s="61"/>
      <c r="S29" s="62"/>
    </row>
    <row r="30" spans="2:19" ht="14.45" customHeight="1" x14ac:dyDescent="0.25">
      <c r="B30" s="27"/>
      <c r="C30" s="6"/>
      <c r="D30" s="6"/>
      <c r="E30" s="6"/>
      <c r="F30" s="6"/>
      <c r="G30" s="6"/>
      <c r="H30" s="11"/>
      <c r="I30" s="40"/>
      <c r="J30" s="18"/>
      <c r="K30" s="11"/>
      <c r="L30" s="11"/>
      <c r="M30" s="11"/>
      <c r="N30" s="40"/>
      <c r="O30" s="65"/>
      <c r="S30" s="24"/>
    </row>
    <row r="31" spans="2:19" ht="14.45" customHeight="1" x14ac:dyDescent="0.25">
      <c r="B31" s="28"/>
      <c r="C31" s="29"/>
      <c r="D31" s="29"/>
      <c r="E31" s="29"/>
      <c r="F31" s="29"/>
      <c r="G31" s="29"/>
      <c r="H31" s="30"/>
      <c r="I31" s="52"/>
      <c r="J31" s="56"/>
      <c r="K31" s="30"/>
      <c r="L31" s="30"/>
      <c r="M31" s="30"/>
      <c r="N31" s="52"/>
      <c r="O31" s="66"/>
      <c r="P31" s="32"/>
      <c r="Q31" s="32"/>
      <c r="R31" s="32"/>
      <c r="S31" s="33"/>
    </row>
    <row r="32" spans="2:19" ht="14.45" customHeight="1" x14ac:dyDescent="0.25">
      <c r="B32" s="48"/>
      <c r="C32" s="49"/>
      <c r="D32" s="49"/>
      <c r="E32" s="49"/>
      <c r="F32" s="49"/>
      <c r="G32" s="49"/>
      <c r="H32" s="36"/>
      <c r="I32" s="38"/>
      <c r="J32" s="46"/>
      <c r="K32" s="37"/>
      <c r="L32" s="37"/>
      <c r="M32" s="37"/>
      <c r="N32" s="38"/>
      <c r="O32" s="26"/>
      <c r="S32" s="24"/>
    </row>
    <row r="33" spans="2:30" ht="14.45" customHeight="1" x14ac:dyDescent="0.25">
      <c r="B33" s="27"/>
      <c r="C33" s="6"/>
      <c r="D33" s="6"/>
      <c r="E33" s="6"/>
      <c r="F33" s="6"/>
      <c r="G33" s="6"/>
      <c r="H33" s="11"/>
      <c r="I33" s="40"/>
      <c r="J33" s="18"/>
      <c r="K33" s="11"/>
      <c r="L33" s="11"/>
      <c r="M33" s="11"/>
      <c r="N33" s="40"/>
      <c r="O33" s="23"/>
      <c r="S33" s="24"/>
    </row>
    <row r="34" spans="2:30" ht="14.45" customHeight="1" x14ac:dyDescent="0.25">
      <c r="B34" s="28"/>
      <c r="C34" s="29"/>
      <c r="D34" s="29"/>
      <c r="E34" s="29"/>
      <c r="F34" s="29"/>
      <c r="G34" s="29"/>
      <c r="H34" s="30"/>
      <c r="I34" s="52"/>
      <c r="J34" s="56"/>
      <c r="K34" s="30"/>
      <c r="L34" s="30"/>
      <c r="M34" s="30"/>
      <c r="N34" s="52"/>
      <c r="O34" s="23"/>
      <c r="S34" s="24"/>
      <c r="V34" s="74">
        <f>_xll.CQGXLContractData(X34, "T_CVol")</f>
        <v>35674</v>
      </c>
      <c r="W34" s="74" t="str">
        <f>RIGHT(RTD("cqg.rtd", ,"ContractData",X34, "LongDescription"),6)</f>
        <v>Jan 25</v>
      </c>
      <c r="X34" s="74" t="str">
        <f>Soybeans!Q2</f>
        <v>ZSEF25</v>
      </c>
      <c r="Y34" s="74">
        <f>_xll.CQGXLContractData(AA34, "T_CVol")</f>
        <v>27455</v>
      </c>
      <c r="Z34" s="74" t="str">
        <f>RIGHT(RTD("cqg.rtd", ,"ContractData",AA34, "LongDescription"),6)</f>
        <v>Dec 24</v>
      </c>
      <c r="AA34" s="74" t="str">
        <f>Corn!Q2</f>
        <v>ZCEZ24</v>
      </c>
      <c r="AB34" s="74">
        <f>_xll.CQGXLContractData(AD34, "T_CVol")</f>
        <v>15380</v>
      </c>
      <c r="AC34" s="74" t="str">
        <f>RIGHT(RTD("cqg.rtd", ,"ContractData",AD34, "LongDescription"),6)</f>
        <v>Dec 24</v>
      </c>
      <c r="AD34" s="74" t="str">
        <f>Wheat!Q2</f>
        <v>ZWAZ24</v>
      </c>
    </row>
    <row r="35" spans="2:30" ht="14.45" customHeight="1" x14ac:dyDescent="0.25">
      <c r="B35" s="53"/>
      <c r="C35" s="54"/>
      <c r="D35" s="54"/>
      <c r="E35" s="54"/>
      <c r="F35" s="54"/>
      <c r="G35" s="54"/>
      <c r="H35" s="50"/>
      <c r="I35" s="51"/>
      <c r="J35" s="34"/>
      <c r="K35" s="50"/>
      <c r="L35" s="50"/>
      <c r="M35" s="50"/>
      <c r="N35" s="51"/>
      <c r="O35" s="60"/>
      <c r="P35" s="61"/>
      <c r="Q35" s="61"/>
      <c r="R35" s="61"/>
      <c r="S35" s="62"/>
      <c r="V35" s="74">
        <f>_xll.CQGXLContractData(X35, "T_CVol")</f>
        <v>14249</v>
      </c>
      <c r="W35" s="74" t="str">
        <f>RIGHT(RTD("cqg.rtd", ,"ContractData",X35, "LongDescription"),6)</f>
        <v>Mar 25</v>
      </c>
      <c r="X35" s="74" t="str">
        <f>Soybeans!Q3</f>
        <v>ZSEH25</v>
      </c>
      <c r="Y35" s="74">
        <f>_xll.CQGXLContractData(AA35, "T_CVol")</f>
        <v>18943</v>
      </c>
      <c r="Z35" s="74" t="str">
        <f>RIGHT(RTD("cqg.rtd", ,"ContractData",AA35, "LongDescription"),6)</f>
        <v>Mar 25</v>
      </c>
      <c r="AA35" s="74" t="str">
        <f>Corn!Q3</f>
        <v>ZCEH25</v>
      </c>
      <c r="AB35" s="74">
        <f>_xll.CQGXLContractData(AD35, "T_CVol")</f>
        <v>9997</v>
      </c>
      <c r="AC35" s="74" t="str">
        <f>RIGHT(RTD("cqg.rtd", ,"ContractData",AD35, "LongDescription"),6)</f>
        <v>Mar 25</v>
      </c>
      <c r="AD35" s="74" t="str">
        <f>Wheat!Q3</f>
        <v>ZWAH25</v>
      </c>
    </row>
    <row r="36" spans="2:30" ht="14.45" customHeight="1" x14ac:dyDescent="0.25">
      <c r="B36" s="18"/>
      <c r="C36" s="11"/>
      <c r="D36" s="11"/>
      <c r="E36" s="11"/>
      <c r="F36" s="11"/>
      <c r="G36" s="11"/>
      <c r="H36" s="12"/>
      <c r="I36" s="55"/>
      <c r="J36" s="57"/>
      <c r="K36" s="5"/>
      <c r="L36" s="5"/>
      <c r="M36" s="5"/>
      <c r="N36" s="19"/>
      <c r="O36" s="63"/>
      <c r="S36" s="24"/>
      <c r="V36" s="74">
        <f>_xll.CQGXLContractData(X36, "T_CVol")</f>
        <v>6075</v>
      </c>
      <c r="W36" s="74" t="str">
        <f>RIGHT(RTD("cqg.rtd", ,"ContractData",X36, "LongDescription"),6)</f>
        <v>May 25</v>
      </c>
      <c r="X36" s="74" t="str">
        <f>Soybeans!Q4</f>
        <v>ZSEK25</v>
      </c>
      <c r="Y36" s="74">
        <f>_xll.CQGXLContractData(AA36, "T_CVol")</f>
        <v>5667</v>
      </c>
      <c r="Z36" s="74" t="str">
        <f>RIGHT(RTD("cqg.rtd", ,"ContractData",AA36, "LongDescription"),6)</f>
        <v>May 25</v>
      </c>
      <c r="AA36" s="74" t="str">
        <f>Corn!Q4</f>
        <v>ZCEK25</v>
      </c>
      <c r="AB36" s="74">
        <f>_xll.CQGXLContractData(AD36, "T_CVol")</f>
        <v>3681</v>
      </c>
      <c r="AC36" s="74" t="str">
        <f>RIGHT(RTD("cqg.rtd", ,"ContractData",AD36, "LongDescription"),6)</f>
        <v>May 25</v>
      </c>
      <c r="AD36" s="74" t="str">
        <f>Wheat!Q4</f>
        <v>ZWAK25</v>
      </c>
    </row>
    <row r="37" spans="2:30" ht="14.45" customHeight="1" x14ac:dyDescent="0.25">
      <c r="B37" s="18"/>
      <c r="C37" s="11"/>
      <c r="D37" s="6"/>
      <c r="E37" s="6"/>
      <c r="F37" s="6"/>
      <c r="G37" s="6"/>
      <c r="H37" s="6"/>
      <c r="I37" s="20"/>
      <c r="J37" s="18"/>
      <c r="K37" s="11"/>
      <c r="L37" s="11"/>
      <c r="M37" s="11"/>
      <c r="N37" s="40"/>
      <c r="O37" s="63"/>
      <c r="S37" s="24"/>
      <c r="V37" s="74">
        <f>_xll.CQGXLContractData(X37, "T_CVol")</f>
        <v>3536</v>
      </c>
      <c r="W37" s="74" t="str">
        <f>RIGHT(RTD("cqg.rtd", ,"ContractData",X37, "LongDescription"),6)</f>
        <v>Jul 25</v>
      </c>
      <c r="X37" s="74" t="str">
        <f>Soybeans!Q5</f>
        <v>ZSEN25</v>
      </c>
      <c r="Y37" s="74">
        <f>_xll.CQGXLContractData(AA37, "T_CVol")</f>
        <v>3723</v>
      </c>
      <c r="Z37" s="74" t="str">
        <f>RIGHT(RTD("cqg.rtd", ,"ContractData",AA37, "LongDescription"),6)</f>
        <v>Jul 25</v>
      </c>
      <c r="AA37" s="74" t="str">
        <f>Corn!Q5</f>
        <v>ZCEN25</v>
      </c>
      <c r="AB37" s="74">
        <f>_xll.CQGXLContractData(AD37, "T_CVol")</f>
        <v>1513</v>
      </c>
      <c r="AC37" s="74" t="str">
        <f>RIGHT(RTD("cqg.rtd", ,"ContractData",AD37, "LongDescription"),6)</f>
        <v>Jul 25</v>
      </c>
      <c r="AD37" s="74" t="str">
        <f>Wheat!Q5</f>
        <v>ZWAN25</v>
      </c>
    </row>
    <row r="38" spans="2:30" ht="14.45" customHeight="1" x14ac:dyDescent="0.25">
      <c r="B38" s="18"/>
      <c r="C38" s="11"/>
      <c r="D38" s="6"/>
      <c r="E38" s="6"/>
      <c r="F38" s="6"/>
      <c r="G38" s="6"/>
      <c r="H38" s="6"/>
      <c r="I38" s="20"/>
      <c r="J38" s="18"/>
      <c r="K38" s="11"/>
      <c r="L38" s="11"/>
      <c r="M38" s="11"/>
      <c r="N38" s="40"/>
      <c r="O38" s="63"/>
      <c r="S38" s="24"/>
      <c r="V38" s="74">
        <f>_xll.CQGXLContractData(X38, "T_CVol")</f>
        <v>604</v>
      </c>
      <c r="W38" s="74" t="str">
        <f>RIGHT(RTD("cqg.rtd", ,"ContractData",X38, "LongDescription"),6)</f>
        <v>Aug 25</v>
      </c>
      <c r="X38" s="74" t="str">
        <f>Soybeans!Q6</f>
        <v>ZSEQ25</v>
      </c>
      <c r="Y38" s="74">
        <f>_xll.CQGXLContractData(AA38, "T_CVol")</f>
        <v>364</v>
      </c>
      <c r="Z38" s="74" t="str">
        <f>RIGHT(RTD("cqg.rtd", ,"ContractData",AA38, "LongDescription"),6)</f>
        <v>Sep 25</v>
      </c>
      <c r="AA38" s="74" t="str">
        <f>Corn!Q6</f>
        <v>ZCEU25</v>
      </c>
      <c r="AB38" s="74">
        <f>_xll.CQGXLContractData(AD38, "T_CVol")</f>
        <v>838</v>
      </c>
      <c r="AC38" s="74" t="str">
        <f>RIGHT(RTD("cqg.rtd", ,"ContractData",AD38, "LongDescription"),6)</f>
        <v>Sep 25</v>
      </c>
      <c r="AD38" s="74" t="str">
        <f>Wheat!Q6</f>
        <v>ZWAU25</v>
      </c>
    </row>
    <row r="39" spans="2:30" ht="14.45" customHeight="1" x14ac:dyDescent="0.25">
      <c r="B39" s="27"/>
      <c r="C39" s="6"/>
      <c r="D39" s="11"/>
      <c r="E39" s="11"/>
      <c r="F39" s="11"/>
      <c r="G39" s="11"/>
      <c r="H39" s="6"/>
      <c r="I39" s="20"/>
      <c r="J39" s="18"/>
      <c r="K39" s="11"/>
      <c r="L39" s="11"/>
      <c r="M39" s="11"/>
      <c r="N39" s="40"/>
      <c r="O39" s="63"/>
      <c r="S39" s="24"/>
      <c r="V39" s="74">
        <f>_xll.CQGXLContractData(X39, "T_CVol")</f>
        <v>337</v>
      </c>
      <c r="W39" s="74" t="str">
        <f>RIGHT(RTD("cqg.rtd", ,"ContractData",X39, "LongDescription"),6)</f>
        <v>Sep 25</v>
      </c>
      <c r="X39" s="74" t="str">
        <f>Soybeans!Q7</f>
        <v>ZSEU25</v>
      </c>
      <c r="Y39" s="74">
        <f>_xll.CQGXLContractData(AA39, "T_CVol")</f>
        <v>867</v>
      </c>
      <c r="Z39" s="74" t="str">
        <f>RIGHT(RTD("cqg.rtd", ,"ContractData",AA39, "LongDescription"),6)</f>
        <v>Dec 25</v>
      </c>
      <c r="AA39" s="74" t="str">
        <f>Corn!Q7</f>
        <v>ZCEZ25</v>
      </c>
      <c r="AB39" s="74">
        <f>_xll.CQGXLContractData(AD39, "T_CVol")</f>
        <v>193</v>
      </c>
      <c r="AC39" s="74" t="str">
        <f>RIGHT(RTD("cqg.rtd", ,"ContractData",AD39, "LongDescription"),6)</f>
        <v>Dec 25</v>
      </c>
      <c r="AD39" s="74" t="str">
        <f>Wheat!Q7</f>
        <v>ZWAZ25</v>
      </c>
    </row>
    <row r="40" spans="2:30" ht="14.45" customHeight="1" x14ac:dyDescent="0.25">
      <c r="B40" s="27"/>
      <c r="C40" s="6"/>
      <c r="D40" s="4"/>
      <c r="E40" s="5"/>
      <c r="F40" s="5"/>
      <c r="G40" s="5"/>
      <c r="H40" s="6"/>
      <c r="I40" s="20"/>
      <c r="J40" s="25"/>
      <c r="K40" s="5"/>
      <c r="L40" s="5"/>
      <c r="M40" s="5"/>
      <c r="N40" s="19"/>
      <c r="O40" s="63"/>
      <c r="S40" s="24"/>
      <c r="V40" s="74">
        <f>_xll.CQGXLContractData(X40, "T_CVol")</f>
        <v>2148</v>
      </c>
      <c r="W40" s="74" t="str">
        <f>RIGHT(RTD("cqg.rtd", ,"ContractData",X40, "LongDescription"),6)</f>
        <v>Nov 25</v>
      </c>
      <c r="X40" s="74" t="str">
        <f>Soybeans!Q8</f>
        <v>ZSEX25</v>
      </c>
      <c r="Y40" s="74">
        <f>_xll.CQGXLContractData(AA40, "T_CVol")</f>
        <v>52</v>
      </c>
      <c r="Z40" s="74" t="str">
        <f>RIGHT(RTD("cqg.rtd", ,"ContractData",AA40, "LongDescription"),6)</f>
        <v>Mar 26</v>
      </c>
      <c r="AA40" s="74" t="str">
        <f>Corn!Q8</f>
        <v>ZCEH26</v>
      </c>
      <c r="AB40" s="74">
        <f>_xll.CQGXLContractData(AD40, "T_CVol")</f>
        <v>29</v>
      </c>
      <c r="AC40" s="74" t="str">
        <f>RIGHT(RTD("cqg.rtd", ,"ContractData",AD40, "LongDescription"),6)</f>
        <v>Mar 26</v>
      </c>
      <c r="AD40" s="74" t="str">
        <f>Wheat!Q8</f>
        <v>ZWAH26</v>
      </c>
    </row>
    <row r="41" spans="2:30" ht="14.45" customHeight="1" x14ac:dyDescent="0.25">
      <c r="B41" s="27"/>
      <c r="C41" s="6"/>
      <c r="D41" s="11"/>
      <c r="E41" s="11"/>
      <c r="F41" s="11"/>
      <c r="G41" s="11"/>
      <c r="H41" s="6"/>
      <c r="I41" s="20"/>
      <c r="J41" s="18"/>
      <c r="K41" s="11"/>
      <c r="L41" s="11"/>
      <c r="M41" s="11"/>
      <c r="N41" s="40"/>
      <c r="O41" s="63"/>
      <c r="S41" s="24"/>
      <c r="V41" s="74">
        <f>_xll.CQGXLContractData(X41, "T_CVol")</f>
        <v>61</v>
      </c>
      <c r="W41" s="74" t="str">
        <f>RIGHT(RTD("cqg.rtd", ,"ContractData",X41, "LongDescription"),6)</f>
        <v>Jan 26</v>
      </c>
      <c r="X41" s="74" t="str">
        <f>Soybeans!Q9</f>
        <v>ZSEF26</v>
      </c>
      <c r="Y41" s="74">
        <f>_xll.CQGXLContractData(AA41, "T_CVol")</f>
        <v>11</v>
      </c>
      <c r="Z41" s="74" t="str">
        <f>RIGHT(RTD("cqg.rtd", ,"ContractData",AA41, "LongDescription"),6)</f>
        <v>May 26</v>
      </c>
      <c r="AA41" s="74" t="str">
        <f>Corn!Q9</f>
        <v>ZCEK26</v>
      </c>
      <c r="AB41" s="74">
        <f>_xll.CQGXLContractData(AD41, "T_CVol")</f>
        <v>0</v>
      </c>
      <c r="AC41" s="74" t="str">
        <f>RIGHT(RTD("cqg.rtd", ,"ContractData",AD41, "LongDescription"),6)</f>
        <v>May 26</v>
      </c>
      <c r="AD41" s="74" t="str">
        <f>Wheat!Q9</f>
        <v>ZWAK26</v>
      </c>
    </row>
    <row r="42" spans="2:30" ht="14.45" customHeight="1" x14ac:dyDescent="0.25">
      <c r="B42" s="27"/>
      <c r="C42" s="6"/>
      <c r="D42" s="4"/>
      <c r="E42" s="5"/>
      <c r="F42" s="5"/>
      <c r="G42" s="5"/>
      <c r="H42" s="6"/>
      <c r="I42" s="20"/>
      <c r="J42" s="18"/>
      <c r="K42" s="11"/>
      <c r="L42" s="11"/>
      <c r="M42" s="11"/>
      <c r="N42" s="40"/>
      <c r="O42" s="63"/>
      <c r="S42" s="24"/>
      <c r="V42" s="74">
        <f>_xll.CQGXLContractData(X42, "T_CVol")</f>
        <v>32</v>
      </c>
      <c r="W42" s="74" t="str">
        <f>RIGHT(RTD("cqg.rtd", ,"ContractData",X42, "LongDescription"),6)</f>
        <v>Mar 26</v>
      </c>
      <c r="X42" s="74" t="str">
        <f>Soybeans!Q10</f>
        <v>ZSEH26</v>
      </c>
      <c r="Y42" s="74">
        <f>_xll.CQGXLContractData(AA42, "T_CVol")</f>
        <v>8</v>
      </c>
      <c r="Z42" s="74" t="str">
        <f>RIGHT(RTD("cqg.rtd", ,"ContractData",AA42, "LongDescription"),6)</f>
        <v>Jul 26</v>
      </c>
      <c r="AA42" s="74" t="str">
        <f>Corn!Q10</f>
        <v>ZCEN26</v>
      </c>
      <c r="AB42" s="74">
        <f>_xll.CQGXLContractData(AD42, "T_CVol")</f>
        <v>0</v>
      </c>
      <c r="AC42" s="74" t="str">
        <f>RIGHT(RTD("cqg.rtd", ,"ContractData",AD42, "LongDescription"),6)</f>
        <v>Jul 26</v>
      </c>
      <c r="AD42" s="74" t="str">
        <f>Wheat!Q10</f>
        <v>ZWAN26</v>
      </c>
    </row>
    <row r="43" spans="2:30" ht="14.45" customHeight="1" x14ac:dyDescent="0.25">
      <c r="B43" s="27"/>
      <c r="C43" s="6"/>
      <c r="D43" s="11"/>
      <c r="E43" s="11"/>
      <c r="F43" s="11"/>
      <c r="G43" s="11"/>
      <c r="H43" s="9"/>
      <c r="I43" s="39"/>
      <c r="J43" s="18"/>
      <c r="K43" s="11"/>
      <c r="L43" s="11"/>
      <c r="M43" s="11"/>
      <c r="N43" s="40"/>
      <c r="O43" s="63"/>
      <c r="S43" s="24"/>
      <c r="V43" s="74">
        <f>_xll.CQGXLContractData(X43, "T_CVol")</f>
        <v>0</v>
      </c>
      <c r="W43" s="74" t="str">
        <f>RIGHT(RTD("cqg.rtd", ,"ContractData",X43, "LongDescription"),6)</f>
        <v>May 26</v>
      </c>
      <c r="X43" s="74" t="str">
        <f>Soybeans!Q11</f>
        <v>ZSEK26</v>
      </c>
      <c r="Y43" s="74">
        <f>_xll.CQGXLContractData(AA43, "T_CVol")</f>
        <v>7</v>
      </c>
      <c r="Z43" s="74" t="str">
        <f>RIGHT(RTD("cqg.rtd", ,"ContractData",AA43, "LongDescription"),6)</f>
        <v>Sep 26</v>
      </c>
      <c r="AA43" s="74" t="str">
        <f>Corn!Q11</f>
        <v>ZCEU26</v>
      </c>
      <c r="AB43" s="74">
        <f>_xll.CQGXLContractData(AD43, "T_CVol")</f>
        <v>0</v>
      </c>
      <c r="AC43" s="74" t="str">
        <f>RIGHT(RTD("cqg.rtd", ,"ContractData",AD43, "LongDescription"),6)</f>
        <v>Sep 26</v>
      </c>
      <c r="AD43" s="74" t="str">
        <f>Wheat!Q11</f>
        <v>ZWAU26</v>
      </c>
    </row>
    <row r="44" spans="2:30" ht="14.45" customHeight="1" x14ac:dyDescent="0.25">
      <c r="B44" s="27"/>
      <c r="C44" s="6"/>
      <c r="D44" s="4"/>
      <c r="E44" s="5"/>
      <c r="F44" s="5"/>
      <c r="G44" s="5"/>
      <c r="H44" s="11"/>
      <c r="I44" s="40"/>
      <c r="J44" s="58"/>
      <c r="K44" s="4"/>
      <c r="L44" s="5"/>
      <c r="M44" s="5"/>
      <c r="N44" s="19"/>
      <c r="O44" s="63"/>
      <c r="S44" s="24"/>
      <c r="V44" s="74">
        <f>_xll.CQGXLContractData(X44, "T_CVol")</f>
        <v>0</v>
      </c>
      <c r="W44" s="74" t="str">
        <f>RIGHT(RTD("cqg.rtd", ,"ContractData",X44, "LongDescription"),6)</f>
        <v>Jul 26</v>
      </c>
      <c r="X44" s="74" t="str">
        <f>Soybeans!Q12</f>
        <v>ZSEN26</v>
      </c>
      <c r="Y44" s="74">
        <f>_xll.CQGXLContractData(AA44, "T_CVol")</f>
        <v>18</v>
      </c>
      <c r="Z44" s="74" t="str">
        <f>RIGHT(RTD("cqg.rtd", ,"ContractData",AA44, "LongDescription"),6)</f>
        <v>Dec 26</v>
      </c>
      <c r="AA44" s="74" t="str">
        <f>Corn!Q12</f>
        <v>ZCEZ26</v>
      </c>
      <c r="AB44" s="74">
        <f>_xll.CQGXLContractData(AD44, "T_CVol")</f>
        <v>0</v>
      </c>
      <c r="AC44" s="74" t="str">
        <f>RIGHT(RTD("cqg.rtd", ,"ContractData",AD44, "LongDescription"),6)</f>
        <v>Dec 26</v>
      </c>
      <c r="AD44" s="74" t="str">
        <f>Wheat!Q12</f>
        <v>ZWAZ26</v>
      </c>
    </row>
    <row r="45" spans="2:30" ht="14.45" customHeight="1" x14ac:dyDescent="0.25">
      <c r="B45" s="27"/>
      <c r="C45" s="6"/>
      <c r="D45" s="11"/>
      <c r="E45" s="11"/>
      <c r="F45" s="11"/>
      <c r="G45" s="11"/>
      <c r="H45" s="11"/>
      <c r="I45" s="40"/>
      <c r="J45" s="58"/>
      <c r="K45" s="11"/>
      <c r="L45" s="11"/>
      <c r="M45" s="11"/>
      <c r="N45" s="40"/>
      <c r="O45" s="63"/>
      <c r="S45" s="24"/>
      <c r="V45" s="74">
        <f>_xll.CQGXLContractData(X45, "T_CVol")</f>
        <v>0</v>
      </c>
      <c r="W45" s="74" t="str">
        <f>RIGHT(RTD("cqg.rtd", ,"ContractData",X45, "LongDescription"),6)</f>
        <v>Aug 26</v>
      </c>
      <c r="X45" s="74" t="str">
        <f>Soybeans!Q13</f>
        <v>ZSEQ26</v>
      </c>
      <c r="Y45" s="74">
        <f>_xll.CQGXLContractData(AA45, "T_CVol")</f>
        <v>0</v>
      </c>
      <c r="Z45" s="74" t="str">
        <f>RIGHT(RTD("cqg.rtd", ,"ContractData",AA45, "LongDescription"),6)</f>
        <v>Jul 27</v>
      </c>
      <c r="AA45" s="74" t="str">
        <f>Corn!Q13</f>
        <v>ZCEN27</v>
      </c>
      <c r="AB45" s="74">
        <f>_xll.CQGXLContractData(AD45, "T_CVol")</f>
        <v>0</v>
      </c>
      <c r="AC45" s="74" t="str">
        <f>RIGHT(RTD("cqg.rtd", ,"ContractData",AD45, "LongDescription"),6)</f>
        <v>Mar 27</v>
      </c>
      <c r="AD45" s="74" t="str">
        <f>Wheat!Q13</f>
        <v>ZWAH27</v>
      </c>
    </row>
    <row r="46" spans="2:30" ht="14.45" customHeight="1" x14ac:dyDescent="0.25">
      <c r="B46" s="27"/>
      <c r="C46" s="6"/>
      <c r="D46" s="4"/>
      <c r="E46" s="5"/>
      <c r="F46" s="5"/>
      <c r="G46" s="5"/>
      <c r="H46" s="11"/>
      <c r="I46" s="40"/>
      <c r="J46" s="58"/>
      <c r="K46" s="11"/>
      <c r="L46" s="11"/>
      <c r="M46" s="11"/>
      <c r="N46" s="40"/>
      <c r="O46" s="63"/>
      <c r="S46" s="24"/>
    </row>
    <row r="47" spans="2:30" ht="14.45" customHeight="1" x14ac:dyDescent="0.25">
      <c r="B47" s="28"/>
      <c r="C47" s="29"/>
      <c r="D47" s="30"/>
      <c r="E47" s="30"/>
      <c r="F47" s="30"/>
      <c r="G47" s="30"/>
      <c r="H47" s="44"/>
      <c r="I47" s="45"/>
      <c r="J47" s="59"/>
      <c r="K47" s="30"/>
      <c r="L47" s="30"/>
      <c r="M47" s="30"/>
      <c r="N47" s="52"/>
      <c r="O47" s="64"/>
      <c r="P47" s="32"/>
      <c r="Q47" s="32"/>
      <c r="R47" s="32"/>
      <c r="S47" s="33"/>
      <c r="V47" s="74">
        <f>_xll.CQGXLContractData(X47, "T_CVol")</f>
        <v>5733</v>
      </c>
      <c r="W47" s="74" t="str">
        <f>RIGHT(RTD("cqg.rtd", ,"ContractData",X47, "LongDescription"),6)</f>
        <v>SEH25)</v>
      </c>
      <c r="X47" s="74" t="str">
        <f>Soybeans!V2</f>
        <v>ZSES1F</v>
      </c>
      <c r="Y47" s="74">
        <f>_xll.CQGXLContractData(AA47, "T_CVol")</f>
        <v>8450</v>
      </c>
      <c r="Z47" s="74" t="str">
        <f>RIGHT(RTD("cqg.rtd", ,"ContractData",AA47, "LongDescription"),6)</f>
        <v>CEH25)</v>
      </c>
      <c r="AA47" s="74" t="str">
        <f>Corn!V2</f>
        <v>ZCES1Z</v>
      </c>
      <c r="AB47" s="74">
        <f>_xll.CQGXLContractData(AD47, "T_CVol")</f>
        <v>6334</v>
      </c>
      <c r="AC47" s="74" t="str">
        <f>RIGHT(RTD("cqg.rtd", ,"ContractData",AD47, "LongDescription"),6)</f>
        <v>WAH25)</v>
      </c>
      <c r="AD47" s="74" t="str">
        <f>Wheat!V2</f>
        <v>ZWAS1Z</v>
      </c>
    </row>
    <row r="48" spans="2:30" ht="14.45" customHeight="1" x14ac:dyDescent="0.25">
      <c r="B48" s="48"/>
      <c r="C48" s="49"/>
      <c r="D48" s="50"/>
      <c r="E48" s="50"/>
      <c r="F48" s="50"/>
      <c r="G48" s="50"/>
      <c r="H48" s="50"/>
      <c r="I48" s="51"/>
      <c r="J48" s="69"/>
      <c r="K48" s="35"/>
      <c r="L48" s="36"/>
      <c r="M48" s="37"/>
      <c r="N48" s="38"/>
      <c r="O48" s="70"/>
      <c r="P48" s="61"/>
      <c r="Q48" s="61"/>
      <c r="R48" s="61"/>
      <c r="S48" s="62"/>
      <c r="V48" s="74">
        <f>_xll.CQGXLContractData(X48, "T_CVol")</f>
        <v>1903</v>
      </c>
      <c r="W48" s="74" t="str">
        <f>RIGHT(RTD("cqg.rtd", ,"ContractData",X48, "LongDescription"),6)</f>
        <v>SEK25)</v>
      </c>
      <c r="X48" s="74" t="str">
        <f>Soybeans!V3</f>
        <v>ZSES2F</v>
      </c>
      <c r="Y48" s="74">
        <f>_xll.CQGXLContractData(AA48, "T_CVol")</f>
        <v>1338</v>
      </c>
      <c r="Z48" s="74" t="str">
        <f>RIGHT(RTD("cqg.rtd", ,"ContractData",AA48, "LongDescription"),6)</f>
        <v>CEK25)</v>
      </c>
      <c r="AA48" s="74" t="str">
        <f>Corn!V3</f>
        <v>ZCES2Z</v>
      </c>
      <c r="AB48" s="74">
        <f>_xll.CQGXLContractData(AD48, "T_CVol")</f>
        <v>1513</v>
      </c>
      <c r="AC48" s="74" t="str">
        <f>RIGHT(RTD("cqg.rtd", ,"ContractData",AD48, "LongDescription"),6)</f>
        <v>WAK25)</v>
      </c>
      <c r="AD48" s="74" t="str">
        <f>Wheat!V3</f>
        <v>ZWAS2Z</v>
      </c>
    </row>
    <row r="49" spans="2:30" ht="14.45" customHeight="1" x14ac:dyDescent="0.25">
      <c r="B49" s="22"/>
      <c r="C49" s="9"/>
      <c r="D49" s="11"/>
      <c r="E49" s="11"/>
      <c r="F49" s="11"/>
      <c r="G49" s="11"/>
      <c r="H49" s="12"/>
      <c r="I49" s="67"/>
      <c r="J49" s="58"/>
      <c r="K49" s="12"/>
      <c r="L49" s="11"/>
      <c r="M49" s="11"/>
      <c r="N49" s="40"/>
      <c r="O49" s="63"/>
      <c r="S49" s="24"/>
      <c r="V49" s="74">
        <f>_xll.CQGXLContractData(X49, "T_CVol")</f>
        <v>812</v>
      </c>
      <c r="W49" s="74" t="str">
        <f>RIGHT(RTD("cqg.rtd", ,"ContractData",X49, "LongDescription"),6)</f>
        <v>SEN25)</v>
      </c>
      <c r="X49" s="74" t="str">
        <f>Soybeans!V4</f>
        <v>ZSES3F</v>
      </c>
      <c r="Y49" s="74">
        <f>_xll.CQGXLContractData(AA49, "T_CVol")</f>
        <v>602</v>
      </c>
      <c r="Z49" s="74" t="str">
        <f>RIGHT(RTD("cqg.rtd", ,"ContractData",AA49, "LongDescription"),6)</f>
        <v>CEN25)</v>
      </c>
      <c r="AA49" s="74" t="str">
        <f>Corn!V4</f>
        <v>ZCES3Z</v>
      </c>
      <c r="AB49" s="74">
        <f>_xll.CQGXLContractData(AD49, "T_CVol")</f>
        <v>392</v>
      </c>
      <c r="AC49" s="74" t="str">
        <f>RIGHT(RTD("cqg.rtd", ,"ContractData",AD49, "LongDescription"),6)</f>
        <v>WAN25)</v>
      </c>
      <c r="AD49" s="74" t="str">
        <f>Wheat!V4</f>
        <v>ZWAS3Z</v>
      </c>
    </row>
    <row r="50" spans="2:30" ht="14.45" customHeight="1" x14ac:dyDescent="0.25">
      <c r="B50" s="56"/>
      <c r="C50" s="30"/>
      <c r="D50" s="31"/>
      <c r="E50" s="43"/>
      <c r="F50" s="42"/>
      <c r="G50" s="42"/>
      <c r="H50" s="31"/>
      <c r="I50" s="68"/>
      <c r="J50" s="59"/>
      <c r="K50" s="31"/>
      <c r="L50" s="30"/>
      <c r="M50" s="30"/>
      <c r="N50" s="52"/>
      <c r="O50" s="64"/>
      <c r="P50" s="32"/>
      <c r="Q50" s="32"/>
      <c r="R50" s="32"/>
      <c r="S50" s="33"/>
      <c r="V50" s="74">
        <f>_xll.CQGXLContractData(X50, "T_CVol")</f>
        <v>86</v>
      </c>
      <c r="W50" s="74" t="str">
        <f>RIGHT(RTD("cqg.rtd", ,"ContractData",X50, "LongDescription"),6)</f>
        <v>SEQ25)</v>
      </c>
      <c r="X50" s="74" t="str">
        <f>Soybeans!V5</f>
        <v>ZSES4F</v>
      </c>
      <c r="Y50" s="74">
        <f>_xll.CQGXLContractData(AA50, "T_CVol")</f>
        <v>30</v>
      </c>
      <c r="Z50" s="74" t="str">
        <f>RIGHT(RTD("cqg.rtd", ,"ContractData",AA50, "LongDescription"),6)</f>
        <v>CEU25)</v>
      </c>
      <c r="AA50" s="74" t="str">
        <f>Corn!V5</f>
        <v>ZCES4Z</v>
      </c>
      <c r="AB50" s="74">
        <f>_xll.CQGXLContractData(AD50, "T_CVol")</f>
        <v>298</v>
      </c>
      <c r="AC50" s="74" t="str">
        <f>RIGHT(RTD("cqg.rtd", ,"ContractData",AD50, "LongDescription"),6)</f>
        <v>WAU25)</v>
      </c>
      <c r="AD50" s="74" t="str">
        <f>Wheat!V5</f>
        <v>ZWAS4Z</v>
      </c>
    </row>
    <row r="51" spans="2:30" ht="14.45" customHeight="1" x14ac:dyDescent="0.25">
      <c r="B51" s="27"/>
      <c r="C51" s="6"/>
      <c r="D51" s="6"/>
      <c r="E51" s="6"/>
      <c r="F51" s="11"/>
      <c r="G51" s="11"/>
      <c r="H51" s="12"/>
      <c r="I51" s="12"/>
      <c r="J51" s="69"/>
      <c r="K51" s="12"/>
      <c r="L51" s="11"/>
      <c r="M51" s="11"/>
      <c r="N51" s="51"/>
      <c r="S51" s="24"/>
      <c r="V51" s="74">
        <f>_xll.CQGXLContractData(X51, "T_CVol")</f>
        <v>26</v>
      </c>
      <c r="W51" s="74" t="str">
        <f>RIGHT(RTD("cqg.rtd", ,"ContractData",X51, "LongDescription"),6)</f>
        <v>SEU25)</v>
      </c>
      <c r="X51" s="74" t="str">
        <f>Soybeans!V6</f>
        <v>ZSES5F</v>
      </c>
      <c r="Y51" s="74">
        <f>_xll.CQGXLContractData(AA51, "T_CVol")</f>
        <v>123</v>
      </c>
      <c r="Z51" s="74" t="str">
        <f>RIGHT(RTD("cqg.rtd", ,"ContractData",AA51, "LongDescription"),6)</f>
        <v>CEZ25)</v>
      </c>
      <c r="AA51" s="74" t="str">
        <f>Corn!V6</f>
        <v>ZCES5Z</v>
      </c>
      <c r="AB51" s="74">
        <f>_xll.CQGXLContractData(AD51, "T_CVol")</f>
        <v>16</v>
      </c>
      <c r="AC51" s="74" t="str">
        <f>RIGHT(RTD("cqg.rtd", ,"ContractData",AD51, "LongDescription"),6)</f>
        <v>WAZ25)</v>
      </c>
      <c r="AD51" s="74" t="str">
        <f>Wheat!V6</f>
        <v>ZWAS5Z</v>
      </c>
    </row>
    <row r="52" spans="2:30" ht="14.45" customHeight="1" x14ac:dyDescent="0.25">
      <c r="B52" s="27"/>
      <c r="C52" s="6"/>
      <c r="D52" s="6"/>
      <c r="E52" s="6"/>
      <c r="F52" s="11"/>
      <c r="G52" s="11"/>
      <c r="H52" s="12"/>
      <c r="I52" s="12"/>
      <c r="J52" s="58"/>
      <c r="K52" s="12"/>
      <c r="L52" s="12"/>
      <c r="M52" s="4"/>
      <c r="N52" s="19"/>
      <c r="S52" s="24"/>
      <c r="V52" s="74">
        <f>_xll.CQGXLContractData(X52, "T_CVol")</f>
        <v>189</v>
      </c>
      <c r="W52" s="74" t="str">
        <f>RIGHT(RTD("cqg.rtd", ,"ContractData",X52, "LongDescription"),6)</f>
        <v>SEX25)</v>
      </c>
      <c r="X52" s="74" t="str">
        <f>Soybeans!V7</f>
        <v>ZSES6F</v>
      </c>
      <c r="Y52" s="74">
        <f>_xll.CQGXLContractData(AA52, "T_CVol")</f>
        <v>0</v>
      </c>
      <c r="Z52" s="74" t="str">
        <f>RIGHT(RTD("cqg.rtd", ,"ContractData",AA52, "LongDescription"),6)</f>
        <v>CEH26)</v>
      </c>
      <c r="AA52" s="74" t="str">
        <f>Corn!V7</f>
        <v>ZCES6Z</v>
      </c>
      <c r="AB52" s="74">
        <f>_xll.CQGXLContractData(AD52, "T_CVol")</f>
        <v>0</v>
      </c>
      <c r="AC52" s="74" t="str">
        <f>RIGHT(RTD("cqg.rtd", ,"ContractData",AD52, "LongDescription"),6)</f>
        <v>WAH26)</v>
      </c>
      <c r="AD52" s="74" t="str">
        <f>Wheat!V7</f>
        <v>ZWAS6Z</v>
      </c>
    </row>
    <row r="53" spans="2:30" ht="14.45" customHeight="1" x14ac:dyDescent="0.25">
      <c r="B53" s="28"/>
      <c r="C53" s="29"/>
      <c r="D53" s="29"/>
      <c r="E53" s="29"/>
      <c r="F53" s="30"/>
      <c r="G53" s="30"/>
      <c r="H53" s="31"/>
      <c r="I53" s="31"/>
      <c r="J53" s="59"/>
      <c r="K53" s="31"/>
      <c r="L53" s="31"/>
      <c r="M53" s="30"/>
      <c r="N53" s="52"/>
      <c r="O53" s="32"/>
      <c r="P53" s="32"/>
      <c r="Q53" s="32"/>
      <c r="R53" s="32"/>
      <c r="S53" s="33"/>
      <c r="V53" s="74">
        <f>_xll.CQGXLContractData(X53, "T_CVol")</f>
        <v>1</v>
      </c>
      <c r="W53" s="74" t="str">
        <f>RIGHT(RTD("cqg.rtd", ,"ContractData",X53, "LongDescription"),6)</f>
        <v>SEF26)</v>
      </c>
      <c r="X53" s="74" t="str">
        <f>Soybeans!V8</f>
        <v>ZSES7F</v>
      </c>
      <c r="Y53" s="74">
        <f>_xll.CQGXLContractData(AA53, "T_CVol")</f>
        <v>0</v>
      </c>
      <c r="Z53" s="74" t="str">
        <f>RIGHT(RTD("cqg.rtd", ,"ContractData",AA53, "LongDescription"),6)</f>
        <v>CEK26)</v>
      </c>
      <c r="AA53" s="74" t="str">
        <f>Corn!V8</f>
        <v>ZCES7Z</v>
      </c>
      <c r="AB53" s="74">
        <f>_xll.CQGXLContractData(AD53, "T_CVol")</f>
        <v>0</v>
      </c>
      <c r="AC53" s="74" t="str">
        <f>RIGHT(RTD("cqg.rtd", ,"ContractData",AD53, "LongDescription"),6)</f>
        <v>WAK26)</v>
      </c>
      <c r="AD53" s="74" t="str">
        <f>Wheat!V8</f>
        <v>ZWAS7Z</v>
      </c>
    </row>
    <row r="54" spans="2:30" ht="14.45" customHeight="1" x14ac:dyDescent="0.3">
      <c r="B54" s="93">
        <f ca="1">NOW()</f>
        <v>45604.27375266204</v>
      </c>
      <c r="C54" s="94"/>
      <c r="D54" s="94"/>
      <c r="E54" s="95" t="s">
        <v>16</v>
      </c>
      <c r="F54" s="95"/>
      <c r="G54" s="95"/>
      <c r="H54" s="95"/>
      <c r="I54" s="96"/>
      <c r="J54" s="13"/>
      <c r="K54" s="13"/>
      <c r="L54" s="13"/>
      <c r="M54" s="11"/>
      <c r="N54" s="11"/>
    </row>
    <row r="55" spans="2:30" x14ac:dyDescent="0.25">
      <c r="B55" s="6"/>
      <c r="C55" s="6"/>
      <c r="D55" s="6"/>
      <c r="E55" s="6"/>
      <c r="F55" s="11"/>
      <c r="G55" s="11"/>
      <c r="N55" s="11"/>
    </row>
    <row r="57" spans="2:30" ht="15" customHeight="1" x14ac:dyDescent="0.25"/>
  </sheetData>
  <sheetProtection algorithmName="SHA-512" hashValue="nZWDZNxQreb3CUajdepTLl51Le00wJKDcWNrcUnvSA3xvS1zwFw1I+pkyUPZoHj3vRPW8HvoPDrZ2ehYY9V5gw==" saltValue="8vcLjep0PUCFbAROs0OhQw==" spinCount="100000" sheet="1" objects="1" scenarios="1" selectLockedCells="1" selectUnlockedCells="1"/>
  <mergeCells count="9">
    <mergeCell ref="B2:S3"/>
    <mergeCell ref="B54:D54"/>
    <mergeCell ref="E54:I54"/>
    <mergeCell ref="B4:I5"/>
    <mergeCell ref="J4:N5"/>
    <mergeCell ref="O4:S5"/>
    <mergeCell ref="B13:B15"/>
    <mergeCell ref="J13:J15"/>
    <mergeCell ref="O13:O15"/>
  </mergeCells>
  <conditionalFormatting sqref="B41:B5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D49:D5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D50">
    <cfRule type="expression" dxfId="3" priority="18">
      <formula>$H$45&lt;0</formula>
    </cfRule>
  </conditionalFormatting>
  <conditionalFormatting sqref="D51:D5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D52">
    <cfRule type="expression" dxfId="2" priority="10">
      <formula>$H$45&lt;0</formula>
    </cfRule>
  </conditionalFormatting>
  <conditionalFormatting sqref="D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D5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D55:D56">
    <cfRule type="expression" dxfId="1" priority="2">
      <formula>$H$45&lt;0</formula>
    </cfRule>
  </conditionalFormatting>
  <conditionalFormatting sqref="D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F33:F37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1:H45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H42">
    <cfRule type="expression" dxfId="0" priority="207">
      <formula>$H$45&lt;0</formula>
    </cfRule>
  </conditionalFormatting>
  <conditionalFormatting sqref="H44:H45"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H45:H48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H46:H4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B41:B51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D49:D50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D55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F33:F37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H41:H45</xm:sqref>
        </x14:conditionalFormatting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H44:H45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H45:H48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46"/>
  <sheetViews>
    <sheetView zoomScaleNormal="100" workbookViewId="0">
      <selection sqref="A1:XFD1048576"/>
    </sheetView>
  </sheetViews>
  <sheetFormatPr defaultColWidth="9" defaultRowHeight="14.25" x14ac:dyDescent="0.2"/>
  <cols>
    <col min="1" max="17" width="9" style="76"/>
    <col min="18" max="18" width="14.375" style="76" customWidth="1"/>
    <col min="19" max="20" width="9" style="76"/>
    <col min="21" max="21" width="17.75" style="76" customWidth="1"/>
    <col min="22" max="34" width="9" style="76"/>
    <col min="35" max="35" width="17.125" style="76" customWidth="1"/>
    <col min="36" max="16384" width="9" style="76"/>
  </cols>
  <sheetData>
    <row r="1" spans="1:37" x14ac:dyDescent="0.2">
      <c r="A1" s="75"/>
      <c r="B1" s="75"/>
      <c r="C1" s="75" t="s">
        <v>2</v>
      </c>
      <c r="D1" s="76">
        <v>1</v>
      </c>
      <c r="E1" s="76">
        <v>2</v>
      </c>
      <c r="F1" s="76">
        <v>3</v>
      </c>
      <c r="G1" s="76">
        <v>4</v>
      </c>
      <c r="H1" s="76">
        <v>5</v>
      </c>
      <c r="I1" s="76">
        <v>6</v>
      </c>
      <c r="J1" s="76">
        <v>7</v>
      </c>
      <c r="K1" s="76">
        <v>8</v>
      </c>
      <c r="L1" s="76">
        <v>9</v>
      </c>
      <c r="M1" s="76">
        <v>10</v>
      </c>
      <c r="N1" s="76">
        <v>11</v>
      </c>
      <c r="O1" s="76">
        <v>12</v>
      </c>
      <c r="P1" s="77"/>
      <c r="Q1" s="78" t="s">
        <v>8</v>
      </c>
      <c r="R1" s="79" t="s">
        <v>15</v>
      </c>
      <c r="S1" s="79" t="s">
        <v>0</v>
      </c>
      <c r="T1" s="79" t="s">
        <v>1</v>
      </c>
      <c r="U1" s="77" t="s">
        <v>4</v>
      </c>
      <c r="V1" s="77"/>
      <c r="W1" s="79" t="s">
        <v>3</v>
      </c>
      <c r="X1" s="77" t="s">
        <v>4</v>
      </c>
      <c r="Y1" s="79" t="s">
        <v>0</v>
      </c>
      <c r="Z1" s="79" t="s">
        <v>1</v>
      </c>
      <c r="AA1" s="77" t="s">
        <v>5</v>
      </c>
      <c r="AB1" s="77" t="s">
        <v>5</v>
      </c>
      <c r="AC1" s="80"/>
      <c r="AD1" s="77" t="s">
        <v>5</v>
      </c>
    </row>
    <row r="2" spans="1:37" x14ac:dyDescent="0.2">
      <c r="A2" s="75" t="str">
        <f>Q2</f>
        <v>ZSEF25</v>
      </c>
      <c r="B2" s="75" t="str">
        <f>Q15</f>
        <v>Jan</v>
      </c>
      <c r="C2" s="81" t="str">
        <f>IF(B2="Jan","F",IF(B2="Feb","G",IF(B2="Mar","H",IF(B2="Apr","J",IF(B2="May","K",IF(B2="JUN","M",IF(B2="Jul","N",IF(B2="Aug","Q",IF(B2="Sep","U",IF(B2="Oct","V",IF(B2="Nov","X",IF(B2="Dec","Z"))))))))))))</f>
        <v>F</v>
      </c>
      <c r="D2" s="76" t="str">
        <f>$Q$1&amp;$C$1&amp;$D$1&amp;$C2</f>
        <v>ZSES1F</v>
      </c>
      <c r="E2" s="76" t="str">
        <f>$Q$1&amp;$C$1&amp;$E$1&amp;$C2</f>
        <v>ZSES2F</v>
      </c>
      <c r="F2" s="76" t="str">
        <f>$Q$1&amp;$C$1&amp;$F$1&amp;$C2</f>
        <v>ZSES3F</v>
      </c>
      <c r="G2" s="76" t="str">
        <f>$Q$1&amp;$C$1&amp;$G$1&amp;$C2</f>
        <v>ZSES4F</v>
      </c>
      <c r="H2" s="76" t="str">
        <f>$Q$1&amp;$C$1&amp;$H$1&amp;$C2</f>
        <v>ZSES5F</v>
      </c>
      <c r="I2" s="76" t="str">
        <f>$Q$1&amp;$C$1&amp;$I$1&amp;$C2</f>
        <v>ZSES6F</v>
      </c>
      <c r="J2" s="76" t="str">
        <f>$Q$1&amp;$C$1&amp;$J$1&amp;$C2</f>
        <v>ZSES7F</v>
      </c>
      <c r="K2" s="76" t="str">
        <f>$Q$1&amp;$C$1&amp;$K$1&amp;$C2</f>
        <v>ZSES8F</v>
      </c>
      <c r="L2" s="76" t="str">
        <f>$Q$1&amp;$C$1&amp;$L$1&amp;$C2</f>
        <v>ZSES9F</v>
      </c>
      <c r="M2" s="76" t="str">
        <f>$Q$1&amp;$C$1&amp;$M$1&amp;$C2</f>
        <v>ZSES10F</v>
      </c>
      <c r="N2" s="76" t="str">
        <f>$Q$1&amp;$C$1&amp;$N$1&amp;$C2</f>
        <v>ZSES11F</v>
      </c>
      <c r="O2" s="76" t="str">
        <f>$Q$1&amp;$C$1&amp;$O$1&amp;$C2</f>
        <v>ZSES12F</v>
      </c>
      <c r="P2" s="77" t="str">
        <f>Q15&amp;" 1"&amp;RIGHT(Q2,1)</f>
        <v>Jan 15</v>
      </c>
      <c r="Q2" s="82" t="str">
        <f>_xll.CQGXLContractData($Q$1&amp;"?"&amp;R35,"Symbol")</f>
        <v>ZSEF25</v>
      </c>
      <c r="R2" s="80">
        <f>IF(_xll.CQGXLContractData(Q2, "LastTradeToday")="",NA(),_xll.CQGXLContractData(Q2, "LastTradeToday"))</f>
        <v>1023</v>
      </c>
      <c r="S2" s="80">
        <f>_xll.CQGXLContractData(Q2, "Bid")</f>
        <v>1022.75</v>
      </c>
      <c r="T2" s="80">
        <f>_xll.CQGXLContractData(Q2, "Ask")</f>
        <v>1023.25</v>
      </c>
      <c r="U2" s="80">
        <f>IFERROR(R2-_xll.CQGXLContractData(Q2, "Y_Settlement"),"")</f>
        <v>-3.25</v>
      </c>
      <c r="V2" s="77" t="str">
        <f>D2</f>
        <v>ZSES1F</v>
      </c>
      <c r="W2" s="80">
        <f>IF(_xll.CQGXLContractData(V2, "LastTradeToday")="",NA(),_xll.CQGXLContractData(V2, "LastTradeToday"))</f>
        <v>-12</v>
      </c>
      <c r="X2" s="80">
        <f>IFERROR(W2-_xll.CQGXLContractData(V2, "Y_Settlement"),"")</f>
        <v>-0.75</v>
      </c>
      <c r="Y2" s="80">
        <f>_xll.CQGXLContractData(V2, "Bid")</f>
        <v>-12.25</v>
      </c>
      <c r="Z2" s="80">
        <f>_xll.CQGXLContractData(V2, "Ask")</f>
        <v>-12</v>
      </c>
      <c r="AA2" s="80">
        <f>IF(OR(W2="",W2&lt;Y2,W2&gt;Z2),(Y2+Z2)/2,W2)</f>
        <v>-12</v>
      </c>
      <c r="AB2" s="80">
        <f t="shared" ref="AB2:AB7" si="0">IF(OR(S2="",T2=""),R2,(IF(OR(R2="",R2&lt;S2,R2&gt;T2),(S2+T2)/2,R2)))</f>
        <v>1023</v>
      </c>
      <c r="AC2" s="80">
        <f>IF(OR(R2="",R2&lt;S2,R2&gt;T2),(S2+T2)/2,R2)</f>
        <v>1023</v>
      </c>
      <c r="AD2" s="80">
        <f>IF(OR(Y2="",Z2=""),W2,(IF(OR(W2="",W2&lt;Y2,W2&gt;Z2),(Y2+Z2)/2,W2)))</f>
        <v>-12</v>
      </c>
      <c r="AF2" s="76">
        <f>IF(ISERROR(AC2),NA(),AC2)</f>
        <v>1023</v>
      </c>
      <c r="AG2" s="76">
        <f>IF(ISERROR(AD2),NA(),AD2)</f>
        <v>-12</v>
      </c>
      <c r="AH2" s="76" t="str">
        <f>P2</f>
        <v>Jan 15</v>
      </c>
      <c r="AI2" s="76" t="str">
        <f>$P$2&amp;" , "&amp;P3</f>
        <v>Jan 15 , Mar 15</v>
      </c>
      <c r="AJ2" s="76">
        <f>_xll.CQGXLContractData(Q2, "Y_Settlement")</f>
        <v>1026.25</v>
      </c>
      <c r="AK2" s="76">
        <f>_xll.CQGXLContractData(V2, "Y_Settlement")</f>
        <v>-11.25</v>
      </c>
    </row>
    <row r="3" spans="1:37" x14ac:dyDescent="0.2">
      <c r="A3" s="75" t="str">
        <f t="shared" ref="A3:A12" si="1">Q3</f>
        <v>ZSEH25</v>
      </c>
      <c r="B3" s="75" t="str">
        <f t="shared" ref="B3:B13" si="2">Q16</f>
        <v>Mar</v>
      </c>
      <c r="C3" s="81" t="str">
        <f t="shared" ref="C3:C13" si="3">IF(B3="Jan","F",IF(B3="Feb","G",IF(B3="Mar","H",IF(B3="Apr","J",IF(B3="May","K",IF(B3="JUN","M",IF(B3="Jul","N",IF(B3="Aug","Q",IF(B3="Sep","U",IF(B3="Oct","V",IF(B3="Nov","X",IF(B3="Dec","Z"))))))))))))</f>
        <v>H</v>
      </c>
      <c r="D3" s="76" t="str">
        <f t="shared" ref="D3:D13" si="4">$Q$1&amp;$C$1&amp;$D$1&amp;$C3</f>
        <v>ZSES1H</v>
      </c>
      <c r="E3" s="76" t="str">
        <f t="shared" ref="E3:E13" si="5">$Q$1&amp;$C$1&amp;$E$1&amp;$C3</f>
        <v>ZSES2H</v>
      </c>
      <c r="F3" s="76" t="str">
        <f t="shared" ref="F3:F13" si="6">$Q$1&amp;$C$1&amp;$F$1&amp;$C3</f>
        <v>ZSES3H</v>
      </c>
      <c r="G3" s="76" t="str">
        <f t="shared" ref="G3:G11" si="7">$Q$1&amp;$C$1&amp;$G$1&amp;$C3</f>
        <v>ZSES4H</v>
      </c>
      <c r="H3" s="76" t="str">
        <f t="shared" ref="H3:H10" si="8">$Q$1&amp;$C$1&amp;$H$1&amp;$C3</f>
        <v>ZSES5H</v>
      </c>
      <c r="I3" s="76" t="str">
        <f t="shared" ref="I3:I9" si="9">$Q$1&amp;$C$1&amp;$I$1&amp;$C3</f>
        <v>ZSES6H</v>
      </c>
      <c r="J3" s="76" t="str">
        <f t="shared" ref="J3:J8" si="10">$Q$1&amp;$C$1&amp;$J$1&amp;$C3</f>
        <v>ZSES7H</v>
      </c>
      <c r="K3" s="76" t="str">
        <f t="shared" ref="K3:K7" si="11">$Q$1&amp;$C$1&amp;$K$1&amp;$C3</f>
        <v>ZSES8H</v>
      </c>
      <c r="L3" s="76" t="str">
        <f t="shared" ref="L3:L6" si="12">$Q$1&amp;$C$1&amp;$L$1&amp;$C3</f>
        <v>ZSES9H</v>
      </c>
      <c r="M3" s="76" t="str">
        <f t="shared" ref="M3:M5" si="13">$Q$1&amp;$C$1&amp;$M$1&amp;$C3</f>
        <v>ZSES10H</v>
      </c>
      <c r="N3" s="76" t="str">
        <f t="shared" ref="N3:N4" si="14">$Q$1&amp;$C$1&amp;$N$1&amp;$C3</f>
        <v>ZSES11H</v>
      </c>
      <c r="O3" s="76" t="str">
        <f t="shared" ref="O3" si="15">$Q$1&amp;$C$1&amp;$O$1&amp;$C3</f>
        <v>ZSES12H</v>
      </c>
      <c r="P3" s="77" t="str">
        <f t="shared" ref="P3:P13" si="16">Q16&amp;" 1"&amp;RIGHT(Q3,1)</f>
        <v>Mar 15</v>
      </c>
      <c r="Q3" s="82" t="str">
        <f>_xll.CQGXLContractData($Q$1&amp;"?"&amp;R36,"Symbol")</f>
        <v>ZSEH25</v>
      </c>
      <c r="R3" s="80">
        <f>IF(_xll.CQGXLContractData(Q3, "LastTradeToday")="",NA(),_xll.CQGXLContractData(Q3, "LastTradeToday"))</f>
        <v>1035.25</v>
      </c>
      <c r="S3" s="80">
        <f>_xll.CQGXLContractData(Q3, "Bid")</f>
        <v>1035</v>
      </c>
      <c r="T3" s="80">
        <f>_xll.CQGXLContractData(Q3, "Ask")</f>
        <v>1035.25</v>
      </c>
      <c r="U3" s="80">
        <f>IFERROR(R3-_xll.CQGXLContractData(Q3, "Y_Settlement"),"")</f>
        <v>-2.25</v>
      </c>
      <c r="V3" s="77" t="str">
        <f>E2</f>
        <v>ZSES2F</v>
      </c>
      <c r="W3" s="80">
        <f>IF(_xll.CQGXLContractData(V3, "LastTradeToday")="",NA(),_xll.CQGXLContractData(V3, "LastTradeToday"))</f>
        <v>-25</v>
      </c>
      <c r="X3" s="80">
        <f>IFERROR(W3-_xll.CQGXLContractData(V3, "Y_Settlement"),"")</f>
        <v>-0.5</v>
      </c>
      <c r="Y3" s="80">
        <f>_xll.CQGXLContractData(V3, "Bid")</f>
        <v>-25.25</v>
      </c>
      <c r="Z3" s="80">
        <f>_xll.CQGXLContractData(V3, "Ask")</f>
        <v>-25</v>
      </c>
      <c r="AA3" s="80">
        <f t="shared" ref="AA3:AA13" si="17">IF(OR(W3="",W3&lt;Y3,W3&gt;Z3),(Y3+Z3)/2,W3)</f>
        <v>-25</v>
      </c>
      <c r="AB3" s="80">
        <f t="shared" si="0"/>
        <v>1035.25</v>
      </c>
      <c r="AC3" s="80">
        <f>IF(OR(R3="",R3&lt;S3,R3&gt;T3),(S3+T3)/2,R3)</f>
        <v>1035.25</v>
      </c>
      <c r="AD3" s="80">
        <f t="shared" ref="AD3:AD13" si="18">IF(OR(Y3="",Z3=""),W3,(IF(OR(W3="",W3&lt;Y3,W3&gt;Z3),(Y3+Z3)/2,W3)))</f>
        <v>-25</v>
      </c>
      <c r="AF3" s="76">
        <f t="shared" ref="AF3:AF13" si="19">IF(ISERROR(AC3),NA(),AC3)</f>
        <v>1035.25</v>
      </c>
      <c r="AG3" s="76">
        <f t="shared" ref="AG3:AG13" si="20">IF(ISERROR(AD3),NA(),AD3)</f>
        <v>-25</v>
      </c>
      <c r="AH3" s="76" t="str">
        <f t="shared" ref="AH3:AH13" si="21">P3</f>
        <v>Mar 15</v>
      </c>
      <c r="AI3" s="76" t="str">
        <f t="shared" ref="AI3:AI12" si="22">$P$2&amp;" , "&amp;P4</f>
        <v>Jan 15 , May 15</v>
      </c>
      <c r="AJ3" s="76">
        <f>_xll.CQGXLContractData(Q3, "Y_Settlement")</f>
        <v>1037.5</v>
      </c>
      <c r="AK3" s="76">
        <f>_xll.CQGXLContractData(V3, "Y_Settlement")</f>
        <v>-24.5</v>
      </c>
    </row>
    <row r="4" spans="1:37" x14ac:dyDescent="0.2">
      <c r="A4" s="75" t="str">
        <f t="shared" si="1"/>
        <v>ZSEK25</v>
      </c>
      <c r="B4" s="75" t="str">
        <f t="shared" si="2"/>
        <v>May</v>
      </c>
      <c r="C4" s="81" t="str">
        <f t="shared" si="3"/>
        <v>K</v>
      </c>
      <c r="D4" s="76" t="str">
        <f t="shared" si="4"/>
        <v>ZSES1K</v>
      </c>
      <c r="E4" s="76" t="str">
        <f t="shared" si="5"/>
        <v>ZSES2K</v>
      </c>
      <c r="F4" s="76" t="str">
        <f t="shared" si="6"/>
        <v>ZSES3K</v>
      </c>
      <c r="G4" s="76" t="str">
        <f t="shared" si="7"/>
        <v>ZSES4K</v>
      </c>
      <c r="H4" s="76" t="str">
        <f t="shared" si="8"/>
        <v>ZSES5K</v>
      </c>
      <c r="I4" s="76" t="str">
        <f t="shared" si="9"/>
        <v>ZSES6K</v>
      </c>
      <c r="J4" s="76" t="str">
        <f t="shared" si="10"/>
        <v>ZSES7K</v>
      </c>
      <c r="K4" s="76" t="str">
        <f t="shared" si="11"/>
        <v>ZSES8K</v>
      </c>
      <c r="L4" s="76" t="str">
        <f t="shared" si="12"/>
        <v>ZSES9K</v>
      </c>
      <c r="M4" s="76" t="str">
        <f t="shared" si="13"/>
        <v>ZSES10K</v>
      </c>
      <c r="N4" s="76" t="str">
        <f t="shared" si="14"/>
        <v>ZSES11K</v>
      </c>
      <c r="P4" s="77" t="str">
        <f t="shared" si="16"/>
        <v>May 15</v>
      </c>
      <c r="Q4" s="82" t="str">
        <f>_xll.CQGXLContractData($Q$1&amp;"?"&amp;R37,"Symbol")</f>
        <v>ZSEK25</v>
      </c>
      <c r="R4" s="80">
        <f>IF(_xll.CQGXLContractData(Q4, "LastTradeToday")="",NA(),_xll.CQGXLContractData(Q4, "LastTradeToday"))</f>
        <v>1048</v>
      </c>
      <c r="S4" s="80">
        <f>_xll.CQGXLContractData(Q4, "Bid")</f>
        <v>1048</v>
      </c>
      <c r="T4" s="80">
        <f>_xll.CQGXLContractData(Q4, "Ask")</f>
        <v>1048.5</v>
      </c>
      <c r="U4" s="80">
        <f>IFERROR(R4-_xll.CQGXLContractData(Q4, "Y_Settlement"),"")</f>
        <v>-2.75</v>
      </c>
      <c r="V4" s="77" t="str">
        <f>F2</f>
        <v>ZSES3F</v>
      </c>
      <c r="W4" s="80">
        <f>IF(_xll.CQGXLContractData(V4, "LastTradeToday")="",NA(),_xll.CQGXLContractData(V4, "LastTradeToday"))</f>
        <v>-36.25</v>
      </c>
      <c r="X4" s="80">
        <f>IFERROR(W4-_xll.CQGXLContractData(V4, "Y_Settlement"),"")</f>
        <v>-0.25</v>
      </c>
      <c r="Y4" s="80">
        <f>_xll.CQGXLContractData(V4, "Bid")</f>
        <v>-36.5</v>
      </c>
      <c r="Z4" s="80">
        <f>_xll.CQGXLContractData(V4, "Ask")</f>
        <v>-36</v>
      </c>
      <c r="AA4" s="80">
        <f t="shared" si="17"/>
        <v>-36.25</v>
      </c>
      <c r="AB4" s="80">
        <f t="shared" si="0"/>
        <v>1048</v>
      </c>
      <c r="AC4" s="80">
        <f t="shared" ref="AC4:AC13" si="23">IF(OR(R4="",R4&lt;S4,R4&gt;T4),(S4+T4)/2,R4)</f>
        <v>1048</v>
      </c>
      <c r="AD4" s="80">
        <f t="shared" si="18"/>
        <v>-36.25</v>
      </c>
      <c r="AF4" s="76">
        <f t="shared" si="19"/>
        <v>1048</v>
      </c>
      <c r="AG4" s="76">
        <f t="shared" si="20"/>
        <v>-36.25</v>
      </c>
      <c r="AH4" s="76" t="str">
        <f t="shared" si="21"/>
        <v>May 15</v>
      </c>
      <c r="AI4" s="76" t="str">
        <f t="shared" si="22"/>
        <v>Jan 15 , Jul 15</v>
      </c>
      <c r="AJ4" s="76">
        <f>_xll.CQGXLContractData(Q4, "Y_Settlement")</f>
        <v>1050.75</v>
      </c>
      <c r="AK4" s="76">
        <f>_xll.CQGXLContractData(V4, "Y_Settlement")</f>
        <v>-36</v>
      </c>
    </row>
    <row r="5" spans="1:37" x14ac:dyDescent="0.2">
      <c r="A5" s="75" t="str">
        <f t="shared" si="1"/>
        <v>ZSEN25</v>
      </c>
      <c r="B5" s="75" t="str">
        <f t="shared" si="2"/>
        <v>Jul</v>
      </c>
      <c r="C5" s="81" t="str">
        <f t="shared" si="3"/>
        <v>N</v>
      </c>
      <c r="D5" s="76" t="str">
        <f t="shared" si="4"/>
        <v>ZSES1N</v>
      </c>
      <c r="E5" s="76" t="str">
        <f t="shared" si="5"/>
        <v>ZSES2N</v>
      </c>
      <c r="F5" s="76" t="str">
        <f t="shared" si="6"/>
        <v>ZSES3N</v>
      </c>
      <c r="G5" s="76" t="str">
        <f t="shared" si="7"/>
        <v>ZSES4N</v>
      </c>
      <c r="H5" s="76" t="str">
        <f t="shared" si="8"/>
        <v>ZSES5N</v>
      </c>
      <c r="I5" s="76" t="str">
        <f t="shared" si="9"/>
        <v>ZSES6N</v>
      </c>
      <c r="J5" s="76" t="str">
        <f t="shared" si="10"/>
        <v>ZSES7N</v>
      </c>
      <c r="K5" s="76" t="str">
        <f t="shared" si="11"/>
        <v>ZSES8N</v>
      </c>
      <c r="L5" s="76" t="str">
        <f t="shared" si="12"/>
        <v>ZSES9N</v>
      </c>
      <c r="M5" s="76" t="str">
        <f t="shared" si="13"/>
        <v>ZSES10N</v>
      </c>
      <c r="P5" s="77" t="str">
        <f t="shared" si="16"/>
        <v>Jul 15</v>
      </c>
      <c r="Q5" s="82" t="str">
        <f>_xll.CQGXLContractData($Q$1&amp;"?"&amp;R38,"Symbol")</f>
        <v>ZSEN25</v>
      </c>
      <c r="R5" s="80">
        <f>IF(_xll.CQGXLContractData(Q5, "LastTradeToday")="",NA(),_xll.CQGXLContractData(Q5, "LastTradeToday"))</f>
        <v>1059.25</v>
      </c>
      <c r="S5" s="80">
        <f>_xll.CQGXLContractData(Q5, "Bid")</f>
        <v>1059</v>
      </c>
      <c r="T5" s="80">
        <f>_xll.CQGXLContractData(Q5, "Ask")</f>
        <v>1059.5</v>
      </c>
      <c r="U5" s="80">
        <f>IFERROR(R5-_xll.CQGXLContractData(Q5, "Y_Settlement"),"")</f>
        <v>-3</v>
      </c>
      <c r="V5" s="77" t="str">
        <f>G2</f>
        <v>ZSES4F</v>
      </c>
      <c r="W5" s="80">
        <f>IF(_xll.CQGXLContractData(V5, "LastTradeToday")="",NA(),_xll.CQGXLContractData(V5, "LastTradeToday"))</f>
        <v>-35</v>
      </c>
      <c r="X5" s="80">
        <f>IFERROR(W5-_xll.CQGXLContractData(V5, "Y_Settlement"),"")</f>
        <v>0.25</v>
      </c>
      <c r="Y5" s="80">
        <f>_xll.CQGXLContractData(V5, "Bid")</f>
        <v>-35.5</v>
      </c>
      <c r="Z5" s="80">
        <f>_xll.CQGXLContractData(V5, "Ask")</f>
        <v>-34.75</v>
      </c>
      <c r="AA5" s="80">
        <f t="shared" si="17"/>
        <v>-35</v>
      </c>
      <c r="AB5" s="80">
        <f t="shared" si="0"/>
        <v>1059.25</v>
      </c>
      <c r="AC5" s="80">
        <f t="shared" si="23"/>
        <v>1059.25</v>
      </c>
      <c r="AD5" s="80">
        <f t="shared" si="18"/>
        <v>-35</v>
      </c>
      <c r="AF5" s="76">
        <f t="shared" si="19"/>
        <v>1059.25</v>
      </c>
      <c r="AG5" s="76">
        <f t="shared" si="20"/>
        <v>-35</v>
      </c>
      <c r="AH5" s="76" t="str">
        <f t="shared" si="21"/>
        <v>Jul 15</v>
      </c>
      <c r="AI5" s="76" t="str">
        <f t="shared" si="22"/>
        <v>Jan 15 , Aug 15</v>
      </c>
      <c r="AJ5" s="76">
        <f>_xll.CQGXLContractData(Q5, "Y_Settlement")</f>
        <v>1062.25</v>
      </c>
      <c r="AK5" s="76">
        <f>_xll.CQGXLContractData(V5, "Y_Settlement")</f>
        <v>-35.25</v>
      </c>
    </row>
    <row r="6" spans="1:37" x14ac:dyDescent="0.2">
      <c r="A6" s="75" t="str">
        <f t="shared" si="1"/>
        <v>ZSEQ25</v>
      </c>
      <c r="B6" s="75" t="str">
        <f t="shared" si="2"/>
        <v>Aug</v>
      </c>
      <c r="C6" s="81" t="str">
        <f t="shared" si="3"/>
        <v>Q</v>
      </c>
      <c r="D6" s="76" t="str">
        <f t="shared" si="4"/>
        <v>ZSES1Q</v>
      </c>
      <c r="E6" s="76" t="str">
        <f t="shared" si="5"/>
        <v>ZSES2Q</v>
      </c>
      <c r="F6" s="76" t="str">
        <f t="shared" si="6"/>
        <v>ZSES3Q</v>
      </c>
      <c r="G6" s="76" t="str">
        <f t="shared" si="7"/>
        <v>ZSES4Q</v>
      </c>
      <c r="H6" s="76" t="str">
        <f t="shared" si="8"/>
        <v>ZSES5Q</v>
      </c>
      <c r="I6" s="76" t="str">
        <f t="shared" si="9"/>
        <v>ZSES6Q</v>
      </c>
      <c r="J6" s="76" t="str">
        <f t="shared" si="10"/>
        <v>ZSES7Q</v>
      </c>
      <c r="K6" s="76" t="str">
        <f t="shared" si="11"/>
        <v>ZSES8Q</v>
      </c>
      <c r="L6" s="76" t="str">
        <f t="shared" si="12"/>
        <v>ZSES9Q</v>
      </c>
      <c r="P6" s="77" t="str">
        <f t="shared" si="16"/>
        <v>Aug 15</v>
      </c>
      <c r="Q6" s="82" t="str">
        <f>_xll.CQGXLContractData($Q$1&amp;"?"&amp;R39,"Symbol")</f>
        <v>ZSEQ25</v>
      </c>
      <c r="R6" s="80">
        <f>IF(_xll.CQGXLContractData(Q6, "LastTradeToday")="",NA(),_xll.CQGXLContractData(Q6, "LastTradeToday"))</f>
        <v>1058.25</v>
      </c>
      <c r="S6" s="80">
        <f>_xll.CQGXLContractData(Q6, "Bid")</f>
        <v>1058</v>
      </c>
      <c r="T6" s="80">
        <f>_xll.CQGXLContractData(Q6, "Ask")</f>
        <v>1058.5</v>
      </c>
      <c r="U6" s="80">
        <f>IFERROR(R6-_xll.CQGXLContractData(Q6, "Y_Settlement"),"")</f>
        <v>-3.25</v>
      </c>
      <c r="V6" s="77" t="str">
        <f>H2</f>
        <v>ZSES5F</v>
      </c>
      <c r="W6" s="80">
        <f>IF(_xll.CQGXLContractData(V6, "LastTradeToday")="",NA(),_xll.CQGXLContractData(V6, "LastTradeToday"))</f>
        <v>-24</v>
      </c>
      <c r="X6" s="80">
        <f>IFERROR(W6-_xll.CQGXLContractData(V6, "Y_Settlement"),"")</f>
        <v>-0.75</v>
      </c>
      <c r="Y6" s="80">
        <f>_xll.CQGXLContractData(V6, "Bid")</f>
        <v>-23.25</v>
      </c>
      <c r="Z6" s="80">
        <f>_xll.CQGXLContractData(V6, "Ask")</f>
        <v>-22.75</v>
      </c>
      <c r="AA6" s="80">
        <f t="shared" si="17"/>
        <v>-23</v>
      </c>
      <c r="AB6" s="80">
        <f t="shared" si="0"/>
        <v>1058.25</v>
      </c>
      <c r="AC6" s="80">
        <f t="shared" si="23"/>
        <v>1058.25</v>
      </c>
      <c r="AD6" s="80">
        <f t="shared" si="18"/>
        <v>-23</v>
      </c>
      <c r="AF6" s="76">
        <f t="shared" si="19"/>
        <v>1058.25</v>
      </c>
      <c r="AG6" s="76">
        <f t="shared" si="20"/>
        <v>-23</v>
      </c>
      <c r="AH6" s="76" t="str">
        <f t="shared" si="21"/>
        <v>Aug 15</v>
      </c>
      <c r="AI6" s="76" t="str">
        <f t="shared" si="22"/>
        <v>Jan 15 , Sep 15</v>
      </c>
      <c r="AJ6" s="76">
        <f>_xll.CQGXLContractData(Q6, "Y_Settlement")</f>
        <v>1061.5</v>
      </c>
      <c r="AK6" s="76">
        <f>_xll.CQGXLContractData(V6, "Y_Settlement")</f>
        <v>-23.25</v>
      </c>
    </row>
    <row r="7" spans="1:37" x14ac:dyDescent="0.2">
      <c r="A7" s="75" t="str">
        <f t="shared" si="1"/>
        <v>ZSEU25</v>
      </c>
      <c r="B7" s="75" t="str">
        <f t="shared" si="2"/>
        <v>Sep</v>
      </c>
      <c r="C7" s="81" t="str">
        <f t="shared" si="3"/>
        <v>U</v>
      </c>
      <c r="D7" s="76" t="str">
        <f t="shared" si="4"/>
        <v>ZSES1U</v>
      </c>
      <c r="E7" s="76" t="str">
        <f t="shared" si="5"/>
        <v>ZSES2U</v>
      </c>
      <c r="F7" s="76" t="str">
        <f t="shared" si="6"/>
        <v>ZSES3U</v>
      </c>
      <c r="G7" s="76" t="str">
        <f t="shared" si="7"/>
        <v>ZSES4U</v>
      </c>
      <c r="H7" s="76" t="str">
        <f t="shared" si="8"/>
        <v>ZSES5U</v>
      </c>
      <c r="I7" s="76" t="str">
        <f t="shared" si="9"/>
        <v>ZSES6U</v>
      </c>
      <c r="J7" s="76" t="str">
        <f t="shared" si="10"/>
        <v>ZSES7U</v>
      </c>
      <c r="K7" s="76" t="str">
        <f t="shared" si="11"/>
        <v>ZSES8U</v>
      </c>
      <c r="P7" s="77" t="str">
        <f t="shared" si="16"/>
        <v>Sep 15</v>
      </c>
      <c r="Q7" s="82" t="str">
        <f>_xll.CQGXLContractData($Q$1&amp;"?"&amp;R40,"Symbol")</f>
        <v>ZSEU25</v>
      </c>
      <c r="R7" s="80">
        <f>IF(_xll.CQGXLContractData(Q7, "LastTradeToday")="",NA(),_xll.CQGXLContractData(Q7, "LastTradeToday"))</f>
        <v>1046</v>
      </c>
      <c r="S7" s="80">
        <f>_xll.CQGXLContractData(Q7, "Bid")</f>
        <v>1046</v>
      </c>
      <c r="T7" s="80">
        <f>_xll.CQGXLContractData(Q7, "Ask")</f>
        <v>1046.25</v>
      </c>
      <c r="U7" s="80">
        <f>IFERROR(R7-_xll.CQGXLContractData(Q7, "Y_Settlement"),"")</f>
        <v>-3.5</v>
      </c>
      <c r="V7" s="77" t="str">
        <f>I2</f>
        <v>ZSES6F</v>
      </c>
      <c r="W7" s="80">
        <f>IF(_xll.CQGXLContractData(V7, "LastTradeToday")="",NA(),_xll.CQGXLContractData(V7, "LastTradeToday"))</f>
        <v>-22</v>
      </c>
      <c r="X7" s="80">
        <f>IFERROR(W7-_xll.CQGXLContractData(V7, "Y_Settlement"),"")</f>
        <v>0.5</v>
      </c>
      <c r="Y7" s="80">
        <f>_xll.CQGXLContractData(V7, "Bid")</f>
        <v>-22.25</v>
      </c>
      <c r="Z7" s="80">
        <f>_xll.CQGXLContractData(V7, "Ask")</f>
        <v>-21.75</v>
      </c>
      <c r="AA7" s="80">
        <f>IF(OR(W7="",W7&lt;Y7,W7&gt;Z7),(Y7+Z7)/2,W7)</f>
        <v>-22</v>
      </c>
      <c r="AB7" s="80">
        <f t="shared" si="0"/>
        <v>1046</v>
      </c>
      <c r="AC7" s="80">
        <f t="shared" si="23"/>
        <v>1046</v>
      </c>
      <c r="AD7" s="80">
        <f t="shared" si="18"/>
        <v>-22</v>
      </c>
      <c r="AF7" s="76">
        <f t="shared" si="19"/>
        <v>1046</v>
      </c>
      <c r="AG7" s="76">
        <f t="shared" si="20"/>
        <v>-22</v>
      </c>
      <c r="AH7" s="76" t="str">
        <f t="shared" si="21"/>
        <v>Sep 15</v>
      </c>
      <c r="AI7" s="76" t="str">
        <f t="shared" si="22"/>
        <v>Jan 15 , Nov 15</v>
      </c>
      <c r="AJ7" s="76">
        <f>_xll.CQGXLContractData(Q7, "Y_Settlement")</f>
        <v>1049.5</v>
      </c>
      <c r="AK7" s="76">
        <f>_xll.CQGXLContractData(V7, "Y_Settlement")</f>
        <v>-22.5</v>
      </c>
    </row>
    <row r="8" spans="1:37" x14ac:dyDescent="0.2">
      <c r="A8" s="75" t="str">
        <f t="shared" si="1"/>
        <v>ZSEX25</v>
      </c>
      <c r="B8" s="75" t="str">
        <f t="shared" si="2"/>
        <v>Nov</v>
      </c>
      <c r="C8" s="81" t="str">
        <f t="shared" si="3"/>
        <v>X</v>
      </c>
      <c r="D8" s="76" t="str">
        <f t="shared" si="4"/>
        <v>ZSES1X</v>
      </c>
      <c r="E8" s="76" t="str">
        <f t="shared" si="5"/>
        <v>ZSES2X</v>
      </c>
      <c r="F8" s="76" t="str">
        <f t="shared" si="6"/>
        <v>ZSES3X</v>
      </c>
      <c r="G8" s="76" t="str">
        <f t="shared" si="7"/>
        <v>ZSES4X</v>
      </c>
      <c r="H8" s="76" t="str">
        <f t="shared" si="8"/>
        <v>ZSES5X</v>
      </c>
      <c r="I8" s="76" t="str">
        <f t="shared" si="9"/>
        <v>ZSES6X</v>
      </c>
      <c r="J8" s="76" t="str">
        <f t="shared" si="10"/>
        <v>ZSES7X</v>
      </c>
      <c r="P8" s="77" t="str">
        <f t="shared" si="16"/>
        <v>Nov 15</v>
      </c>
      <c r="Q8" s="82" t="str">
        <f>_xll.CQGXLContractData($Q$1&amp;"?"&amp;R41,"Symbol")</f>
        <v>ZSEX25</v>
      </c>
      <c r="R8" s="80">
        <f>IF(_xll.CQGXLContractData(Q8, "LastTradeToday")="",NA(),_xll.CQGXLContractData(Q8, "LastTradeToday"))</f>
        <v>1045</v>
      </c>
      <c r="S8" s="80">
        <f>_xll.CQGXLContractData(Q8, "Bid")</f>
        <v>1045</v>
      </c>
      <c r="T8" s="80">
        <f>_xll.CQGXLContractData(Q8, "Ask")</f>
        <v>1045.25</v>
      </c>
      <c r="U8" s="80">
        <f>IFERROR(R8-_xll.CQGXLContractData(Q8, "Y_Settlement"),"")</f>
        <v>-3.75</v>
      </c>
      <c r="V8" s="77" t="str">
        <f>J2</f>
        <v>ZSES7F</v>
      </c>
      <c r="W8" s="80">
        <f>IF(_xll.CQGXLContractData(V8, "LastTradeToday")="",NA(),_xll.CQGXLContractData(V8, "LastTradeToday"))</f>
        <v>-32</v>
      </c>
      <c r="X8" s="80">
        <f>IFERROR(W8-_xll.CQGXLContractData(V8, "Y_Settlement"),"")</f>
        <v>0.75</v>
      </c>
      <c r="Y8" s="80">
        <f>_xll.CQGXLContractData(V8, "Bid")</f>
        <v>-33</v>
      </c>
      <c r="Z8" s="80">
        <f>_xll.CQGXLContractData(V8, "Ask")</f>
        <v>-31.75</v>
      </c>
      <c r="AA8" s="80">
        <f t="shared" si="17"/>
        <v>-32</v>
      </c>
      <c r="AB8" s="80">
        <f>IF(OR(S8="",T8=""),R8,(IF(OR(R8="",R8&lt;S8,R8&gt;T8),(S8+T8)/2,R8)))</f>
        <v>1045</v>
      </c>
      <c r="AC8" s="80">
        <f t="shared" si="23"/>
        <v>1045</v>
      </c>
      <c r="AD8" s="80">
        <f t="shared" si="18"/>
        <v>-32</v>
      </c>
      <c r="AF8" s="76">
        <f>IF(ISERROR(AC8),NA(),AC8)</f>
        <v>1045</v>
      </c>
      <c r="AG8" s="76">
        <f t="shared" si="20"/>
        <v>-32</v>
      </c>
      <c r="AH8" s="76" t="str">
        <f t="shared" si="21"/>
        <v>Nov 15</v>
      </c>
      <c r="AI8" s="76" t="str">
        <f t="shared" si="22"/>
        <v>Jan 15 , Jan 16</v>
      </c>
      <c r="AJ8" s="76">
        <f>_xll.CQGXLContractData(Q8, "Y_Settlement")</f>
        <v>1048.75</v>
      </c>
      <c r="AK8" s="76">
        <f>_xll.CQGXLContractData(V8, "Y_Settlement")</f>
        <v>-32.75</v>
      </c>
    </row>
    <row r="9" spans="1:37" x14ac:dyDescent="0.2">
      <c r="A9" s="75" t="str">
        <f t="shared" si="1"/>
        <v>ZSEF26</v>
      </c>
      <c r="B9" s="75" t="str">
        <f t="shared" si="2"/>
        <v>Jan</v>
      </c>
      <c r="C9" s="81" t="str">
        <f t="shared" si="3"/>
        <v>F</v>
      </c>
      <c r="D9" s="76" t="str">
        <f t="shared" si="4"/>
        <v>ZSES1F</v>
      </c>
      <c r="E9" s="76" t="str">
        <f t="shared" si="5"/>
        <v>ZSES2F</v>
      </c>
      <c r="F9" s="76" t="str">
        <f t="shared" si="6"/>
        <v>ZSES3F</v>
      </c>
      <c r="G9" s="76" t="str">
        <f t="shared" si="7"/>
        <v>ZSES4F</v>
      </c>
      <c r="H9" s="76" t="str">
        <f t="shared" si="8"/>
        <v>ZSES5F</v>
      </c>
      <c r="I9" s="76" t="str">
        <f t="shared" si="9"/>
        <v>ZSES6F</v>
      </c>
      <c r="P9" s="77" t="str">
        <f t="shared" si="16"/>
        <v>Jan 16</v>
      </c>
      <c r="Q9" s="82" t="str">
        <f>_xll.CQGXLContractData($Q$1&amp;"?"&amp;R42,"Symbol")</f>
        <v>ZSEF26</v>
      </c>
      <c r="R9" s="80">
        <f>IF(_xll.CQGXLContractData(Q9, "LastTradeToday")="",NA(),_xll.CQGXLContractData(Q9, "LastTradeToday"))</f>
        <v>1052.5</v>
      </c>
      <c r="S9" s="80">
        <f>_xll.CQGXLContractData(Q9, "Bid")</f>
        <v>1055.25</v>
      </c>
      <c r="T9" s="80">
        <f>_xll.CQGXLContractData(Q9, "Ask")</f>
        <v>1056</v>
      </c>
      <c r="U9" s="80">
        <f>IFERROR(R9-_xll.CQGXLContractData(Q9, "Y_Settlement"),"")</f>
        <v>-6.5</v>
      </c>
      <c r="V9" s="77" t="str">
        <f>K2</f>
        <v>ZSES8F</v>
      </c>
      <c r="W9" s="80" t="e">
        <f>IF(_xll.CQGXLContractData(V9, "LastTradeToday")="",NA(),_xll.CQGXLContractData(V9, "LastTradeToday"))</f>
        <v>#N/A</v>
      </c>
      <c r="X9" s="80" t="str">
        <f>IFERROR(W9-_xll.CQGXLContractData(V9, "Y_Settlement"),"")</f>
        <v/>
      </c>
      <c r="Y9" s="80">
        <f>_xll.CQGXLContractData(V9, "Bid")</f>
        <v>-36.25</v>
      </c>
      <c r="Z9" s="80">
        <f>_xll.CQGXLContractData(V9, "Ask")</f>
        <v>-34.75</v>
      </c>
      <c r="AA9" s="80" t="e">
        <f t="shared" si="17"/>
        <v>#N/A</v>
      </c>
      <c r="AB9" s="80">
        <f t="shared" ref="AB9:AB12" si="24">IF(OR(S9="",T9=""),R9,(IF(OR(R9="",R9&lt;S9,R9&gt;T9),(S9+T9)/2,R9)))</f>
        <v>1055.625</v>
      </c>
      <c r="AC9" s="80">
        <f t="shared" si="23"/>
        <v>1055.625</v>
      </c>
      <c r="AD9" s="80" t="e">
        <f t="shared" si="18"/>
        <v>#N/A</v>
      </c>
      <c r="AF9" s="76">
        <f t="shared" si="19"/>
        <v>1055.625</v>
      </c>
      <c r="AG9" s="76" t="e">
        <f t="shared" si="20"/>
        <v>#N/A</v>
      </c>
      <c r="AH9" s="76" t="str">
        <f t="shared" si="21"/>
        <v>Jan 16</v>
      </c>
      <c r="AI9" s="76" t="str">
        <f t="shared" si="22"/>
        <v>Jan 15 , Mar 16</v>
      </c>
      <c r="AJ9" s="76">
        <f>_xll.CQGXLContractData(Q9, "Y_Settlement")</f>
        <v>1059</v>
      </c>
      <c r="AK9" s="76">
        <f>_xll.CQGXLContractData(V9, "Y_Settlement")</f>
        <v>-35.5</v>
      </c>
    </row>
    <row r="10" spans="1:37" x14ac:dyDescent="0.2">
      <c r="A10" s="75" t="str">
        <f t="shared" si="1"/>
        <v>ZSEH26</v>
      </c>
      <c r="B10" s="75" t="str">
        <f t="shared" si="2"/>
        <v>Mar</v>
      </c>
      <c r="C10" s="81" t="str">
        <f t="shared" si="3"/>
        <v>H</v>
      </c>
      <c r="D10" s="76" t="str">
        <f t="shared" si="4"/>
        <v>ZSES1H</v>
      </c>
      <c r="E10" s="76" t="str">
        <f t="shared" si="5"/>
        <v>ZSES2H</v>
      </c>
      <c r="F10" s="76" t="str">
        <f t="shared" si="6"/>
        <v>ZSES3H</v>
      </c>
      <c r="G10" s="76" t="str">
        <f t="shared" si="7"/>
        <v>ZSES4H</v>
      </c>
      <c r="H10" s="76" t="str">
        <f t="shared" si="8"/>
        <v>ZSES5H</v>
      </c>
      <c r="P10" s="77" t="str">
        <f t="shared" si="16"/>
        <v>Mar 16</v>
      </c>
      <c r="Q10" s="82" t="str">
        <f>_xll.CQGXLContractData($Q$1&amp;"?"&amp;R43,"Symbol")</f>
        <v>ZSEH26</v>
      </c>
      <c r="R10" s="80">
        <f>IF(_xll.CQGXLContractData(Q10, "LastTradeToday")="",NA(),_xll.CQGXLContractData(Q10, "LastTradeToday"))</f>
        <v>1057.75</v>
      </c>
      <c r="S10" s="80">
        <f>_xll.CQGXLContractData(Q10, "Bid")</f>
        <v>1058</v>
      </c>
      <c r="T10" s="80">
        <f>_xll.CQGXLContractData(Q10, "Ask")</f>
        <v>1059</v>
      </c>
      <c r="U10" s="80">
        <f>IFERROR(R10-_xll.CQGXLContractData(Q10, "Y_Settlement"),"")</f>
        <v>-4</v>
      </c>
      <c r="V10" s="77" t="str">
        <f>L2</f>
        <v>ZSES9F</v>
      </c>
      <c r="W10" s="80" t="e">
        <f>IF(_xll.CQGXLContractData(V10, "LastTradeToday")="",NA(),_xll.CQGXLContractData(V10, "LastTradeToday"))</f>
        <v>#N/A</v>
      </c>
      <c r="X10" s="80" t="str">
        <f>IFERROR(W10-_xll.CQGXLContractData(V10, "Y_Settlement"),"")</f>
        <v/>
      </c>
      <c r="Y10" s="80">
        <f>_xll.CQGXLContractData(V10, "Bid")</f>
        <v>-57.25</v>
      </c>
      <c r="Z10" s="80" t="str">
        <f>_xll.CQGXLContractData(V10, "Ask")</f>
        <v/>
      </c>
      <c r="AA10" s="80" t="e">
        <f t="shared" si="17"/>
        <v>#N/A</v>
      </c>
      <c r="AB10" s="80">
        <f t="shared" si="24"/>
        <v>1058.5</v>
      </c>
      <c r="AC10" s="80">
        <f t="shared" si="23"/>
        <v>1058.5</v>
      </c>
      <c r="AD10" s="80" t="e">
        <f t="shared" si="18"/>
        <v>#N/A</v>
      </c>
      <c r="AF10" s="76">
        <f t="shared" si="19"/>
        <v>1058.5</v>
      </c>
      <c r="AG10" s="76" t="e">
        <f t="shared" si="20"/>
        <v>#N/A</v>
      </c>
      <c r="AH10" s="76" t="str">
        <f t="shared" si="21"/>
        <v>Mar 16</v>
      </c>
      <c r="AI10" s="76" t="str">
        <f t="shared" si="22"/>
        <v>Jan 15 , May 16</v>
      </c>
      <c r="AJ10" s="76">
        <f>_xll.CQGXLContractData(Q10, "Y_Settlement")</f>
        <v>1061.75</v>
      </c>
      <c r="AK10" s="76">
        <f>_xll.CQGXLContractData(V10, "Y_Settlement")</f>
        <v>-41.75</v>
      </c>
    </row>
    <row r="11" spans="1:37" x14ac:dyDescent="0.2">
      <c r="A11" s="75" t="str">
        <f t="shared" si="1"/>
        <v>ZSEK26</v>
      </c>
      <c r="B11" s="75" t="str">
        <f t="shared" si="2"/>
        <v>May</v>
      </c>
      <c r="C11" s="81" t="str">
        <f t="shared" si="3"/>
        <v>K</v>
      </c>
      <c r="D11" s="76" t="str">
        <f t="shared" si="4"/>
        <v>ZSES1K</v>
      </c>
      <c r="E11" s="76" t="str">
        <f t="shared" si="5"/>
        <v>ZSES2K</v>
      </c>
      <c r="F11" s="76" t="str">
        <f t="shared" si="6"/>
        <v>ZSES3K</v>
      </c>
      <c r="G11" s="76" t="str">
        <f t="shared" si="7"/>
        <v>ZSES4K</v>
      </c>
      <c r="P11" s="77" t="str">
        <f t="shared" si="16"/>
        <v>May 16</v>
      </c>
      <c r="Q11" s="82" t="str">
        <f>_xll.CQGXLContractData($Q$1&amp;"?"&amp;R44,"Symbol")</f>
        <v>ZSEK26</v>
      </c>
      <c r="R11" s="80" t="e">
        <f>IF(_xll.CQGXLContractData(Q11, "LastTradeToday")="",NA(),_xll.CQGXLContractData(Q11, "LastTradeToday"))</f>
        <v>#N/A</v>
      </c>
      <c r="S11" s="80">
        <f>_xll.CQGXLContractData(Q11, "Bid")</f>
        <v>1064</v>
      </c>
      <c r="T11" s="80">
        <f>_xll.CQGXLContractData(Q11, "Ask")</f>
        <v>1065.75</v>
      </c>
      <c r="U11" s="80" t="str">
        <f>IFERROR(R11-_xll.CQGXLContractData(Q11, "Y_Settlement"),"")</f>
        <v/>
      </c>
      <c r="V11" s="77" t="str">
        <f>M2</f>
        <v>ZSES10F</v>
      </c>
      <c r="W11" s="80" t="e">
        <f>IF(_xll.CQGXLContractData(V11, "LastTradeToday")="",NA(),_xll.CQGXLContractData(V11, "LastTradeToday"))</f>
        <v>#N/A</v>
      </c>
      <c r="X11" s="80" t="str">
        <f>IFERROR(W11-_xll.CQGXLContractData(V11, "Y_Settlement"),"")</f>
        <v/>
      </c>
      <c r="Y11" s="80">
        <f>_xll.CQGXLContractData(V11, "Bid")</f>
        <v>-51.25</v>
      </c>
      <c r="Z11" s="80">
        <f>_xll.CQGXLContractData(V11, "Ask")</f>
        <v>-41.75</v>
      </c>
      <c r="AA11" s="80" t="e">
        <f t="shared" si="17"/>
        <v>#N/A</v>
      </c>
      <c r="AB11" s="80" t="e">
        <f t="shared" si="24"/>
        <v>#N/A</v>
      </c>
      <c r="AC11" s="80" t="e">
        <f t="shared" si="23"/>
        <v>#N/A</v>
      </c>
      <c r="AD11" s="80" t="e">
        <f t="shared" si="18"/>
        <v>#N/A</v>
      </c>
      <c r="AF11" s="76" t="e">
        <f t="shared" si="19"/>
        <v>#N/A</v>
      </c>
      <c r="AG11" s="76" t="e">
        <f t="shared" si="20"/>
        <v>#N/A</v>
      </c>
      <c r="AH11" s="76" t="str">
        <f t="shared" si="21"/>
        <v>May 16</v>
      </c>
      <c r="AI11" s="76" t="str">
        <f t="shared" si="22"/>
        <v>Jan 15 , Jul 16</v>
      </c>
      <c r="AJ11" s="76">
        <f>_xll.CQGXLContractData(Q11, "Y_Settlement")</f>
        <v>1068</v>
      </c>
      <c r="AK11" s="76">
        <f>_xll.CQGXLContractData(V11, "Y_Settlement")</f>
        <v>-49.75</v>
      </c>
    </row>
    <row r="12" spans="1:37" x14ac:dyDescent="0.2">
      <c r="A12" s="75" t="str">
        <f t="shared" si="1"/>
        <v>ZSEN26</v>
      </c>
      <c r="B12" s="75" t="str">
        <f t="shared" si="2"/>
        <v>Jul</v>
      </c>
      <c r="C12" s="81" t="str">
        <f t="shared" si="3"/>
        <v>N</v>
      </c>
      <c r="D12" s="76" t="str">
        <f t="shared" si="4"/>
        <v>ZSES1N</v>
      </c>
      <c r="E12" s="76" t="str">
        <f t="shared" si="5"/>
        <v>ZSES2N</v>
      </c>
      <c r="F12" s="76" t="str">
        <f t="shared" si="6"/>
        <v>ZSES3N</v>
      </c>
      <c r="P12" s="77" t="str">
        <f t="shared" si="16"/>
        <v>Jul 16</v>
      </c>
      <c r="Q12" s="82" t="str">
        <f>_xll.CQGXLContractData($Q$1&amp;"?"&amp;R45,"Symbol")</f>
        <v>ZSEN26</v>
      </c>
      <c r="R12" s="80" t="e">
        <f>IF(_xll.CQGXLContractData(Q12, "LastTradeToday")="",NA(),_xll.CQGXLContractData(Q12, "LastTradeToday"))</f>
        <v>#N/A</v>
      </c>
      <c r="S12" s="80">
        <f>_xll.CQGXLContractData(Q12, "Bid")</f>
        <v>1072.25</v>
      </c>
      <c r="T12" s="80">
        <f>_xll.CQGXLContractData(Q12, "Ask")</f>
        <v>1074</v>
      </c>
      <c r="U12" s="80" t="str">
        <f>IFERROR(R12-_xll.CQGXLContractData(Q12, "Y_Settlement"),"")</f>
        <v/>
      </c>
      <c r="V12" s="77" t="str">
        <f>N2</f>
        <v>ZSES11F</v>
      </c>
      <c r="W12" s="80" t="e">
        <f>IF(_xll.CQGXLContractData(V12, "LastTradeToday")="",NA(),_xll.CQGXLContractData(V12, "LastTradeToday"))</f>
        <v>#N/A</v>
      </c>
      <c r="X12" s="80" t="str">
        <f>IFERROR(W12-_xll.CQGXLContractData(V12, "Y_Settlement"),"")</f>
        <v/>
      </c>
      <c r="Y12" s="80" t="str">
        <f>_xll.CQGXLContractData(V12, "Bid")</f>
        <v/>
      </c>
      <c r="Z12" s="80" t="str">
        <f>_xll.CQGXLContractData(V12, "Ask")</f>
        <v/>
      </c>
      <c r="AA12" s="80" t="e">
        <f t="shared" si="17"/>
        <v>#N/A</v>
      </c>
      <c r="AB12" s="80" t="e">
        <f t="shared" si="24"/>
        <v>#N/A</v>
      </c>
      <c r="AC12" s="80" t="e">
        <f t="shared" si="23"/>
        <v>#N/A</v>
      </c>
      <c r="AD12" s="80" t="e">
        <f t="shared" si="18"/>
        <v>#N/A</v>
      </c>
      <c r="AF12" s="76" t="e">
        <f t="shared" si="19"/>
        <v>#N/A</v>
      </c>
      <c r="AG12" s="76" t="e">
        <f t="shared" si="20"/>
        <v>#N/A</v>
      </c>
      <c r="AH12" s="76" t="str">
        <f t="shared" si="21"/>
        <v>Jul 16</v>
      </c>
      <c r="AI12" s="76" t="str">
        <f t="shared" si="22"/>
        <v>Jan 15 , Aug 16</v>
      </c>
      <c r="AJ12" s="76">
        <f>_xll.CQGXLContractData(Q12, "Y_Settlement")</f>
        <v>1076</v>
      </c>
      <c r="AK12" s="76">
        <f>_xll.CQGXLContractData(V12, "Y_Settlement")</f>
        <v>-46.25</v>
      </c>
    </row>
    <row r="13" spans="1:37" x14ac:dyDescent="0.2">
      <c r="A13" s="75" t="str">
        <f t="shared" ref="A13" si="25">Q13</f>
        <v>ZSEQ26</v>
      </c>
      <c r="B13" s="75" t="str">
        <f t="shared" si="2"/>
        <v>Aug</v>
      </c>
      <c r="C13" s="81" t="str">
        <f t="shared" si="3"/>
        <v>Q</v>
      </c>
      <c r="D13" s="76" t="str">
        <f t="shared" si="4"/>
        <v>ZSES1Q</v>
      </c>
      <c r="E13" s="76" t="str">
        <f t="shared" si="5"/>
        <v>ZSES2Q</v>
      </c>
      <c r="F13" s="76" t="str">
        <f t="shared" si="6"/>
        <v>ZSES3Q</v>
      </c>
      <c r="P13" s="77" t="str">
        <f t="shared" si="16"/>
        <v>Aug 16</v>
      </c>
      <c r="Q13" s="82" t="str">
        <f>_xll.CQGXLContractData($Q$1&amp;"?"&amp;R46,"Symbol")</f>
        <v>ZSEQ26</v>
      </c>
      <c r="R13" s="80" t="e">
        <f>IF(_xll.CQGXLContractData(Q13, "LastTradeToday")="",NA(),_xll.CQGXLContractData(Q13, "LastTradeToday"))</f>
        <v>#N/A</v>
      </c>
      <c r="S13" s="80">
        <f>_xll.CQGXLContractData(Q13, "Bid")</f>
        <v>1060.5</v>
      </c>
      <c r="T13" s="80">
        <f>_xll.CQGXLContractData(Q13, "Ask")</f>
        <v>1071.25</v>
      </c>
      <c r="U13" s="80" t="str">
        <f>IFERROR(R13-_xll.CQGXLContractData(Q13, "Y_Settlement"),"")</f>
        <v/>
      </c>
      <c r="V13" s="77" t="str">
        <f>O2</f>
        <v>ZSES12F</v>
      </c>
      <c r="W13" s="80" t="e">
        <f>IF(_xll.CQGXLContractData(V13, "LastTradeToday")="",NA(),_xll.CQGXLContractData(V13, "LastTradeToday"))</f>
        <v>#N/A</v>
      </c>
      <c r="X13" s="80" t="str">
        <f>IFERROR(W13-_xll.CQGXLContractData(V13, "Y_Settlement"),"")</f>
        <v/>
      </c>
      <c r="Y13" s="80" t="str">
        <f>_xll.CQGXLContractData(V13, "Bid")</f>
        <v/>
      </c>
      <c r="Z13" s="80">
        <f>_xll.CQGXLContractData(V13, "Ask")</f>
        <v>2.25</v>
      </c>
      <c r="AA13" s="80" t="e">
        <f t="shared" si="17"/>
        <v>#N/A</v>
      </c>
      <c r="AB13" s="80" t="e">
        <f>IF(OR(S13="",T13=""),R13,(IF(OR(R13="",R13&lt;S13,R13&gt;T13),(S13+T13)/2,R13)))</f>
        <v>#N/A</v>
      </c>
      <c r="AC13" s="80" t="e">
        <f t="shared" si="23"/>
        <v>#N/A</v>
      </c>
      <c r="AD13" s="80" t="e">
        <f t="shared" si="18"/>
        <v>#N/A</v>
      </c>
      <c r="AF13" s="76" t="e">
        <f t="shared" si="19"/>
        <v>#N/A</v>
      </c>
      <c r="AG13" s="76" t="e">
        <f t="shared" si="20"/>
        <v>#N/A</v>
      </c>
      <c r="AH13" s="76" t="str">
        <f t="shared" si="21"/>
        <v>Aug 16</v>
      </c>
      <c r="AJ13" s="76">
        <f>_xll.CQGXLContractData(Q13, "Y_Settlement")</f>
        <v>1072.5</v>
      </c>
      <c r="AK13" s="76">
        <f>_xll.CQGXLContractData(V13, "Y_Settlement")</f>
        <v>-33.75</v>
      </c>
    </row>
    <row r="14" spans="1:37" x14ac:dyDescent="0.2"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7" x14ac:dyDescent="0.2">
      <c r="P15" s="77" t="str">
        <f>LEFT(RIGHT(Q2,3),1)</f>
        <v>F</v>
      </c>
      <c r="Q15" s="77" t="str">
        <f>IF(P15="F","Jan",IF(P15="G","Feb",IF(P15="H","Mar",IF(P15="J","Apr",IF(P15="K","May",IF(P15="M","Jun",IF(P15="N","Jul",IF(P15="Q","Aug",IF(P15="U","Sep",IF(P15="V","Oct",IF(P15="X","Nov",IF(P15="Z","Dec"))))))))))))</f>
        <v>Jan</v>
      </c>
      <c r="R15" s="77"/>
      <c r="S15" s="77"/>
      <c r="T15" s="80">
        <f>IFERROR(R2-_xll.CQGXLContractData(Q2, "Y_Settlement"),"")</f>
        <v>-3.25</v>
      </c>
      <c r="U15" s="77"/>
    </row>
    <row r="16" spans="1:37" x14ac:dyDescent="0.2">
      <c r="P16" s="77" t="str">
        <f t="shared" ref="P16:P26" si="26">LEFT(RIGHT(Q3,3),1)</f>
        <v>H</v>
      </c>
      <c r="Q16" s="77" t="str">
        <f t="shared" ref="Q16:Q26" si="27">IF(P16="F","Jan",IF(P16="G","Feb",IF(P16="H","Mar",IF(P16="J","Apr",IF(P16="K","May",IF(P16="M","Jun",IF(P16="N","Jul",IF(P16="Q","Aug",IF(P16="U","Sep",IF(P16="V","Oct",IF(P16="X","Nov",IF(P16="Z","Dec"))))))))))))</f>
        <v>Mar</v>
      </c>
    </row>
    <row r="17" spans="16:36" x14ac:dyDescent="0.2">
      <c r="P17" s="77" t="str">
        <f t="shared" si="26"/>
        <v>K</v>
      </c>
      <c r="Q17" s="77" t="str">
        <f t="shared" si="27"/>
        <v>May</v>
      </c>
      <c r="AB17" s="83"/>
      <c r="AC17" s="83"/>
    </row>
    <row r="18" spans="16:36" x14ac:dyDescent="0.2">
      <c r="P18" s="77" t="str">
        <f t="shared" si="26"/>
        <v>N</v>
      </c>
      <c r="Q18" s="77" t="str">
        <f t="shared" si="27"/>
        <v>Jul</v>
      </c>
      <c r="AB18" s="83"/>
      <c r="AC18" s="83"/>
      <c r="AJ18" s="76">
        <f>_xll.CQGXLContractData("ZSE?", "Settlement")</f>
        <v>1026.25</v>
      </c>
    </row>
    <row r="19" spans="16:36" x14ac:dyDescent="0.2">
      <c r="P19" s="77" t="str">
        <f t="shared" si="26"/>
        <v>Q</v>
      </c>
      <c r="Q19" s="77" t="str">
        <f t="shared" si="27"/>
        <v>Aug</v>
      </c>
      <c r="AB19" s="83"/>
      <c r="AC19" s="83"/>
      <c r="AJ19" s="76" t="str">
        <f>_xll.CQGXLContractData("ZSE?", "SettlementDateTime")</f>
        <v/>
      </c>
    </row>
    <row r="20" spans="16:36" x14ac:dyDescent="0.2">
      <c r="P20" s="77" t="str">
        <f t="shared" si="26"/>
        <v>U</v>
      </c>
      <c r="Q20" s="77" t="str">
        <f t="shared" si="27"/>
        <v>Sep</v>
      </c>
      <c r="U20" s="84"/>
      <c r="AB20" s="83"/>
      <c r="AC20" s="83"/>
      <c r="AJ20" s="76">
        <f>_xll.CQGXLContractData("ZSE?", "Y_Settlement")</f>
        <v>1026.25</v>
      </c>
    </row>
    <row r="21" spans="16:36" x14ac:dyDescent="0.2">
      <c r="P21" s="77" t="str">
        <f t="shared" si="26"/>
        <v>X</v>
      </c>
      <c r="Q21" s="77" t="str">
        <f t="shared" si="27"/>
        <v>Nov</v>
      </c>
      <c r="AB21" s="83"/>
      <c r="AC21" s="83"/>
    </row>
    <row r="22" spans="16:36" x14ac:dyDescent="0.2">
      <c r="P22" s="77" t="str">
        <f t="shared" si="26"/>
        <v>F</v>
      </c>
      <c r="Q22" s="77" t="str">
        <f t="shared" si="27"/>
        <v>Jan</v>
      </c>
      <c r="AB22" s="83"/>
      <c r="AC22" s="83"/>
    </row>
    <row r="23" spans="16:36" x14ac:dyDescent="0.2">
      <c r="P23" s="77" t="str">
        <f t="shared" si="26"/>
        <v>H</v>
      </c>
      <c r="Q23" s="77" t="str">
        <f t="shared" si="27"/>
        <v>Mar</v>
      </c>
      <c r="AB23" s="83"/>
      <c r="AC23" s="83"/>
    </row>
    <row r="24" spans="16:36" x14ac:dyDescent="0.2">
      <c r="P24" s="77" t="str">
        <f t="shared" si="26"/>
        <v>K</v>
      </c>
      <c r="Q24" s="77" t="str">
        <f t="shared" si="27"/>
        <v>May</v>
      </c>
      <c r="AB24" s="83"/>
      <c r="AC24" s="83"/>
    </row>
    <row r="25" spans="16:36" x14ac:dyDescent="0.2">
      <c r="P25" s="77" t="str">
        <f t="shared" si="26"/>
        <v>N</v>
      </c>
      <c r="Q25" s="77" t="str">
        <f t="shared" si="27"/>
        <v>Jul</v>
      </c>
    </row>
    <row r="26" spans="16:36" x14ac:dyDescent="0.2">
      <c r="P26" s="77" t="str">
        <f t="shared" si="26"/>
        <v>Q</v>
      </c>
      <c r="Q26" s="77" t="str">
        <f t="shared" si="27"/>
        <v>Aug</v>
      </c>
    </row>
    <row r="34" spans="18:19" x14ac:dyDescent="0.2">
      <c r="R34" s="76" t="s">
        <v>6</v>
      </c>
    </row>
    <row r="35" spans="18:19" x14ac:dyDescent="0.2">
      <c r="R35" s="76">
        <f>IF(_xll.CQGXLContractData("ZSE?","Symbol")=_xll.CQGXLContractData("ZSE?1","Symbol"),1,2)</f>
        <v>2</v>
      </c>
      <c r="S35" s="76" t="str">
        <f>_xll.CQGXLContractData("ZSE?1","Symbol")</f>
        <v>ZSEX24</v>
      </c>
    </row>
    <row r="36" spans="18:19" x14ac:dyDescent="0.2">
      <c r="R36" s="76">
        <f>R35+1</f>
        <v>3</v>
      </c>
      <c r="S36" s="76" t="str">
        <f>_xll.CQGXLContractData("ZSE?2","Symbol")</f>
        <v>ZSEF25</v>
      </c>
    </row>
    <row r="37" spans="18:19" x14ac:dyDescent="0.2">
      <c r="R37" s="76">
        <f t="shared" ref="R37:R46" si="28">R36+1</f>
        <v>4</v>
      </c>
    </row>
    <row r="38" spans="18:19" x14ac:dyDescent="0.2">
      <c r="R38" s="76">
        <f t="shared" si="28"/>
        <v>5</v>
      </c>
    </row>
    <row r="39" spans="18:19" x14ac:dyDescent="0.2">
      <c r="R39" s="76">
        <f t="shared" si="28"/>
        <v>6</v>
      </c>
    </row>
    <row r="40" spans="18:19" x14ac:dyDescent="0.2">
      <c r="R40" s="76">
        <f t="shared" si="28"/>
        <v>7</v>
      </c>
    </row>
    <row r="41" spans="18:19" x14ac:dyDescent="0.2">
      <c r="R41" s="76">
        <f t="shared" si="28"/>
        <v>8</v>
      </c>
    </row>
    <row r="42" spans="18:19" x14ac:dyDescent="0.2">
      <c r="R42" s="76">
        <f t="shared" si="28"/>
        <v>9</v>
      </c>
    </row>
    <row r="43" spans="18:19" x14ac:dyDescent="0.2">
      <c r="R43" s="76">
        <f t="shared" si="28"/>
        <v>10</v>
      </c>
    </row>
    <row r="44" spans="18:19" x14ac:dyDescent="0.2">
      <c r="R44" s="76">
        <f t="shared" si="28"/>
        <v>11</v>
      </c>
    </row>
    <row r="45" spans="18:19" x14ac:dyDescent="0.2">
      <c r="R45" s="76">
        <f t="shared" si="28"/>
        <v>12</v>
      </c>
    </row>
    <row r="46" spans="18:19" x14ac:dyDescent="0.2">
      <c r="R46" s="76">
        <f t="shared" si="28"/>
        <v>13</v>
      </c>
    </row>
  </sheetData>
  <sheetProtection algorithmName="SHA-512" hashValue="wJSfKrR8AUgS/DWlPct1MkrULaWPyAEhskxEX6kjudgnbWrl+ELK30wvJoGmJBJyNeda4bZlIdnFb6nPnp3TSg==" saltValue="Tu66v1q8VmNuL1TXqqlwX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K46"/>
  <sheetViews>
    <sheetView workbookViewId="0">
      <selection sqref="A1:XFD1048576"/>
    </sheetView>
  </sheetViews>
  <sheetFormatPr defaultColWidth="9" defaultRowHeight="14.25" x14ac:dyDescent="0.2"/>
  <cols>
    <col min="1" max="17" width="9" style="76"/>
    <col min="18" max="18" width="14.375" style="76" customWidth="1"/>
    <col min="19" max="20" width="9" style="76"/>
    <col min="21" max="21" width="17.75" style="76" customWidth="1"/>
    <col min="22" max="16384" width="9" style="76"/>
  </cols>
  <sheetData>
    <row r="1" spans="1:37" x14ac:dyDescent="0.2">
      <c r="A1" s="75"/>
      <c r="B1" s="75"/>
      <c r="C1" s="75" t="s">
        <v>2</v>
      </c>
      <c r="D1" s="76">
        <v>1</v>
      </c>
      <c r="E1" s="76">
        <v>2</v>
      </c>
      <c r="F1" s="76">
        <v>3</v>
      </c>
      <c r="G1" s="76">
        <v>4</v>
      </c>
      <c r="H1" s="76">
        <v>5</v>
      </c>
      <c r="I1" s="76">
        <v>6</v>
      </c>
      <c r="J1" s="76">
        <v>7</v>
      </c>
      <c r="K1" s="76">
        <v>8</v>
      </c>
      <c r="L1" s="76">
        <v>9</v>
      </c>
      <c r="M1" s="76">
        <v>10</v>
      </c>
      <c r="N1" s="76">
        <v>11</v>
      </c>
      <c r="O1" s="76">
        <v>12</v>
      </c>
      <c r="P1" s="77"/>
      <c r="Q1" s="78" t="s">
        <v>9</v>
      </c>
      <c r="R1" s="79" t="s">
        <v>15</v>
      </c>
      <c r="S1" s="79" t="s">
        <v>0</v>
      </c>
      <c r="T1" s="79" t="s">
        <v>1</v>
      </c>
      <c r="U1" s="77" t="s">
        <v>4</v>
      </c>
      <c r="V1" s="77"/>
      <c r="W1" s="79" t="s">
        <v>3</v>
      </c>
      <c r="X1" s="77" t="s">
        <v>4</v>
      </c>
      <c r="Y1" s="79" t="s">
        <v>0</v>
      </c>
      <c r="Z1" s="79" t="s">
        <v>1</v>
      </c>
      <c r="AA1" s="77" t="s">
        <v>5</v>
      </c>
      <c r="AB1" s="77" t="s">
        <v>5</v>
      </c>
      <c r="AC1" s="80"/>
      <c r="AD1" s="77" t="s">
        <v>5</v>
      </c>
    </row>
    <row r="2" spans="1:37" x14ac:dyDescent="0.2">
      <c r="A2" s="75" t="str">
        <f>Q2</f>
        <v>ZCEZ24</v>
      </c>
      <c r="B2" s="75" t="str">
        <f>Q15</f>
        <v>Dec</v>
      </c>
      <c r="C2" s="81" t="str">
        <f>IF(B2="Jan","F",IF(B2="Feb","G",IF(B2="Mar","H",IF(B2="Apr","J",IF(B2="May","K",IF(B2="JUN","M",IF(B2="Jul","N",IF(B2="Aug","Q",IF(B2="Sep","U",IF(B2="Oct","V",IF(B2="Nov","X",IF(B2="Dec","Z"))))))))))))</f>
        <v>Z</v>
      </c>
      <c r="D2" s="76" t="str">
        <f>$Q$1&amp;$C$1&amp;$D$1&amp;$C2</f>
        <v>ZCES1Z</v>
      </c>
      <c r="E2" s="76" t="str">
        <f>$Q$1&amp;$C$1&amp;$E$1&amp;$C2</f>
        <v>ZCES2Z</v>
      </c>
      <c r="F2" s="76" t="str">
        <f>$Q$1&amp;$C$1&amp;$F$1&amp;$C2</f>
        <v>ZCES3Z</v>
      </c>
      <c r="G2" s="76" t="str">
        <f>$Q$1&amp;$C$1&amp;$G$1&amp;$C2</f>
        <v>ZCES4Z</v>
      </c>
      <c r="H2" s="76" t="str">
        <f>$Q$1&amp;$C$1&amp;$H$1&amp;$C2</f>
        <v>ZCES5Z</v>
      </c>
      <c r="I2" s="76" t="str">
        <f>$Q$1&amp;$C$1&amp;$I$1&amp;$C2</f>
        <v>ZCES6Z</v>
      </c>
      <c r="J2" s="76" t="str">
        <f>$Q$1&amp;$C$1&amp;$J$1&amp;$C2</f>
        <v>ZCES7Z</v>
      </c>
      <c r="K2" s="76" t="str">
        <f>$Q$1&amp;$C$1&amp;$K$1&amp;$C2</f>
        <v>ZCES8Z</v>
      </c>
      <c r="L2" s="76" t="str">
        <f>$Q$1&amp;$C$1&amp;$L$1&amp;$C2</f>
        <v>ZCES9Z</v>
      </c>
      <c r="M2" s="76" t="str">
        <f>$Q$1&amp;$C$1&amp;$M$1&amp;$C2</f>
        <v>ZCES10Z</v>
      </c>
      <c r="N2" s="76" t="str">
        <f>$Q$1&amp;$C$1&amp;$N$1&amp;$C2</f>
        <v>ZCES11Z</v>
      </c>
      <c r="O2" s="76" t="str">
        <f>$Q$1&amp;$C$1&amp;$O$1&amp;$C2</f>
        <v>ZCES12Z</v>
      </c>
      <c r="P2" s="77" t="str">
        <f>Q15&amp;" 1"&amp;RIGHT(Q2,1)</f>
        <v>Dec 14</v>
      </c>
      <c r="Q2" s="82" t="str">
        <f>_xll.CQGXLContractData($Q$1&amp;"?"&amp;R35,"Symbol")</f>
        <v>ZCEZ24</v>
      </c>
      <c r="R2" s="80">
        <f>IF(_xll.CQGXLContractData(Q2, "LastTradeToday")="",NA(),_xll.CQGXLContractData(Q2, "LastTradeToday"))</f>
        <v>429</v>
      </c>
      <c r="S2" s="80">
        <f>_xll.CQGXLContractData(Q2, "Bid")</f>
        <v>429</v>
      </c>
      <c r="T2" s="80">
        <f>_xll.CQGXLContractData(Q2, "Ask")</f>
        <v>429.25</v>
      </c>
      <c r="U2" s="80">
        <f>IFERROR(R2-_xll.CQGXLContractData(Q2, "Y_Settlement"),"")</f>
        <v>1.5</v>
      </c>
      <c r="V2" s="77" t="str">
        <f>D2</f>
        <v>ZCES1Z</v>
      </c>
      <c r="W2" s="80">
        <f>IF(_xll.CQGXLContractData(V2, "LastTradeToday")="",NA(),_xll.CQGXLContractData(V2, "LastTradeToday"))</f>
        <v>-12.75</v>
      </c>
      <c r="X2" s="80">
        <f>IFERROR(W2-_xll.CQGXLContractData(V2, "Y_Settlement"),"")</f>
        <v>0.25</v>
      </c>
      <c r="Y2" s="80">
        <f>_xll.CQGXLContractData(V2, "Bid")</f>
        <v>-12.75</v>
      </c>
      <c r="Z2" s="80">
        <f>_xll.CQGXLContractData(V2, "Ask")</f>
        <v>-12.5</v>
      </c>
      <c r="AA2" s="80">
        <f>IF(OR(W2="",W2&lt;Y2,W2&gt;Z2),(Y2+Z2)/2,W2)</f>
        <v>-12.75</v>
      </c>
      <c r="AB2" s="80">
        <f t="shared" ref="AB2:AB7" si="0">IF(OR(S2="",T2=""),R2,(IF(OR(R2="",R2&lt;S2,R2&gt;T2),(S2+T2)/2,R2)))</f>
        <v>429</v>
      </c>
      <c r="AC2" s="80">
        <f>IF(OR(R2="",R2&lt;S2,R2&gt;T2),(S2+T2)/2,R2)</f>
        <v>429</v>
      </c>
      <c r="AD2" s="80">
        <f>IF(OR(Y2="",Z2=""),W2,(IF(OR(W2="",W2&lt;Y2,W2&gt;Z2),(Y2+Z2)/2,W2)))</f>
        <v>-12.75</v>
      </c>
      <c r="AF2" s="76">
        <f>IF(ISERROR(AC2),NA(),AC2)</f>
        <v>429</v>
      </c>
      <c r="AG2" s="76">
        <f>IF(ISERROR(AD2),NA(),AD2)</f>
        <v>-12.75</v>
      </c>
      <c r="AH2" s="76" t="str">
        <f>P2</f>
        <v>Dec 14</v>
      </c>
      <c r="AI2" s="76" t="str">
        <f>$P$2&amp;" , "&amp;P3</f>
        <v>Dec 14 , Mar 15</v>
      </c>
      <c r="AJ2" s="76">
        <f>_xll.CQGXLContractData(Q2, "Y_Settlement")</f>
        <v>427.5</v>
      </c>
      <c r="AK2" s="76">
        <f>_xll.CQGXLContractData(V2, "Y_Settlement")</f>
        <v>-13</v>
      </c>
    </row>
    <row r="3" spans="1:37" x14ac:dyDescent="0.2">
      <c r="A3" s="75" t="str">
        <f t="shared" ref="A3:A13" si="1">Q3</f>
        <v>ZCEH25</v>
      </c>
      <c r="B3" s="75" t="str">
        <f t="shared" ref="B3:B13" si="2">Q16</f>
        <v>Mar</v>
      </c>
      <c r="C3" s="81" t="str">
        <f t="shared" ref="C3:C13" si="3">IF(B3="Jan","F",IF(B3="Feb","G",IF(B3="Mar","H",IF(B3="Apr","J",IF(B3="May","K",IF(B3="JUN","M",IF(B3="Jul","N",IF(B3="Aug","Q",IF(B3="Sep","U",IF(B3="Oct","V",IF(B3="Nov","X",IF(B3="Dec","Z"))))))))))))</f>
        <v>H</v>
      </c>
      <c r="D3" s="76" t="str">
        <f t="shared" ref="D3:D13" si="4">$Q$1&amp;$C$1&amp;$D$1&amp;$C3</f>
        <v>ZCES1H</v>
      </c>
      <c r="E3" s="76" t="str">
        <f t="shared" ref="E3:E13" si="5">$Q$1&amp;$C$1&amp;$E$1&amp;$C3</f>
        <v>ZCES2H</v>
      </c>
      <c r="F3" s="76" t="str">
        <f t="shared" ref="F3:F13" si="6">$Q$1&amp;$C$1&amp;$F$1&amp;$C3</f>
        <v>ZCES3H</v>
      </c>
      <c r="G3" s="76" t="str">
        <f t="shared" ref="G3:G11" si="7">$Q$1&amp;$C$1&amp;$G$1&amp;$C3</f>
        <v>ZCES4H</v>
      </c>
      <c r="H3" s="76" t="str">
        <f t="shared" ref="H3:H10" si="8">$Q$1&amp;$C$1&amp;$H$1&amp;$C3</f>
        <v>ZCES5H</v>
      </c>
      <c r="I3" s="76" t="str">
        <f t="shared" ref="I3:I9" si="9">$Q$1&amp;$C$1&amp;$I$1&amp;$C3</f>
        <v>ZCES6H</v>
      </c>
      <c r="J3" s="76" t="str">
        <f t="shared" ref="J3:J8" si="10">$Q$1&amp;$C$1&amp;$J$1&amp;$C3</f>
        <v>ZCES7H</v>
      </c>
      <c r="K3" s="76" t="str">
        <f t="shared" ref="K3:K7" si="11">$Q$1&amp;$C$1&amp;$K$1&amp;$C3</f>
        <v>ZCES8H</v>
      </c>
      <c r="L3" s="76" t="str">
        <f t="shared" ref="L3:L6" si="12">$Q$1&amp;$C$1&amp;$L$1&amp;$C3</f>
        <v>ZCES9H</v>
      </c>
      <c r="M3" s="76" t="str">
        <f t="shared" ref="M3:M5" si="13">$Q$1&amp;$C$1&amp;$M$1&amp;$C3</f>
        <v>ZCES10H</v>
      </c>
      <c r="N3" s="76" t="str">
        <f t="shared" ref="N3:N4" si="14">$Q$1&amp;$C$1&amp;$N$1&amp;$C3</f>
        <v>ZCES11H</v>
      </c>
      <c r="O3" s="76" t="str">
        <f t="shared" ref="O3" si="15">$Q$1&amp;$C$1&amp;$O$1&amp;$C3</f>
        <v>ZCES12H</v>
      </c>
      <c r="P3" s="77" t="str">
        <f t="shared" ref="P3:P13" si="16">Q16&amp;" 1"&amp;RIGHT(Q3,1)</f>
        <v>Mar 15</v>
      </c>
      <c r="Q3" s="82" t="str">
        <f>_xll.CQGXLContractData($Q$1&amp;"?"&amp;R36,"Symbol")</f>
        <v>ZCEH25</v>
      </c>
      <c r="R3" s="80">
        <f>IF(_xll.CQGXLContractData(Q3, "LastTradeToday")="",NA(),_xll.CQGXLContractData(Q3, "LastTradeToday"))</f>
        <v>441.75</v>
      </c>
      <c r="S3" s="80">
        <f>_xll.CQGXLContractData(Q3, "Bid")</f>
        <v>441.75</v>
      </c>
      <c r="T3" s="80">
        <f>_xll.CQGXLContractData(Q3, "Ask")</f>
        <v>442</v>
      </c>
      <c r="U3" s="80">
        <f>IFERROR(R3-_xll.CQGXLContractData(Q3, "Y_Settlement"),"")</f>
        <v>1.25</v>
      </c>
      <c r="V3" s="77" t="str">
        <f>E2</f>
        <v>ZCES2Z</v>
      </c>
      <c r="W3" s="80">
        <f>IF(_xll.CQGXLContractData(V3, "LastTradeToday")="",NA(),_xll.CQGXLContractData(V3, "LastTradeToday"))</f>
        <v>-19.75</v>
      </c>
      <c r="X3" s="80">
        <f>IFERROR(W3-_xll.CQGXLContractData(V3, "Y_Settlement"),"")</f>
        <v>0.5</v>
      </c>
      <c r="Y3" s="80">
        <f>_xll.CQGXLContractData(V3, "Bid")</f>
        <v>-20</v>
      </c>
      <c r="Z3" s="80">
        <f>_xll.CQGXLContractData(V3, "Ask")</f>
        <v>-19.75</v>
      </c>
      <c r="AA3" s="80">
        <f t="shared" ref="AA3:AA13" si="17">IF(OR(W3="",W3&lt;Y3,W3&gt;Z3),(Y3+Z3)/2,W3)</f>
        <v>-19.75</v>
      </c>
      <c r="AB3" s="80">
        <f t="shared" si="0"/>
        <v>441.75</v>
      </c>
      <c r="AC3" s="80">
        <f>IF(OR(R3="",R3&lt;S3,R3&gt;T3),(S3+T3)/2,R3)</f>
        <v>441.75</v>
      </c>
      <c r="AD3" s="80">
        <f t="shared" ref="AD3:AD13" si="18">IF(OR(Y3="",Z3=""),W3,(IF(OR(W3="",W3&lt;Y3,W3&gt;Z3),(Y3+Z3)/2,W3)))</f>
        <v>-19.75</v>
      </c>
      <c r="AF3" s="76">
        <f t="shared" ref="AF3:AG13" si="19">IF(ISERROR(AC3),NA(),AC3)</f>
        <v>441.75</v>
      </c>
      <c r="AG3" s="76">
        <f t="shared" si="19"/>
        <v>-19.75</v>
      </c>
      <c r="AH3" s="76" t="str">
        <f t="shared" ref="AH3:AH13" si="20">P3</f>
        <v>Mar 15</v>
      </c>
      <c r="AI3" s="76" t="str">
        <f t="shared" ref="AI3:AI12" si="21">$P$2&amp;" , "&amp;P4</f>
        <v>Dec 14 , May 15</v>
      </c>
      <c r="AJ3" s="76">
        <f>_xll.CQGXLContractData(Q3, "Y_Settlement")</f>
        <v>440.5</v>
      </c>
      <c r="AK3" s="76">
        <f>_xll.CQGXLContractData(V3, "Y_Settlement")</f>
        <v>-20.25</v>
      </c>
    </row>
    <row r="4" spans="1:37" x14ac:dyDescent="0.2">
      <c r="A4" s="75" t="str">
        <f t="shared" si="1"/>
        <v>ZCEK25</v>
      </c>
      <c r="B4" s="75" t="str">
        <f t="shared" si="2"/>
        <v>May</v>
      </c>
      <c r="C4" s="81" t="str">
        <f t="shared" si="3"/>
        <v>K</v>
      </c>
      <c r="D4" s="76" t="str">
        <f t="shared" si="4"/>
        <v>ZCES1K</v>
      </c>
      <c r="E4" s="76" t="str">
        <f t="shared" si="5"/>
        <v>ZCES2K</v>
      </c>
      <c r="F4" s="76" t="str">
        <f t="shared" si="6"/>
        <v>ZCES3K</v>
      </c>
      <c r="G4" s="76" t="str">
        <f t="shared" si="7"/>
        <v>ZCES4K</v>
      </c>
      <c r="H4" s="76" t="str">
        <f t="shared" si="8"/>
        <v>ZCES5K</v>
      </c>
      <c r="I4" s="76" t="str">
        <f t="shared" si="9"/>
        <v>ZCES6K</v>
      </c>
      <c r="J4" s="76" t="str">
        <f t="shared" si="10"/>
        <v>ZCES7K</v>
      </c>
      <c r="K4" s="76" t="str">
        <f t="shared" si="11"/>
        <v>ZCES8K</v>
      </c>
      <c r="L4" s="76" t="str">
        <f t="shared" si="12"/>
        <v>ZCES9K</v>
      </c>
      <c r="M4" s="76" t="str">
        <f t="shared" si="13"/>
        <v>ZCES10K</v>
      </c>
      <c r="N4" s="76" t="str">
        <f t="shared" si="14"/>
        <v>ZCES11K</v>
      </c>
      <c r="P4" s="77" t="str">
        <f t="shared" si="16"/>
        <v>May 15</v>
      </c>
      <c r="Q4" s="82" t="str">
        <f>_xll.CQGXLContractData($Q$1&amp;"?"&amp;R37,"Symbol")</f>
        <v>ZCEK25</v>
      </c>
      <c r="R4" s="80">
        <f>IF(_xll.CQGXLContractData(Q4, "LastTradeToday")="",NA(),_xll.CQGXLContractData(Q4, "LastTradeToday"))</f>
        <v>449</v>
      </c>
      <c r="S4" s="80">
        <f>_xll.CQGXLContractData(Q4, "Bid")</f>
        <v>448.75</v>
      </c>
      <c r="T4" s="80">
        <f>_xll.CQGXLContractData(Q4, "Ask")</f>
        <v>449</v>
      </c>
      <c r="U4" s="80">
        <f>IFERROR(R4-_xll.CQGXLContractData(Q4, "Y_Settlement"),"")</f>
        <v>1.25</v>
      </c>
      <c r="V4" s="77" t="str">
        <f>F2</f>
        <v>ZCES3Z</v>
      </c>
      <c r="W4" s="80">
        <f>IF(_xll.CQGXLContractData(V4, "LastTradeToday")="",NA(),_xll.CQGXLContractData(V4, "LastTradeToday"))</f>
        <v>-23.5</v>
      </c>
      <c r="X4" s="80">
        <f>IFERROR(W4-_xll.CQGXLContractData(V4, "Y_Settlement"),"")</f>
        <v>0.5</v>
      </c>
      <c r="Y4" s="80">
        <f>_xll.CQGXLContractData(V4, "Bid")</f>
        <v>-23.5</v>
      </c>
      <c r="Z4" s="80">
        <f>_xll.CQGXLContractData(V4, "Ask")</f>
        <v>-23.25</v>
      </c>
      <c r="AA4" s="80">
        <f t="shared" si="17"/>
        <v>-23.5</v>
      </c>
      <c r="AB4" s="80">
        <f t="shared" si="0"/>
        <v>449</v>
      </c>
      <c r="AC4" s="80">
        <f t="shared" ref="AC4:AC13" si="22">IF(OR(R4="",R4&lt;S4,R4&gt;T4),(S4+T4)/2,R4)</f>
        <v>449</v>
      </c>
      <c r="AD4" s="80">
        <f t="shared" si="18"/>
        <v>-23.5</v>
      </c>
      <c r="AF4" s="76">
        <f t="shared" si="19"/>
        <v>449</v>
      </c>
      <c r="AG4" s="76">
        <f t="shared" si="19"/>
        <v>-23.5</v>
      </c>
      <c r="AH4" s="76" t="str">
        <f t="shared" si="20"/>
        <v>May 15</v>
      </c>
      <c r="AI4" s="76" t="str">
        <f t="shared" si="21"/>
        <v>Dec 14 , Jul 15</v>
      </c>
      <c r="AJ4" s="76">
        <f>_xll.CQGXLContractData(Q4, "Y_Settlement")</f>
        <v>447.75</v>
      </c>
      <c r="AK4" s="76">
        <f>_xll.CQGXLContractData(V4, "Y_Settlement")</f>
        <v>-24</v>
      </c>
    </row>
    <row r="5" spans="1:37" x14ac:dyDescent="0.2">
      <c r="A5" s="75" t="str">
        <f t="shared" si="1"/>
        <v>ZCEN25</v>
      </c>
      <c r="B5" s="75" t="str">
        <f t="shared" si="2"/>
        <v>Jul</v>
      </c>
      <c r="C5" s="81" t="str">
        <f t="shared" si="3"/>
        <v>N</v>
      </c>
      <c r="D5" s="76" t="str">
        <f t="shared" si="4"/>
        <v>ZCES1N</v>
      </c>
      <c r="E5" s="76" t="str">
        <f t="shared" si="5"/>
        <v>ZCES2N</v>
      </c>
      <c r="F5" s="76" t="str">
        <f t="shared" si="6"/>
        <v>ZCES3N</v>
      </c>
      <c r="G5" s="76" t="str">
        <f t="shared" si="7"/>
        <v>ZCES4N</v>
      </c>
      <c r="H5" s="76" t="str">
        <f t="shared" si="8"/>
        <v>ZCES5N</v>
      </c>
      <c r="I5" s="76" t="str">
        <f t="shared" si="9"/>
        <v>ZCES6N</v>
      </c>
      <c r="J5" s="76" t="str">
        <f t="shared" si="10"/>
        <v>ZCES7N</v>
      </c>
      <c r="K5" s="76" t="str">
        <f t="shared" si="11"/>
        <v>ZCES8N</v>
      </c>
      <c r="L5" s="76" t="str">
        <f t="shared" si="12"/>
        <v>ZCES9N</v>
      </c>
      <c r="M5" s="76" t="str">
        <f t="shared" si="13"/>
        <v>ZCES10N</v>
      </c>
      <c r="P5" s="77" t="str">
        <f t="shared" si="16"/>
        <v>Jul 15</v>
      </c>
      <c r="Q5" s="82" t="str">
        <f>_xll.CQGXLContractData($Q$1&amp;"?"&amp;R38,"Symbol")</f>
        <v>ZCEN25</v>
      </c>
      <c r="R5" s="80">
        <f>IF(_xll.CQGXLContractData(Q5, "LastTradeToday")="",NA(),_xll.CQGXLContractData(Q5, "LastTradeToday"))</f>
        <v>452.25</v>
      </c>
      <c r="S5" s="80">
        <f>_xll.CQGXLContractData(Q5, "Bid")</f>
        <v>452.25</v>
      </c>
      <c r="T5" s="80">
        <f>_xll.CQGXLContractData(Q5, "Ask")</f>
        <v>452.5</v>
      </c>
      <c r="U5" s="80">
        <f>IFERROR(R5-_xll.CQGXLContractData(Q5, "Y_Settlement"),"")</f>
        <v>0.75</v>
      </c>
      <c r="V5" s="77" t="str">
        <f>G2</f>
        <v>ZCES4Z</v>
      </c>
      <c r="W5" s="80">
        <f>IF(_xll.CQGXLContractData(V5, "LastTradeToday")="",NA(),_xll.CQGXLContractData(V5, "LastTradeToday"))</f>
        <v>-14.5</v>
      </c>
      <c r="X5" s="80">
        <f>IFERROR(W5-_xll.CQGXLContractData(V5, "Y_Settlement"),"")</f>
        <v>1</v>
      </c>
      <c r="Y5" s="80">
        <f>_xll.CQGXLContractData(V5, "Bid")</f>
        <v>-14.5</v>
      </c>
      <c r="Z5" s="80">
        <f>_xll.CQGXLContractData(V5, "Ask")</f>
        <v>-14</v>
      </c>
      <c r="AA5" s="80">
        <f t="shared" si="17"/>
        <v>-14.5</v>
      </c>
      <c r="AB5" s="80">
        <f t="shared" si="0"/>
        <v>452.25</v>
      </c>
      <c r="AC5" s="80">
        <f t="shared" si="22"/>
        <v>452.25</v>
      </c>
      <c r="AD5" s="80">
        <f t="shared" si="18"/>
        <v>-14.5</v>
      </c>
      <c r="AF5" s="76">
        <f t="shared" si="19"/>
        <v>452.25</v>
      </c>
      <c r="AG5" s="76">
        <f t="shared" si="19"/>
        <v>-14.5</v>
      </c>
      <c r="AH5" s="76" t="str">
        <f t="shared" si="20"/>
        <v>Jul 15</v>
      </c>
      <c r="AI5" s="76" t="str">
        <f t="shared" si="21"/>
        <v>Dec 14 , Sep 15</v>
      </c>
      <c r="AJ5" s="76">
        <f>_xll.CQGXLContractData(Q5, "Y_Settlement")</f>
        <v>451.5</v>
      </c>
      <c r="AK5" s="76">
        <f>_xll.CQGXLContractData(V5, "Y_Settlement")</f>
        <v>-15.5</v>
      </c>
    </row>
    <row r="6" spans="1:37" x14ac:dyDescent="0.2">
      <c r="A6" s="75" t="str">
        <f t="shared" si="1"/>
        <v>ZCEU25</v>
      </c>
      <c r="B6" s="75" t="str">
        <f t="shared" si="2"/>
        <v>Sep</v>
      </c>
      <c r="C6" s="81" t="str">
        <f t="shared" si="3"/>
        <v>U</v>
      </c>
      <c r="D6" s="76" t="str">
        <f t="shared" si="4"/>
        <v>ZCES1U</v>
      </c>
      <c r="E6" s="76" t="str">
        <f t="shared" si="5"/>
        <v>ZCES2U</v>
      </c>
      <c r="F6" s="76" t="str">
        <f t="shared" si="6"/>
        <v>ZCES3U</v>
      </c>
      <c r="G6" s="76" t="str">
        <f t="shared" si="7"/>
        <v>ZCES4U</v>
      </c>
      <c r="H6" s="76" t="str">
        <f t="shared" si="8"/>
        <v>ZCES5U</v>
      </c>
      <c r="I6" s="76" t="str">
        <f t="shared" si="9"/>
        <v>ZCES6U</v>
      </c>
      <c r="J6" s="76" t="str">
        <f t="shared" si="10"/>
        <v>ZCES7U</v>
      </c>
      <c r="K6" s="76" t="str">
        <f t="shared" si="11"/>
        <v>ZCES8U</v>
      </c>
      <c r="L6" s="76" t="str">
        <f t="shared" si="12"/>
        <v>ZCES9U</v>
      </c>
      <c r="P6" s="77" t="str">
        <f t="shared" si="16"/>
        <v>Sep 15</v>
      </c>
      <c r="Q6" s="82" t="str">
        <f>_xll.CQGXLContractData($Q$1&amp;"?"&amp;R39,"Symbol")</f>
        <v>ZCEU25</v>
      </c>
      <c r="R6" s="80">
        <f>IF(_xll.CQGXLContractData(Q6, "LastTradeToday")="",NA(),_xll.CQGXLContractData(Q6, "LastTradeToday"))</f>
        <v>443.25</v>
      </c>
      <c r="S6" s="80">
        <f>_xll.CQGXLContractData(Q6, "Bid")</f>
        <v>443.25</v>
      </c>
      <c r="T6" s="80">
        <f>_xll.CQGXLContractData(Q6, "Ask")</f>
        <v>443.5</v>
      </c>
      <c r="U6" s="80">
        <f>IFERROR(R6-_xll.CQGXLContractData(Q6, "Y_Settlement"),"")</f>
        <v>0.25</v>
      </c>
      <c r="V6" s="77" t="str">
        <f>H2</f>
        <v>ZCES5Z</v>
      </c>
      <c r="W6" s="80">
        <f>IF(_xll.CQGXLContractData(V6, "LastTradeToday")="",NA(),_xll.CQGXLContractData(V6, "LastTradeToday"))</f>
        <v>-18.25</v>
      </c>
      <c r="X6" s="80">
        <f>IFERROR(W6-_xll.CQGXLContractData(V6, "Y_Settlement"),"")</f>
        <v>1.25</v>
      </c>
      <c r="Y6" s="80">
        <f>_xll.CQGXLContractData(V6, "Bid")</f>
        <v>-18.25</v>
      </c>
      <c r="Z6" s="80">
        <f>_xll.CQGXLContractData(V6, "Ask")</f>
        <v>-17.75</v>
      </c>
      <c r="AA6" s="80">
        <f t="shared" si="17"/>
        <v>-18.25</v>
      </c>
      <c r="AB6" s="80">
        <f t="shared" si="0"/>
        <v>443.25</v>
      </c>
      <c r="AC6" s="80">
        <f t="shared" si="22"/>
        <v>443.25</v>
      </c>
      <c r="AD6" s="80">
        <f t="shared" si="18"/>
        <v>-18.25</v>
      </c>
      <c r="AF6" s="76">
        <f t="shared" si="19"/>
        <v>443.25</v>
      </c>
      <c r="AG6" s="76">
        <f t="shared" si="19"/>
        <v>-18.25</v>
      </c>
      <c r="AH6" s="76" t="str">
        <f t="shared" si="20"/>
        <v>Sep 15</v>
      </c>
      <c r="AI6" s="76" t="str">
        <f t="shared" si="21"/>
        <v>Dec 14 , Dec 15</v>
      </c>
      <c r="AJ6" s="76">
        <f>_xll.CQGXLContractData(Q6, "Y_Settlement")</f>
        <v>443</v>
      </c>
      <c r="AK6" s="76">
        <f>_xll.CQGXLContractData(V6, "Y_Settlement")</f>
        <v>-19.5</v>
      </c>
    </row>
    <row r="7" spans="1:37" x14ac:dyDescent="0.2">
      <c r="A7" s="75" t="str">
        <f t="shared" si="1"/>
        <v>ZCEZ25</v>
      </c>
      <c r="B7" s="75" t="str">
        <f t="shared" si="2"/>
        <v>Dec</v>
      </c>
      <c r="C7" s="81" t="str">
        <f t="shared" si="3"/>
        <v>Z</v>
      </c>
      <c r="D7" s="76" t="str">
        <f t="shared" si="4"/>
        <v>ZCES1Z</v>
      </c>
      <c r="E7" s="76" t="str">
        <f t="shared" si="5"/>
        <v>ZCES2Z</v>
      </c>
      <c r="F7" s="76" t="str">
        <f t="shared" si="6"/>
        <v>ZCES3Z</v>
      </c>
      <c r="G7" s="76" t="str">
        <f t="shared" si="7"/>
        <v>ZCES4Z</v>
      </c>
      <c r="H7" s="76" t="str">
        <f t="shared" si="8"/>
        <v>ZCES5Z</v>
      </c>
      <c r="I7" s="76" t="str">
        <f t="shared" si="9"/>
        <v>ZCES6Z</v>
      </c>
      <c r="J7" s="76" t="str">
        <f t="shared" si="10"/>
        <v>ZCES7Z</v>
      </c>
      <c r="K7" s="76" t="str">
        <f t="shared" si="11"/>
        <v>ZCES8Z</v>
      </c>
      <c r="P7" s="77" t="str">
        <f t="shared" si="16"/>
        <v>Dec 15</v>
      </c>
      <c r="Q7" s="82" t="str">
        <f>_xll.CQGXLContractData($Q$1&amp;"?"&amp;R40,"Symbol")</f>
        <v>ZCEZ25</v>
      </c>
      <c r="R7" s="80">
        <f>IF(_xll.CQGXLContractData(Q7, "LastTradeToday")="",NA(),_xll.CQGXLContractData(Q7, "LastTradeToday"))</f>
        <v>447.25</v>
      </c>
      <c r="S7" s="80">
        <f>_xll.CQGXLContractData(Q7, "Bid")</f>
        <v>447</v>
      </c>
      <c r="T7" s="80">
        <f>_xll.CQGXLContractData(Q7, "Ask")</f>
        <v>447.25</v>
      </c>
      <c r="U7" s="80">
        <f>IFERROR(R7-_xll.CQGXLContractData(Q7, "Y_Settlement"),"")</f>
        <v>0.25</v>
      </c>
      <c r="V7" s="77" t="str">
        <f>I2</f>
        <v>ZCES6Z</v>
      </c>
      <c r="W7" s="80" t="e">
        <f>IF(_xll.CQGXLContractData(V7, "LastTradeToday")="",NA(),_xll.CQGXLContractData(V7, "LastTradeToday"))</f>
        <v>#N/A</v>
      </c>
      <c r="X7" s="80" t="str">
        <f>IFERROR(W7-_xll.CQGXLContractData(V7, "Y_Settlement"),"")</f>
        <v/>
      </c>
      <c r="Y7" s="80">
        <f>_xll.CQGXLContractData(V7, "Bid")</f>
        <v>-29</v>
      </c>
      <c r="Z7" s="80">
        <f>_xll.CQGXLContractData(V7, "Ask")</f>
        <v>-28.25</v>
      </c>
      <c r="AA7" s="80" t="e">
        <f t="shared" si="17"/>
        <v>#N/A</v>
      </c>
      <c r="AB7" s="80">
        <f t="shared" si="0"/>
        <v>447.25</v>
      </c>
      <c r="AC7" s="80">
        <f t="shared" si="22"/>
        <v>447.25</v>
      </c>
      <c r="AD7" s="80" t="e">
        <f>IF(OR(Y7="",Z7=""),W7,(IF(OR(W7="",W7&lt;Y7,W7&gt;Z7),(Y7+Z7)/2,W7)))</f>
        <v>#N/A</v>
      </c>
      <c r="AF7" s="76">
        <f t="shared" si="19"/>
        <v>447.25</v>
      </c>
      <c r="AG7" s="76" t="e">
        <f t="shared" si="19"/>
        <v>#N/A</v>
      </c>
      <c r="AH7" s="76" t="str">
        <f t="shared" si="20"/>
        <v>Dec 15</v>
      </c>
      <c r="AI7" s="76" t="str">
        <f t="shared" si="21"/>
        <v>Dec 14 , Mar 16</v>
      </c>
      <c r="AJ7" s="76">
        <f>_xll.CQGXLContractData(Q7, "Y_Settlement")</f>
        <v>447</v>
      </c>
      <c r="AK7" s="76">
        <f>_xll.CQGXLContractData(V7, "Y_Settlement")</f>
        <v>-29.75</v>
      </c>
    </row>
    <row r="8" spans="1:37" x14ac:dyDescent="0.2">
      <c r="A8" s="75" t="str">
        <f t="shared" si="1"/>
        <v>ZCEH26</v>
      </c>
      <c r="B8" s="75" t="str">
        <f t="shared" si="2"/>
        <v>Mar</v>
      </c>
      <c r="C8" s="81" t="str">
        <f t="shared" si="3"/>
        <v>H</v>
      </c>
      <c r="D8" s="76" t="str">
        <f t="shared" si="4"/>
        <v>ZCES1H</v>
      </c>
      <c r="E8" s="76" t="str">
        <f t="shared" si="5"/>
        <v>ZCES2H</v>
      </c>
      <c r="F8" s="76" t="str">
        <f t="shared" si="6"/>
        <v>ZCES3H</v>
      </c>
      <c r="G8" s="76" t="str">
        <f t="shared" si="7"/>
        <v>ZCES4H</v>
      </c>
      <c r="H8" s="76" t="str">
        <f t="shared" si="8"/>
        <v>ZCES5H</v>
      </c>
      <c r="I8" s="76" t="str">
        <f t="shared" si="9"/>
        <v>ZCES6H</v>
      </c>
      <c r="J8" s="76" t="str">
        <f t="shared" si="10"/>
        <v>ZCES7H</v>
      </c>
      <c r="P8" s="77" t="str">
        <f t="shared" si="16"/>
        <v>Mar 16</v>
      </c>
      <c r="Q8" s="82" t="str">
        <f>_xll.CQGXLContractData($Q$1&amp;"?"&amp;R41,"Symbol")</f>
        <v>ZCEH26</v>
      </c>
      <c r="R8" s="80">
        <f>IF(_xll.CQGXLContractData(Q8, "LastTradeToday")="",NA(),_xll.CQGXLContractData(Q8, "LastTradeToday"))</f>
        <v>457.5</v>
      </c>
      <c r="S8" s="80">
        <f>_xll.CQGXLContractData(Q8, "Bid")</f>
        <v>457.5</v>
      </c>
      <c r="T8" s="80">
        <f>_xll.CQGXLContractData(Q8, "Ask")</f>
        <v>458</v>
      </c>
      <c r="U8" s="80">
        <f>IFERROR(R8-_xll.CQGXLContractData(Q8, "Y_Settlement"),"")</f>
        <v>0.25</v>
      </c>
      <c r="V8" s="77" t="str">
        <f>J2</f>
        <v>ZCES7Z</v>
      </c>
      <c r="W8" s="80" t="e">
        <f>IF(_xll.CQGXLContractData(V8, "LastTradeToday")="",NA(),_xll.CQGXLContractData(V8, "LastTradeToday"))</f>
        <v>#N/A</v>
      </c>
      <c r="X8" s="80" t="str">
        <f>IFERROR(W8-_xll.CQGXLContractData(V8, "Y_Settlement"),"")</f>
        <v/>
      </c>
      <c r="Y8" s="80">
        <f>_xll.CQGXLContractData(V8, "Bid")</f>
        <v>-35.25</v>
      </c>
      <c r="Z8" s="80">
        <f>_xll.CQGXLContractData(V8, "Ask")</f>
        <v>-34.5</v>
      </c>
      <c r="AA8" s="80" t="e">
        <f t="shared" si="17"/>
        <v>#N/A</v>
      </c>
      <c r="AB8" s="80">
        <f>IF(OR(S8="",T8=""),R8,(IF(OR(R8="",R8&lt;S8,R8&gt;T8),(S8+T8)/2,R8)))</f>
        <v>457.5</v>
      </c>
      <c r="AC8" s="80">
        <f t="shared" si="22"/>
        <v>457.5</v>
      </c>
      <c r="AD8" s="80" t="e">
        <f t="shared" si="18"/>
        <v>#N/A</v>
      </c>
      <c r="AF8" s="76">
        <f t="shared" si="19"/>
        <v>457.5</v>
      </c>
      <c r="AG8" s="76" t="e">
        <f t="shared" si="19"/>
        <v>#N/A</v>
      </c>
      <c r="AH8" s="76" t="str">
        <f t="shared" si="20"/>
        <v>Mar 16</v>
      </c>
      <c r="AI8" s="76" t="str">
        <f t="shared" si="21"/>
        <v>Dec 14 , May 16</v>
      </c>
      <c r="AJ8" s="76">
        <f>_xll.CQGXLContractData(Q8, "Y_Settlement")</f>
        <v>457.25</v>
      </c>
      <c r="AK8" s="76">
        <f>_xll.CQGXLContractData(V8, "Y_Settlement")</f>
        <v>-35.75</v>
      </c>
    </row>
    <row r="9" spans="1:37" x14ac:dyDescent="0.2">
      <c r="A9" s="75" t="str">
        <f t="shared" si="1"/>
        <v>ZCEK26</v>
      </c>
      <c r="B9" s="75" t="str">
        <f t="shared" si="2"/>
        <v>May</v>
      </c>
      <c r="C9" s="81" t="str">
        <f t="shared" si="3"/>
        <v>K</v>
      </c>
      <c r="D9" s="76" t="str">
        <f t="shared" si="4"/>
        <v>ZCES1K</v>
      </c>
      <c r="E9" s="76" t="str">
        <f t="shared" si="5"/>
        <v>ZCES2K</v>
      </c>
      <c r="F9" s="76" t="str">
        <f t="shared" si="6"/>
        <v>ZCES3K</v>
      </c>
      <c r="G9" s="76" t="str">
        <f t="shared" si="7"/>
        <v>ZCES4K</v>
      </c>
      <c r="H9" s="76" t="str">
        <f t="shared" si="8"/>
        <v>ZCES5K</v>
      </c>
      <c r="I9" s="76" t="str">
        <f t="shared" si="9"/>
        <v>ZCES6K</v>
      </c>
      <c r="P9" s="77" t="str">
        <f t="shared" si="16"/>
        <v>May 16</v>
      </c>
      <c r="Q9" s="82" t="str">
        <f>_xll.CQGXLContractData($Q$1&amp;"?"&amp;R42,"Symbol")</f>
        <v>ZCEK26</v>
      </c>
      <c r="R9" s="80">
        <f>IF(_xll.CQGXLContractData(Q9, "LastTradeToday")="",NA(),_xll.CQGXLContractData(Q9, "LastTradeToday"))</f>
        <v>464</v>
      </c>
      <c r="S9" s="80">
        <f>_xll.CQGXLContractData(Q9, "Bid")</f>
        <v>463.75</v>
      </c>
      <c r="T9" s="80">
        <f>_xll.CQGXLContractData(Q9, "Ask")</f>
        <v>464.25</v>
      </c>
      <c r="U9" s="80">
        <f>IFERROR(R9-_xll.CQGXLContractData(Q9, "Y_Settlement"),"")</f>
        <v>0.75</v>
      </c>
      <c r="V9" s="77" t="str">
        <f>K2</f>
        <v>ZCES8Z</v>
      </c>
      <c r="W9" s="80" t="e">
        <f>IF(_xll.CQGXLContractData(V9, "LastTradeToday")="",NA(),_xll.CQGXLContractData(V9, "LastTradeToday"))</f>
        <v>#N/A</v>
      </c>
      <c r="X9" s="80" t="str">
        <f>IFERROR(W9-_xll.CQGXLContractData(V9, "Y_Settlement"),"")</f>
        <v/>
      </c>
      <c r="Y9" s="80">
        <f>_xll.CQGXLContractData(V9, "Bid")</f>
        <v>-39</v>
      </c>
      <c r="Z9" s="80">
        <f>_xll.CQGXLContractData(V9, "Ask")</f>
        <v>-38</v>
      </c>
      <c r="AA9" s="80" t="e">
        <f t="shared" si="17"/>
        <v>#N/A</v>
      </c>
      <c r="AB9" s="80">
        <f t="shared" ref="AB9:AB12" si="23">IF(OR(S9="",T9=""),R9,(IF(OR(R9="",R9&lt;S9,R9&gt;T9),(S9+T9)/2,R9)))</f>
        <v>464</v>
      </c>
      <c r="AC9" s="80">
        <f t="shared" si="22"/>
        <v>464</v>
      </c>
      <c r="AD9" s="80" t="e">
        <f t="shared" si="18"/>
        <v>#N/A</v>
      </c>
      <c r="AF9" s="76">
        <f t="shared" si="19"/>
        <v>464</v>
      </c>
      <c r="AG9" s="76" t="e">
        <f t="shared" si="19"/>
        <v>#N/A</v>
      </c>
      <c r="AH9" s="76" t="str">
        <f t="shared" si="20"/>
        <v>May 16</v>
      </c>
      <c r="AI9" s="76" t="str">
        <f t="shared" si="21"/>
        <v>Dec 14 , Jul 16</v>
      </c>
      <c r="AJ9" s="76">
        <f>_xll.CQGXLContractData(Q9, "Y_Settlement")</f>
        <v>463.25</v>
      </c>
      <c r="AK9" s="76">
        <f>_xll.CQGXLContractData(V9, "Y_Settlement")</f>
        <v>-39.75</v>
      </c>
    </row>
    <row r="10" spans="1:37" x14ac:dyDescent="0.2">
      <c r="A10" s="75" t="str">
        <f t="shared" si="1"/>
        <v>ZCEN26</v>
      </c>
      <c r="B10" s="75" t="str">
        <f t="shared" si="2"/>
        <v>Jul</v>
      </c>
      <c r="C10" s="81" t="str">
        <f t="shared" si="3"/>
        <v>N</v>
      </c>
      <c r="D10" s="76" t="str">
        <f t="shared" si="4"/>
        <v>ZCES1N</v>
      </c>
      <c r="E10" s="76" t="str">
        <f t="shared" si="5"/>
        <v>ZCES2N</v>
      </c>
      <c r="F10" s="76" t="str">
        <f t="shared" si="6"/>
        <v>ZCES3N</v>
      </c>
      <c r="G10" s="76" t="str">
        <f t="shared" si="7"/>
        <v>ZCES4N</v>
      </c>
      <c r="H10" s="76" t="str">
        <f t="shared" si="8"/>
        <v>ZCES5N</v>
      </c>
      <c r="P10" s="77" t="str">
        <f t="shared" si="16"/>
        <v>Jul 16</v>
      </c>
      <c r="Q10" s="82" t="str">
        <f>_xll.CQGXLContractData($Q$1&amp;"?"&amp;R43,"Symbol")</f>
        <v>ZCEN26</v>
      </c>
      <c r="R10" s="80">
        <f>IF(_xll.CQGXLContractData(Q10, "LastTradeToday")="",NA(),_xll.CQGXLContractData(Q10, "LastTradeToday"))</f>
        <v>467.5</v>
      </c>
      <c r="S10" s="80">
        <f>_xll.CQGXLContractData(Q10, "Bid")</f>
        <v>467.25</v>
      </c>
      <c r="T10" s="80">
        <f>_xll.CQGXLContractData(Q10, "Ask")</f>
        <v>467.5</v>
      </c>
      <c r="U10" s="80">
        <f>IFERROR(R10-_xll.CQGXLContractData(Q10, "Y_Settlement"),"")</f>
        <v>0.25</v>
      </c>
      <c r="V10" s="77" t="str">
        <f>L2</f>
        <v>ZCES9Z</v>
      </c>
      <c r="W10" s="80" t="e">
        <f>IF(_xll.CQGXLContractData(V10, "LastTradeToday")="",NA(),_xll.CQGXLContractData(V10, "LastTradeToday"))</f>
        <v>#N/A</v>
      </c>
      <c r="X10" s="80" t="str">
        <f>IFERROR(W10-_xll.CQGXLContractData(V10, "Y_Settlement"),"")</f>
        <v/>
      </c>
      <c r="Y10" s="80">
        <f>_xll.CQGXLContractData(V10, "Bid")</f>
        <v>-24.5</v>
      </c>
      <c r="Z10" s="80">
        <f>_xll.CQGXLContractData(V10, "Ask")</f>
        <v>-22.75</v>
      </c>
      <c r="AA10" s="80" t="e">
        <f t="shared" si="17"/>
        <v>#N/A</v>
      </c>
      <c r="AB10" s="80">
        <f t="shared" si="23"/>
        <v>467.5</v>
      </c>
      <c r="AC10" s="80">
        <f t="shared" si="22"/>
        <v>467.5</v>
      </c>
      <c r="AD10" s="80" t="e">
        <f t="shared" si="18"/>
        <v>#N/A</v>
      </c>
      <c r="AF10" s="76">
        <f t="shared" si="19"/>
        <v>467.5</v>
      </c>
      <c r="AG10" s="76" t="e">
        <f t="shared" si="19"/>
        <v>#N/A</v>
      </c>
      <c r="AH10" s="76" t="str">
        <f t="shared" si="20"/>
        <v>Jul 16</v>
      </c>
      <c r="AI10" s="76" t="str">
        <f t="shared" si="21"/>
        <v>Dec 14 , Sep 16</v>
      </c>
      <c r="AJ10" s="76">
        <f>_xll.CQGXLContractData(Q10, "Y_Settlement")</f>
        <v>467.25</v>
      </c>
      <c r="AK10" s="76">
        <f>_xll.CQGXLContractData(V10, "Y_Settlement")</f>
        <v>-26</v>
      </c>
    </row>
    <row r="11" spans="1:37" x14ac:dyDescent="0.2">
      <c r="A11" s="75" t="str">
        <f t="shared" si="1"/>
        <v>ZCEU26</v>
      </c>
      <c r="B11" s="75" t="str">
        <f t="shared" si="2"/>
        <v>Sep</v>
      </c>
      <c r="C11" s="81" t="str">
        <f t="shared" si="3"/>
        <v>U</v>
      </c>
      <c r="D11" s="76" t="str">
        <f t="shared" si="4"/>
        <v>ZCES1U</v>
      </c>
      <c r="E11" s="76" t="str">
        <f t="shared" si="5"/>
        <v>ZCES2U</v>
      </c>
      <c r="F11" s="76" t="str">
        <f t="shared" si="6"/>
        <v>ZCES3U</v>
      </c>
      <c r="G11" s="76" t="str">
        <f t="shared" si="7"/>
        <v>ZCES4U</v>
      </c>
      <c r="P11" s="77" t="str">
        <f t="shared" si="16"/>
        <v>Sep 16</v>
      </c>
      <c r="Q11" s="82" t="str">
        <f>_xll.CQGXLContractData($Q$1&amp;"?"&amp;R44,"Symbol")</f>
        <v>ZCEU26</v>
      </c>
      <c r="R11" s="80">
        <f>IF(_xll.CQGXLContractData(Q11, "LastTradeToday")="",NA(),_xll.CQGXLContractData(Q11, "LastTradeToday"))</f>
        <v>453.25</v>
      </c>
      <c r="S11" s="80">
        <f>_xll.CQGXLContractData(Q11, "Bid")</f>
        <v>452.75</v>
      </c>
      <c r="T11" s="80">
        <f>_xll.CQGXLContractData(Q11, "Ask")</f>
        <v>453.5</v>
      </c>
      <c r="U11" s="80">
        <f>IFERROR(R11-_xll.CQGXLContractData(Q11, "Y_Settlement"),"")</f>
        <v>-0.25</v>
      </c>
      <c r="V11" s="77" t="str">
        <f>M2</f>
        <v>ZCES10Z</v>
      </c>
      <c r="W11" s="80">
        <f>IF(_xll.CQGXLContractData(V11, "LastTradeToday")="",NA(),_xll.CQGXLContractData(V11, "LastTradeToday"))</f>
        <v>-26</v>
      </c>
      <c r="X11" s="80">
        <f>IFERROR(W11-_xll.CQGXLContractData(V11, "Y_Settlement"),"")</f>
        <v>0.5</v>
      </c>
      <c r="Y11" s="80">
        <f>_xll.CQGXLContractData(V11, "Bid")</f>
        <v>-25</v>
      </c>
      <c r="Z11" s="80">
        <f>_xll.CQGXLContractData(V11, "Ask")</f>
        <v>-24.25</v>
      </c>
      <c r="AA11" s="80">
        <f t="shared" si="17"/>
        <v>-24.625</v>
      </c>
      <c r="AB11" s="80">
        <f t="shared" si="23"/>
        <v>453.25</v>
      </c>
      <c r="AC11" s="80">
        <f t="shared" si="22"/>
        <v>453.25</v>
      </c>
      <c r="AD11" s="80">
        <f t="shared" si="18"/>
        <v>-24.625</v>
      </c>
      <c r="AF11" s="76">
        <f t="shared" si="19"/>
        <v>453.25</v>
      </c>
      <c r="AG11" s="76">
        <f t="shared" si="19"/>
        <v>-24.625</v>
      </c>
      <c r="AH11" s="76" t="str">
        <f t="shared" si="20"/>
        <v>Sep 16</v>
      </c>
      <c r="AI11" s="76" t="str">
        <f t="shared" si="21"/>
        <v>Dec 14 , Dec 16</v>
      </c>
      <c r="AJ11" s="76">
        <f>_xll.CQGXLContractData(Q11, "Y_Settlement")</f>
        <v>453.5</v>
      </c>
      <c r="AK11" s="76">
        <f>_xll.CQGXLContractData(V11, "Y_Settlement")</f>
        <v>-26.5</v>
      </c>
    </row>
    <row r="12" spans="1:37" x14ac:dyDescent="0.2">
      <c r="A12" s="75" t="str">
        <f t="shared" si="1"/>
        <v>ZCEZ26</v>
      </c>
      <c r="B12" s="75" t="str">
        <f t="shared" si="2"/>
        <v>Dec</v>
      </c>
      <c r="C12" s="81" t="str">
        <f t="shared" si="3"/>
        <v>Z</v>
      </c>
      <c r="D12" s="76" t="str">
        <f t="shared" si="4"/>
        <v>ZCES1Z</v>
      </c>
      <c r="E12" s="76" t="str">
        <f t="shared" si="5"/>
        <v>ZCES2Z</v>
      </c>
      <c r="F12" s="76" t="str">
        <f t="shared" si="6"/>
        <v>ZCES3Z</v>
      </c>
      <c r="P12" s="77" t="str">
        <f t="shared" si="16"/>
        <v>Dec 16</v>
      </c>
      <c r="Q12" s="82" t="str">
        <f>_xll.CQGXLContractData($Q$1&amp;"?"&amp;R45,"Symbol")</f>
        <v>ZCEZ26</v>
      </c>
      <c r="R12" s="80">
        <f>IF(_xll.CQGXLContractData(Q12, "LastTradeToday")="",NA(),_xll.CQGXLContractData(Q12, "LastTradeToday"))</f>
        <v>454</v>
      </c>
      <c r="S12" s="80">
        <f>_xll.CQGXLContractData(Q12, "Bid")</f>
        <v>453.75</v>
      </c>
      <c r="T12" s="80">
        <f>_xll.CQGXLContractData(Q12, "Ask")</f>
        <v>454</v>
      </c>
      <c r="U12" s="80">
        <f>IFERROR(R12-_xll.CQGXLContractData(Q12, "Y_Settlement"),"")</f>
        <v>0</v>
      </c>
      <c r="V12" s="77" t="str">
        <f>N2</f>
        <v>ZCES11Z</v>
      </c>
      <c r="W12" s="80" t="str">
        <f>IF(_xll.CQGXLContractData(V12, "LastTradeToday")="",NA(),_xll.CQGXLContractData(V12, "LastTradeToday"))</f>
        <v>Requested symbol was not found.</v>
      </c>
      <c r="X12" s="80" t="str">
        <f>IFERROR(W12-_xll.CQGXLContractData(V12, "Y_Settlement"),"")</f>
        <v/>
      </c>
      <c r="Y12" s="80" t="str">
        <f>_xll.CQGXLContractData(V12, "Bid")</f>
        <v>Requested symbol was not found.</v>
      </c>
      <c r="Z12" s="80" t="str">
        <f>_xll.CQGXLContractData(V12, "Ask")</f>
        <v>Requested symbol was not found.</v>
      </c>
      <c r="AA12" s="80" t="str">
        <f t="shared" si="17"/>
        <v>Requested symbol was not found.</v>
      </c>
      <c r="AB12" s="80">
        <f t="shared" si="23"/>
        <v>454</v>
      </c>
      <c r="AC12" s="80">
        <f t="shared" si="22"/>
        <v>454</v>
      </c>
      <c r="AD12" s="80" t="str">
        <f t="shared" si="18"/>
        <v>Requested symbol was not found.</v>
      </c>
      <c r="AF12" s="76">
        <f t="shared" si="19"/>
        <v>454</v>
      </c>
      <c r="AG12" s="76" t="str">
        <f t="shared" si="19"/>
        <v>Requested symbol was not found.</v>
      </c>
      <c r="AH12" s="76" t="str">
        <f t="shared" si="20"/>
        <v>Dec 16</v>
      </c>
      <c r="AI12" s="76" t="str">
        <f t="shared" si="21"/>
        <v>Dec 14 , Jul 17</v>
      </c>
      <c r="AJ12" s="76">
        <f>_xll.CQGXLContractData(Q12, "Y_Settlement")</f>
        <v>454</v>
      </c>
      <c r="AK12" s="76" t="str">
        <f>_xll.CQGXLContractData(V12, "Y_Settlement")</f>
        <v>Requested symbol was not found.</v>
      </c>
    </row>
    <row r="13" spans="1:37" x14ac:dyDescent="0.2">
      <c r="A13" s="75" t="str">
        <f t="shared" si="1"/>
        <v>ZCEN27</v>
      </c>
      <c r="B13" s="75" t="str">
        <f t="shared" si="2"/>
        <v>Jul</v>
      </c>
      <c r="C13" s="81" t="str">
        <f t="shared" si="3"/>
        <v>N</v>
      </c>
      <c r="D13" s="76" t="str">
        <f t="shared" si="4"/>
        <v>ZCES1N</v>
      </c>
      <c r="E13" s="76" t="str">
        <f t="shared" si="5"/>
        <v>ZCES2N</v>
      </c>
      <c r="F13" s="76" t="str">
        <f t="shared" si="6"/>
        <v>ZCES3N</v>
      </c>
      <c r="P13" s="77" t="str">
        <f t="shared" si="16"/>
        <v>Jul 17</v>
      </c>
      <c r="Q13" s="82" t="str">
        <f>_xll.CQGXLContractData($Q$1&amp;"?"&amp;R46,"Symbol")</f>
        <v>ZCEN27</v>
      </c>
      <c r="R13" s="80" t="e">
        <f>IF(_xll.CQGXLContractData(Q13, "LastTradeToday")="",NA(),_xll.CQGXLContractData(Q13, "LastTradeToday"))</f>
        <v>#N/A</v>
      </c>
      <c r="S13" s="80">
        <f>_xll.CQGXLContractData(Q13, "Bid")</f>
        <v>468.25</v>
      </c>
      <c r="T13" s="80">
        <f>_xll.CQGXLContractData(Q13, "Ask")</f>
        <v>472.25</v>
      </c>
      <c r="U13" s="80" t="str">
        <f>IFERROR(R13-_xll.CQGXLContractData(Q13, "Y_Settlement"),"")</f>
        <v/>
      </c>
      <c r="V13" s="77" t="str">
        <f>O2</f>
        <v>ZCES12Z</v>
      </c>
      <c r="W13" s="80" t="str">
        <f>IF(_xll.CQGXLContractData(V13, "LastTradeToday")="",NA(),_xll.CQGXLContractData(V13, "LastTradeToday"))</f>
        <v>Requested symbol was not found.</v>
      </c>
      <c r="X13" s="80" t="str">
        <f>IFERROR(W13-_xll.CQGXLContractData(V13, "Y_Settlement"),"")</f>
        <v/>
      </c>
      <c r="Y13" s="80" t="str">
        <f>_xll.CQGXLContractData(V13, "Bid")</f>
        <v>Requested symbol was not found.</v>
      </c>
      <c r="Z13" s="80" t="str">
        <f>_xll.CQGXLContractData(V13, "Ask")</f>
        <v>Requested symbol was not found.</v>
      </c>
      <c r="AA13" s="80" t="str">
        <f t="shared" si="17"/>
        <v>Requested symbol was not found.</v>
      </c>
      <c r="AB13" s="80" t="e">
        <f>IF(OR(S13="",T13=""),R13,(IF(OR(R13="",R13&lt;S13,R13&gt;T13),(S13+T13)/2,R13)))</f>
        <v>#N/A</v>
      </c>
      <c r="AC13" s="80" t="e">
        <f t="shared" si="22"/>
        <v>#N/A</v>
      </c>
      <c r="AD13" s="80" t="str">
        <f t="shared" si="18"/>
        <v>Requested symbol was not found.</v>
      </c>
      <c r="AF13" s="76" t="e">
        <f t="shared" si="19"/>
        <v>#N/A</v>
      </c>
      <c r="AG13" s="76" t="str">
        <f t="shared" si="19"/>
        <v>Requested symbol was not found.</v>
      </c>
      <c r="AH13" s="76" t="str">
        <f t="shared" si="20"/>
        <v>Jul 17</v>
      </c>
      <c r="AJ13" s="76">
        <f>_xll.CQGXLContractData(Q13, "Y_Settlement")</f>
        <v>470</v>
      </c>
      <c r="AK13" s="76" t="str">
        <f>_xll.CQGXLContractData(V13, "Y_Settlement")</f>
        <v>Requested symbol was not found.</v>
      </c>
    </row>
    <row r="14" spans="1:37" x14ac:dyDescent="0.2"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7" x14ac:dyDescent="0.2">
      <c r="P15" s="77" t="str">
        <f>LEFT(RIGHT(Q2,3),1)</f>
        <v>Z</v>
      </c>
      <c r="Q15" s="77" t="str">
        <f>IF(P15="F","Jan",IF(P15="G","Feb",IF(P15="H","Mar",IF(P15="J","Apr",IF(P15="K","May",IF(P15="M","Jun",IF(P15="N","Jul",IF(P15="Q","Aug",IF(P15="U","Sep",IF(P15="V","Oct",IF(P15="X","Nov",IF(P15="Z","Dec"))))))))))))</f>
        <v>Dec</v>
      </c>
      <c r="R15" s="77"/>
      <c r="S15" s="77"/>
      <c r="T15" s="80"/>
      <c r="U15" s="77"/>
    </row>
    <row r="16" spans="1:37" x14ac:dyDescent="0.2">
      <c r="P16" s="77" t="str">
        <f t="shared" ref="P16:P26" si="24">LEFT(RIGHT(Q3,3),1)</f>
        <v>H</v>
      </c>
      <c r="Q16" s="77" t="str">
        <f t="shared" ref="Q16:Q26" si="25">IF(P16="F","Jan",IF(P16="G","Feb",IF(P16="H","Mar",IF(P16="J","Apr",IF(P16="K","May",IF(P16="M","Jun",IF(P16="N","Jul",IF(P16="Q","Aug",IF(P16="U","Sep",IF(P16="V","Oct",IF(P16="X","Nov",IF(P16="Z","Dec"))))))))))))</f>
        <v>Mar</v>
      </c>
    </row>
    <row r="17" spans="16:29" x14ac:dyDescent="0.2">
      <c r="P17" s="77" t="str">
        <f t="shared" si="24"/>
        <v>K</v>
      </c>
      <c r="Q17" s="77" t="str">
        <f t="shared" si="25"/>
        <v>May</v>
      </c>
      <c r="AB17" s="83"/>
      <c r="AC17" s="83"/>
    </row>
    <row r="18" spans="16:29" x14ac:dyDescent="0.2">
      <c r="P18" s="77" t="str">
        <f t="shared" si="24"/>
        <v>N</v>
      </c>
      <c r="Q18" s="77" t="str">
        <f t="shared" si="25"/>
        <v>Jul</v>
      </c>
      <c r="AB18" s="83"/>
      <c r="AC18" s="83"/>
    </row>
    <row r="19" spans="16:29" x14ac:dyDescent="0.2">
      <c r="P19" s="77" t="str">
        <f t="shared" si="24"/>
        <v>U</v>
      </c>
      <c r="Q19" s="77" t="str">
        <f t="shared" si="25"/>
        <v>Sep</v>
      </c>
      <c r="AB19" s="83"/>
      <c r="AC19" s="83"/>
    </row>
    <row r="20" spans="16:29" x14ac:dyDescent="0.2">
      <c r="P20" s="77" t="str">
        <f t="shared" si="24"/>
        <v>Z</v>
      </c>
      <c r="Q20" s="77" t="str">
        <f t="shared" si="25"/>
        <v>Dec</v>
      </c>
      <c r="U20" s="84"/>
      <c r="AB20" s="83"/>
      <c r="AC20" s="83"/>
    </row>
    <row r="21" spans="16:29" x14ac:dyDescent="0.2">
      <c r="P21" s="77" t="str">
        <f t="shared" si="24"/>
        <v>H</v>
      </c>
      <c r="Q21" s="77" t="str">
        <f t="shared" si="25"/>
        <v>Mar</v>
      </c>
      <c r="AB21" s="83"/>
      <c r="AC21" s="83"/>
    </row>
    <row r="22" spans="16:29" x14ac:dyDescent="0.2">
      <c r="P22" s="77" t="str">
        <f t="shared" si="24"/>
        <v>K</v>
      </c>
      <c r="Q22" s="77" t="str">
        <f t="shared" si="25"/>
        <v>May</v>
      </c>
      <c r="AB22" s="83"/>
      <c r="AC22" s="83"/>
    </row>
    <row r="23" spans="16:29" x14ac:dyDescent="0.2">
      <c r="P23" s="77" t="str">
        <f t="shared" si="24"/>
        <v>N</v>
      </c>
      <c r="Q23" s="77" t="str">
        <f t="shared" si="25"/>
        <v>Jul</v>
      </c>
      <c r="AB23" s="83"/>
      <c r="AC23" s="83"/>
    </row>
    <row r="24" spans="16:29" x14ac:dyDescent="0.2">
      <c r="P24" s="77" t="str">
        <f t="shared" si="24"/>
        <v>U</v>
      </c>
      <c r="Q24" s="77" t="str">
        <f t="shared" si="25"/>
        <v>Sep</v>
      </c>
      <c r="AB24" s="83"/>
      <c r="AC24" s="83"/>
    </row>
    <row r="25" spans="16:29" x14ac:dyDescent="0.2">
      <c r="P25" s="77" t="str">
        <f t="shared" si="24"/>
        <v>Z</v>
      </c>
      <c r="Q25" s="77" t="str">
        <f t="shared" si="25"/>
        <v>Dec</v>
      </c>
    </row>
    <row r="26" spans="16:29" x14ac:dyDescent="0.2">
      <c r="P26" s="77" t="str">
        <f t="shared" si="24"/>
        <v>N</v>
      </c>
      <c r="Q26" s="77" t="str">
        <f t="shared" si="25"/>
        <v>Jul</v>
      </c>
    </row>
    <row r="34" spans="18:19" x14ac:dyDescent="0.2">
      <c r="R34" s="76" t="s">
        <v>6</v>
      </c>
    </row>
    <row r="35" spans="18:19" x14ac:dyDescent="0.2">
      <c r="R35" s="76">
        <f>IF(_xll.CQGXLContractData("ZCE?","Symbol")=_xll.CQGXLContractData("ZCE?1","Symbol"),1,2)</f>
        <v>1</v>
      </c>
      <c r="S35" s="76" t="str">
        <f>_xll.CQGXLContractData("ZCE?1","Symbol")</f>
        <v>ZCEZ24</v>
      </c>
    </row>
    <row r="36" spans="18:19" x14ac:dyDescent="0.2">
      <c r="R36" s="76">
        <f>R35+1</f>
        <v>2</v>
      </c>
      <c r="S36" s="76" t="str">
        <f>_xll.CQGXLContractData("ZCE?2","Symbol")</f>
        <v>ZCEH25</v>
      </c>
    </row>
    <row r="37" spans="18:19" x14ac:dyDescent="0.2">
      <c r="R37" s="76">
        <f t="shared" ref="R37:R46" si="26">R36+1</f>
        <v>3</v>
      </c>
    </row>
    <row r="38" spans="18:19" x14ac:dyDescent="0.2">
      <c r="R38" s="76">
        <f t="shared" si="26"/>
        <v>4</v>
      </c>
    </row>
    <row r="39" spans="18:19" x14ac:dyDescent="0.2">
      <c r="R39" s="76">
        <f t="shared" si="26"/>
        <v>5</v>
      </c>
    </row>
    <row r="40" spans="18:19" x14ac:dyDescent="0.2">
      <c r="R40" s="76">
        <f t="shared" si="26"/>
        <v>6</v>
      </c>
    </row>
    <row r="41" spans="18:19" x14ac:dyDescent="0.2">
      <c r="R41" s="76">
        <f t="shared" si="26"/>
        <v>7</v>
      </c>
    </row>
    <row r="42" spans="18:19" x14ac:dyDescent="0.2">
      <c r="R42" s="76">
        <f t="shared" si="26"/>
        <v>8</v>
      </c>
    </row>
    <row r="43" spans="18:19" x14ac:dyDescent="0.2">
      <c r="R43" s="76">
        <f t="shared" si="26"/>
        <v>9</v>
      </c>
    </row>
    <row r="44" spans="18:19" x14ac:dyDescent="0.2">
      <c r="R44" s="76">
        <f t="shared" si="26"/>
        <v>10</v>
      </c>
    </row>
    <row r="45" spans="18:19" x14ac:dyDescent="0.2">
      <c r="R45" s="76">
        <f t="shared" si="26"/>
        <v>11</v>
      </c>
    </row>
    <row r="46" spans="18:19" x14ac:dyDescent="0.2">
      <c r="R46" s="76">
        <f t="shared" si="26"/>
        <v>12</v>
      </c>
    </row>
  </sheetData>
  <sheetProtection algorithmName="SHA-512" hashValue="HSrdVlVFjATZNZKHGCRO+A+GLv7I7OQa2uBM82nZGwscnZL+ZEMlDYeWSSblm99v1uRBCldRSh8Q2N2lxqo6PA==" saltValue="RwEgUHp5PciFErikXdB0f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K46"/>
  <sheetViews>
    <sheetView workbookViewId="0">
      <selection activeCell="A44" sqref="A44"/>
    </sheetView>
  </sheetViews>
  <sheetFormatPr defaultColWidth="9" defaultRowHeight="14.25" x14ac:dyDescent="0.2"/>
  <cols>
    <col min="1" max="17" width="9" style="76"/>
    <col min="18" max="18" width="14.375" style="76" customWidth="1"/>
    <col min="19" max="20" width="9" style="76"/>
    <col min="21" max="21" width="17.75" style="76" customWidth="1"/>
    <col min="22" max="16384" width="9" style="76"/>
  </cols>
  <sheetData>
    <row r="1" spans="1:37" x14ac:dyDescent="0.2">
      <c r="A1" s="75"/>
      <c r="B1" s="75"/>
      <c r="C1" s="75" t="s">
        <v>2</v>
      </c>
      <c r="D1" s="76">
        <v>1</v>
      </c>
      <c r="E1" s="76">
        <v>2</v>
      </c>
      <c r="F1" s="76">
        <v>3</v>
      </c>
      <c r="G1" s="76">
        <v>4</v>
      </c>
      <c r="H1" s="76">
        <v>5</v>
      </c>
      <c r="I1" s="76">
        <v>6</v>
      </c>
      <c r="J1" s="76">
        <v>7</v>
      </c>
      <c r="K1" s="76">
        <v>8</v>
      </c>
      <c r="L1" s="76">
        <v>9</v>
      </c>
      <c r="M1" s="76">
        <v>10</v>
      </c>
      <c r="N1" s="76">
        <v>11</v>
      </c>
      <c r="O1" s="76">
        <v>12</v>
      </c>
      <c r="P1" s="77"/>
      <c r="Q1" s="78" t="s">
        <v>10</v>
      </c>
      <c r="R1" s="79" t="s">
        <v>15</v>
      </c>
      <c r="S1" s="79" t="s">
        <v>0</v>
      </c>
      <c r="T1" s="79" t="s">
        <v>1</v>
      </c>
      <c r="U1" s="77" t="s">
        <v>4</v>
      </c>
      <c r="V1" s="77"/>
      <c r="W1" s="79" t="s">
        <v>3</v>
      </c>
      <c r="X1" s="77" t="s">
        <v>4</v>
      </c>
      <c r="Y1" s="79" t="s">
        <v>0</v>
      </c>
      <c r="Z1" s="79" t="s">
        <v>1</v>
      </c>
      <c r="AA1" s="77" t="s">
        <v>5</v>
      </c>
      <c r="AB1" s="77" t="s">
        <v>5</v>
      </c>
      <c r="AC1" s="80"/>
      <c r="AD1" s="77" t="s">
        <v>5</v>
      </c>
    </row>
    <row r="2" spans="1:37" x14ac:dyDescent="0.2">
      <c r="A2" s="75" t="str">
        <f>Q2</f>
        <v>ZWAZ24</v>
      </c>
      <c r="B2" s="75" t="str">
        <f>Q15</f>
        <v>Dec</v>
      </c>
      <c r="C2" s="81" t="str">
        <f>IF(B2="Jan","F",IF(B2="Feb","G",IF(B2="Mar","H",IF(B2="Apr","J",IF(B2="May","K",IF(B2="JUN","M",IF(B2="Jul","N",IF(B2="Aug","Q",IF(B2="Sep","U",IF(B2="Oct","V",IF(B2="Nov","X",IF(B2="Dec","Z"))))))))))))</f>
        <v>Z</v>
      </c>
      <c r="D2" s="76" t="str">
        <f>$Q$1&amp;$C$1&amp;$D$1&amp;$C2</f>
        <v>ZWAS1Z</v>
      </c>
      <c r="E2" s="76" t="str">
        <f>$Q$1&amp;$C$1&amp;$E$1&amp;$C2</f>
        <v>ZWAS2Z</v>
      </c>
      <c r="F2" s="76" t="str">
        <f>$Q$1&amp;$C$1&amp;$F$1&amp;$C2</f>
        <v>ZWAS3Z</v>
      </c>
      <c r="G2" s="76" t="str">
        <f>$Q$1&amp;$C$1&amp;$G$1&amp;$C2</f>
        <v>ZWAS4Z</v>
      </c>
      <c r="H2" s="76" t="str">
        <f>$Q$1&amp;$C$1&amp;$H$1&amp;$C2</f>
        <v>ZWAS5Z</v>
      </c>
      <c r="I2" s="76" t="str">
        <f>$Q$1&amp;$C$1&amp;$I$1&amp;$C2</f>
        <v>ZWAS6Z</v>
      </c>
      <c r="J2" s="76" t="str">
        <f>$Q$1&amp;$C$1&amp;$J$1&amp;$C2</f>
        <v>ZWAS7Z</v>
      </c>
      <c r="K2" s="76" t="str">
        <f>$Q$1&amp;$C$1&amp;$K$1&amp;$C2</f>
        <v>ZWAS8Z</v>
      </c>
      <c r="L2" s="76" t="str">
        <f>$Q$1&amp;$C$1&amp;$L$1&amp;$C2</f>
        <v>ZWAS9Z</v>
      </c>
      <c r="M2" s="76" t="str">
        <f>$Q$1&amp;$C$1&amp;$M$1&amp;$C2</f>
        <v>ZWAS10Z</v>
      </c>
      <c r="N2" s="76" t="str">
        <f>$Q$1&amp;$C$1&amp;$N$1&amp;$C2</f>
        <v>ZWAS11Z</v>
      </c>
      <c r="O2" s="76" t="str">
        <f>$Q$1&amp;$C$1&amp;$O$1&amp;$C2</f>
        <v>ZWAS12Z</v>
      </c>
      <c r="P2" s="77" t="str">
        <f>Q15&amp;" 1"&amp;RIGHT(Q2,1)</f>
        <v>Dec 14</v>
      </c>
      <c r="Q2" s="82" t="str">
        <f>_xll.CQGXLContractData($Q$1&amp;"?"&amp;R35,"Symbol")</f>
        <v>ZWAZ24</v>
      </c>
      <c r="R2" s="80">
        <f>IF(_xll.CQGXLContractData(Q2, "LastTradeToday")="",NA(),_xll.CQGXLContractData(Q2, "LastTradeToday"))</f>
        <v>573</v>
      </c>
      <c r="S2" s="80">
        <f>_xll.CQGXLContractData(Q2, "Bid")</f>
        <v>572.75</v>
      </c>
      <c r="T2" s="80">
        <f>_xll.CQGXLContractData(Q2, "Ask")</f>
        <v>573</v>
      </c>
      <c r="U2" s="80">
        <f>IFERROR(R2-_xll.CQGXLContractData(Q2, "Y_Settlement"),"")</f>
        <v>1.5</v>
      </c>
      <c r="V2" s="77" t="str">
        <f>D2</f>
        <v>ZWAS1Z</v>
      </c>
      <c r="W2" s="80">
        <f>IF(_xll.CQGXLContractData(V2, "LastTradeToday")="",NA(),_xll.CQGXLContractData(V2, "LastTradeToday"))</f>
        <v>-15.75</v>
      </c>
      <c r="X2" s="80">
        <f>IFERROR(W2-_xll.CQGXLContractData(V2, "Y_Settlement"),"")</f>
        <v>1.75</v>
      </c>
      <c r="Y2" s="80">
        <f>_xll.CQGXLContractData(V2, "Bid")</f>
        <v>-15.75</v>
      </c>
      <c r="Z2" s="80">
        <f>_xll.CQGXLContractData(V2, "Ask")</f>
        <v>-15.5</v>
      </c>
      <c r="AA2" s="80">
        <f>IF(OR(W2="",W2&lt;Y2,W2&gt;Z2),(Y2+Z2)/2,W2)</f>
        <v>-15.75</v>
      </c>
      <c r="AB2" s="80">
        <f t="shared" ref="AB2:AB7" si="0">IF(OR(S2="",T2=""),R2,(IF(OR(R2="",R2&lt;S2,R2&gt;T2),(S2+T2)/2,R2)))</f>
        <v>573</v>
      </c>
      <c r="AC2" s="80">
        <f>IF(OR(R2="",R2&lt;S2,R2&gt;T2),(S2+T2)/2,R2)</f>
        <v>573</v>
      </c>
      <c r="AD2" s="80">
        <f>IF(OR(Y2="",Z2=""),W2,(IF(OR(W2="",W2&lt;Y2,W2&gt;Z2),(Y2+Z2)/2,W2)))</f>
        <v>-15.75</v>
      </c>
      <c r="AF2" s="76">
        <f>IF(ISERROR(AC2),NA(),AC2)</f>
        <v>573</v>
      </c>
      <c r="AG2" s="76">
        <f>IF(ISERROR(AD2),NA(),AD2)</f>
        <v>-15.75</v>
      </c>
      <c r="AH2" s="76" t="str">
        <f>P2</f>
        <v>Dec 14</v>
      </c>
      <c r="AI2" s="76" t="str">
        <f>$P$2&amp;" , "&amp;P3</f>
        <v>Dec 14 , Mar 15</v>
      </c>
      <c r="AJ2" s="76">
        <f>_xll.CQGXLContractData(Q2, "Y_Settlement")</f>
        <v>571.5</v>
      </c>
      <c r="AK2" s="76">
        <f>_xll.CQGXLContractData(V2, "Y_Settlement")</f>
        <v>-17.5</v>
      </c>
    </row>
    <row r="3" spans="1:37" x14ac:dyDescent="0.2">
      <c r="A3" s="75" t="str">
        <f t="shared" ref="A3:A13" si="1">Q3</f>
        <v>ZWAH25</v>
      </c>
      <c r="B3" s="75" t="str">
        <f t="shared" ref="B3:B13" si="2">Q16</f>
        <v>Mar</v>
      </c>
      <c r="C3" s="81" t="str">
        <f t="shared" ref="C3:C13" si="3">IF(B3="Jan","F",IF(B3="Feb","G",IF(B3="Mar","H",IF(B3="Apr","J",IF(B3="May","K",IF(B3="JUN","M",IF(B3="Jul","N",IF(B3="Aug","Q",IF(B3="Sep","U",IF(B3="Oct","V",IF(B3="Nov","X",IF(B3="Dec","Z"))))))))))))</f>
        <v>H</v>
      </c>
      <c r="D3" s="76" t="str">
        <f t="shared" ref="D3:D13" si="4">$Q$1&amp;$C$1&amp;$D$1&amp;$C3</f>
        <v>ZWAS1H</v>
      </c>
      <c r="E3" s="76" t="str">
        <f t="shared" ref="E3:E13" si="5">$Q$1&amp;$C$1&amp;$E$1&amp;$C3</f>
        <v>ZWAS2H</v>
      </c>
      <c r="F3" s="76" t="str">
        <f t="shared" ref="F3:F13" si="6">$Q$1&amp;$C$1&amp;$F$1&amp;$C3</f>
        <v>ZWAS3H</v>
      </c>
      <c r="G3" s="76" t="str">
        <f t="shared" ref="G3:G11" si="7">$Q$1&amp;$C$1&amp;$G$1&amp;$C3</f>
        <v>ZWAS4H</v>
      </c>
      <c r="H3" s="76" t="str">
        <f t="shared" ref="H3:H10" si="8">$Q$1&amp;$C$1&amp;$H$1&amp;$C3</f>
        <v>ZWAS5H</v>
      </c>
      <c r="I3" s="76" t="str">
        <f t="shared" ref="I3:I9" si="9">$Q$1&amp;$C$1&amp;$I$1&amp;$C3</f>
        <v>ZWAS6H</v>
      </c>
      <c r="J3" s="76" t="str">
        <f t="shared" ref="J3:J8" si="10">$Q$1&amp;$C$1&amp;$J$1&amp;$C3</f>
        <v>ZWAS7H</v>
      </c>
      <c r="K3" s="76" t="str">
        <f t="shared" ref="K3:K7" si="11">$Q$1&amp;$C$1&amp;$K$1&amp;$C3</f>
        <v>ZWAS8H</v>
      </c>
      <c r="L3" s="76" t="str">
        <f t="shared" ref="L3:L6" si="12">$Q$1&amp;$C$1&amp;$L$1&amp;$C3</f>
        <v>ZWAS9H</v>
      </c>
      <c r="M3" s="76" t="str">
        <f t="shared" ref="M3:M5" si="13">$Q$1&amp;$C$1&amp;$M$1&amp;$C3</f>
        <v>ZWAS10H</v>
      </c>
      <c r="N3" s="76" t="str">
        <f t="shared" ref="N3:N4" si="14">$Q$1&amp;$C$1&amp;$N$1&amp;$C3</f>
        <v>ZWAS11H</v>
      </c>
      <c r="O3" s="76" t="str">
        <f t="shared" ref="O3" si="15">$Q$1&amp;$C$1&amp;$O$1&amp;$C3</f>
        <v>ZWAS12H</v>
      </c>
      <c r="P3" s="77" t="str">
        <f t="shared" ref="P3:P13" si="16">Q16&amp;" 1"&amp;RIGHT(Q3,1)</f>
        <v>Mar 15</v>
      </c>
      <c r="Q3" s="82" t="str">
        <f>_xll.CQGXLContractData($Q$1&amp;"?"&amp;R36,"Symbol")</f>
        <v>ZWAH25</v>
      </c>
      <c r="R3" s="80">
        <f>IF(_xll.CQGXLContractData(Q3, "LastTradeToday")="",NA(),_xll.CQGXLContractData(Q3, "LastTradeToday"))</f>
        <v>588.5</v>
      </c>
      <c r="S3" s="80">
        <f>_xll.CQGXLContractData(Q3, "Bid")</f>
        <v>588.25</v>
      </c>
      <c r="T3" s="80">
        <f>_xll.CQGXLContractData(Q3, "Ask")</f>
        <v>588.75</v>
      </c>
      <c r="U3" s="80">
        <f>IFERROR(R3-_xll.CQGXLContractData(Q3, "Y_Settlement"),"")</f>
        <v>-0.5</v>
      </c>
      <c r="V3" s="77" t="str">
        <f>E2</f>
        <v>ZWAS2Z</v>
      </c>
      <c r="W3" s="80">
        <f>IF(_xll.CQGXLContractData(V3, "LastTradeToday")="",NA(),_xll.CQGXLContractData(V3, "LastTradeToday"))</f>
        <v>-25.5</v>
      </c>
      <c r="X3" s="80">
        <f>IFERROR(W3-_xll.CQGXLContractData(V3, "Y_Settlement"),"")</f>
        <v>2</v>
      </c>
      <c r="Y3" s="80">
        <f>_xll.CQGXLContractData(V3, "Bid")</f>
        <v>-25.5</v>
      </c>
      <c r="Z3" s="80">
        <f>_xll.CQGXLContractData(V3, "Ask")</f>
        <v>-25.25</v>
      </c>
      <c r="AA3" s="80">
        <f t="shared" ref="AA3:AA13" si="17">IF(OR(W3="",W3&lt;Y3,W3&gt;Z3),(Y3+Z3)/2,W3)</f>
        <v>-25.5</v>
      </c>
      <c r="AB3" s="80">
        <f t="shared" si="0"/>
        <v>588.5</v>
      </c>
      <c r="AC3" s="80">
        <f>IF(OR(R3="",R3&lt;S3,R3&gt;T3),(S3+T3)/2,R3)</f>
        <v>588.5</v>
      </c>
      <c r="AD3" s="80">
        <f t="shared" ref="AD3:AD13" si="18">IF(OR(Y3="",Z3=""),W3,(IF(OR(W3="",W3&lt;Y3,W3&gt;Z3),(Y3+Z3)/2,W3)))</f>
        <v>-25.5</v>
      </c>
      <c r="AF3" s="76">
        <f t="shared" ref="AF3:AG13" si="19">IF(ISERROR(AC3),NA(),AC3)</f>
        <v>588.5</v>
      </c>
      <c r="AG3" s="76">
        <f t="shared" si="19"/>
        <v>-25.5</v>
      </c>
      <c r="AH3" s="76" t="str">
        <f t="shared" ref="AH3:AH13" si="20">P3</f>
        <v>Mar 15</v>
      </c>
      <c r="AI3" s="76" t="str">
        <f t="shared" ref="AI3:AI12" si="21">$P$2&amp;" , "&amp;P4</f>
        <v>Dec 14 , May 15</v>
      </c>
      <c r="AJ3" s="76">
        <f>_xll.CQGXLContractData(Q3, "Y_Settlement")</f>
        <v>589</v>
      </c>
      <c r="AK3" s="76">
        <f>_xll.CQGXLContractData(V3, "Y_Settlement")</f>
        <v>-27.5</v>
      </c>
    </row>
    <row r="4" spans="1:37" x14ac:dyDescent="0.2">
      <c r="A4" s="75" t="str">
        <f t="shared" si="1"/>
        <v>ZWAK25</v>
      </c>
      <c r="B4" s="75" t="str">
        <f t="shared" si="2"/>
        <v>May</v>
      </c>
      <c r="C4" s="81" t="str">
        <f t="shared" si="3"/>
        <v>K</v>
      </c>
      <c r="D4" s="76" t="str">
        <f t="shared" si="4"/>
        <v>ZWAS1K</v>
      </c>
      <c r="E4" s="76" t="str">
        <f t="shared" si="5"/>
        <v>ZWAS2K</v>
      </c>
      <c r="F4" s="76" t="str">
        <f t="shared" si="6"/>
        <v>ZWAS3K</v>
      </c>
      <c r="G4" s="76" t="str">
        <f t="shared" si="7"/>
        <v>ZWAS4K</v>
      </c>
      <c r="H4" s="76" t="str">
        <f t="shared" si="8"/>
        <v>ZWAS5K</v>
      </c>
      <c r="I4" s="76" t="str">
        <f t="shared" si="9"/>
        <v>ZWAS6K</v>
      </c>
      <c r="J4" s="76" t="str">
        <f t="shared" si="10"/>
        <v>ZWAS7K</v>
      </c>
      <c r="K4" s="76" t="str">
        <f t="shared" si="11"/>
        <v>ZWAS8K</v>
      </c>
      <c r="L4" s="76" t="str">
        <f t="shared" si="12"/>
        <v>ZWAS9K</v>
      </c>
      <c r="M4" s="76" t="str">
        <f t="shared" si="13"/>
        <v>ZWAS10K</v>
      </c>
      <c r="N4" s="76" t="str">
        <f t="shared" si="14"/>
        <v>ZWAS11K</v>
      </c>
      <c r="P4" s="77" t="str">
        <f t="shared" si="16"/>
        <v>May 15</v>
      </c>
      <c r="Q4" s="82" t="str">
        <f>_xll.CQGXLContractData($Q$1&amp;"?"&amp;R37,"Symbol")</f>
        <v>ZWAK25</v>
      </c>
      <c r="R4" s="80">
        <f>IF(_xll.CQGXLContractData(Q4, "LastTradeToday")="",NA(),_xll.CQGXLContractData(Q4, "LastTradeToday"))</f>
        <v>598.75</v>
      </c>
      <c r="S4" s="80">
        <f>_xll.CQGXLContractData(Q4, "Bid")</f>
        <v>598</v>
      </c>
      <c r="T4" s="80">
        <f>_xll.CQGXLContractData(Q4, "Ask")</f>
        <v>598.5</v>
      </c>
      <c r="U4" s="80">
        <f>IFERROR(R4-_xll.CQGXLContractData(Q4, "Y_Settlement"),"")</f>
        <v>-0.25</v>
      </c>
      <c r="V4" s="77" t="str">
        <f>F2</f>
        <v>ZWAS3Z</v>
      </c>
      <c r="W4" s="80">
        <f>IF(_xll.CQGXLContractData(V4, "LastTradeToday")="",NA(),_xll.CQGXLContractData(V4, "LastTradeToday"))</f>
        <v>-31.25</v>
      </c>
      <c r="X4" s="80">
        <f>IFERROR(W4-_xll.CQGXLContractData(V4, "Y_Settlement"),"")</f>
        <v>2.75</v>
      </c>
      <c r="Y4" s="80">
        <f>_xll.CQGXLContractData(V4, "Bid")</f>
        <v>-31.5</v>
      </c>
      <c r="Z4" s="80">
        <f>_xll.CQGXLContractData(V4, "Ask")</f>
        <v>-31</v>
      </c>
      <c r="AA4" s="80">
        <f t="shared" si="17"/>
        <v>-31.25</v>
      </c>
      <c r="AB4" s="80">
        <f t="shared" si="0"/>
        <v>598.25</v>
      </c>
      <c r="AC4" s="80">
        <f t="shared" ref="AC4:AC13" si="22">IF(OR(R4="",R4&lt;S4,R4&gt;T4),(S4+T4)/2,R4)</f>
        <v>598.25</v>
      </c>
      <c r="AD4" s="80">
        <f t="shared" si="18"/>
        <v>-31.25</v>
      </c>
      <c r="AF4" s="76">
        <f t="shared" si="19"/>
        <v>598.25</v>
      </c>
      <c r="AG4" s="76">
        <f t="shared" si="19"/>
        <v>-31.25</v>
      </c>
      <c r="AH4" s="76" t="str">
        <f t="shared" si="20"/>
        <v>May 15</v>
      </c>
      <c r="AI4" s="76" t="str">
        <f t="shared" si="21"/>
        <v>Dec 14 , Jul 15</v>
      </c>
      <c r="AJ4" s="76">
        <f>_xll.CQGXLContractData(Q4, "Y_Settlement")</f>
        <v>599</v>
      </c>
      <c r="AK4" s="76">
        <f>_xll.CQGXLContractData(V4, "Y_Settlement")</f>
        <v>-34</v>
      </c>
    </row>
    <row r="5" spans="1:37" x14ac:dyDescent="0.2">
      <c r="A5" s="75" t="str">
        <f t="shared" si="1"/>
        <v>ZWAN25</v>
      </c>
      <c r="B5" s="75" t="str">
        <f t="shared" si="2"/>
        <v>Jul</v>
      </c>
      <c r="C5" s="81" t="str">
        <f t="shared" si="3"/>
        <v>N</v>
      </c>
      <c r="D5" s="76" t="str">
        <f t="shared" si="4"/>
        <v>ZWAS1N</v>
      </c>
      <c r="E5" s="76" t="str">
        <f t="shared" si="5"/>
        <v>ZWAS2N</v>
      </c>
      <c r="F5" s="76" t="str">
        <f t="shared" si="6"/>
        <v>ZWAS3N</v>
      </c>
      <c r="G5" s="76" t="str">
        <f t="shared" si="7"/>
        <v>ZWAS4N</v>
      </c>
      <c r="H5" s="76" t="str">
        <f t="shared" si="8"/>
        <v>ZWAS5N</v>
      </c>
      <c r="I5" s="76" t="str">
        <f t="shared" si="9"/>
        <v>ZWAS6N</v>
      </c>
      <c r="J5" s="76" t="str">
        <f t="shared" si="10"/>
        <v>ZWAS7N</v>
      </c>
      <c r="K5" s="76" t="str">
        <f t="shared" si="11"/>
        <v>ZWAS8N</v>
      </c>
      <c r="L5" s="76" t="str">
        <f t="shared" si="12"/>
        <v>ZWAS9N</v>
      </c>
      <c r="M5" s="76" t="str">
        <f t="shared" si="13"/>
        <v>ZWAS10N</v>
      </c>
      <c r="P5" s="77" t="str">
        <f t="shared" si="16"/>
        <v>Jul 15</v>
      </c>
      <c r="Q5" s="82" t="str">
        <f>_xll.CQGXLContractData($Q$1&amp;"?"&amp;R38,"Symbol")</f>
        <v>ZWAN25</v>
      </c>
      <c r="R5" s="80">
        <f>IF(_xll.CQGXLContractData(Q5, "LastTradeToday")="",NA(),_xll.CQGXLContractData(Q5, "LastTradeToday"))</f>
        <v>604.25</v>
      </c>
      <c r="S5" s="80">
        <f>_xll.CQGXLContractData(Q5, "Bid")</f>
        <v>604</v>
      </c>
      <c r="T5" s="80">
        <f>_xll.CQGXLContractData(Q5, "Ask")</f>
        <v>604.5</v>
      </c>
      <c r="U5" s="80">
        <f>IFERROR(R5-_xll.CQGXLContractData(Q5, "Y_Settlement"),"")</f>
        <v>-1.25</v>
      </c>
      <c r="V5" s="77" t="str">
        <f>G2</f>
        <v>ZWAS4Z</v>
      </c>
      <c r="W5" s="80">
        <f>IF(_xll.CQGXLContractData(V5, "LastTradeToday")="",NA(),_xll.CQGXLContractData(V5, "LastTradeToday"))</f>
        <v>-42.75</v>
      </c>
      <c r="X5" s="80">
        <f>IFERROR(W5-_xll.CQGXLContractData(V5, "Y_Settlement"),"")</f>
        <v>2.75</v>
      </c>
      <c r="Y5" s="80">
        <f>_xll.CQGXLContractData(V5, "Bid")</f>
        <v>-42.75</v>
      </c>
      <c r="Z5" s="80">
        <f>_xll.CQGXLContractData(V5, "Ask")</f>
        <v>-42.25</v>
      </c>
      <c r="AA5" s="80">
        <f t="shared" si="17"/>
        <v>-42.75</v>
      </c>
      <c r="AB5" s="80">
        <f t="shared" si="0"/>
        <v>604.25</v>
      </c>
      <c r="AC5" s="80">
        <f t="shared" si="22"/>
        <v>604.25</v>
      </c>
      <c r="AD5" s="80">
        <f t="shared" si="18"/>
        <v>-42.75</v>
      </c>
      <c r="AF5" s="76">
        <f t="shared" si="19"/>
        <v>604.25</v>
      </c>
      <c r="AG5" s="76">
        <f t="shared" si="19"/>
        <v>-42.75</v>
      </c>
      <c r="AH5" s="76" t="str">
        <f t="shared" si="20"/>
        <v>Jul 15</v>
      </c>
      <c r="AI5" s="76" t="str">
        <f t="shared" si="21"/>
        <v>Dec 14 , Sep 15</v>
      </c>
      <c r="AJ5" s="76">
        <f>_xll.CQGXLContractData(Q5, "Y_Settlement")</f>
        <v>605.5</v>
      </c>
      <c r="AK5" s="76">
        <f>_xll.CQGXLContractData(V5, "Y_Settlement")</f>
        <v>-45.5</v>
      </c>
    </row>
    <row r="6" spans="1:37" x14ac:dyDescent="0.2">
      <c r="A6" s="75" t="str">
        <f t="shared" si="1"/>
        <v>ZWAU25</v>
      </c>
      <c r="B6" s="75" t="str">
        <f t="shared" si="2"/>
        <v>Sep</v>
      </c>
      <c r="C6" s="81" t="str">
        <f t="shared" si="3"/>
        <v>U</v>
      </c>
      <c r="D6" s="76" t="str">
        <f t="shared" si="4"/>
        <v>ZWAS1U</v>
      </c>
      <c r="E6" s="76" t="str">
        <f t="shared" si="5"/>
        <v>ZWAS2U</v>
      </c>
      <c r="F6" s="76" t="str">
        <f t="shared" si="6"/>
        <v>ZWAS3U</v>
      </c>
      <c r="G6" s="76" t="str">
        <f t="shared" si="7"/>
        <v>ZWAS4U</v>
      </c>
      <c r="H6" s="76" t="str">
        <f t="shared" si="8"/>
        <v>ZWAS5U</v>
      </c>
      <c r="I6" s="76" t="str">
        <f t="shared" si="9"/>
        <v>ZWAS6U</v>
      </c>
      <c r="J6" s="76" t="str">
        <f t="shared" si="10"/>
        <v>ZWAS7U</v>
      </c>
      <c r="K6" s="76" t="str">
        <f t="shared" si="11"/>
        <v>ZWAS8U</v>
      </c>
      <c r="L6" s="76" t="str">
        <f t="shared" si="12"/>
        <v>ZWAS9U</v>
      </c>
      <c r="P6" s="77" t="str">
        <f t="shared" si="16"/>
        <v>Sep 15</v>
      </c>
      <c r="Q6" s="82" t="str">
        <f>_xll.CQGXLContractData($Q$1&amp;"?"&amp;R39,"Symbol")</f>
        <v>ZWAU25</v>
      </c>
      <c r="R6" s="80">
        <f>IF(_xll.CQGXLContractData(Q6, "LastTradeToday")="",NA(),_xll.CQGXLContractData(Q6, "LastTradeToday"))</f>
        <v>615.5</v>
      </c>
      <c r="S6" s="80">
        <f>_xll.CQGXLContractData(Q6, "Bid")</f>
        <v>615.25</v>
      </c>
      <c r="T6" s="80">
        <f>_xll.CQGXLContractData(Q6, "Ask")</f>
        <v>615.75</v>
      </c>
      <c r="U6" s="80">
        <f>IFERROR(R6-_xll.CQGXLContractData(Q6, "Y_Settlement"),"")</f>
        <v>-1.5</v>
      </c>
      <c r="V6" s="77" t="str">
        <f>H2</f>
        <v>ZWAS5Z</v>
      </c>
      <c r="W6" s="80">
        <f>IF(_xll.CQGXLContractData(V6, "LastTradeToday")="",NA(),_xll.CQGXLContractData(V6, "LastTradeToday"))</f>
        <v>-57.5</v>
      </c>
      <c r="X6" s="80">
        <f>IFERROR(W6-_xll.CQGXLContractData(V6, "Y_Settlement"),"")</f>
        <v>3</v>
      </c>
      <c r="Y6" s="80">
        <f>_xll.CQGXLContractData(V6, "Bid")</f>
        <v>-58</v>
      </c>
      <c r="Z6" s="80">
        <f>_xll.CQGXLContractData(V6, "Ask")</f>
        <v>-57.25</v>
      </c>
      <c r="AA6" s="80">
        <f t="shared" si="17"/>
        <v>-57.5</v>
      </c>
      <c r="AB6" s="80">
        <f t="shared" si="0"/>
        <v>615.5</v>
      </c>
      <c r="AC6" s="80">
        <f t="shared" si="22"/>
        <v>615.5</v>
      </c>
      <c r="AD6" s="80">
        <f t="shared" si="18"/>
        <v>-57.5</v>
      </c>
      <c r="AF6" s="76">
        <f t="shared" si="19"/>
        <v>615.5</v>
      </c>
      <c r="AG6" s="76">
        <f t="shared" si="19"/>
        <v>-57.5</v>
      </c>
      <c r="AH6" s="76" t="str">
        <f t="shared" si="20"/>
        <v>Sep 15</v>
      </c>
      <c r="AI6" s="76" t="str">
        <f t="shared" si="21"/>
        <v>Dec 14 , Dec 15</v>
      </c>
      <c r="AJ6" s="76">
        <f>_xll.CQGXLContractData(Q6, "Y_Settlement")</f>
        <v>617</v>
      </c>
      <c r="AK6" s="76">
        <f>_xll.CQGXLContractData(V6, "Y_Settlement")</f>
        <v>-60.5</v>
      </c>
    </row>
    <row r="7" spans="1:37" x14ac:dyDescent="0.2">
      <c r="A7" s="75" t="str">
        <f t="shared" si="1"/>
        <v>ZWAZ25</v>
      </c>
      <c r="B7" s="75" t="str">
        <f t="shared" si="2"/>
        <v>Dec</v>
      </c>
      <c r="C7" s="81" t="str">
        <f t="shared" si="3"/>
        <v>Z</v>
      </c>
      <c r="D7" s="76" t="str">
        <f t="shared" si="4"/>
        <v>ZWAS1Z</v>
      </c>
      <c r="E7" s="76" t="str">
        <f t="shared" si="5"/>
        <v>ZWAS2Z</v>
      </c>
      <c r="F7" s="76" t="str">
        <f t="shared" si="6"/>
        <v>ZWAS3Z</v>
      </c>
      <c r="G7" s="76" t="str">
        <f t="shared" si="7"/>
        <v>ZWAS4Z</v>
      </c>
      <c r="H7" s="76" t="str">
        <f t="shared" si="8"/>
        <v>ZWAS5Z</v>
      </c>
      <c r="I7" s="76" t="str">
        <f t="shared" si="9"/>
        <v>ZWAS6Z</v>
      </c>
      <c r="J7" s="76" t="str">
        <f t="shared" si="10"/>
        <v>ZWAS7Z</v>
      </c>
      <c r="K7" s="76" t="str">
        <f t="shared" si="11"/>
        <v>ZWAS8Z</v>
      </c>
      <c r="P7" s="77" t="str">
        <f t="shared" si="16"/>
        <v>Dec 15</v>
      </c>
      <c r="Q7" s="82" t="str">
        <f>_xll.CQGXLContractData($Q$1&amp;"?"&amp;R40,"Symbol")</f>
        <v>ZWAZ25</v>
      </c>
      <c r="R7" s="80">
        <f>IF(_xll.CQGXLContractData(Q7, "LastTradeToday")="",NA(),_xll.CQGXLContractData(Q7, "LastTradeToday"))</f>
        <v>630.5</v>
      </c>
      <c r="S7" s="80">
        <f>_xll.CQGXLContractData(Q7, "Bid")</f>
        <v>630.25</v>
      </c>
      <c r="T7" s="80">
        <f>_xll.CQGXLContractData(Q7, "Ask")</f>
        <v>630.75</v>
      </c>
      <c r="U7" s="80">
        <f>IFERROR(R7-_xll.CQGXLContractData(Q7, "Y_Settlement"),"")</f>
        <v>-1.5</v>
      </c>
      <c r="V7" s="77" t="str">
        <f>I2</f>
        <v>ZWAS6Z</v>
      </c>
      <c r="W7" s="80" t="e">
        <f>IF(_xll.CQGXLContractData(V7, "LastTradeToday")="",NA(),_xll.CQGXLContractData(V7, "LastTradeToday"))</f>
        <v>#N/A</v>
      </c>
      <c r="X7" s="80" t="str">
        <f>IFERROR(W7-_xll.CQGXLContractData(V7, "Y_Settlement"),"")</f>
        <v/>
      </c>
      <c r="Y7" s="80">
        <f>_xll.CQGXLContractData(V7, "Bid")</f>
        <v>-68.75</v>
      </c>
      <c r="Z7" s="80">
        <f>_xll.CQGXLContractData(V7, "Ask")</f>
        <v>-67.25</v>
      </c>
      <c r="AA7" s="80" t="e">
        <f t="shared" si="17"/>
        <v>#N/A</v>
      </c>
      <c r="AB7" s="80">
        <f t="shared" si="0"/>
        <v>630.5</v>
      </c>
      <c r="AC7" s="80">
        <f t="shared" si="22"/>
        <v>630.5</v>
      </c>
      <c r="AD7" s="80" t="e">
        <f>IF(OR(Y7="",Z7=""),W7,(IF(OR(W7="",W7&lt;Y7,W7&gt;Z7),(Y7+Z7)/2,W7)))</f>
        <v>#N/A</v>
      </c>
      <c r="AF7" s="76">
        <f t="shared" si="19"/>
        <v>630.5</v>
      </c>
      <c r="AG7" s="76" t="e">
        <f t="shared" si="19"/>
        <v>#N/A</v>
      </c>
      <c r="AH7" s="76" t="str">
        <f t="shared" si="20"/>
        <v>Dec 15</v>
      </c>
      <c r="AI7" s="76" t="str">
        <f t="shared" si="21"/>
        <v>Dec 14 , Mar 16</v>
      </c>
      <c r="AJ7" s="76">
        <f>_xll.CQGXLContractData(Q7, "Y_Settlement")</f>
        <v>632</v>
      </c>
      <c r="AK7" s="76">
        <f>_xll.CQGXLContractData(V7, "Y_Settlement")</f>
        <v>-70.75</v>
      </c>
    </row>
    <row r="8" spans="1:37" x14ac:dyDescent="0.2">
      <c r="A8" s="75" t="str">
        <f t="shared" si="1"/>
        <v>ZWAH26</v>
      </c>
      <c r="B8" s="75" t="str">
        <f t="shared" si="2"/>
        <v>Mar</v>
      </c>
      <c r="C8" s="81" t="str">
        <f t="shared" si="3"/>
        <v>H</v>
      </c>
      <c r="D8" s="76" t="str">
        <f t="shared" si="4"/>
        <v>ZWAS1H</v>
      </c>
      <c r="E8" s="76" t="str">
        <f t="shared" si="5"/>
        <v>ZWAS2H</v>
      </c>
      <c r="F8" s="76" t="str">
        <f t="shared" si="6"/>
        <v>ZWAS3H</v>
      </c>
      <c r="G8" s="76" t="str">
        <f t="shared" si="7"/>
        <v>ZWAS4H</v>
      </c>
      <c r="H8" s="76" t="str">
        <f t="shared" si="8"/>
        <v>ZWAS5H</v>
      </c>
      <c r="I8" s="76" t="str">
        <f t="shared" si="9"/>
        <v>ZWAS6H</v>
      </c>
      <c r="J8" s="76" t="str">
        <f t="shared" si="10"/>
        <v>ZWAS7H</v>
      </c>
      <c r="P8" s="77" t="str">
        <f t="shared" si="16"/>
        <v>Mar 16</v>
      </c>
      <c r="Q8" s="82" t="str">
        <f>_xll.CQGXLContractData($Q$1&amp;"?"&amp;R41,"Symbol")</f>
        <v>ZWAH26</v>
      </c>
      <c r="R8" s="80">
        <f>IF(_xll.CQGXLContractData(Q8, "LastTradeToday")="",NA(),_xll.CQGXLContractData(Q8, "LastTradeToday"))</f>
        <v>638.75</v>
      </c>
      <c r="S8" s="80">
        <f>_xll.CQGXLContractData(Q8, "Bid")</f>
        <v>640.25</v>
      </c>
      <c r="T8" s="80">
        <f>_xll.CQGXLContractData(Q8, "Ask")</f>
        <v>641</v>
      </c>
      <c r="U8" s="80">
        <f>IFERROR(R8-_xll.CQGXLContractData(Q8, "Y_Settlement"),"")</f>
        <v>-3.5</v>
      </c>
      <c r="V8" s="77" t="str">
        <f>J2</f>
        <v>ZWAS7Z</v>
      </c>
      <c r="W8" s="80" t="e">
        <f>IF(_xll.CQGXLContractData(V8, "LastTradeToday")="",NA(),_xll.CQGXLContractData(V8, "LastTradeToday"))</f>
        <v>#N/A</v>
      </c>
      <c r="X8" s="80" t="str">
        <f>IFERROR(W8-_xll.CQGXLContractData(V8, "Y_Settlement"),"")</f>
        <v/>
      </c>
      <c r="Y8" s="80">
        <f>_xll.CQGXLContractData(V8, "Bid")</f>
        <v>-92.25</v>
      </c>
      <c r="Z8" s="80" t="str">
        <f>_xll.CQGXLContractData(V8, "Ask")</f>
        <v/>
      </c>
      <c r="AA8" s="80" t="e">
        <f t="shared" si="17"/>
        <v>#N/A</v>
      </c>
      <c r="AB8" s="80">
        <f>IF(OR(S8="",T8=""),R8,(IF(OR(R8="",R8&lt;S8,R8&gt;T8),(S8+T8)/2,R8)))</f>
        <v>640.625</v>
      </c>
      <c r="AC8" s="80">
        <f t="shared" si="22"/>
        <v>640.625</v>
      </c>
      <c r="AD8" s="80" t="e">
        <f>IF(OR(Y8="",Z8=""),W8,(IF(OR(W8="",W8&lt;Y8,W8&gt;Z8),(Y8+Z8)/2,W8)))</f>
        <v>#N/A</v>
      </c>
      <c r="AF8" s="76">
        <f t="shared" si="19"/>
        <v>640.625</v>
      </c>
      <c r="AG8" s="76" t="e">
        <f>IF(ISERROR(AD8),NA(),AD8)</f>
        <v>#N/A</v>
      </c>
      <c r="AH8" s="76" t="str">
        <f t="shared" si="20"/>
        <v>Mar 16</v>
      </c>
      <c r="AI8" s="76" t="str">
        <f t="shared" si="21"/>
        <v>Dec 14 , May 16</v>
      </c>
      <c r="AJ8" s="76">
        <f>_xll.CQGXLContractData(Q8, "Y_Settlement")</f>
        <v>642.25</v>
      </c>
      <c r="AK8" s="76">
        <f>_xll.CQGXLContractData(V8, "Y_Settlement")</f>
        <v>-73.25</v>
      </c>
    </row>
    <row r="9" spans="1:37" x14ac:dyDescent="0.2">
      <c r="A9" s="75" t="str">
        <f t="shared" si="1"/>
        <v>ZWAK26</v>
      </c>
      <c r="B9" s="75" t="str">
        <f t="shared" si="2"/>
        <v>May</v>
      </c>
      <c r="C9" s="81" t="str">
        <f t="shared" si="3"/>
        <v>K</v>
      </c>
      <c r="D9" s="76" t="str">
        <f t="shared" si="4"/>
        <v>ZWAS1K</v>
      </c>
      <c r="E9" s="76" t="str">
        <f t="shared" si="5"/>
        <v>ZWAS2K</v>
      </c>
      <c r="F9" s="76" t="str">
        <f t="shared" si="6"/>
        <v>ZWAS3K</v>
      </c>
      <c r="G9" s="76" t="str">
        <f t="shared" si="7"/>
        <v>ZWAS4K</v>
      </c>
      <c r="H9" s="76" t="str">
        <f t="shared" si="8"/>
        <v>ZWAS5K</v>
      </c>
      <c r="I9" s="76" t="str">
        <f t="shared" si="9"/>
        <v>ZWAS6K</v>
      </c>
      <c r="P9" s="77" t="str">
        <f t="shared" si="16"/>
        <v>May 16</v>
      </c>
      <c r="Q9" s="82" t="str">
        <f>_xll.CQGXLContractData($Q$1&amp;"?"&amp;R42,"Symbol")</f>
        <v>ZWAK26</v>
      </c>
      <c r="R9" s="80" t="e">
        <f>IF(_xll.CQGXLContractData(Q9, "LastTradeToday")="",NA(),_xll.CQGXLContractData(Q9, "LastTradeToday"))</f>
        <v>#N/A</v>
      </c>
      <c r="S9" s="80">
        <f>_xll.CQGXLContractData(Q9, "Bid")</f>
        <v>642.25</v>
      </c>
      <c r="T9" s="80">
        <f>_xll.CQGXLContractData(Q9, "Ask")</f>
        <v>644.25</v>
      </c>
      <c r="U9" s="80" t="str">
        <f>IFERROR(R9-_xll.CQGXLContractData(Q9, "Y_Settlement"),"")</f>
        <v/>
      </c>
      <c r="V9" s="77" t="str">
        <f>K2</f>
        <v>ZWAS8Z</v>
      </c>
      <c r="W9" s="80" t="e">
        <f>IF(_xll.CQGXLContractData(V9, "LastTradeToday")="",NA(),_xll.CQGXLContractData(V9, "LastTradeToday"))</f>
        <v>#N/A</v>
      </c>
      <c r="X9" s="80" t="str">
        <f>IFERROR(W9-_xll.CQGXLContractData(V9, "Y_Settlement"),"")</f>
        <v/>
      </c>
      <c r="Y9" s="80" t="str">
        <f>_xll.CQGXLContractData(V9, "Bid")</f>
        <v/>
      </c>
      <c r="Z9" s="80" t="str">
        <f>_xll.CQGXLContractData(V9, "Ask")</f>
        <v/>
      </c>
      <c r="AA9" s="80" t="e">
        <f t="shared" si="17"/>
        <v>#N/A</v>
      </c>
      <c r="AB9" s="80" t="e">
        <f t="shared" ref="AB9:AB12" si="23">IF(OR(S9="",T9=""),R9,(IF(OR(R9="",R9&lt;S9,R9&gt;T9),(S9+T9)/2,R9)))</f>
        <v>#N/A</v>
      </c>
      <c r="AC9" s="80" t="e">
        <f t="shared" si="22"/>
        <v>#N/A</v>
      </c>
      <c r="AD9" s="80" t="e">
        <f t="shared" si="18"/>
        <v>#N/A</v>
      </c>
      <c r="AF9" s="76" t="e">
        <f t="shared" si="19"/>
        <v>#N/A</v>
      </c>
      <c r="AG9" s="76" t="e">
        <f t="shared" si="19"/>
        <v>#N/A</v>
      </c>
      <c r="AH9" s="76" t="str">
        <f t="shared" si="20"/>
        <v>May 16</v>
      </c>
      <c r="AI9" s="76" t="str">
        <f t="shared" si="21"/>
        <v>Dec 14 , Jul 16</v>
      </c>
      <c r="AJ9" s="76">
        <f>_xll.CQGXLContractData(Q9, "Y_Settlement")</f>
        <v>644.75</v>
      </c>
      <c r="AK9" s="76">
        <f>_xll.CQGXLContractData(V9, "Y_Settlement")</f>
        <v>-61</v>
      </c>
    </row>
    <row r="10" spans="1:37" x14ac:dyDescent="0.2">
      <c r="A10" s="75" t="str">
        <f t="shared" si="1"/>
        <v>ZWAN26</v>
      </c>
      <c r="B10" s="75" t="str">
        <f t="shared" si="2"/>
        <v>Jul</v>
      </c>
      <c r="C10" s="81" t="str">
        <f t="shared" si="3"/>
        <v>N</v>
      </c>
      <c r="D10" s="76" t="str">
        <f t="shared" si="4"/>
        <v>ZWAS1N</v>
      </c>
      <c r="E10" s="76" t="str">
        <f t="shared" si="5"/>
        <v>ZWAS2N</v>
      </c>
      <c r="F10" s="76" t="str">
        <f t="shared" si="6"/>
        <v>ZWAS3N</v>
      </c>
      <c r="G10" s="76" t="str">
        <f t="shared" si="7"/>
        <v>ZWAS4N</v>
      </c>
      <c r="H10" s="76" t="str">
        <f t="shared" si="8"/>
        <v>ZWAS5N</v>
      </c>
      <c r="P10" s="77" t="str">
        <f t="shared" si="16"/>
        <v>Jul 16</v>
      </c>
      <c r="Q10" s="82" t="str">
        <f>_xll.CQGXLContractData($Q$1&amp;"?"&amp;R43,"Symbol")</f>
        <v>ZWAN26</v>
      </c>
      <c r="R10" s="80" t="e">
        <f>IF(_xll.CQGXLContractData(Q10, "LastTradeToday")="",NA(),_xll.CQGXLContractData(Q10, "LastTradeToday"))</f>
        <v>#N/A</v>
      </c>
      <c r="S10" s="80">
        <f>_xll.CQGXLContractData(Q10, "Bid")</f>
        <v>624.75</v>
      </c>
      <c r="T10" s="80">
        <f>_xll.CQGXLContractData(Q10, "Ask")</f>
        <v>633.75</v>
      </c>
      <c r="U10" s="80" t="str">
        <f>IFERROR(R10-_xll.CQGXLContractData(Q10, "Y_Settlement"),"")</f>
        <v/>
      </c>
      <c r="V10" s="77" t="str">
        <f>L2</f>
        <v>ZWAS9Z</v>
      </c>
      <c r="W10" s="80" t="e">
        <f>IF(_xll.CQGXLContractData(V10, "LastTradeToday")="",NA(),_xll.CQGXLContractData(V10, "LastTradeToday"))</f>
        <v>#N/A</v>
      </c>
      <c r="X10" s="80" t="str">
        <f>IFERROR(W10-_xll.CQGXLContractData(V10, "Y_Settlement"),"")</f>
        <v/>
      </c>
      <c r="Y10" s="80" t="str">
        <f>_xll.CQGXLContractData(V10, "Bid")</f>
        <v/>
      </c>
      <c r="Z10" s="80" t="str">
        <f>_xll.CQGXLContractData(V10, "Ask")</f>
        <v/>
      </c>
      <c r="AA10" s="80" t="e">
        <f t="shared" si="17"/>
        <v>#N/A</v>
      </c>
      <c r="AB10" s="80" t="e">
        <f t="shared" si="23"/>
        <v>#N/A</v>
      </c>
      <c r="AC10" s="80" t="e">
        <f t="shared" si="22"/>
        <v>#N/A</v>
      </c>
      <c r="AD10" s="80" t="e">
        <f t="shared" si="18"/>
        <v>#N/A</v>
      </c>
      <c r="AF10" s="76" t="e">
        <f t="shared" si="19"/>
        <v>#N/A</v>
      </c>
      <c r="AG10" s="76" t="e">
        <f t="shared" si="19"/>
        <v>#N/A</v>
      </c>
      <c r="AH10" s="76" t="str">
        <f t="shared" si="20"/>
        <v>Jul 16</v>
      </c>
      <c r="AI10" s="76" t="str">
        <f t="shared" si="21"/>
        <v>Dec 14 , Sep 16</v>
      </c>
      <c r="AJ10" s="76">
        <f>_xll.CQGXLContractData(Q10, "Y_Settlement")</f>
        <v>632.5</v>
      </c>
      <c r="AK10" s="76">
        <f>_xll.CQGXLContractData(V10, "Y_Settlement")</f>
        <v>-68</v>
      </c>
    </row>
    <row r="11" spans="1:37" x14ac:dyDescent="0.2">
      <c r="A11" s="75" t="str">
        <f t="shared" si="1"/>
        <v>ZWAU26</v>
      </c>
      <c r="B11" s="75" t="str">
        <f t="shared" si="2"/>
        <v>Sep</v>
      </c>
      <c r="C11" s="81" t="str">
        <f t="shared" si="3"/>
        <v>U</v>
      </c>
      <c r="D11" s="76" t="str">
        <f t="shared" si="4"/>
        <v>ZWAS1U</v>
      </c>
      <c r="E11" s="76" t="str">
        <f t="shared" si="5"/>
        <v>ZWAS2U</v>
      </c>
      <c r="F11" s="76" t="str">
        <f t="shared" si="6"/>
        <v>ZWAS3U</v>
      </c>
      <c r="G11" s="76" t="str">
        <f t="shared" si="7"/>
        <v>ZWAS4U</v>
      </c>
      <c r="P11" s="77" t="str">
        <f t="shared" si="16"/>
        <v>Sep 16</v>
      </c>
      <c r="Q11" s="82" t="str">
        <f>_xll.CQGXLContractData($Q$1&amp;"?"&amp;R44,"Symbol")</f>
        <v>ZWAU26</v>
      </c>
      <c r="R11" s="80" t="e">
        <f>IF(_xll.CQGXLContractData(Q11, "LastTradeToday")="",NA(),_xll.CQGXLContractData(Q11, "LastTradeToday"))</f>
        <v>#N/A</v>
      </c>
      <c r="S11" s="80" t="str">
        <f>_xll.CQGXLContractData(Q11, "Bid")</f>
        <v/>
      </c>
      <c r="T11" s="80" t="str">
        <f>_xll.CQGXLContractData(Q11, "Ask")</f>
        <v/>
      </c>
      <c r="U11" s="80" t="str">
        <f>IFERROR(R11-_xll.CQGXLContractData(Q11, "Y_Settlement"),"")</f>
        <v/>
      </c>
      <c r="V11" s="77" t="str">
        <f>M2</f>
        <v>ZWAS10Z</v>
      </c>
      <c r="W11" s="80" t="e">
        <f>IF(_xll.CQGXLContractData(V11, "LastTradeToday")="",NA(),_xll.CQGXLContractData(V11, "LastTradeToday"))</f>
        <v>#N/A</v>
      </c>
      <c r="X11" s="80" t="str">
        <f>IFERROR(W11-_xll.CQGXLContractData(V11, "Y_Settlement"),"")</f>
        <v/>
      </c>
      <c r="Y11" s="80" t="str">
        <f>_xll.CQGXLContractData(V11, "Bid")</f>
        <v/>
      </c>
      <c r="Z11" s="80" t="str">
        <f>_xll.CQGXLContractData(V11, "Ask")</f>
        <v/>
      </c>
      <c r="AA11" s="80" t="e">
        <f t="shared" si="17"/>
        <v>#N/A</v>
      </c>
      <c r="AB11" s="80" t="e">
        <f t="shared" si="23"/>
        <v>#N/A</v>
      </c>
      <c r="AC11" s="80" t="e">
        <f t="shared" si="22"/>
        <v>#N/A</v>
      </c>
      <c r="AD11" s="80" t="e">
        <f t="shared" si="18"/>
        <v>#N/A</v>
      </c>
      <c r="AF11" s="76" t="e">
        <f t="shared" si="19"/>
        <v>#N/A</v>
      </c>
      <c r="AG11" s="76" t="e">
        <f t="shared" si="19"/>
        <v>#N/A</v>
      </c>
      <c r="AH11" s="76" t="str">
        <f t="shared" si="20"/>
        <v>Sep 16</v>
      </c>
      <c r="AI11" s="76" t="str">
        <f t="shared" si="21"/>
        <v>Dec 14 , Dec 16</v>
      </c>
      <c r="AJ11" s="76">
        <f>_xll.CQGXLContractData(Q11, "Y_Settlement")</f>
        <v>639.5</v>
      </c>
      <c r="AK11" s="76">
        <f>_xll.CQGXLContractData(V11, "Y_Settlement")</f>
        <v>-75</v>
      </c>
    </row>
    <row r="12" spans="1:37" x14ac:dyDescent="0.2">
      <c r="A12" s="75" t="str">
        <f t="shared" si="1"/>
        <v>ZWAZ26</v>
      </c>
      <c r="B12" s="75" t="str">
        <f t="shared" si="2"/>
        <v>Dec</v>
      </c>
      <c r="C12" s="81" t="str">
        <f t="shared" si="3"/>
        <v>Z</v>
      </c>
      <c r="D12" s="76" t="str">
        <f t="shared" si="4"/>
        <v>ZWAS1Z</v>
      </c>
      <c r="E12" s="76" t="str">
        <f t="shared" si="5"/>
        <v>ZWAS2Z</v>
      </c>
      <c r="F12" s="76" t="str">
        <f t="shared" si="6"/>
        <v>ZWAS3Z</v>
      </c>
      <c r="P12" s="77" t="str">
        <f t="shared" si="16"/>
        <v>Dec 16</v>
      </c>
      <c r="Q12" s="82" t="str">
        <f>_xll.CQGXLContractData($Q$1&amp;"?"&amp;R45,"Symbol")</f>
        <v>ZWAZ26</v>
      </c>
      <c r="R12" s="80" t="e">
        <f>IF(_xll.CQGXLContractData(Q12, "LastTradeToday")="",NA(),_xll.CQGXLContractData(Q12, "LastTradeToday"))</f>
        <v>#N/A</v>
      </c>
      <c r="S12" s="80" t="str">
        <f>_xll.CQGXLContractData(Q12, "Bid")</f>
        <v/>
      </c>
      <c r="T12" s="80">
        <f>_xll.CQGXLContractData(Q12, "Ask")</f>
        <v>700</v>
      </c>
      <c r="U12" s="80" t="str">
        <f>IFERROR(R12-_xll.CQGXLContractData(Q12, "Y_Settlement"),"")</f>
        <v/>
      </c>
      <c r="V12" s="77" t="str">
        <f>N2</f>
        <v>ZWAS11Z</v>
      </c>
      <c r="W12" s="80" t="str">
        <f>IF(_xll.CQGXLContractData(V12, "LastTradeToday")="",NA(),_xll.CQGXLContractData(V12, "LastTradeToday"))</f>
        <v>Requested symbol was not found.</v>
      </c>
      <c r="X12" s="80" t="str">
        <f>IFERROR(W12-_xll.CQGXLContractData(V12, "Y_Settlement"),"")</f>
        <v/>
      </c>
      <c r="Y12" s="80" t="str">
        <f>_xll.CQGXLContractData(V12, "Bid")</f>
        <v>Requested symbol was not found.</v>
      </c>
      <c r="Z12" s="80" t="str">
        <f>_xll.CQGXLContractData(V12, "Ask")</f>
        <v>Requested symbol was not found.</v>
      </c>
      <c r="AA12" s="80" t="str">
        <f t="shared" si="17"/>
        <v>Requested symbol was not found.</v>
      </c>
      <c r="AB12" s="80" t="e">
        <f t="shared" si="23"/>
        <v>#N/A</v>
      </c>
      <c r="AC12" s="80" t="e">
        <f t="shared" si="22"/>
        <v>#N/A</v>
      </c>
      <c r="AD12" s="80" t="str">
        <f t="shared" si="18"/>
        <v>Requested symbol was not found.</v>
      </c>
      <c r="AF12" s="76" t="e">
        <f t="shared" si="19"/>
        <v>#N/A</v>
      </c>
      <c r="AG12" s="76" t="str">
        <f t="shared" si="19"/>
        <v>Requested symbol was not found.</v>
      </c>
      <c r="AH12" s="76" t="str">
        <f t="shared" si="20"/>
        <v>Dec 16</v>
      </c>
      <c r="AI12" s="76" t="str">
        <f t="shared" si="21"/>
        <v>Dec 14 , Mar 17</v>
      </c>
      <c r="AJ12" s="76">
        <f>_xll.CQGXLContractData(Q12, "Y_Settlement")</f>
        <v>646.5</v>
      </c>
      <c r="AK12" s="76" t="str">
        <f>_xll.CQGXLContractData(V12, "Y_Settlement")</f>
        <v>Requested symbol was not found.</v>
      </c>
    </row>
    <row r="13" spans="1:37" x14ac:dyDescent="0.2">
      <c r="A13" s="75" t="str">
        <f t="shared" si="1"/>
        <v>ZWAH27</v>
      </c>
      <c r="B13" s="75" t="str">
        <f t="shared" si="2"/>
        <v>Mar</v>
      </c>
      <c r="C13" s="81" t="str">
        <f t="shared" si="3"/>
        <v>H</v>
      </c>
      <c r="D13" s="76" t="str">
        <f t="shared" si="4"/>
        <v>ZWAS1H</v>
      </c>
      <c r="E13" s="76" t="str">
        <f t="shared" si="5"/>
        <v>ZWAS2H</v>
      </c>
      <c r="F13" s="76" t="str">
        <f t="shared" si="6"/>
        <v>ZWAS3H</v>
      </c>
      <c r="P13" s="77" t="str">
        <f t="shared" si="16"/>
        <v>Mar 17</v>
      </c>
      <c r="Q13" s="82" t="str">
        <f>_xll.CQGXLContractData($Q$1&amp;"?"&amp;R46,"Symbol")</f>
        <v>ZWAH27</v>
      </c>
      <c r="R13" s="80" t="e">
        <f>IF(_xll.CQGXLContractData(Q13, "LastTradeToday")="",NA(),_xll.CQGXLContractData(Q13, "LastTradeToday"))</f>
        <v>#N/A</v>
      </c>
      <c r="S13" s="80" t="str">
        <f>_xll.CQGXLContractData(Q13, "Bid")</f>
        <v/>
      </c>
      <c r="T13" s="80" t="str">
        <f>_xll.CQGXLContractData(Q13, "Ask")</f>
        <v/>
      </c>
      <c r="U13" s="80" t="str">
        <f>IFERROR(R13-_xll.CQGXLContractData(Q13, "Y_Settlement"),"")</f>
        <v/>
      </c>
      <c r="V13" s="77" t="str">
        <f>O2</f>
        <v>ZWAS12Z</v>
      </c>
      <c r="W13" s="80" t="str">
        <f>IF(_xll.CQGXLContractData(V13, "LastTradeToday")="",NA(),_xll.CQGXLContractData(V13, "LastTradeToday"))</f>
        <v>Requested symbol was not found.</v>
      </c>
      <c r="X13" s="80" t="str">
        <f>IFERROR(W13-_xll.CQGXLContractData(V13, "Y_Settlement"),"")</f>
        <v/>
      </c>
      <c r="Y13" s="80" t="str">
        <f>_xll.CQGXLContractData(V13, "Bid")</f>
        <v>Requested symbol was not found.</v>
      </c>
      <c r="Z13" s="80" t="str">
        <f>_xll.CQGXLContractData(V13, "Ask")</f>
        <v>Requested symbol was not found.</v>
      </c>
      <c r="AA13" s="80" t="str">
        <f t="shared" si="17"/>
        <v>Requested symbol was not found.</v>
      </c>
      <c r="AB13" s="80" t="e">
        <f>IF(OR(S13="",T13=""),R13,(IF(OR(R13="",R13&lt;S13,R13&gt;T13),(S13+T13)/2,R13)))</f>
        <v>#N/A</v>
      </c>
      <c r="AC13" s="80" t="e">
        <f t="shared" si="22"/>
        <v>#N/A</v>
      </c>
      <c r="AD13" s="80" t="str">
        <f t="shared" si="18"/>
        <v>Requested symbol was not found.</v>
      </c>
      <c r="AF13" s="76" t="e">
        <f t="shared" si="19"/>
        <v>#N/A</v>
      </c>
      <c r="AG13" s="76" t="str">
        <f t="shared" si="19"/>
        <v>Requested symbol was not found.</v>
      </c>
      <c r="AH13" s="76" t="str">
        <f t="shared" si="20"/>
        <v>Mar 17</v>
      </c>
      <c r="AJ13" s="76">
        <f>_xll.CQGXLContractData(Q13, "Y_Settlement")</f>
        <v>656.25</v>
      </c>
      <c r="AK13" s="76" t="str">
        <f>_xll.CQGXLContractData(V13, "Y_Settlement")</f>
        <v>Requested symbol was not found.</v>
      </c>
    </row>
    <row r="14" spans="1:37" x14ac:dyDescent="0.2"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7" x14ac:dyDescent="0.2">
      <c r="P15" s="77" t="str">
        <f>LEFT(RIGHT(Q2,3),1)</f>
        <v>Z</v>
      </c>
      <c r="Q15" s="77" t="str">
        <f>IF(P15="F","Jan",IF(P15="G","Feb",IF(P15="H","Mar",IF(P15="J","Apr",IF(P15="K","May",IF(P15="M","Jun",IF(P15="N","Jul",IF(P15="Q","Aug",IF(P15="U","Sep",IF(P15="V","Oct",IF(P15="X","Nov",IF(P15="Z","Dec"))))))))))))</f>
        <v>Dec</v>
      </c>
      <c r="R15" s="77"/>
      <c r="S15" s="77"/>
      <c r="T15" s="80"/>
      <c r="U15" s="77"/>
    </row>
    <row r="16" spans="1:37" x14ac:dyDescent="0.2">
      <c r="P16" s="77" t="str">
        <f t="shared" ref="P16:P26" si="24">LEFT(RIGHT(Q3,3),1)</f>
        <v>H</v>
      </c>
      <c r="Q16" s="77" t="str">
        <f t="shared" ref="Q16:Q26" si="25">IF(P16="F","Jan",IF(P16="G","Feb",IF(P16="H","Mar",IF(P16="J","Apr",IF(P16="K","May",IF(P16="M","Jun",IF(P16="N","Jul",IF(P16="Q","Aug",IF(P16="U","Sep",IF(P16="V","Oct",IF(P16="X","Nov",IF(P16="Z","Dec"))))))))))))</f>
        <v>Mar</v>
      </c>
    </row>
    <row r="17" spans="16:29" x14ac:dyDescent="0.2">
      <c r="P17" s="77" t="str">
        <f t="shared" si="24"/>
        <v>K</v>
      </c>
      <c r="Q17" s="77" t="str">
        <f t="shared" si="25"/>
        <v>May</v>
      </c>
      <c r="AB17" s="83"/>
      <c r="AC17" s="83"/>
    </row>
    <row r="18" spans="16:29" x14ac:dyDescent="0.2">
      <c r="P18" s="77" t="str">
        <f t="shared" si="24"/>
        <v>N</v>
      </c>
      <c r="Q18" s="77" t="str">
        <f t="shared" si="25"/>
        <v>Jul</v>
      </c>
      <c r="AB18" s="83"/>
      <c r="AC18" s="83"/>
    </row>
    <row r="19" spans="16:29" x14ac:dyDescent="0.2">
      <c r="P19" s="77" t="str">
        <f t="shared" si="24"/>
        <v>U</v>
      </c>
      <c r="Q19" s="77" t="str">
        <f t="shared" si="25"/>
        <v>Sep</v>
      </c>
      <c r="AB19" s="83"/>
      <c r="AC19" s="83"/>
    </row>
    <row r="20" spans="16:29" x14ac:dyDescent="0.2">
      <c r="P20" s="77" t="str">
        <f t="shared" si="24"/>
        <v>Z</v>
      </c>
      <c r="Q20" s="77" t="str">
        <f t="shared" si="25"/>
        <v>Dec</v>
      </c>
      <c r="U20" s="84"/>
      <c r="AB20" s="83"/>
      <c r="AC20" s="83"/>
    </row>
    <row r="21" spans="16:29" x14ac:dyDescent="0.2">
      <c r="P21" s="77" t="str">
        <f t="shared" si="24"/>
        <v>H</v>
      </c>
      <c r="Q21" s="77" t="str">
        <f t="shared" si="25"/>
        <v>Mar</v>
      </c>
      <c r="AB21" s="83"/>
      <c r="AC21" s="83"/>
    </row>
    <row r="22" spans="16:29" x14ac:dyDescent="0.2">
      <c r="P22" s="77" t="str">
        <f t="shared" si="24"/>
        <v>K</v>
      </c>
      <c r="Q22" s="77" t="str">
        <f t="shared" si="25"/>
        <v>May</v>
      </c>
      <c r="AB22" s="83"/>
      <c r="AC22" s="83"/>
    </row>
    <row r="23" spans="16:29" x14ac:dyDescent="0.2">
      <c r="P23" s="77" t="str">
        <f t="shared" si="24"/>
        <v>N</v>
      </c>
      <c r="Q23" s="77" t="str">
        <f t="shared" si="25"/>
        <v>Jul</v>
      </c>
      <c r="AB23" s="83"/>
      <c r="AC23" s="83"/>
    </row>
    <row r="24" spans="16:29" x14ac:dyDescent="0.2">
      <c r="P24" s="77" t="str">
        <f t="shared" si="24"/>
        <v>U</v>
      </c>
      <c r="Q24" s="77" t="str">
        <f t="shared" si="25"/>
        <v>Sep</v>
      </c>
      <c r="AB24" s="83"/>
      <c r="AC24" s="83"/>
    </row>
    <row r="25" spans="16:29" x14ac:dyDescent="0.2">
      <c r="P25" s="77" t="str">
        <f t="shared" si="24"/>
        <v>Z</v>
      </c>
      <c r="Q25" s="77" t="str">
        <f t="shared" si="25"/>
        <v>Dec</v>
      </c>
    </row>
    <row r="26" spans="16:29" x14ac:dyDescent="0.2">
      <c r="P26" s="77" t="str">
        <f t="shared" si="24"/>
        <v>H</v>
      </c>
      <c r="Q26" s="77" t="str">
        <f t="shared" si="25"/>
        <v>Mar</v>
      </c>
    </row>
    <row r="34" spans="18:19" x14ac:dyDescent="0.2">
      <c r="R34" s="76" t="s">
        <v>6</v>
      </c>
    </row>
    <row r="35" spans="18:19" x14ac:dyDescent="0.2">
      <c r="R35" s="76">
        <f>IF(_xll.CQGXLContractData("ZWA?","Symbol")=_xll.CQGXLContractData("ZWA?1","Symbol"),1,2)</f>
        <v>1</v>
      </c>
      <c r="S35" s="76" t="str">
        <f>_xll.CQGXLContractData("ZWA?1","Symbol")</f>
        <v>ZWAZ24</v>
      </c>
    </row>
    <row r="36" spans="18:19" x14ac:dyDescent="0.2">
      <c r="R36" s="76">
        <f>R35+1</f>
        <v>2</v>
      </c>
      <c r="S36" s="76" t="str">
        <f>_xll.CQGXLContractData("ZWA?2","Symbol")</f>
        <v>ZWAH25</v>
      </c>
    </row>
    <row r="37" spans="18:19" x14ac:dyDescent="0.2">
      <c r="R37" s="76">
        <f t="shared" ref="R37:R46" si="26">R36+1</f>
        <v>3</v>
      </c>
    </row>
    <row r="38" spans="18:19" x14ac:dyDescent="0.2">
      <c r="R38" s="76">
        <f t="shared" si="26"/>
        <v>4</v>
      </c>
    </row>
    <row r="39" spans="18:19" x14ac:dyDescent="0.2">
      <c r="R39" s="76">
        <f t="shared" si="26"/>
        <v>5</v>
      </c>
    </row>
    <row r="40" spans="18:19" x14ac:dyDescent="0.2">
      <c r="R40" s="76">
        <f t="shared" si="26"/>
        <v>6</v>
      </c>
    </row>
    <row r="41" spans="18:19" x14ac:dyDescent="0.2">
      <c r="R41" s="76">
        <f t="shared" si="26"/>
        <v>7</v>
      </c>
    </row>
    <row r="42" spans="18:19" x14ac:dyDescent="0.2">
      <c r="R42" s="76">
        <f t="shared" si="26"/>
        <v>8</v>
      </c>
    </row>
    <row r="43" spans="18:19" x14ac:dyDescent="0.2">
      <c r="R43" s="76">
        <f t="shared" si="26"/>
        <v>9</v>
      </c>
    </row>
    <row r="44" spans="18:19" x14ac:dyDescent="0.2">
      <c r="R44" s="76">
        <f t="shared" si="26"/>
        <v>10</v>
      </c>
    </row>
    <row r="45" spans="18:19" x14ac:dyDescent="0.2">
      <c r="R45" s="76">
        <f t="shared" si="26"/>
        <v>11</v>
      </c>
    </row>
    <row r="46" spans="18:19" x14ac:dyDescent="0.2">
      <c r="R46" s="76">
        <f t="shared" si="26"/>
        <v>12</v>
      </c>
    </row>
  </sheetData>
  <sheetProtection algorithmName="SHA-512" hashValue="9AHCkkUU5sTxCyGnRx4jcCIuIkItJRxAbHx4qT6nk5QQjJ40C9nq7gX2bpZzF8LCk+94OR3y9J8ImlTM5v8/Jg==" saltValue="8EjdKys9dVZOROBK8L/Y6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Grains</vt:lpstr>
      <vt:lpstr>Soybeans</vt:lpstr>
      <vt:lpstr>Corn</vt:lpstr>
      <vt:lpstr>Wheat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2024-11-08T13:34:14Z</dcterms:modified>
</cp:coreProperties>
</file>