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4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6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esktop\WorkSpace Posts\JSE Derivatives\"/>
    </mc:Choice>
  </mc:AlternateContent>
  <xr:revisionPtr revIDLastSave="0" documentId="13_ncr:1_{4A32AAE4-4518-4D1C-87D6-80DB55C8F4E6}" xr6:coauthVersionLast="47" xr6:coauthVersionMax="47" xr10:uidLastSave="{00000000-0000-0000-0000-000000000000}"/>
  <bookViews>
    <workbookView showVerticalScroll="0" xWindow="-120" yWindow="-120" windowWidth="29040" windowHeight="16440" xr2:uid="{00000000-000D-0000-FFFF-FFFF00000000}"/>
  </bookViews>
  <sheets>
    <sheet name="WMAZ" sheetId="2" r:id="rId1"/>
    <sheet name="YMAZ" sheetId="22" r:id="rId2"/>
    <sheet name="YMAZ Data" sheetId="21" state="hidden" r:id="rId3"/>
    <sheet name="WEAT" sheetId="14" r:id="rId4"/>
    <sheet name="SOYA" sheetId="15" r:id="rId5"/>
    <sheet name="SOYB" sheetId="18" state="hidden" r:id="rId6"/>
    <sheet name="SUNS" sheetId="20" r:id="rId7"/>
    <sheet name="WMAZ Data" sheetId="12" state="hidden" r:id="rId8"/>
    <sheet name="WEAT Data" sheetId="13" state="hidden" r:id="rId9"/>
    <sheet name="SOYA Data" sheetId="16" state="hidden" r:id="rId10"/>
    <sheet name="SOYB Data" sheetId="17" state="hidden" r:id="rId11"/>
    <sheet name="SUNS Data" sheetId="19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1" i="20" l="1"/>
  <c r="B81" i="20"/>
  <c r="I81" i="20" s="1"/>
  <c r="K58" i="20"/>
  <c r="O62" i="20" s="1"/>
  <c r="K57" i="20"/>
  <c r="K56" i="20"/>
  <c r="O56" i="20" s="1"/>
  <c r="K55" i="20"/>
  <c r="M55" i="20" s="1"/>
  <c r="K54" i="20"/>
  <c r="M54" i="20" s="1"/>
  <c r="G54" i="19"/>
  <c r="G46" i="19"/>
  <c r="G40" i="19"/>
  <c r="G24" i="19"/>
  <c r="G16" i="19"/>
  <c r="K32" i="20"/>
  <c r="K33" i="20"/>
  <c r="B32" i="20"/>
  <c r="G54" i="21"/>
  <c r="AB128" i="22"/>
  <c r="AB127" i="22"/>
  <c r="AB126" i="22"/>
  <c r="AB125" i="22"/>
  <c r="AB124" i="22"/>
  <c r="AB123" i="22"/>
  <c r="AB122" i="22"/>
  <c r="B83" i="22"/>
  <c r="B82" i="22"/>
  <c r="B81" i="22"/>
  <c r="K80" i="22"/>
  <c r="L86" i="22" s="1"/>
  <c r="B80" i="22"/>
  <c r="K79" i="22"/>
  <c r="B79" i="22"/>
  <c r="B59" i="22"/>
  <c r="G62" i="22" s="1"/>
  <c r="K58" i="22"/>
  <c r="O62" i="22" s="1"/>
  <c r="O64" i="22" s="1"/>
  <c r="B58" i="22"/>
  <c r="F62" i="22" s="1"/>
  <c r="F64" i="22" s="1"/>
  <c r="K57" i="22"/>
  <c r="N62" i="22" s="1"/>
  <c r="B57" i="22"/>
  <c r="K56" i="22"/>
  <c r="B56" i="22"/>
  <c r="D62" i="22" s="1"/>
  <c r="K55" i="22"/>
  <c r="B55" i="22"/>
  <c r="K54" i="22"/>
  <c r="B54" i="22"/>
  <c r="K35" i="22"/>
  <c r="K34" i="22"/>
  <c r="B34" i="22"/>
  <c r="K33" i="22"/>
  <c r="B33" i="22"/>
  <c r="F37" i="22" s="1"/>
  <c r="K32" i="22"/>
  <c r="B32" i="22"/>
  <c r="K31" i="22"/>
  <c r="B31" i="22"/>
  <c r="K30" i="22"/>
  <c r="B30" i="22"/>
  <c r="K29" i="22"/>
  <c r="B29" i="22"/>
  <c r="B37" i="22" s="1"/>
  <c r="I23" i="22"/>
  <c r="B23" i="22"/>
  <c r="I22" i="22"/>
  <c r="B22" i="22"/>
  <c r="I21" i="22"/>
  <c r="B21" i="22"/>
  <c r="I20" i="22"/>
  <c r="B20" i="22"/>
  <c r="I19" i="22"/>
  <c r="B19" i="22"/>
  <c r="I18" i="22"/>
  <c r="B18" i="22"/>
  <c r="I17" i="22"/>
  <c r="B17" i="22"/>
  <c r="I16" i="22"/>
  <c r="B16" i="22"/>
  <c r="I15" i="22"/>
  <c r="B15" i="22"/>
  <c r="I14" i="22"/>
  <c r="B14" i="22"/>
  <c r="I13" i="22"/>
  <c r="B13" i="22"/>
  <c r="V10" i="22"/>
  <c r="V9" i="22"/>
  <c r="V8" i="22"/>
  <c r="V7" i="22"/>
  <c r="AR6" i="22"/>
  <c r="AQ6" i="22"/>
  <c r="AP6" i="22"/>
  <c r="AD6" i="22"/>
  <c r="AC6" i="22"/>
  <c r="AB6" i="22"/>
  <c r="Z6" i="22"/>
  <c r="U6" i="22"/>
  <c r="U10" i="22" s="1"/>
  <c r="T6" i="22"/>
  <c r="T8" i="22" s="1"/>
  <c r="S6" i="22"/>
  <c r="S8" i="22" s="1"/>
  <c r="R6" i="22"/>
  <c r="Q6" i="22"/>
  <c r="Q8" i="22" s="1"/>
  <c r="P6" i="22"/>
  <c r="P9" i="22" s="1"/>
  <c r="O6" i="22"/>
  <c r="N6" i="22"/>
  <c r="M6" i="22"/>
  <c r="AG6" i="22" s="1"/>
  <c r="M7" i="22" s="1"/>
  <c r="L6" i="22"/>
  <c r="L8" i="22" s="1"/>
  <c r="K6" i="22"/>
  <c r="AE6" i="22" s="1"/>
  <c r="K7" i="22" s="1"/>
  <c r="T3" i="22"/>
  <c r="D1" i="22" a="1"/>
  <c r="D1" i="22" s="1"/>
  <c r="D54" i="21"/>
  <c r="C54" i="21"/>
  <c r="B54" i="21"/>
  <c r="D53" i="21"/>
  <c r="C53" i="21"/>
  <c r="B53" i="21"/>
  <c r="D52" i="21"/>
  <c r="C52" i="21"/>
  <c r="B52" i="21"/>
  <c r="D48" i="21"/>
  <c r="C48" i="21"/>
  <c r="B48" i="21"/>
  <c r="D47" i="21"/>
  <c r="C47" i="21"/>
  <c r="B47" i="21"/>
  <c r="D46" i="21"/>
  <c r="C46" i="21"/>
  <c r="B46" i="21"/>
  <c r="D45" i="21"/>
  <c r="C45" i="21"/>
  <c r="B45" i="21"/>
  <c r="D44" i="21"/>
  <c r="C44" i="21"/>
  <c r="B44" i="21"/>
  <c r="D40" i="21"/>
  <c r="C40" i="21"/>
  <c r="B40" i="21"/>
  <c r="D39" i="21"/>
  <c r="C39" i="21"/>
  <c r="B39" i="21"/>
  <c r="D38" i="21"/>
  <c r="C38" i="21"/>
  <c r="B38" i="21"/>
  <c r="D37" i="21"/>
  <c r="C37" i="21"/>
  <c r="B37" i="21"/>
  <c r="D36" i="21"/>
  <c r="C36" i="21"/>
  <c r="B36" i="21"/>
  <c r="D33" i="21"/>
  <c r="C33" i="21"/>
  <c r="B33" i="21"/>
  <c r="D32" i="21"/>
  <c r="C32" i="21"/>
  <c r="B32" i="21"/>
  <c r="D31" i="21"/>
  <c r="C31" i="21"/>
  <c r="B31" i="21"/>
  <c r="D30" i="21"/>
  <c r="C30" i="21"/>
  <c r="B30" i="21"/>
  <c r="D29" i="21"/>
  <c r="C29" i="21"/>
  <c r="B29" i="21"/>
  <c r="D28" i="21"/>
  <c r="C28" i="21"/>
  <c r="B28" i="21"/>
  <c r="D26" i="21"/>
  <c r="C26" i="21"/>
  <c r="B26" i="21"/>
  <c r="D25" i="21"/>
  <c r="C25" i="21"/>
  <c r="B25" i="21"/>
  <c r="D24" i="21"/>
  <c r="C24" i="21"/>
  <c r="B24" i="21"/>
  <c r="D23" i="21"/>
  <c r="C23" i="21"/>
  <c r="B23" i="21"/>
  <c r="D22" i="21"/>
  <c r="C22" i="21"/>
  <c r="B22" i="21"/>
  <c r="D21" i="21"/>
  <c r="C21" i="21"/>
  <c r="B21" i="21"/>
  <c r="D20" i="21"/>
  <c r="C20" i="21"/>
  <c r="B20" i="21"/>
  <c r="D18" i="21"/>
  <c r="C18" i="21"/>
  <c r="B18" i="21"/>
  <c r="D17" i="21"/>
  <c r="C17" i="21"/>
  <c r="B17" i="21"/>
  <c r="D16" i="21"/>
  <c r="C16" i="21"/>
  <c r="B16" i="21"/>
  <c r="D15" i="21"/>
  <c r="C15" i="21"/>
  <c r="B15" i="21"/>
  <c r="D14" i="21"/>
  <c r="C14" i="21"/>
  <c r="B14" i="21"/>
  <c r="D13" i="21"/>
  <c r="C13" i="21"/>
  <c r="B13" i="21"/>
  <c r="D11" i="21"/>
  <c r="C11" i="21"/>
  <c r="B11" i="21"/>
  <c r="D10" i="21"/>
  <c r="C10" i="21"/>
  <c r="B10" i="21"/>
  <c r="D9" i="21"/>
  <c r="C9" i="21"/>
  <c r="B9" i="21"/>
  <c r="D8" i="21"/>
  <c r="C8" i="21"/>
  <c r="B8" i="21"/>
  <c r="D7" i="21"/>
  <c r="C7" i="21"/>
  <c r="B7" i="21"/>
  <c r="E6" i="21"/>
  <c r="D6" i="21"/>
  <c r="C6" i="21"/>
  <c r="B6" i="21"/>
  <c r="G6" i="21" s="1"/>
  <c r="D5" i="21"/>
  <c r="C5" i="21"/>
  <c r="B5" i="21"/>
  <c r="D4" i="21"/>
  <c r="C4" i="21"/>
  <c r="B4" i="21"/>
  <c r="D3" i="21"/>
  <c r="C3" i="21"/>
  <c r="B3" i="21"/>
  <c r="D2" i="21"/>
  <c r="C2" i="21"/>
  <c r="B2" i="21"/>
  <c r="L1" i="21"/>
  <c r="K1" i="21"/>
  <c r="J1" i="21"/>
  <c r="D1" i="21"/>
  <c r="C1" i="21"/>
  <c r="B1" i="21"/>
  <c r="E1" i="21" s="1"/>
  <c r="G49" i="19"/>
  <c r="G48" i="19"/>
  <c r="G47" i="19"/>
  <c r="G41" i="19"/>
  <c r="G33" i="19"/>
  <c r="G32" i="19"/>
  <c r="G31" i="19"/>
  <c r="G26" i="19"/>
  <c r="G25" i="19"/>
  <c r="G18" i="19"/>
  <c r="G17" i="19"/>
  <c r="G11" i="19"/>
  <c r="G10" i="19"/>
  <c r="G9" i="19"/>
  <c r="AB128" i="20"/>
  <c r="AB127" i="20"/>
  <c r="AB126" i="20"/>
  <c r="AB125" i="20"/>
  <c r="AB124" i="20"/>
  <c r="AB123" i="20"/>
  <c r="AB122" i="20"/>
  <c r="R81" i="20"/>
  <c r="K80" i="20"/>
  <c r="L86" i="20" s="1"/>
  <c r="L87" i="20" s="1"/>
  <c r="B80" i="20"/>
  <c r="I80" i="20" s="1"/>
  <c r="K79" i="20"/>
  <c r="R79" i="20" s="1"/>
  <c r="B79" i="20"/>
  <c r="I79" i="20" s="1"/>
  <c r="B56" i="20"/>
  <c r="D62" i="20" s="1"/>
  <c r="B55" i="20"/>
  <c r="B54" i="20"/>
  <c r="E54" i="20" s="1"/>
  <c r="K31" i="20"/>
  <c r="R31" i="20" s="1"/>
  <c r="B31" i="20"/>
  <c r="I31" i="20" s="1"/>
  <c r="K30" i="20"/>
  <c r="L37" i="20" s="1"/>
  <c r="B30" i="20"/>
  <c r="K29" i="20"/>
  <c r="R29" i="20" s="1"/>
  <c r="B29" i="20"/>
  <c r="B37" i="20" s="1"/>
  <c r="I20" i="20"/>
  <c r="B20" i="20"/>
  <c r="I19" i="20"/>
  <c r="B19" i="20"/>
  <c r="I18" i="20"/>
  <c r="B18" i="20"/>
  <c r="I17" i="20"/>
  <c r="F17" i="20"/>
  <c r="B17" i="20"/>
  <c r="I16" i="20"/>
  <c r="B16" i="20"/>
  <c r="I15" i="20"/>
  <c r="F15" i="20"/>
  <c r="B15" i="20"/>
  <c r="I14" i="20"/>
  <c r="B14" i="20"/>
  <c r="I13" i="20"/>
  <c r="B13" i="20"/>
  <c r="V10" i="20"/>
  <c r="V9" i="20"/>
  <c r="V8" i="20"/>
  <c r="V7" i="20"/>
  <c r="AR6" i="20"/>
  <c r="AQ6" i="20"/>
  <c r="AP6" i="20"/>
  <c r="AD6" i="20"/>
  <c r="AC6" i="20"/>
  <c r="AB6" i="20"/>
  <c r="Z6" i="20"/>
  <c r="AM6" i="20"/>
  <c r="R6" i="20"/>
  <c r="R9" i="20" s="1"/>
  <c r="Q6" i="20"/>
  <c r="P6" i="20"/>
  <c r="P9" i="20" s="1"/>
  <c r="O6" i="20"/>
  <c r="AI6" i="20" s="1"/>
  <c r="O7" i="20" s="1"/>
  <c r="N6" i="20"/>
  <c r="M6" i="20"/>
  <c r="L6" i="20"/>
  <c r="L10" i="20" s="1"/>
  <c r="K6" i="20"/>
  <c r="C9" i="20" s="1"/>
  <c r="T3" i="20"/>
  <c r="D1" i="20" a="1"/>
  <c r="D1" i="20" s="1"/>
  <c r="D54" i="19"/>
  <c r="C54" i="19"/>
  <c r="B54" i="19"/>
  <c r="D53" i="19"/>
  <c r="C53" i="19"/>
  <c r="B53" i="19"/>
  <c r="D52" i="19"/>
  <c r="C52" i="19"/>
  <c r="B52" i="19"/>
  <c r="D46" i="19"/>
  <c r="C46" i="19"/>
  <c r="B46" i="19"/>
  <c r="D45" i="19"/>
  <c r="C45" i="19"/>
  <c r="B45" i="19"/>
  <c r="D44" i="19"/>
  <c r="C44" i="19"/>
  <c r="B44" i="19"/>
  <c r="D40" i="19"/>
  <c r="C40" i="19"/>
  <c r="B40" i="19"/>
  <c r="D39" i="19"/>
  <c r="C39" i="19"/>
  <c r="B39" i="19"/>
  <c r="D38" i="19"/>
  <c r="C38" i="19"/>
  <c r="B38" i="19"/>
  <c r="D37" i="19"/>
  <c r="C37" i="19"/>
  <c r="B37" i="19"/>
  <c r="D36" i="19"/>
  <c r="C36" i="19"/>
  <c r="B36" i="19"/>
  <c r="D30" i="19"/>
  <c r="C30" i="19"/>
  <c r="B30" i="19"/>
  <c r="G30" i="19" s="1"/>
  <c r="D29" i="19"/>
  <c r="C29" i="19"/>
  <c r="B29" i="19"/>
  <c r="D28" i="19"/>
  <c r="C28" i="19"/>
  <c r="B28" i="19"/>
  <c r="D24" i="19"/>
  <c r="C24" i="19"/>
  <c r="B24" i="19"/>
  <c r="D23" i="19"/>
  <c r="C23" i="19"/>
  <c r="B23" i="19"/>
  <c r="D22" i="19"/>
  <c r="C22" i="19"/>
  <c r="B22" i="19"/>
  <c r="D21" i="19"/>
  <c r="C21" i="19"/>
  <c r="B21" i="19"/>
  <c r="D20" i="19"/>
  <c r="C20" i="19"/>
  <c r="B20" i="19"/>
  <c r="G20" i="19" s="1"/>
  <c r="D16" i="19"/>
  <c r="C16" i="19"/>
  <c r="B16" i="19"/>
  <c r="D15" i="19"/>
  <c r="C15" i="19"/>
  <c r="B15" i="19"/>
  <c r="G15" i="19" s="1"/>
  <c r="D14" i="19"/>
  <c r="C14" i="19"/>
  <c r="B14" i="19"/>
  <c r="G14" i="19" s="1"/>
  <c r="D13" i="19"/>
  <c r="C13" i="19"/>
  <c r="B13" i="19"/>
  <c r="G13" i="19" s="1"/>
  <c r="D11" i="19"/>
  <c r="C11" i="19"/>
  <c r="B11" i="19"/>
  <c r="D10" i="19"/>
  <c r="C10" i="19"/>
  <c r="B10" i="19"/>
  <c r="D9" i="19"/>
  <c r="C9" i="19"/>
  <c r="B9" i="19"/>
  <c r="D8" i="19"/>
  <c r="C8" i="19"/>
  <c r="B8" i="19"/>
  <c r="D7" i="19"/>
  <c r="C7" i="19"/>
  <c r="B7" i="19"/>
  <c r="D6" i="19"/>
  <c r="C6" i="19"/>
  <c r="B6" i="19"/>
  <c r="D5" i="19"/>
  <c r="C5" i="19"/>
  <c r="B5" i="19"/>
  <c r="D4" i="19"/>
  <c r="C4" i="19"/>
  <c r="B4" i="19"/>
  <c r="D3" i="19"/>
  <c r="C3" i="19"/>
  <c r="B3" i="19"/>
  <c r="G3" i="19" s="1"/>
  <c r="D2" i="19"/>
  <c r="C2" i="19"/>
  <c r="B2" i="19"/>
  <c r="L1" i="19"/>
  <c r="K1" i="19"/>
  <c r="J1" i="19"/>
  <c r="D1" i="19"/>
  <c r="C1" i="19"/>
  <c r="B1" i="19"/>
  <c r="H9" i="18"/>
  <c r="F9" i="18"/>
  <c r="D9" i="18"/>
  <c r="D7" i="18"/>
  <c r="C9" i="18"/>
  <c r="C7" i="18"/>
  <c r="C3" i="18"/>
  <c r="K3" i="18" s="1"/>
  <c r="AB128" i="18"/>
  <c r="AB127" i="18"/>
  <c r="AB126" i="18"/>
  <c r="AB125" i="18"/>
  <c r="AB124" i="18"/>
  <c r="AB123" i="18"/>
  <c r="AB122" i="18"/>
  <c r="B83" i="18"/>
  <c r="I83" i="18" s="1"/>
  <c r="B82" i="18"/>
  <c r="I82" i="18" s="1"/>
  <c r="K81" i="18"/>
  <c r="R81" i="18" s="1"/>
  <c r="B81" i="18"/>
  <c r="H81" i="18" s="1"/>
  <c r="K80" i="18"/>
  <c r="L86" i="18" s="1"/>
  <c r="B80" i="18"/>
  <c r="H80" i="18" s="1"/>
  <c r="K79" i="18"/>
  <c r="R79" i="18" s="1"/>
  <c r="B79" i="18"/>
  <c r="H79" i="18" s="1"/>
  <c r="B59" i="18"/>
  <c r="G62" i="18" s="1"/>
  <c r="G63" i="18" s="1"/>
  <c r="K58" i="18"/>
  <c r="O62" i="18" s="1"/>
  <c r="B58" i="18"/>
  <c r="F62" i="18" s="1"/>
  <c r="F64" i="18" s="1"/>
  <c r="K57" i="18"/>
  <c r="M57" i="18" s="1"/>
  <c r="B57" i="18"/>
  <c r="E62" i="18" s="1"/>
  <c r="E64" i="18" s="1"/>
  <c r="K56" i="18"/>
  <c r="M56" i="18" s="1"/>
  <c r="B56" i="18"/>
  <c r="D62" i="18" s="1"/>
  <c r="K55" i="18"/>
  <c r="M55" i="18" s="1"/>
  <c r="B55" i="18"/>
  <c r="K54" i="18"/>
  <c r="B54" i="18"/>
  <c r="K35" i="18"/>
  <c r="R35" i="18" s="1"/>
  <c r="K34" i="18"/>
  <c r="R34" i="18" s="1"/>
  <c r="B34" i="18"/>
  <c r="I34" i="18" s="1"/>
  <c r="K33" i="18"/>
  <c r="R33" i="18" s="1"/>
  <c r="B33" i="18"/>
  <c r="I33" i="18" s="1"/>
  <c r="K32" i="18"/>
  <c r="R32" i="18" s="1"/>
  <c r="B32" i="18"/>
  <c r="I32" i="18" s="1"/>
  <c r="K31" i="18"/>
  <c r="R31" i="18" s="1"/>
  <c r="B31" i="18"/>
  <c r="I31" i="18" s="1"/>
  <c r="K30" i="18"/>
  <c r="R30" i="18" s="1"/>
  <c r="B30" i="18"/>
  <c r="I30" i="18" s="1"/>
  <c r="K29" i="18"/>
  <c r="K37" i="18" s="1"/>
  <c r="B29" i="18"/>
  <c r="I29" i="18" s="1"/>
  <c r="I20" i="18"/>
  <c r="B20" i="18"/>
  <c r="I19" i="18"/>
  <c r="B19" i="18"/>
  <c r="I18" i="18"/>
  <c r="B18" i="18"/>
  <c r="I17" i="18"/>
  <c r="B17" i="18"/>
  <c r="I16" i="18"/>
  <c r="B16" i="18"/>
  <c r="I15" i="18"/>
  <c r="B15" i="18"/>
  <c r="I14" i="18"/>
  <c r="B14" i="18"/>
  <c r="I13" i="18"/>
  <c r="B13" i="18"/>
  <c r="V10" i="18"/>
  <c r="V9" i="18"/>
  <c r="V8" i="18"/>
  <c r="V7" i="18"/>
  <c r="AR6" i="18"/>
  <c r="AQ6" i="18"/>
  <c r="AP6" i="18"/>
  <c r="AD6" i="18"/>
  <c r="AC6" i="18"/>
  <c r="AB6" i="18"/>
  <c r="Z6" i="18"/>
  <c r="U6" i="18"/>
  <c r="T6" i="18"/>
  <c r="S6" i="18"/>
  <c r="AM6" i="18" s="1"/>
  <c r="S7" i="18" s="1"/>
  <c r="R6" i="18"/>
  <c r="Q6" i="18"/>
  <c r="Q10" i="18" s="1"/>
  <c r="P6" i="18"/>
  <c r="P9" i="18" s="1"/>
  <c r="O6" i="18"/>
  <c r="AI6" i="18" s="1"/>
  <c r="O7" i="18" s="1"/>
  <c r="N6" i="18"/>
  <c r="AH6" i="18" s="1"/>
  <c r="N7" i="18" s="1"/>
  <c r="M6" i="18"/>
  <c r="L6" i="18"/>
  <c r="L10" i="18" s="1"/>
  <c r="K6" i="18"/>
  <c r="T3" i="18"/>
  <c r="D1" i="18" a="1"/>
  <c r="D1" i="18" s="1"/>
  <c r="D53" i="17"/>
  <c r="C53" i="17"/>
  <c r="B53" i="17"/>
  <c r="D52" i="17"/>
  <c r="C52" i="17"/>
  <c r="B52" i="17"/>
  <c r="D46" i="17"/>
  <c r="C46" i="17"/>
  <c r="B46" i="17"/>
  <c r="D45" i="17"/>
  <c r="C45" i="17"/>
  <c r="B45" i="17"/>
  <c r="E45" i="17" s="1"/>
  <c r="D44" i="17"/>
  <c r="C44" i="17"/>
  <c r="B44" i="17"/>
  <c r="D38" i="17"/>
  <c r="C38" i="17"/>
  <c r="B38" i="17"/>
  <c r="D37" i="17"/>
  <c r="C37" i="17"/>
  <c r="B37" i="17"/>
  <c r="D36" i="17"/>
  <c r="C36" i="17"/>
  <c r="B36" i="17"/>
  <c r="D30" i="17"/>
  <c r="C30" i="17"/>
  <c r="B30" i="17"/>
  <c r="D29" i="17"/>
  <c r="C29" i="17"/>
  <c r="B29" i="17"/>
  <c r="D28" i="17"/>
  <c r="C28" i="17"/>
  <c r="B28" i="17"/>
  <c r="E28" i="17" s="1"/>
  <c r="D22" i="17"/>
  <c r="C22" i="17"/>
  <c r="B22" i="17"/>
  <c r="D21" i="17"/>
  <c r="C21" i="17"/>
  <c r="B21" i="17"/>
  <c r="D20" i="17"/>
  <c r="C20" i="17"/>
  <c r="B20" i="17"/>
  <c r="D14" i="17"/>
  <c r="C14" i="17"/>
  <c r="B14" i="17"/>
  <c r="D13" i="17"/>
  <c r="C13" i="17"/>
  <c r="B13" i="17"/>
  <c r="D8" i="17"/>
  <c r="C8" i="17"/>
  <c r="B8" i="17"/>
  <c r="D7" i="17"/>
  <c r="C7" i="17"/>
  <c r="B7" i="17"/>
  <c r="D6" i="17"/>
  <c r="C6" i="17"/>
  <c r="B6" i="17"/>
  <c r="D5" i="17"/>
  <c r="C5" i="17"/>
  <c r="B5" i="17"/>
  <c r="D4" i="17"/>
  <c r="C4" i="17"/>
  <c r="B4" i="17"/>
  <c r="D3" i="17"/>
  <c r="C3" i="17"/>
  <c r="B3" i="17"/>
  <c r="D2" i="17"/>
  <c r="C2" i="17"/>
  <c r="B2" i="17"/>
  <c r="L1" i="17"/>
  <c r="K1" i="17"/>
  <c r="J1" i="17"/>
  <c r="D1" i="17"/>
  <c r="C1" i="17"/>
  <c r="B1" i="17"/>
  <c r="G50" i="16"/>
  <c r="G49" i="16"/>
  <c r="G48" i="16"/>
  <c r="G47" i="16"/>
  <c r="G46" i="16"/>
  <c r="G45" i="16"/>
  <c r="G42" i="16"/>
  <c r="G41" i="16"/>
  <c r="G40" i="16"/>
  <c r="G39" i="16"/>
  <c r="G38" i="16"/>
  <c r="G37" i="16"/>
  <c r="G34" i="16"/>
  <c r="G33" i="16"/>
  <c r="G32" i="16"/>
  <c r="G31" i="16"/>
  <c r="G30" i="16"/>
  <c r="G29" i="16"/>
  <c r="G11" i="16"/>
  <c r="G10" i="16"/>
  <c r="G9" i="16"/>
  <c r="G8" i="16"/>
  <c r="G7" i="16"/>
  <c r="D52" i="16"/>
  <c r="C52" i="16"/>
  <c r="B52" i="16"/>
  <c r="D44" i="16"/>
  <c r="C44" i="16"/>
  <c r="B44" i="16"/>
  <c r="D36" i="16"/>
  <c r="C36" i="16"/>
  <c r="B36" i="16"/>
  <c r="D28" i="16"/>
  <c r="C28" i="16"/>
  <c r="B28" i="16"/>
  <c r="D22" i="16"/>
  <c r="C22" i="16"/>
  <c r="B22" i="16"/>
  <c r="D21" i="16"/>
  <c r="C21" i="16"/>
  <c r="B21" i="16"/>
  <c r="D20" i="16"/>
  <c r="C20" i="16"/>
  <c r="B20" i="16"/>
  <c r="D14" i="16"/>
  <c r="C14" i="16"/>
  <c r="B14" i="16"/>
  <c r="D13" i="16"/>
  <c r="C13" i="16"/>
  <c r="B13" i="16"/>
  <c r="D6" i="16"/>
  <c r="C6" i="16"/>
  <c r="B6" i="16"/>
  <c r="D5" i="16"/>
  <c r="C5" i="16"/>
  <c r="B5" i="16"/>
  <c r="D4" i="16"/>
  <c r="C4" i="16"/>
  <c r="B4" i="16"/>
  <c r="D3" i="16"/>
  <c r="C3" i="16"/>
  <c r="B3" i="16"/>
  <c r="D2" i="16"/>
  <c r="C2" i="16"/>
  <c r="B2" i="16"/>
  <c r="L1" i="16"/>
  <c r="K1" i="16"/>
  <c r="J1" i="16"/>
  <c r="D1" i="16"/>
  <c r="C1" i="16"/>
  <c r="B1" i="16"/>
  <c r="AB128" i="15"/>
  <c r="AB127" i="15"/>
  <c r="AB126" i="15"/>
  <c r="AB125" i="15"/>
  <c r="AB124" i="15"/>
  <c r="AB123" i="15"/>
  <c r="AB122" i="15"/>
  <c r="K79" i="15"/>
  <c r="B79" i="15"/>
  <c r="B86" i="15" s="1"/>
  <c r="K54" i="15"/>
  <c r="M54" i="15" s="1"/>
  <c r="B54" i="15"/>
  <c r="B62" i="15" s="1"/>
  <c r="K31" i="15"/>
  <c r="M37" i="15" s="1"/>
  <c r="M40" i="15" s="1"/>
  <c r="K30" i="15"/>
  <c r="B30" i="15"/>
  <c r="K29" i="15"/>
  <c r="Q29" i="15" s="1"/>
  <c r="B29" i="15"/>
  <c r="I18" i="15"/>
  <c r="B18" i="15"/>
  <c r="I17" i="15"/>
  <c r="B17" i="15"/>
  <c r="I16" i="15"/>
  <c r="B16" i="15"/>
  <c r="I15" i="15"/>
  <c r="B15" i="15"/>
  <c r="I14" i="15"/>
  <c r="B14" i="15"/>
  <c r="I13" i="15"/>
  <c r="B13" i="15"/>
  <c r="V10" i="15"/>
  <c r="V9" i="15"/>
  <c r="V8" i="15"/>
  <c r="V7" i="15"/>
  <c r="AR6" i="15"/>
  <c r="AQ6" i="15"/>
  <c r="AP6" i="15"/>
  <c r="AD6" i="15"/>
  <c r="AC6" i="15"/>
  <c r="AB6" i="15"/>
  <c r="Z6" i="15"/>
  <c r="AO6" i="15"/>
  <c r="AM6" i="15"/>
  <c r="AL6" i="15"/>
  <c r="P6" i="15"/>
  <c r="P9" i="15" s="1"/>
  <c r="O6" i="15"/>
  <c r="AI6" i="15" s="1"/>
  <c r="O7" i="15" s="1"/>
  <c r="N6" i="15"/>
  <c r="M6" i="15"/>
  <c r="L6" i="15"/>
  <c r="K6" i="15"/>
  <c r="C9" i="15" s="1"/>
  <c r="T3" i="15"/>
  <c r="D1" i="15" a="1"/>
  <c r="D1" i="15" s="1"/>
  <c r="G40" i="13"/>
  <c r="G26" i="13"/>
  <c r="G25" i="13"/>
  <c r="G18" i="13"/>
  <c r="G17" i="13"/>
  <c r="G16" i="13"/>
  <c r="G15" i="13"/>
  <c r="D14" i="13"/>
  <c r="C14" i="13"/>
  <c r="B14" i="13"/>
  <c r="D13" i="13"/>
  <c r="C13" i="13"/>
  <c r="B13" i="13"/>
  <c r="E2" i="21" l="1"/>
  <c r="G37" i="19"/>
  <c r="G14" i="13"/>
  <c r="G5" i="19"/>
  <c r="E14" i="19"/>
  <c r="G37" i="21"/>
  <c r="G30" i="21"/>
  <c r="G29" i="19"/>
  <c r="E29" i="17"/>
  <c r="AE6" i="15"/>
  <c r="K7" i="15" s="1"/>
  <c r="E5" i="21"/>
  <c r="G47" i="21"/>
  <c r="AJ6" i="22"/>
  <c r="P7" i="22" s="1"/>
  <c r="E20" i="21"/>
  <c r="E39" i="21"/>
  <c r="E53" i="21"/>
  <c r="E32" i="21"/>
  <c r="F32" i="21" s="1"/>
  <c r="E45" i="21"/>
  <c r="F45" i="21" s="1"/>
  <c r="G45" i="21" s="1"/>
  <c r="E24" i="21"/>
  <c r="E46" i="21"/>
  <c r="E13" i="13"/>
  <c r="AO6" i="22"/>
  <c r="U7" i="22" s="1"/>
  <c r="G13" i="17"/>
  <c r="E3" i="17"/>
  <c r="F2" i="21"/>
  <c r="G2" i="21" s="1"/>
  <c r="G23" i="21"/>
  <c r="F6" i="21"/>
  <c r="E15" i="21"/>
  <c r="F15" i="21" s="1"/>
  <c r="E18" i="21"/>
  <c r="C9" i="22"/>
  <c r="AM6" i="22"/>
  <c r="S7" i="22" s="1"/>
  <c r="P10" i="22"/>
  <c r="S10" i="22"/>
  <c r="G15" i="21"/>
  <c r="G18" i="21"/>
  <c r="G32" i="21"/>
  <c r="E10" i="21"/>
  <c r="F10" i="21" s="1"/>
  <c r="G10" i="21" s="1"/>
  <c r="E14" i="21"/>
  <c r="E33" i="21"/>
  <c r="F33" i="21" s="1"/>
  <c r="G33" i="21" s="1"/>
  <c r="E9" i="21"/>
  <c r="F9" i="21" s="1"/>
  <c r="G9" i="21" s="1"/>
  <c r="E38" i="21"/>
  <c r="F38" i="21" s="1"/>
  <c r="G38" i="21" s="1"/>
  <c r="G17" i="21"/>
  <c r="E23" i="21"/>
  <c r="F23" i="21" s="1"/>
  <c r="E28" i="21"/>
  <c r="F28" i="21" s="1"/>
  <c r="G28" i="21" s="1"/>
  <c r="G44" i="21"/>
  <c r="E52" i="21"/>
  <c r="F52" i="21" s="1"/>
  <c r="G52" i="21" s="1"/>
  <c r="E29" i="21"/>
  <c r="F29" i="21" s="1"/>
  <c r="G29" i="21" s="1"/>
  <c r="F53" i="21"/>
  <c r="G53" i="21" s="1"/>
  <c r="F1" i="21"/>
  <c r="G1" i="21" s="1"/>
  <c r="F46" i="21"/>
  <c r="G46" i="21" s="1"/>
  <c r="F5" i="21"/>
  <c r="G5" i="21" s="1"/>
  <c r="F14" i="21"/>
  <c r="G14" i="21" s="1"/>
  <c r="F18" i="21"/>
  <c r="F24" i="21"/>
  <c r="G24" i="21" s="1"/>
  <c r="F39" i="21"/>
  <c r="G39" i="21" s="1"/>
  <c r="F20" i="21"/>
  <c r="G20" i="21" s="1"/>
  <c r="T9" i="22"/>
  <c r="O32" i="22"/>
  <c r="O9" i="22"/>
  <c r="B38" i="22"/>
  <c r="B39" i="22"/>
  <c r="B40" i="22"/>
  <c r="H83" i="22"/>
  <c r="H82" i="22"/>
  <c r="D59" i="22"/>
  <c r="M58" i="22"/>
  <c r="D58" i="22"/>
  <c r="M57" i="22"/>
  <c r="D57" i="22"/>
  <c r="G23" i="22"/>
  <c r="G22" i="22"/>
  <c r="G21" i="22"/>
  <c r="G20" i="22"/>
  <c r="G19" i="22"/>
  <c r="G18" i="22"/>
  <c r="G17" i="22"/>
  <c r="G16" i="22"/>
  <c r="G15" i="22"/>
  <c r="G14" i="22"/>
  <c r="G13" i="22"/>
  <c r="H9" i="22" s="1"/>
  <c r="E23" i="22"/>
  <c r="E22" i="22"/>
  <c r="E21" i="22"/>
  <c r="E20" i="22"/>
  <c r="E19" i="22"/>
  <c r="E18" i="22"/>
  <c r="E17" i="22"/>
  <c r="E16" i="22"/>
  <c r="E15" i="22"/>
  <c r="E14" i="22"/>
  <c r="E13" i="22"/>
  <c r="C23" i="22"/>
  <c r="C21" i="22"/>
  <c r="C19" i="22"/>
  <c r="C18" i="22"/>
  <c r="C16" i="22"/>
  <c r="D23" i="22"/>
  <c r="D22" i="22"/>
  <c r="D21" i="22"/>
  <c r="D20" i="22"/>
  <c r="D19" i="22"/>
  <c r="D18" i="22"/>
  <c r="D17" i="22"/>
  <c r="D16" i="22"/>
  <c r="D15" i="22"/>
  <c r="D14" i="22"/>
  <c r="D13" i="22"/>
  <c r="G57" i="22"/>
  <c r="C22" i="22"/>
  <c r="C15" i="22"/>
  <c r="C83" i="22"/>
  <c r="C82" i="22"/>
  <c r="G59" i="22"/>
  <c r="P58" i="22"/>
  <c r="G58" i="22"/>
  <c r="P57" i="22"/>
  <c r="L35" i="22"/>
  <c r="C20" i="22"/>
  <c r="C17" i="22"/>
  <c r="C14" i="22"/>
  <c r="F59" i="22"/>
  <c r="Q9" i="22"/>
  <c r="O57" i="22"/>
  <c r="F22" i="22"/>
  <c r="F16" i="22"/>
  <c r="S9" i="22"/>
  <c r="F57" i="22"/>
  <c r="O30" i="22"/>
  <c r="O33" i="22"/>
  <c r="H23" i="22"/>
  <c r="H21" i="22"/>
  <c r="H19" i="22"/>
  <c r="H17" i="22"/>
  <c r="H15" i="22"/>
  <c r="H13" i="22"/>
  <c r="O55" i="22"/>
  <c r="F14" i="22"/>
  <c r="O58" i="22"/>
  <c r="O56" i="22"/>
  <c r="Q29" i="22"/>
  <c r="F23" i="22"/>
  <c r="F21" i="22"/>
  <c r="F19" i="22"/>
  <c r="F17" i="22"/>
  <c r="F15" i="22"/>
  <c r="F13" i="22"/>
  <c r="M10" i="22"/>
  <c r="K9" i="22"/>
  <c r="C13" i="22"/>
  <c r="K10" i="22"/>
  <c r="F9" i="22"/>
  <c r="K8" i="22"/>
  <c r="F29" i="22"/>
  <c r="F20" i="22"/>
  <c r="F18" i="22"/>
  <c r="F58" i="22"/>
  <c r="F56" i="22"/>
  <c r="Q30" i="22"/>
  <c r="H29" i="22"/>
  <c r="H22" i="22"/>
  <c r="H20" i="22"/>
  <c r="H18" i="22"/>
  <c r="H16" i="22"/>
  <c r="H14" i="22"/>
  <c r="Q34" i="22"/>
  <c r="P34" i="22"/>
  <c r="P37" i="22"/>
  <c r="N34" i="22"/>
  <c r="L34" i="22"/>
  <c r="M34" i="22"/>
  <c r="R34" i="22"/>
  <c r="G83" i="22"/>
  <c r="O34" i="22"/>
  <c r="D54" i="22"/>
  <c r="C54" i="22"/>
  <c r="B62" i="22"/>
  <c r="I54" i="22"/>
  <c r="H54" i="22"/>
  <c r="G54" i="22"/>
  <c r="E54" i="22"/>
  <c r="D64" i="22"/>
  <c r="D63" i="22"/>
  <c r="D65" i="22"/>
  <c r="C58" i="22"/>
  <c r="H79" i="22"/>
  <c r="Q10" i="22"/>
  <c r="K37" i="22"/>
  <c r="P29" i="22"/>
  <c r="N29" i="22"/>
  <c r="M29" i="22"/>
  <c r="L29" i="22"/>
  <c r="R29" i="22"/>
  <c r="H31" i="22"/>
  <c r="G31" i="22"/>
  <c r="E31" i="22"/>
  <c r="C31" i="22"/>
  <c r="D37" i="22"/>
  <c r="D31" i="22"/>
  <c r="I31" i="22"/>
  <c r="H33" i="22"/>
  <c r="G33" i="22"/>
  <c r="E33" i="22"/>
  <c r="C33" i="22"/>
  <c r="D33" i="22"/>
  <c r="I33" i="22"/>
  <c r="Q35" i="22"/>
  <c r="P35" i="22"/>
  <c r="N35" i="22"/>
  <c r="M35" i="22"/>
  <c r="R35" i="22"/>
  <c r="F54" i="22"/>
  <c r="Q79" i="22"/>
  <c r="R10" i="22"/>
  <c r="AL6" i="22"/>
  <c r="R7" i="22" s="1"/>
  <c r="R9" i="22"/>
  <c r="R8" i="22"/>
  <c r="O29" i="22"/>
  <c r="F31" i="22"/>
  <c r="F33" i="22"/>
  <c r="O35" i="22"/>
  <c r="M54" i="22"/>
  <c r="L54" i="22"/>
  <c r="R54" i="22"/>
  <c r="K62" i="22"/>
  <c r="Q54" i="22"/>
  <c r="P54" i="22"/>
  <c r="N54" i="22"/>
  <c r="M56" i="22"/>
  <c r="L58" i="22"/>
  <c r="H80" i="22"/>
  <c r="Q32" i="22"/>
  <c r="P32" i="22"/>
  <c r="N32" i="22"/>
  <c r="L32" i="22"/>
  <c r="M32" i="22"/>
  <c r="N37" i="22"/>
  <c r="R32" i="22"/>
  <c r="D9" i="22"/>
  <c r="Q31" i="22"/>
  <c r="P31" i="22"/>
  <c r="N31" i="22"/>
  <c r="L31" i="22"/>
  <c r="M31" i="22"/>
  <c r="R31" i="22"/>
  <c r="Q33" i="22"/>
  <c r="P33" i="22"/>
  <c r="N33" i="22"/>
  <c r="L33" i="22"/>
  <c r="O37" i="22"/>
  <c r="M33" i="22"/>
  <c r="R33" i="22"/>
  <c r="O54" i="22"/>
  <c r="L89" i="22"/>
  <c r="L88" i="22"/>
  <c r="L87" i="22"/>
  <c r="L10" i="22"/>
  <c r="AF6" i="22"/>
  <c r="L7" i="22" s="1"/>
  <c r="T10" i="22"/>
  <c r="AN6" i="22"/>
  <c r="T7" i="22" s="1"/>
  <c r="AI6" i="22"/>
  <c r="O7" i="22" s="1"/>
  <c r="O8" i="22"/>
  <c r="L9" i="22"/>
  <c r="O10" i="22"/>
  <c r="H30" i="22"/>
  <c r="G30" i="22"/>
  <c r="E30" i="22"/>
  <c r="C37" i="22"/>
  <c r="C30" i="22"/>
  <c r="D30" i="22"/>
  <c r="I30" i="22"/>
  <c r="O31" i="22"/>
  <c r="F39" i="22"/>
  <c r="F40" i="22"/>
  <c r="F38" i="22"/>
  <c r="D55" i="22"/>
  <c r="C62" i="22"/>
  <c r="C55" i="22"/>
  <c r="I55" i="22"/>
  <c r="H55" i="22"/>
  <c r="G55" i="22"/>
  <c r="E55" i="22"/>
  <c r="C57" i="22"/>
  <c r="C59" i="22"/>
  <c r="H81" i="22"/>
  <c r="M9" i="22"/>
  <c r="U9" i="22"/>
  <c r="F30" i="22"/>
  <c r="H32" i="22"/>
  <c r="G32" i="22"/>
  <c r="E37" i="22"/>
  <c r="E32" i="22"/>
  <c r="C32" i="22"/>
  <c r="D32" i="22"/>
  <c r="I32" i="22"/>
  <c r="H34" i="22"/>
  <c r="G37" i="22"/>
  <c r="G34" i="22"/>
  <c r="E34" i="22"/>
  <c r="C34" i="22"/>
  <c r="D34" i="22"/>
  <c r="I34" i="22"/>
  <c r="M37" i="22"/>
  <c r="F55" i="22"/>
  <c r="N9" i="22"/>
  <c r="N8" i="22"/>
  <c r="N10" i="22"/>
  <c r="AH6" i="22"/>
  <c r="N7" i="22" s="1"/>
  <c r="G29" i="22"/>
  <c r="E29" i="22"/>
  <c r="C29" i="22"/>
  <c r="D29" i="22"/>
  <c r="I29" i="22"/>
  <c r="P30" i="22"/>
  <c r="N30" i="22"/>
  <c r="L30" i="22"/>
  <c r="M30" i="22"/>
  <c r="L37" i="22"/>
  <c r="R30" i="22"/>
  <c r="F32" i="22"/>
  <c r="F34" i="22"/>
  <c r="Q37" i="22"/>
  <c r="M55" i="22"/>
  <c r="N65" i="22"/>
  <c r="N64" i="22"/>
  <c r="N63" i="22"/>
  <c r="G63" i="22"/>
  <c r="G82" i="22"/>
  <c r="N55" i="22"/>
  <c r="E56" i="22"/>
  <c r="N56" i="22"/>
  <c r="E57" i="22"/>
  <c r="N57" i="22"/>
  <c r="E58" i="22"/>
  <c r="N58" i="22"/>
  <c r="E59" i="22"/>
  <c r="E62" i="22"/>
  <c r="G64" i="22"/>
  <c r="O65" i="22"/>
  <c r="I79" i="22"/>
  <c r="R79" i="22"/>
  <c r="I80" i="22"/>
  <c r="R80" i="22"/>
  <c r="I81" i="22"/>
  <c r="I82" i="22"/>
  <c r="I83" i="22"/>
  <c r="B86" i="22"/>
  <c r="P55" i="22"/>
  <c r="G56" i="22"/>
  <c r="O63" i="22"/>
  <c r="F65" i="22"/>
  <c r="C79" i="22"/>
  <c r="L79" i="22"/>
  <c r="C80" i="22"/>
  <c r="L80" i="22"/>
  <c r="C81" i="22"/>
  <c r="C86" i="22"/>
  <c r="C3" i="22"/>
  <c r="K3" i="22" s="1"/>
  <c r="AK6" i="22"/>
  <c r="Q7" i="22" s="1"/>
  <c r="C7" i="22"/>
  <c r="M8" i="22"/>
  <c r="U8" i="22"/>
  <c r="Q55" i="22"/>
  <c r="H56" i="22"/>
  <c r="Q56" i="22"/>
  <c r="H57" i="22"/>
  <c r="Q57" i="22"/>
  <c r="H58" i="22"/>
  <c r="Q58" i="22"/>
  <c r="H59" i="22"/>
  <c r="G65" i="22"/>
  <c r="D79" i="22"/>
  <c r="M79" i="22"/>
  <c r="D80" i="22"/>
  <c r="M80" i="22"/>
  <c r="D81" i="22"/>
  <c r="D82" i="22"/>
  <c r="D83" i="22"/>
  <c r="D86" i="22"/>
  <c r="P56" i="22"/>
  <c r="D7" i="22"/>
  <c r="R55" i="22"/>
  <c r="I56" i="22"/>
  <c r="R56" i="22"/>
  <c r="I57" i="22"/>
  <c r="R57" i="22"/>
  <c r="I58" i="22"/>
  <c r="R58" i="22"/>
  <c r="I59" i="22"/>
  <c r="L62" i="22"/>
  <c r="F63" i="22"/>
  <c r="E79" i="22"/>
  <c r="N79" i="22"/>
  <c r="E80" i="22"/>
  <c r="N80" i="22"/>
  <c r="E81" i="22"/>
  <c r="E82" i="22"/>
  <c r="E83" i="22"/>
  <c r="E86" i="22"/>
  <c r="M62" i="22"/>
  <c r="F79" i="22"/>
  <c r="O79" i="22"/>
  <c r="F80" i="22"/>
  <c r="O80" i="22"/>
  <c r="F81" i="22"/>
  <c r="F82" i="22"/>
  <c r="F83" i="22"/>
  <c r="F86" i="22"/>
  <c r="P8" i="22"/>
  <c r="L55" i="22"/>
  <c r="C56" i="22"/>
  <c r="L56" i="22"/>
  <c r="L57" i="22"/>
  <c r="G79" i="22"/>
  <c r="P79" i="22"/>
  <c r="G80" i="22"/>
  <c r="P80" i="22"/>
  <c r="G81" i="22"/>
  <c r="K86" i="22"/>
  <c r="D56" i="22"/>
  <c r="Q80" i="22"/>
  <c r="F8" i="21"/>
  <c r="G8" i="21" s="1"/>
  <c r="E4" i="21"/>
  <c r="F4" i="21" s="1"/>
  <c r="G4" i="21" s="1"/>
  <c r="E8" i="21"/>
  <c r="E13" i="21"/>
  <c r="F13" i="21" s="1"/>
  <c r="G13" i="21" s="1"/>
  <c r="E17" i="21"/>
  <c r="F17" i="21" s="1"/>
  <c r="E22" i="21"/>
  <c r="F22" i="21" s="1"/>
  <c r="G22" i="21" s="1"/>
  <c r="E26" i="21"/>
  <c r="F26" i="21" s="1"/>
  <c r="G26" i="21" s="1"/>
  <c r="E31" i="21"/>
  <c r="F31" i="21" s="1"/>
  <c r="G31" i="21" s="1"/>
  <c r="E37" i="21"/>
  <c r="F37" i="21" s="1"/>
  <c r="E44" i="21"/>
  <c r="F44" i="21" s="1"/>
  <c r="E48" i="21"/>
  <c r="F48" i="21" s="1"/>
  <c r="G48" i="21" s="1"/>
  <c r="E3" i="21"/>
  <c r="F3" i="21" s="1"/>
  <c r="G3" i="21" s="1"/>
  <c r="E7" i="21"/>
  <c r="F7" i="21" s="1"/>
  <c r="G7" i="21" s="1"/>
  <c r="E11" i="21"/>
  <c r="F11" i="21" s="1"/>
  <c r="G11" i="21" s="1"/>
  <c r="E16" i="21"/>
  <c r="F16" i="21" s="1"/>
  <c r="G16" i="21" s="1"/>
  <c r="E21" i="21"/>
  <c r="F21" i="21" s="1"/>
  <c r="G21" i="21" s="1"/>
  <c r="E25" i="21"/>
  <c r="F25" i="21" s="1"/>
  <c r="G25" i="21" s="1"/>
  <c r="E30" i="21"/>
  <c r="F30" i="21" s="1"/>
  <c r="E36" i="21"/>
  <c r="F36" i="21" s="1"/>
  <c r="G36" i="21" s="1"/>
  <c r="E40" i="21"/>
  <c r="F40" i="21" s="1"/>
  <c r="G40" i="21" s="1"/>
  <c r="E47" i="21"/>
  <c r="F47" i="21" s="1"/>
  <c r="E54" i="21"/>
  <c r="F54" i="21" s="1"/>
  <c r="O57" i="20"/>
  <c r="E14" i="13"/>
  <c r="O9" i="20"/>
  <c r="G5" i="16"/>
  <c r="E15" i="19"/>
  <c r="F15" i="19" s="1"/>
  <c r="C3" i="20"/>
  <c r="K3" i="20" s="1"/>
  <c r="M86" i="20"/>
  <c r="E5" i="19"/>
  <c r="F5" i="19" s="1"/>
  <c r="E9" i="19"/>
  <c r="G22" i="16"/>
  <c r="E30" i="17"/>
  <c r="F30" i="17" s="1"/>
  <c r="G30" i="17" s="1"/>
  <c r="L37" i="18"/>
  <c r="I54" i="15"/>
  <c r="G44" i="16"/>
  <c r="G1" i="17"/>
  <c r="E36" i="17"/>
  <c r="F36" i="17" s="1"/>
  <c r="F29" i="17"/>
  <c r="E2" i="16"/>
  <c r="E4" i="16"/>
  <c r="F4" i="16" s="1"/>
  <c r="G4" i="16" s="1"/>
  <c r="G52" i="16"/>
  <c r="R80" i="20"/>
  <c r="E23" i="19"/>
  <c r="F23" i="19" s="1"/>
  <c r="G23" i="19" s="1"/>
  <c r="E28" i="19"/>
  <c r="F28" i="19" s="1"/>
  <c r="G28" i="19" s="1"/>
  <c r="E38" i="19"/>
  <c r="F38" i="19" s="1"/>
  <c r="G38" i="19" s="1"/>
  <c r="E45" i="19"/>
  <c r="F45" i="19" s="1"/>
  <c r="G45" i="19" s="1"/>
  <c r="K8" i="20"/>
  <c r="O10" i="20"/>
  <c r="AE6" i="20"/>
  <c r="K7" i="20" s="1"/>
  <c r="E53" i="19"/>
  <c r="F53" i="19" s="1"/>
  <c r="G53" i="19" s="1"/>
  <c r="F9" i="19"/>
  <c r="E39" i="19"/>
  <c r="F39" i="19" s="1"/>
  <c r="G39" i="19" s="1"/>
  <c r="F14" i="19"/>
  <c r="E1" i="19"/>
  <c r="F1" i="19" s="1"/>
  <c r="G1" i="19" s="1"/>
  <c r="E44" i="19"/>
  <c r="F44" i="19" s="1"/>
  <c r="G44" i="19" s="1"/>
  <c r="E2" i="19"/>
  <c r="F2" i="19" s="1"/>
  <c r="G2" i="19" s="1"/>
  <c r="E20" i="19"/>
  <c r="E22" i="19"/>
  <c r="F22" i="19" s="1"/>
  <c r="G22" i="19" s="1"/>
  <c r="E24" i="19"/>
  <c r="F24" i="19" s="1"/>
  <c r="E46" i="19"/>
  <c r="F46" i="19" s="1"/>
  <c r="E6" i="19"/>
  <c r="E10" i="19"/>
  <c r="E13" i="19"/>
  <c r="E29" i="19"/>
  <c r="F29" i="19" s="1"/>
  <c r="E8" i="19"/>
  <c r="F8" i="19" s="1"/>
  <c r="G8" i="19" s="1"/>
  <c r="E4" i="19"/>
  <c r="E37" i="19"/>
  <c r="F37" i="19" s="1"/>
  <c r="B38" i="20"/>
  <c r="B39" i="20"/>
  <c r="B40" i="20"/>
  <c r="L40" i="20"/>
  <c r="L38" i="20"/>
  <c r="L39" i="20"/>
  <c r="M10" i="20"/>
  <c r="AG6" i="20"/>
  <c r="M7" i="20" s="1"/>
  <c r="M9" i="20"/>
  <c r="M8" i="20"/>
  <c r="AO6" i="20"/>
  <c r="K9" i="20"/>
  <c r="I29" i="20"/>
  <c r="F54" i="20"/>
  <c r="N55" i="20"/>
  <c r="H80" i="20"/>
  <c r="Q33" i="20"/>
  <c r="O33" i="20"/>
  <c r="P33" i="20"/>
  <c r="N33" i="20"/>
  <c r="O37" i="20"/>
  <c r="M33" i="20"/>
  <c r="L33" i="20"/>
  <c r="O55" i="20"/>
  <c r="O64" i="20"/>
  <c r="O63" i="20"/>
  <c r="O8" i="20"/>
  <c r="F18" i="20"/>
  <c r="R33" i="20"/>
  <c r="N54" i="20"/>
  <c r="D64" i="20"/>
  <c r="D63" i="20"/>
  <c r="N58" i="20"/>
  <c r="D65" i="20"/>
  <c r="L89" i="20"/>
  <c r="L88" i="20"/>
  <c r="H31" i="20"/>
  <c r="F31" i="20"/>
  <c r="G31" i="20"/>
  <c r="E31" i="20"/>
  <c r="D37" i="20"/>
  <c r="D40" i="20" s="1"/>
  <c r="D31" i="20"/>
  <c r="C31" i="20"/>
  <c r="Q31" i="20"/>
  <c r="O31" i="20"/>
  <c r="P31" i="20"/>
  <c r="N31" i="20"/>
  <c r="M31" i="20"/>
  <c r="L31" i="20"/>
  <c r="R8" i="20"/>
  <c r="F13" i="20"/>
  <c r="H30" i="20"/>
  <c r="F30" i="20"/>
  <c r="G30" i="20"/>
  <c r="E30" i="20"/>
  <c r="D30" i="20"/>
  <c r="C37" i="20"/>
  <c r="C30" i="20"/>
  <c r="H32" i="20"/>
  <c r="F32" i="20"/>
  <c r="G32" i="20"/>
  <c r="E37" i="20"/>
  <c r="E40" i="20" s="1"/>
  <c r="E32" i="20"/>
  <c r="D32" i="20"/>
  <c r="C32" i="20"/>
  <c r="M37" i="20"/>
  <c r="O54" i="20"/>
  <c r="E56" i="20"/>
  <c r="M57" i="20"/>
  <c r="O65" i="20"/>
  <c r="K37" i="20"/>
  <c r="Q29" i="20"/>
  <c r="P29" i="20"/>
  <c r="O29" i="20"/>
  <c r="N29" i="20"/>
  <c r="M29" i="20"/>
  <c r="L29" i="20"/>
  <c r="Q9" i="20"/>
  <c r="F16" i="20"/>
  <c r="I30" i="20"/>
  <c r="I32" i="20"/>
  <c r="D55" i="20"/>
  <c r="F56" i="20"/>
  <c r="N57" i="20"/>
  <c r="H79" i="20"/>
  <c r="H81" i="20"/>
  <c r="R10" i="20"/>
  <c r="AL6" i="20"/>
  <c r="R7" i="20" s="1"/>
  <c r="F19" i="20"/>
  <c r="Q30" i="20"/>
  <c r="P30" i="20"/>
  <c r="O30" i="20"/>
  <c r="N30" i="20"/>
  <c r="M30" i="20"/>
  <c r="L30" i="20"/>
  <c r="Q32" i="20"/>
  <c r="P32" i="20"/>
  <c r="O32" i="20"/>
  <c r="N32" i="20"/>
  <c r="M32" i="20"/>
  <c r="N37" i="20"/>
  <c r="L32" i="20"/>
  <c r="E55" i="20"/>
  <c r="M56" i="20"/>
  <c r="H29" i="20"/>
  <c r="F29" i="20"/>
  <c r="G29" i="20"/>
  <c r="E29" i="20"/>
  <c r="D29" i="20"/>
  <c r="C29" i="20"/>
  <c r="N9" i="20"/>
  <c r="N8" i="20"/>
  <c r="H20" i="20"/>
  <c r="H19" i="20"/>
  <c r="H18" i="20"/>
  <c r="H17" i="20"/>
  <c r="H16" i="20"/>
  <c r="H15" i="20"/>
  <c r="H14" i="20"/>
  <c r="H13" i="20"/>
  <c r="G20" i="20"/>
  <c r="G19" i="20"/>
  <c r="G18" i="20"/>
  <c r="G17" i="20"/>
  <c r="G16" i="20"/>
  <c r="G15" i="20"/>
  <c r="G14" i="20"/>
  <c r="G13" i="20"/>
  <c r="H9" i="20" s="1"/>
  <c r="F20" i="20"/>
  <c r="E20" i="20"/>
  <c r="E19" i="20"/>
  <c r="E18" i="20"/>
  <c r="E17" i="20"/>
  <c r="E16" i="20"/>
  <c r="E15" i="20"/>
  <c r="E14" i="20"/>
  <c r="E13" i="20"/>
  <c r="D20" i="20"/>
  <c r="D19" i="20"/>
  <c r="D18" i="20"/>
  <c r="D17" i="20"/>
  <c r="D16" i="20"/>
  <c r="D15" i="20"/>
  <c r="D14" i="20"/>
  <c r="D13" i="20"/>
  <c r="C20" i="20"/>
  <c r="C19" i="20"/>
  <c r="C18" i="20"/>
  <c r="C17" i="20"/>
  <c r="C16" i="20"/>
  <c r="C15" i="20"/>
  <c r="C14" i="20"/>
  <c r="C13" i="20"/>
  <c r="O58" i="20"/>
  <c r="K10" i="20"/>
  <c r="F9" i="20"/>
  <c r="AH6" i="20"/>
  <c r="N7" i="20" s="1"/>
  <c r="N10" i="20"/>
  <c r="F14" i="20"/>
  <c r="R30" i="20"/>
  <c r="R32" i="20"/>
  <c r="D54" i="20"/>
  <c r="F55" i="20"/>
  <c r="N56" i="20"/>
  <c r="Q79" i="20"/>
  <c r="Q81" i="20"/>
  <c r="B86" i="20"/>
  <c r="AJ6" i="20"/>
  <c r="P7" i="20" s="1"/>
  <c r="L8" i="20"/>
  <c r="L9" i="20"/>
  <c r="P10" i="20"/>
  <c r="G54" i="20"/>
  <c r="P54" i="20"/>
  <c r="G55" i="20"/>
  <c r="P55" i="20"/>
  <c r="G56" i="20"/>
  <c r="P56" i="20"/>
  <c r="P57" i="20"/>
  <c r="P58" i="20"/>
  <c r="C79" i="20"/>
  <c r="L79" i="20"/>
  <c r="C80" i="20"/>
  <c r="L80" i="20"/>
  <c r="C81" i="20"/>
  <c r="L81" i="20"/>
  <c r="C86" i="20"/>
  <c r="AK6" i="20"/>
  <c r="Q7" i="20" s="1"/>
  <c r="C7" i="20"/>
  <c r="Q10" i="20"/>
  <c r="H54" i="20"/>
  <c r="Q54" i="20"/>
  <c r="H55" i="20"/>
  <c r="Q55" i="20"/>
  <c r="H56" i="20"/>
  <c r="Q56" i="20"/>
  <c r="Q57" i="20"/>
  <c r="Q58" i="20"/>
  <c r="K62" i="20"/>
  <c r="D79" i="20"/>
  <c r="M79" i="20"/>
  <c r="D80" i="20"/>
  <c r="M80" i="20"/>
  <c r="D81" i="20"/>
  <c r="M81" i="20"/>
  <c r="D86" i="20"/>
  <c r="D7" i="20"/>
  <c r="I54" i="20"/>
  <c r="R54" i="20"/>
  <c r="I55" i="20"/>
  <c r="R55" i="20"/>
  <c r="I56" i="20"/>
  <c r="R56" i="20"/>
  <c r="R57" i="20"/>
  <c r="R58" i="20"/>
  <c r="L62" i="20"/>
  <c r="E79" i="20"/>
  <c r="N79" i="20"/>
  <c r="E80" i="20"/>
  <c r="N80" i="20"/>
  <c r="E81" i="20"/>
  <c r="N81" i="20"/>
  <c r="B62" i="20"/>
  <c r="M62" i="20"/>
  <c r="F79" i="20"/>
  <c r="O79" i="20"/>
  <c r="F80" i="20"/>
  <c r="O80" i="20"/>
  <c r="F81" i="20"/>
  <c r="O81" i="20"/>
  <c r="AF6" i="20"/>
  <c r="L7" i="20" s="1"/>
  <c r="AN6" i="20"/>
  <c r="P8" i="20"/>
  <c r="D9" i="20"/>
  <c r="C54" i="20"/>
  <c r="L54" i="20"/>
  <c r="C55" i="20"/>
  <c r="L55" i="20"/>
  <c r="C56" i="20"/>
  <c r="L56" i="20"/>
  <c r="L57" i="20"/>
  <c r="L58" i="20"/>
  <c r="C62" i="20"/>
  <c r="N62" i="20"/>
  <c r="G79" i="20"/>
  <c r="P79" i="20"/>
  <c r="G80" i="20"/>
  <c r="P80" i="20"/>
  <c r="G81" i="20"/>
  <c r="P81" i="20"/>
  <c r="K86" i="20"/>
  <c r="Q8" i="20"/>
  <c r="D56" i="20"/>
  <c r="M58" i="20"/>
  <c r="Q80" i="20"/>
  <c r="F4" i="19"/>
  <c r="G4" i="19" s="1"/>
  <c r="F20" i="19"/>
  <c r="F6" i="19"/>
  <c r="G6" i="19" s="1"/>
  <c r="F10" i="19"/>
  <c r="F13" i="19"/>
  <c r="E3" i="19"/>
  <c r="F3" i="19" s="1"/>
  <c r="E52" i="19"/>
  <c r="F52" i="19" s="1"/>
  <c r="G52" i="19" s="1"/>
  <c r="E7" i="19"/>
  <c r="F7" i="19" s="1"/>
  <c r="G7" i="19" s="1"/>
  <c r="E11" i="19"/>
  <c r="F11" i="19" s="1"/>
  <c r="E16" i="19"/>
  <c r="F16" i="19" s="1"/>
  <c r="E21" i="19"/>
  <c r="F21" i="19" s="1"/>
  <c r="G21" i="19" s="1"/>
  <c r="E30" i="19"/>
  <c r="F30" i="19" s="1"/>
  <c r="E36" i="19"/>
  <c r="F36" i="19" s="1"/>
  <c r="G36" i="19" s="1"/>
  <c r="E40" i="19"/>
  <c r="F40" i="19" s="1"/>
  <c r="E54" i="19"/>
  <c r="F54" i="19" s="1"/>
  <c r="E20" i="17"/>
  <c r="F20" i="17" s="1"/>
  <c r="G37" i="17"/>
  <c r="E52" i="17"/>
  <c r="F52" i="17" s="1"/>
  <c r="G52" i="17"/>
  <c r="G2" i="17"/>
  <c r="E5" i="17"/>
  <c r="F5" i="17" s="1"/>
  <c r="G5" i="17" s="1"/>
  <c r="E7" i="17"/>
  <c r="F7" i="17" s="1"/>
  <c r="G7" i="17" s="1"/>
  <c r="G44" i="17"/>
  <c r="E21" i="17"/>
  <c r="F21" i="17" s="1"/>
  <c r="G21" i="17" s="1"/>
  <c r="E38" i="17"/>
  <c r="F38" i="17" s="1"/>
  <c r="G38" i="17" s="1"/>
  <c r="M86" i="18"/>
  <c r="M88" i="18" s="1"/>
  <c r="R29" i="18"/>
  <c r="I79" i="18"/>
  <c r="I81" i="18"/>
  <c r="AE6" i="18"/>
  <c r="K7" i="18" s="1"/>
  <c r="I80" i="18"/>
  <c r="AJ6" i="18"/>
  <c r="P7" i="18" s="1"/>
  <c r="R80" i="18"/>
  <c r="E46" i="17"/>
  <c r="F46" i="17" s="1"/>
  <c r="E53" i="17"/>
  <c r="F53" i="17" s="1"/>
  <c r="G20" i="17"/>
  <c r="G29" i="17"/>
  <c r="G46" i="17"/>
  <c r="G53" i="17"/>
  <c r="G3" i="17"/>
  <c r="E14" i="17"/>
  <c r="F14" i="17" s="1"/>
  <c r="G14" i="17" s="1"/>
  <c r="E2" i="17"/>
  <c r="F2" i="17" s="1"/>
  <c r="E6" i="17"/>
  <c r="F6" i="17" s="1"/>
  <c r="G6" i="17" s="1"/>
  <c r="E1" i="17"/>
  <c r="F1" i="17" s="1"/>
  <c r="G28" i="17"/>
  <c r="G36" i="17"/>
  <c r="F28" i="17"/>
  <c r="F3" i="17"/>
  <c r="F45" i="17"/>
  <c r="G45" i="17" s="1"/>
  <c r="N9" i="18"/>
  <c r="H30" i="18"/>
  <c r="H32" i="18"/>
  <c r="H34" i="18"/>
  <c r="D54" i="18"/>
  <c r="C58" i="18"/>
  <c r="M10" i="18"/>
  <c r="AG6" i="18"/>
  <c r="M7" i="18" s="1"/>
  <c r="M9" i="18"/>
  <c r="M8" i="18"/>
  <c r="M54" i="18"/>
  <c r="L58" i="18"/>
  <c r="Q79" i="18"/>
  <c r="Q81" i="18"/>
  <c r="U10" i="18"/>
  <c r="AO6" i="18"/>
  <c r="U7" i="18" s="1"/>
  <c r="U9" i="18"/>
  <c r="U8" i="18"/>
  <c r="H83" i="18"/>
  <c r="H82" i="18"/>
  <c r="D59" i="18"/>
  <c r="M58" i="18"/>
  <c r="D58" i="18"/>
  <c r="H20" i="18"/>
  <c r="H19" i="18"/>
  <c r="H18" i="18"/>
  <c r="H17" i="18"/>
  <c r="H16" i="18"/>
  <c r="H15" i="18"/>
  <c r="H14" i="18"/>
  <c r="H13" i="18"/>
  <c r="Q9" i="18"/>
  <c r="Q8" i="18"/>
  <c r="F18" i="18"/>
  <c r="F15" i="18"/>
  <c r="S10" i="18"/>
  <c r="N57" i="18"/>
  <c r="N55" i="18"/>
  <c r="G20" i="18"/>
  <c r="G19" i="18"/>
  <c r="G18" i="18"/>
  <c r="G17" i="18"/>
  <c r="G16" i="18"/>
  <c r="G15" i="18"/>
  <c r="G14" i="18"/>
  <c r="G13" i="18"/>
  <c r="F20" i="18"/>
  <c r="F17" i="18"/>
  <c r="F14" i="18"/>
  <c r="K10" i="18"/>
  <c r="O10" i="18"/>
  <c r="O65" i="18"/>
  <c r="F19" i="18"/>
  <c r="F16" i="18"/>
  <c r="F13" i="18"/>
  <c r="O9" i="18"/>
  <c r="O8" i="18"/>
  <c r="S9" i="18"/>
  <c r="G64" i="18"/>
  <c r="N54" i="18"/>
  <c r="E20" i="18"/>
  <c r="E19" i="18"/>
  <c r="E18" i="18"/>
  <c r="E17" i="18"/>
  <c r="E16" i="18"/>
  <c r="E15" i="18"/>
  <c r="E14" i="18"/>
  <c r="E13" i="18"/>
  <c r="C16" i="18"/>
  <c r="C13" i="18"/>
  <c r="O58" i="18"/>
  <c r="O55" i="18"/>
  <c r="K9" i="18"/>
  <c r="E59" i="18"/>
  <c r="N56" i="18"/>
  <c r="E54" i="18"/>
  <c r="D20" i="18"/>
  <c r="D19" i="18"/>
  <c r="D18" i="18"/>
  <c r="D17" i="18"/>
  <c r="D16" i="18"/>
  <c r="D15" i="18"/>
  <c r="D14" i="18"/>
  <c r="D13" i="18"/>
  <c r="P10" i="18"/>
  <c r="O57" i="18"/>
  <c r="F55" i="18"/>
  <c r="S8" i="18"/>
  <c r="E58" i="18"/>
  <c r="E55" i="18"/>
  <c r="C83" i="18"/>
  <c r="C82" i="18"/>
  <c r="G59" i="18"/>
  <c r="P58" i="18"/>
  <c r="G58" i="18"/>
  <c r="L35" i="18"/>
  <c r="C20" i="18"/>
  <c r="C19" i="18"/>
  <c r="C18" i="18"/>
  <c r="C17" i="18"/>
  <c r="C15" i="18"/>
  <c r="C14" i="18"/>
  <c r="F58" i="18"/>
  <c r="O56" i="18"/>
  <c r="K8" i="18"/>
  <c r="N58" i="18"/>
  <c r="E56" i="18"/>
  <c r="F59" i="18"/>
  <c r="F57" i="18"/>
  <c r="F56" i="18"/>
  <c r="E57" i="18"/>
  <c r="R9" i="18"/>
  <c r="Q30" i="18"/>
  <c r="Q32" i="18"/>
  <c r="Q34" i="18"/>
  <c r="D55" i="18"/>
  <c r="C59" i="18"/>
  <c r="G82" i="18"/>
  <c r="R10" i="18"/>
  <c r="N10" i="18"/>
  <c r="H29" i="18"/>
  <c r="H31" i="18"/>
  <c r="H33" i="18"/>
  <c r="Q35" i="18"/>
  <c r="D64" i="18"/>
  <c r="D63" i="18"/>
  <c r="D65" i="18"/>
  <c r="L89" i="18"/>
  <c r="L88" i="18"/>
  <c r="L87" i="18"/>
  <c r="G83" i="18"/>
  <c r="T10" i="18"/>
  <c r="R8" i="18"/>
  <c r="K40" i="18"/>
  <c r="K38" i="18"/>
  <c r="K39" i="18"/>
  <c r="Q31" i="18"/>
  <c r="Q33" i="18"/>
  <c r="L40" i="18"/>
  <c r="D57" i="18"/>
  <c r="O64" i="18"/>
  <c r="E65" i="18"/>
  <c r="B86" i="18"/>
  <c r="M37" i="18"/>
  <c r="F54" i="18"/>
  <c r="O54" i="18"/>
  <c r="T8" i="18"/>
  <c r="T9" i="18"/>
  <c r="L29" i="18"/>
  <c r="C30" i="18"/>
  <c r="L30" i="18"/>
  <c r="C31" i="18"/>
  <c r="L31" i="18"/>
  <c r="C32" i="18"/>
  <c r="L32" i="18"/>
  <c r="C33" i="18"/>
  <c r="L33" i="18"/>
  <c r="C34" i="18"/>
  <c r="L34" i="18"/>
  <c r="C37" i="18"/>
  <c r="N37" i="18"/>
  <c r="L39" i="18"/>
  <c r="G54" i="18"/>
  <c r="P54" i="18"/>
  <c r="G55" i="18"/>
  <c r="P55" i="18"/>
  <c r="G56" i="18"/>
  <c r="P56" i="18"/>
  <c r="G57" i="18"/>
  <c r="P57" i="18"/>
  <c r="O63" i="18"/>
  <c r="F65" i="18"/>
  <c r="C79" i="18"/>
  <c r="L79" i="18"/>
  <c r="C80" i="18"/>
  <c r="L80" i="18"/>
  <c r="C81" i="18"/>
  <c r="L81" i="18"/>
  <c r="C86" i="18"/>
  <c r="AK6" i="18"/>
  <c r="Q7" i="18" s="1"/>
  <c r="D29" i="18"/>
  <c r="M29" i="18"/>
  <c r="D30" i="18"/>
  <c r="M30" i="18"/>
  <c r="D31" i="18"/>
  <c r="M31" i="18"/>
  <c r="D32" i="18"/>
  <c r="M32" i="18"/>
  <c r="D33" i="18"/>
  <c r="M33" i="18"/>
  <c r="D34" i="18"/>
  <c r="M34" i="18"/>
  <c r="M35" i="18"/>
  <c r="D37" i="18"/>
  <c r="O37" i="18"/>
  <c r="H54" i="18"/>
  <c r="Q54" i="18"/>
  <c r="H55" i="18"/>
  <c r="Q55" i="18"/>
  <c r="H56" i="18"/>
  <c r="Q56" i="18"/>
  <c r="H57" i="18"/>
  <c r="Q57" i="18"/>
  <c r="H58" i="18"/>
  <c r="Q58" i="18"/>
  <c r="H59" i="18"/>
  <c r="K62" i="18"/>
  <c r="E63" i="18"/>
  <c r="G65" i="18"/>
  <c r="D79" i="18"/>
  <c r="M79" i="18"/>
  <c r="D80" i="18"/>
  <c r="M80" i="18"/>
  <c r="D81" i="18"/>
  <c r="M81" i="18"/>
  <c r="D82" i="18"/>
  <c r="D83" i="18"/>
  <c r="D86" i="18"/>
  <c r="B37" i="18"/>
  <c r="L8" i="18"/>
  <c r="L9" i="18"/>
  <c r="C29" i="18"/>
  <c r="AL6" i="18"/>
  <c r="R7" i="18" s="1"/>
  <c r="N8" i="18"/>
  <c r="E29" i="18"/>
  <c r="N29" i="18"/>
  <c r="E30" i="18"/>
  <c r="N30" i="18"/>
  <c r="E31" i="18"/>
  <c r="N31" i="18"/>
  <c r="E32" i="18"/>
  <c r="N32" i="18"/>
  <c r="E33" i="18"/>
  <c r="N33" i="18"/>
  <c r="E34" i="18"/>
  <c r="N34" i="18"/>
  <c r="N35" i="18"/>
  <c r="E37" i="18"/>
  <c r="P37" i="18"/>
  <c r="I54" i="18"/>
  <c r="R54" i="18"/>
  <c r="I55" i="18"/>
  <c r="R55" i="18"/>
  <c r="I56" i="18"/>
  <c r="R56" i="18"/>
  <c r="I57" i="18"/>
  <c r="R57" i="18"/>
  <c r="I58" i="18"/>
  <c r="R58" i="18"/>
  <c r="I59" i="18"/>
  <c r="L62" i="18"/>
  <c r="F63" i="18"/>
  <c r="E79" i="18"/>
  <c r="N79" i="18"/>
  <c r="E80" i="18"/>
  <c r="N80" i="18"/>
  <c r="E81" i="18"/>
  <c r="N81" i="18"/>
  <c r="E82" i="18"/>
  <c r="E83" i="18"/>
  <c r="E86" i="18"/>
  <c r="F30" i="18"/>
  <c r="F31" i="18"/>
  <c r="O32" i="18"/>
  <c r="O33" i="18"/>
  <c r="O34" i="18"/>
  <c r="O35" i="18"/>
  <c r="Q37" i="18"/>
  <c r="B62" i="18"/>
  <c r="M62" i="18"/>
  <c r="F79" i="18"/>
  <c r="O79" i="18"/>
  <c r="F80" i="18"/>
  <c r="O80" i="18"/>
  <c r="F81" i="18"/>
  <c r="O81" i="18"/>
  <c r="F82" i="18"/>
  <c r="F83" i="18"/>
  <c r="F86" i="18"/>
  <c r="O29" i="18"/>
  <c r="O30" i="18"/>
  <c r="O31" i="18"/>
  <c r="F33" i="18"/>
  <c r="F34" i="18"/>
  <c r="F37" i="18"/>
  <c r="L38" i="18"/>
  <c r="AF6" i="18"/>
  <c r="L7" i="18" s="1"/>
  <c r="AN6" i="18"/>
  <c r="T7" i="18" s="1"/>
  <c r="P8" i="18"/>
  <c r="G29" i="18"/>
  <c r="P29" i="18"/>
  <c r="G30" i="18"/>
  <c r="P30" i="18"/>
  <c r="G31" i="18"/>
  <c r="P31" i="18"/>
  <c r="G32" i="18"/>
  <c r="P32" i="18"/>
  <c r="G33" i="18"/>
  <c r="P33" i="18"/>
  <c r="G34" i="18"/>
  <c r="P34" i="18"/>
  <c r="P35" i="18"/>
  <c r="G37" i="18"/>
  <c r="C54" i="18"/>
  <c r="L54" i="18"/>
  <c r="C55" i="18"/>
  <c r="L55" i="18"/>
  <c r="C56" i="18"/>
  <c r="L56" i="18"/>
  <c r="C57" i="18"/>
  <c r="L57" i="18"/>
  <c r="C62" i="18"/>
  <c r="N62" i="18"/>
  <c r="G79" i="18"/>
  <c r="P79" i="18"/>
  <c r="G80" i="18"/>
  <c r="P80" i="18"/>
  <c r="G81" i="18"/>
  <c r="P81" i="18"/>
  <c r="K86" i="18"/>
  <c r="F29" i="18"/>
  <c r="F32" i="18"/>
  <c r="Q29" i="18"/>
  <c r="D56" i="18"/>
  <c r="Q80" i="18"/>
  <c r="E4" i="17"/>
  <c r="F4" i="17" s="1"/>
  <c r="G4" i="17" s="1"/>
  <c r="E8" i="17"/>
  <c r="F8" i="17" s="1"/>
  <c r="G8" i="17" s="1"/>
  <c r="E13" i="17"/>
  <c r="F13" i="17" s="1"/>
  <c r="E22" i="17"/>
  <c r="F22" i="17" s="1"/>
  <c r="G22" i="17" s="1"/>
  <c r="E37" i="17"/>
  <c r="F37" i="17" s="1"/>
  <c r="E44" i="17"/>
  <c r="F44" i="17" s="1"/>
  <c r="E21" i="16"/>
  <c r="F21" i="16" s="1"/>
  <c r="G21" i="16" s="1"/>
  <c r="E8" i="16"/>
  <c r="E1" i="16"/>
  <c r="F1" i="16" s="1"/>
  <c r="G1" i="16" s="1"/>
  <c r="E6" i="16"/>
  <c r="F6" i="16" s="1"/>
  <c r="E28" i="16"/>
  <c r="F28" i="16" s="1"/>
  <c r="G28" i="16" s="1"/>
  <c r="AJ6" i="15"/>
  <c r="P7" i="15" s="1"/>
  <c r="F2" i="16"/>
  <c r="G2" i="16" s="1"/>
  <c r="G6" i="16"/>
  <c r="E13" i="16"/>
  <c r="F13" i="16" s="1"/>
  <c r="G13" i="16" s="1"/>
  <c r="E20" i="16"/>
  <c r="F20" i="16" s="1"/>
  <c r="G20" i="16" s="1"/>
  <c r="E10" i="16"/>
  <c r="E7" i="16"/>
  <c r="F7" i="16" s="1"/>
  <c r="E22" i="16"/>
  <c r="F22" i="16" s="1"/>
  <c r="E44" i="16"/>
  <c r="F44" i="16" s="1"/>
  <c r="E5" i="16"/>
  <c r="F5" i="16" s="1"/>
  <c r="E11" i="16"/>
  <c r="F11" i="16" s="1"/>
  <c r="E52" i="16"/>
  <c r="F52" i="16" s="1"/>
  <c r="E3" i="16"/>
  <c r="F3" i="16" s="1"/>
  <c r="G3" i="16" s="1"/>
  <c r="E9" i="16"/>
  <c r="F9" i="16" s="1"/>
  <c r="F8" i="16"/>
  <c r="E14" i="16"/>
  <c r="F14" i="16" s="1"/>
  <c r="G14" i="16" s="1"/>
  <c r="E36" i="16"/>
  <c r="F36" i="16" s="1"/>
  <c r="G36" i="16" s="1"/>
  <c r="F10" i="16"/>
  <c r="H79" i="15"/>
  <c r="G18" i="15"/>
  <c r="G17" i="15"/>
  <c r="G16" i="15"/>
  <c r="G15" i="15"/>
  <c r="G14" i="15"/>
  <c r="G13" i="15"/>
  <c r="H9" i="15" s="1"/>
  <c r="D18" i="15"/>
  <c r="D17" i="15"/>
  <c r="D16" i="15"/>
  <c r="D15" i="15"/>
  <c r="D14" i="15"/>
  <c r="D13" i="15"/>
  <c r="H30" i="15"/>
  <c r="E18" i="15"/>
  <c r="H15" i="15"/>
  <c r="E14" i="15"/>
  <c r="K10" i="15"/>
  <c r="K9" i="15"/>
  <c r="G54" i="15"/>
  <c r="Q31" i="15"/>
  <c r="F30" i="15"/>
  <c r="C18" i="15"/>
  <c r="F15" i="15"/>
  <c r="C14" i="15"/>
  <c r="F9" i="15"/>
  <c r="K8" i="15"/>
  <c r="Q79" i="15"/>
  <c r="F54" i="15"/>
  <c r="O31" i="15"/>
  <c r="E30" i="15"/>
  <c r="H29" i="15"/>
  <c r="H16" i="15"/>
  <c r="E15" i="15"/>
  <c r="N79" i="15"/>
  <c r="D54" i="15"/>
  <c r="N31" i="15"/>
  <c r="C30" i="15"/>
  <c r="F29" i="15"/>
  <c r="F16" i="15"/>
  <c r="C15" i="15"/>
  <c r="E29" i="15"/>
  <c r="H17" i="15"/>
  <c r="E16" i="15"/>
  <c r="H13" i="15"/>
  <c r="F18" i="15"/>
  <c r="F14" i="15"/>
  <c r="D7" i="15"/>
  <c r="C29" i="15"/>
  <c r="F17" i="15"/>
  <c r="C16" i="15"/>
  <c r="F13" i="15"/>
  <c r="P10" i="15"/>
  <c r="H18" i="15"/>
  <c r="E17" i="15"/>
  <c r="H14" i="15"/>
  <c r="E13" i="15"/>
  <c r="E79" i="15"/>
  <c r="N29" i="15"/>
  <c r="C17" i="15"/>
  <c r="C13" i="15"/>
  <c r="L30" i="15"/>
  <c r="N9" i="15"/>
  <c r="O8" i="15"/>
  <c r="B65" i="15"/>
  <c r="B64" i="15"/>
  <c r="B63" i="15"/>
  <c r="L10" i="15"/>
  <c r="AF6" i="15"/>
  <c r="L7" i="15" s="1"/>
  <c r="M9" i="15"/>
  <c r="M8" i="15"/>
  <c r="L9" i="15"/>
  <c r="B89" i="15"/>
  <c r="AK6" i="15"/>
  <c r="O10" i="15"/>
  <c r="G29" i="15"/>
  <c r="D29" i="15"/>
  <c r="I29" i="15"/>
  <c r="O29" i="15"/>
  <c r="F79" i="15"/>
  <c r="N10" i="15"/>
  <c r="AH6" i="15"/>
  <c r="N7" i="15" s="1"/>
  <c r="P30" i="15"/>
  <c r="M30" i="15"/>
  <c r="L37" i="15"/>
  <c r="R30" i="15"/>
  <c r="L54" i="15"/>
  <c r="K62" i="15"/>
  <c r="Q54" i="15"/>
  <c r="N54" i="15"/>
  <c r="O9" i="15"/>
  <c r="N30" i="15"/>
  <c r="P31" i="15"/>
  <c r="M31" i="15"/>
  <c r="R31" i="15"/>
  <c r="B37" i="15"/>
  <c r="O54" i="15"/>
  <c r="AN6" i="15"/>
  <c r="M10" i="15"/>
  <c r="D9" i="15"/>
  <c r="AG6" i="15"/>
  <c r="M7" i="15" s="1"/>
  <c r="G30" i="15"/>
  <c r="D30" i="15"/>
  <c r="I30" i="15"/>
  <c r="O30" i="15"/>
  <c r="L31" i="15"/>
  <c r="C37" i="15"/>
  <c r="C54" i="15"/>
  <c r="H54" i="15"/>
  <c r="E54" i="15"/>
  <c r="P54" i="15"/>
  <c r="K86" i="15"/>
  <c r="P79" i="15"/>
  <c r="O79" i="15"/>
  <c r="M79" i="15"/>
  <c r="L79" i="15"/>
  <c r="R79" i="15"/>
  <c r="B87" i="15"/>
  <c r="Q30" i="15"/>
  <c r="R54" i="15"/>
  <c r="L8" i="15"/>
  <c r="P29" i="15"/>
  <c r="M29" i="15"/>
  <c r="R29" i="15"/>
  <c r="K37" i="15"/>
  <c r="B88" i="15"/>
  <c r="N8" i="15"/>
  <c r="L29" i="15"/>
  <c r="M38" i="15"/>
  <c r="M39" i="15"/>
  <c r="G79" i="15"/>
  <c r="D79" i="15"/>
  <c r="C79" i="15"/>
  <c r="I79" i="15"/>
  <c r="C3" i="15"/>
  <c r="K3" i="15" s="1"/>
  <c r="C7" i="15"/>
  <c r="P8" i="15"/>
  <c r="F14" i="13"/>
  <c r="F13" i="13"/>
  <c r="G13" i="13" s="1"/>
  <c r="M88" i="20" l="1"/>
  <c r="M87" i="20"/>
  <c r="M89" i="20"/>
  <c r="M89" i="18"/>
  <c r="D40" i="22"/>
  <c r="D38" i="22"/>
  <c r="D39" i="22"/>
  <c r="E89" i="22"/>
  <c r="E88" i="22"/>
  <c r="E87" i="22"/>
  <c r="C38" i="22"/>
  <c r="C39" i="22"/>
  <c r="C40" i="22"/>
  <c r="N38" i="22"/>
  <c r="N39" i="22"/>
  <c r="N40" i="22"/>
  <c r="Q39" i="22"/>
  <c r="Q40" i="22"/>
  <c r="Q38" i="22"/>
  <c r="E39" i="22"/>
  <c r="E40" i="22"/>
  <c r="E38" i="22"/>
  <c r="K40" i="22"/>
  <c r="K38" i="22"/>
  <c r="K39" i="22"/>
  <c r="L63" i="22"/>
  <c r="L65" i="22"/>
  <c r="L64" i="22"/>
  <c r="E64" i="22"/>
  <c r="E63" i="22"/>
  <c r="E65" i="22"/>
  <c r="F89" i="22"/>
  <c r="F88" i="22"/>
  <c r="F87" i="22"/>
  <c r="C65" i="22"/>
  <c r="C64" i="22"/>
  <c r="C63" i="22"/>
  <c r="K89" i="22"/>
  <c r="K88" i="22"/>
  <c r="K87" i="22"/>
  <c r="G38" i="22"/>
  <c r="G39" i="22"/>
  <c r="G40" i="22"/>
  <c r="O40" i="22"/>
  <c r="O38" i="22"/>
  <c r="O39" i="22"/>
  <c r="B89" i="22"/>
  <c r="B88" i="22"/>
  <c r="B87" i="22"/>
  <c r="M65" i="22"/>
  <c r="M64" i="22"/>
  <c r="M63" i="22"/>
  <c r="C89" i="22"/>
  <c r="C88" i="22"/>
  <c r="C87" i="22"/>
  <c r="K63" i="22"/>
  <c r="K65" i="22"/>
  <c r="K64" i="22"/>
  <c r="B65" i="22"/>
  <c r="B64" i="22"/>
  <c r="B63" i="22"/>
  <c r="D89" i="22"/>
  <c r="D88" i="22"/>
  <c r="D87" i="22"/>
  <c r="L39" i="22"/>
  <c r="L40" i="22"/>
  <c r="L38" i="22"/>
  <c r="M38" i="22"/>
  <c r="M39" i="22"/>
  <c r="M40" i="22"/>
  <c r="P39" i="22"/>
  <c r="P40" i="22"/>
  <c r="P38" i="22"/>
  <c r="M87" i="18"/>
  <c r="K89" i="20"/>
  <c r="K88" i="20"/>
  <c r="K87" i="20"/>
  <c r="L63" i="20"/>
  <c r="L65" i="20"/>
  <c r="L64" i="20"/>
  <c r="C65" i="20"/>
  <c r="C64" i="20"/>
  <c r="C63" i="20"/>
  <c r="O39" i="20"/>
  <c r="O40" i="20"/>
  <c r="O38" i="20"/>
  <c r="N65" i="20"/>
  <c r="N64" i="20"/>
  <c r="N63" i="20"/>
  <c r="B89" i="20"/>
  <c r="B88" i="20"/>
  <c r="B87" i="20"/>
  <c r="M38" i="20"/>
  <c r="M39" i="20"/>
  <c r="M40" i="20"/>
  <c r="C38" i="20"/>
  <c r="C39" i="20"/>
  <c r="C40" i="20"/>
  <c r="M65" i="20"/>
  <c r="M64" i="20"/>
  <c r="M63" i="20"/>
  <c r="N38" i="20"/>
  <c r="N39" i="20"/>
  <c r="N40" i="20"/>
  <c r="E39" i="20"/>
  <c r="E38" i="20"/>
  <c r="B65" i="20"/>
  <c r="B64" i="20"/>
  <c r="B63" i="20"/>
  <c r="D89" i="20"/>
  <c r="D88" i="20"/>
  <c r="D87" i="20"/>
  <c r="C89" i="20"/>
  <c r="C88" i="20"/>
  <c r="C87" i="20"/>
  <c r="K40" i="20"/>
  <c r="K38" i="20"/>
  <c r="K39" i="20"/>
  <c r="D39" i="20"/>
  <c r="D38" i="20"/>
  <c r="K63" i="20"/>
  <c r="K65" i="20"/>
  <c r="K64" i="20"/>
  <c r="F89" i="18"/>
  <c r="F88" i="18"/>
  <c r="F87" i="18"/>
  <c r="P39" i="18"/>
  <c r="P38" i="18"/>
  <c r="P40" i="18"/>
  <c r="N38" i="18"/>
  <c r="N39" i="18"/>
  <c r="N40" i="18"/>
  <c r="G40" i="18"/>
  <c r="G38" i="18"/>
  <c r="G39" i="18"/>
  <c r="D39" i="18"/>
  <c r="D40" i="18"/>
  <c r="D38" i="18"/>
  <c r="F39" i="18"/>
  <c r="F40" i="18"/>
  <c r="F38" i="18"/>
  <c r="M65" i="18"/>
  <c r="M63" i="18"/>
  <c r="M64" i="18"/>
  <c r="E39" i="18"/>
  <c r="E40" i="18"/>
  <c r="E38" i="18"/>
  <c r="K63" i="18"/>
  <c r="K65" i="18"/>
  <c r="K64" i="18"/>
  <c r="C38" i="18"/>
  <c r="C39" i="18"/>
  <c r="C40" i="18"/>
  <c r="M38" i="18"/>
  <c r="M39" i="18"/>
  <c r="M40" i="18"/>
  <c r="B65" i="18"/>
  <c r="B63" i="18"/>
  <c r="B64" i="18"/>
  <c r="E89" i="18"/>
  <c r="E88" i="18"/>
  <c r="E87" i="18"/>
  <c r="C89" i="18"/>
  <c r="C88" i="18"/>
  <c r="C87" i="18"/>
  <c r="Q39" i="18"/>
  <c r="Q40" i="18"/>
  <c r="Q38" i="18"/>
  <c r="B89" i="18"/>
  <c r="B88" i="18"/>
  <c r="B87" i="18"/>
  <c r="D89" i="18"/>
  <c r="D88" i="18"/>
  <c r="D87" i="18"/>
  <c r="L63" i="18"/>
  <c r="L65" i="18"/>
  <c r="L64" i="18"/>
  <c r="N65" i="18"/>
  <c r="N64" i="18"/>
  <c r="N63" i="18"/>
  <c r="K89" i="18"/>
  <c r="K88" i="18"/>
  <c r="K87" i="18"/>
  <c r="C65" i="18"/>
  <c r="C64" i="18"/>
  <c r="C63" i="18"/>
  <c r="B38" i="18"/>
  <c r="B39" i="18"/>
  <c r="B40" i="18"/>
  <c r="O39" i="18"/>
  <c r="O40" i="18"/>
  <c r="O38" i="18"/>
  <c r="K40" i="15"/>
  <c r="K39" i="15"/>
  <c r="K38" i="15"/>
  <c r="C40" i="15"/>
  <c r="C39" i="15"/>
  <c r="C38" i="15"/>
  <c r="K63" i="15"/>
  <c r="K64" i="15"/>
  <c r="K65" i="15"/>
  <c r="K89" i="15"/>
  <c r="K88" i="15"/>
  <c r="K87" i="15"/>
  <c r="B38" i="15"/>
  <c r="B39" i="15"/>
  <c r="B40" i="15"/>
  <c r="L40" i="15"/>
  <c r="L39" i="15"/>
  <c r="L38" i="15"/>
  <c r="G11" i="13"/>
  <c r="G10" i="13"/>
  <c r="G9" i="13"/>
  <c r="G8" i="13"/>
  <c r="AB128" i="14"/>
  <c r="AB127" i="14"/>
  <c r="AB126" i="14"/>
  <c r="AB125" i="14"/>
  <c r="AB124" i="14"/>
  <c r="AB123" i="14"/>
  <c r="AB122" i="14"/>
  <c r="K81" i="14"/>
  <c r="K80" i="14"/>
  <c r="L86" i="14" s="1"/>
  <c r="K79" i="14"/>
  <c r="B79" i="14"/>
  <c r="K57" i="14"/>
  <c r="K56" i="14"/>
  <c r="K55" i="14"/>
  <c r="M55" i="14" s="1"/>
  <c r="K54" i="14"/>
  <c r="B54" i="14"/>
  <c r="K33" i="14"/>
  <c r="K32" i="14"/>
  <c r="K31" i="14"/>
  <c r="M37" i="14" s="1"/>
  <c r="K30" i="14"/>
  <c r="B30" i="14"/>
  <c r="K29" i="14"/>
  <c r="K37" i="14" s="1"/>
  <c r="K38" i="14" s="1"/>
  <c r="B29" i="14"/>
  <c r="H29" i="14" s="1"/>
  <c r="I19" i="14"/>
  <c r="B19" i="14"/>
  <c r="I18" i="14"/>
  <c r="B18" i="14"/>
  <c r="I17" i="14"/>
  <c r="B17" i="14"/>
  <c r="I16" i="14"/>
  <c r="B16" i="14"/>
  <c r="I15" i="14"/>
  <c r="B15" i="14"/>
  <c r="I14" i="14"/>
  <c r="B14" i="14"/>
  <c r="I13" i="14"/>
  <c r="B13" i="14"/>
  <c r="V10" i="14"/>
  <c r="V9" i="14"/>
  <c r="V8" i="14"/>
  <c r="V7" i="14"/>
  <c r="AR6" i="14"/>
  <c r="AQ6" i="14"/>
  <c r="AP6" i="14"/>
  <c r="AD6" i="14"/>
  <c r="AC6" i="14"/>
  <c r="AB6" i="14"/>
  <c r="Z6" i="14"/>
  <c r="AM6" i="14"/>
  <c r="Q6" i="14"/>
  <c r="P6" i="14"/>
  <c r="P9" i="14" s="1"/>
  <c r="O6" i="14"/>
  <c r="AI6" i="14" s="1"/>
  <c r="O7" i="14" s="1"/>
  <c r="N6" i="14"/>
  <c r="M6" i="14"/>
  <c r="M10" i="14" s="1"/>
  <c r="L6" i="14"/>
  <c r="L10" i="14" s="1"/>
  <c r="K6" i="14"/>
  <c r="F9" i="14" s="1"/>
  <c r="T3" i="14"/>
  <c r="D1" i="14" a="1"/>
  <c r="D1" i="14" s="1"/>
  <c r="D54" i="13"/>
  <c r="C54" i="13"/>
  <c r="B54" i="13"/>
  <c r="D53" i="13"/>
  <c r="C53" i="13"/>
  <c r="B53" i="13"/>
  <c r="D52" i="13"/>
  <c r="C52" i="13"/>
  <c r="B52" i="13"/>
  <c r="D44" i="13"/>
  <c r="C44" i="13"/>
  <c r="B44" i="13"/>
  <c r="D39" i="13"/>
  <c r="C39" i="13"/>
  <c r="B39" i="13"/>
  <c r="D38" i="13"/>
  <c r="C38" i="13"/>
  <c r="B38" i="13"/>
  <c r="D37" i="13"/>
  <c r="C37" i="13"/>
  <c r="B37" i="13"/>
  <c r="D36" i="13"/>
  <c r="C36" i="13"/>
  <c r="B36" i="13"/>
  <c r="D28" i="13"/>
  <c r="C28" i="13"/>
  <c r="B28" i="13"/>
  <c r="E28" i="13" s="1"/>
  <c r="D24" i="13"/>
  <c r="C24" i="13"/>
  <c r="B24" i="13"/>
  <c r="D23" i="13"/>
  <c r="C23" i="13"/>
  <c r="B23" i="13"/>
  <c r="D22" i="13"/>
  <c r="C22" i="13"/>
  <c r="B22" i="13"/>
  <c r="D21" i="13"/>
  <c r="C21" i="13"/>
  <c r="B21" i="13"/>
  <c r="D20" i="13"/>
  <c r="C20" i="13"/>
  <c r="B20" i="13"/>
  <c r="D7" i="13"/>
  <c r="C7" i="13"/>
  <c r="B7" i="13"/>
  <c r="D6" i="13"/>
  <c r="C6" i="13"/>
  <c r="B6" i="13"/>
  <c r="D5" i="13"/>
  <c r="C5" i="13"/>
  <c r="B5" i="13"/>
  <c r="D4" i="13"/>
  <c r="C4" i="13"/>
  <c r="B4" i="13"/>
  <c r="D3" i="13"/>
  <c r="C3" i="13"/>
  <c r="B3" i="13"/>
  <c r="D2" i="13"/>
  <c r="C2" i="13"/>
  <c r="B2" i="13"/>
  <c r="L1" i="13"/>
  <c r="K1" i="13"/>
  <c r="J1" i="13"/>
  <c r="D1" i="13"/>
  <c r="C1" i="13"/>
  <c r="B1" i="13"/>
  <c r="G53" i="13" l="1"/>
  <c r="G3" i="13"/>
  <c r="E21" i="13"/>
  <c r="G20" i="13"/>
  <c r="G37" i="13"/>
  <c r="G21" i="13"/>
  <c r="E52" i="13"/>
  <c r="F52" i="13" s="1"/>
  <c r="G52" i="13" s="1"/>
  <c r="E54" i="13"/>
  <c r="F54" i="13" s="1"/>
  <c r="G54" i="13" s="1"/>
  <c r="M39" i="14"/>
  <c r="M40" i="14"/>
  <c r="M38" i="14"/>
  <c r="E1" i="13"/>
  <c r="E44" i="13"/>
  <c r="E2" i="13"/>
  <c r="E6" i="13"/>
  <c r="F6" i="13" s="1"/>
  <c r="G6" i="13" s="1"/>
  <c r="E20" i="13"/>
  <c r="F20" i="13" s="1"/>
  <c r="E24" i="13"/>
  <c r="F24" i="13" s="1"/>
  <c r="G24" i="13" s="1"/>
  <c r="E36" i="13"/>
  <c r="F36" i="13" s="1"/>
  <c r="G36" i="13" s="1"/>
  <c r="E38" i="13"/>
  <c r="F38" i="13" s="1"/>
  <c r="G38" i="13" s="1"/>
  <c r="E53" i="13"/>
  <c r="F21" i="13"/>
  <c r="AE6" i="14"/>
  <c r="K7" i="14" s="1"/>
  <c r="C9" i="14"/>
  <c r="K40" i="14"/>
  <c r="K39" i="14"/>
  <c r="Q33" i="14"/>
  <c r="H79" i="14"/>
  <c r="H30" i="14"/>
  <c r="M56" i="14"/>
  <c r="Q79" i="14"/>
  <c r="N9" i="14"/>
  <c r="Q30" i="14"/>
  <c r="M57" i="14"/>
  <c r="L89" i="14"/>
  <c r="L88" i="14"/>
  <c r="L87" i="14"/>
  <c r="Q31" i="14"/>
  <c r="D54" i="14"/>
  <c r="H19" i="14"/>
  <c r="H18" i="14"/>
  <c r="H17" i="14"/>
  <c r="H16" i="14"/>
  <c r="H15" i="14"/>
  <c r="H14" i="14"/>
  <c r="H13" i="14"/>
  <c r="F19" i="14"/>
  <c r="F16" i="14"/>
  <c r="F14" i="14"/>
  <c r="K10" i="14"/>
  <c r="K9" i="14"/>
  <c r="G19" i="14"/>
  <c r="G18" i="14"/>
  <c r="G17" i="14"/>
  <c r="G16" i="14"/>
  <c r="G15" i="14"/>
  <c r="G14" i="14"/>
  <c r="G13" i="14"/>
  <c r="H9" i="14" s="1"/>
  <c r="O9" i="14"/>
  <c r="F18" i="14"/>
  <c r="F15" i="14"/>
  <c r="F13" i="14"/>
  <c r="O8" i="14"/>
  <c r="E19" i="14"/>
  <c r="E18" i="14"/>
  <c r="E17" i="14"/>
  <c r="E16" i="14"/>
  <c r="E15" i="14"/>
  <c r="E14" i="14"/>
  <c r="E13" i="14"/>
  <c r="O55" i="14"/>
  <c r="O10" i="14"/>
  <c r="D19" i="14"/>
  <c r="D18" i="14"/>
  <c r="D17" i="14"/>
  <c r="D16" i="14"/>
  <c r="D15" i="14"/>
  <c r="D14" i="14"/>
  <c r="D13" i="14"/>
  <c r="O57" i="14"/>
  <c r="O56" i="14"/>
  <c r="O54" i="14"/>
  <c r="C19" i="14"/>
  <c r="C18" i="14"/>
  <c r="C17" i="14"/>
  <c r="C16" i="14"/>
  <c r="C15" i="14"/>
  <c r="C14" i="14"/>
  <c r="C13" i="14"/>
  <c r="F54" i="14"/>
  <c r="K8" i="14"/>
  <c r="F17" i="14"/>
  <c r="Q9" i="14"/>
  <c r="M54" i="14"/>
  <c r="O65" i="14"/>
  <c r="Q81" i="14"/>
  <c r="Q32" i="14"/>
  <c r="F30" i="14"/>
  <c r="AH6" i="14"/>
  <c r="N7" i="14" s="1"/>
  <c r="N10" i="14"/>
  <c r="I29" i="14"/>
  <c r="R29" i="14"/>
  <c r="I30" i="14"/>
  <c r="R30" i="14"/>
  <c r="R31" i="14"/>
  <c r="R32" i="14"/>
  <c r="R33" i="14"/>
  <c r="L37" i="14"/>
  <c r="E54" i="14"/>
  <c r="N54" i="14"/>
  <c r="N55" i="14"/>
  <c r="N56" i="14"/>
  <c r="N57" i="14"/>
  <c r="I79" i="14"/>
  <c r="R79" i="14"/>
  <c r="R80" i="14"/>
  <c r="R81" i="14"/>
  <c r="M86" i="14"/>
  <c r="B86" i="14"/>
  <c r="B37" i="14"/>
  <c r="AJ6" i="14"/>
  <c r="P7" i="14" s="1"/>
  <c r="L8" i="14"/>
  <c r="L9" i="14"/>
  <c r="P10" i="14"/>
  <c r="C29" i="14"/>
  <c r="L29" i="14"/>
  <c r="C30" i="14"/>
  <c r="L30" i="14"/>
  <c r="L31" i="14"/>
  <c r="L32" i="14"/>
  <c r="L33" i="14"/>
  <c r="C37" i="14"/>
  <c r="N37" i="14"/>
  <c r="G54" i="14"/>
  <c r="P54" i="14"/>
  <c r="P55" i="14"/>
  <c r="P56" i="14"/>
  <c r="P57" i="14"/>
  <c r="C79" i="14"/>
  <c r="L79" i="14"/>
  <c r="L80" i="14"/>
  <c r="L81" i="14"/>
  <c r="C3" i="14"/>
  <c r="K3" i="14" s="1"/>
  <c r="AK6" i="14"/>
  <c r="Q7" i="14" s="1"/>
  <c r="C7" i="14"/>
  <c r="M8" i="14"/>
  <c r="M9" i="14"/>
  <c r="Q10" i="14"/>
  <c r="D29" i="14"/>
  <c r="M29" i="14"/>
  <c r="D30" i="14"/>
  <c r="M30" i="14"/>
  <c r="M31" i="14"/>
  <c r="M32" i="14"/>
  <c r="M33" i="14"/>
  <c r="O37" i="14"/>
  <c r="H54" i="14"/>
  <c r="Q54" i="14"/>
  <c r="Q55" i="14"/>
  <c r="Q56" i="14"/>
  <c r="Q57" i="14"/>
  <c r="K62" i="14"/>
  <c r="D79" i="14"/>
  <c r="M79" i="14"/>
  <c r="M80" i="14"/>
  <c r="M81" i="14"/>
  <c r="AL6" i="14"/>
  <c r="D7" i="14"/>
  <c r="N8" i="14"/>
  <c r="E29" i="14"/>
  <c r="N29" i="14"/>
  <c r="E30" i="14"/>
  <c r="N30" i="14"/>
  <c r="N31" i="14"/>
  <c r="N32" i="14"/>
  <c r="N33" i="14"/>
  <c r="I54" i="14"/>
  <c r="R54" i="14"/>
  <c r="R55" i="14"/>
  <c r="R56" i="14"/>
  <c r="R57" i="14"/>
  <c r="L62" i="14"/>
  <c r="E79" i="14"/>
  <c r="N79" i="14"/>
  <c r="N80" i="14"/>
  <c r="N81" i="14"/>
  <c r="F29" i="14"/>
  <c r="O32" i="14"/>
  <c r="B62" i="14"/>
  <c r="M62" i="14"/>
  <c r="F79" i="14"/>
  <c r="O79" i="14"/>
  <c r="O80" i="14"/>
  <c r="O81" i="14"/>
  <c r="AF6" i="14"/>
  <c r="L7" i="14" s="1"/>
  <c r="AN6" i="14"/>
  <c r="P8" i="14"/>
  <c r="D9" i="14"/>
  <c r="G29" i="14"/>
  <c r="P29" i="14"/>
  <c r="G30" i="14"/>
  <c r="P30" i="14"/>
  <c r="P31" i="14"/>
  <c r="P32" i="14"/>
  <c r="P33" i="14"/>
  <c r="C54" i="14"/>
  <c r="L54" i="14"/>
  <c r="L55" i="14"/>
  <c r="L56" i="14"/>
  <c r="L57" i="14"/>
  <c r="N62" i="14"/>
  <c r="G79" i="14"/>
  <c r="P79" i="14"/>
  <c r="P80" i="14"/>
  <c r="P81" i="14"/>
  <c r="K86" i="14"/>
  <c r="O29" i="14"/>
  <c r="O30" i="14"/>
  <c r="O31" i="14"/>
  <c r="O33" i="14"/>
  <c r="AG6" i="14"/>
  <c r="M7" i="14" s="1"/>
  <c r="AO6" i="14"/>
  <c r="Q8" i="14"/>
  <c r="Q29" i="14"/>
  <c r="Q80" i="14"/>
  <c r="F1" i="13"/>
  <c r="G1" i="13" s="1"/>
  <c r="E4" i="13"/>
  <c r="F4" i="13" s="1"/>
  <c r="G4" i="13" s="1"/>
  <c r="E3" i="13"/>
  <c r="F3" i="13" s="1"/>
  <c r="E7" i="13"/>
  <c r="F7" i="13" s="1"/>
  <c r="G7" i="13" s="1"/>
  <c r="E39" i="13"/>
  <c r="F39" i="13" s="1"/>
  <c r="G39" i="13" s="1"/>
  <c r="F53" i="13"/>
  <c r="E22" i="13"/>
  <c r="F22" i="13" s="1"/>
  <c r="G22" i="13" s="1"/>
  <c r="F2" i="13"/>
  <c r="G2" i="13" s="1"/>
  <c r="E37" i="13"/>
  <c r="F37" i="13" s="1"/>
  <c r="F44" i="13"/>
  <c r="G44" i="13" s="1"/>
  <c r="E5" i="13"/>
  <c r="F5" i="13" s="1"/>
  <c r="G5" i="13" s="1"/>
  <c r="E23" i="13"/>
  <c r="F23" i="13" s="1"/>
  <c r="G23" i="13" s="1"/>
  <c r="F28" i="13"/>
  <c r="G28" i="13" s="1"/>
  <c r="L40" i="14" l="1"/>
  <c r="L38" i="14"/>
  <c r="O39" i="14"/>
  <c r="O40" i="14"/>
  <c r="O38" i="14"/>
  <c r="L39" i="14"/>
  <c r="B38" i="14"/>
  <c r="B39" i="14"/>
  <c r="B40" i="14"/>
  <c r="K89" i="14"/>
  <c r="K88" i="14"/>
  <c r="K87" i="14"/>
  <c r="M65" i="14"/>
  <c r="M64" i="14"/>
  <c r="M63" i="14"/>
  <c r="B89" i="14"/>
  <c r="B88" i="14"/>
  <c r="B87" i="14"/>
  <c r="B65" i="14"/>
  <c r="B64" i="14"/>
  <c r="B63" i="14"/>
  <c r="M89" i="14"/>
  <c r="M88" i="14"/>
  <c r="M87" i="14"/>
  <c r="L63" i="14"/>
  <c r="L65" i="14"/>
  <c r="L64" i="14"/>
  <c r="K63" i="14"/>
  <c r="K65" i="14"/>
  <c r="K64" i="14"/>
  <c r="N65" i="14"/>
  <c r="N64" i="14"/>
  <c r="N63" i="14"/>
  <c r="N38" i="14"/>
  <c r="N39" i="14"/>
  <c r="N40" i="14"/>
  <c r="C38" i="14"/>
  <c r="C39" i="14"/>
  <c r="C40" i="14"/>
  <c r="K81" i="2"/>
  <c r="R81" i="2" s="1"/>
  <c r="K80" i="2"/>
  <c r="R80" i="2" s="1"/>
  <c r="K79" i="2"/>
  <c r="R79" i="2" s="1"/>
  <c r="B79" i="2"/>
  <c r="B86" i="2" s="1"/>
  <c r="B87" i="2" s="1"/>
  <c r="B59" i="2"/>
  <c r="I59" i="2" s="1"/>
  <c r="B58" i="2"/>
  <c r="I58" i="2" s="1"/>
  <c r="B57" i="2"/>
  <c r="I57" i="2" s="1"/>
  <c r="B56" i="2"/>
  <c r="I56" i="2" s="1"/>
  <c r="B55" i="2"/>
  <c r="I55" i="2" s="1"/>
  <c r="B54" i="2"/>
  <c r="K54" i="2"/>
  <c r="K58" i="2"/>
  <c r="R58" i="2" s="1"/>
  <c r="K57" i="2"/>
  <c r="R57" i="2" s="1"/>
  <c r="K56" i="2"/>
  <c r="K55" i="2"/>
  <c r="K35" i="2"/>
  <c r="Q37" i="2" s="1"/>
  <c r="K34" i="2"/>
  <c r="K33" i="2"/>
  <c r="O37" i="2" s="1"/>
  <c r="K32" i="2"/>
  <c r="N37" i="2" s="1"/>
  <c r="K31" i="2"/>
  <c r="M37" i="2" s="1"/>
  <c r="K30" i="2"/>
  <c r="K29" i="2"/>
  <c r="K37" i="2" s="1"/>
  <c r="T3" i="2"/>
  <c r="M38" i="2" l="1"/>
  <c r="M40" i="2"/>
  <c r="M39" i="2"/>
  <c r="L86" i="2"/>
  <c r="M86" i="2"/>
  <c r="K86" i="2"/>
  <c r="B89" i="2"/>
  <c r="B88" i="2"/>
  <c r="B62" i="2"/>
  <c r="B63" i="2" s="1"/>
  <c r="N62" i="2"/>
  <c r="N65" i="2" s="1"/>
  <c r="O62" i="2"/>
  <c r="K62" i="2"/>
  <c r="K65" i="2" s="1"/>
  <c r="L62" i="2"/>
  <c r="L63" i="2" s="1"/>
  <c r="M62" i="2"/>
  <c r="M65" i="2" s="1"/>
  <c r="C62" i="2"/>
  <c r="D62" i="2"/>
  <c r="E62" i="2"/>
  <c r="F62" i="2"/>
  <c r="G62" i="2"/>
  <c r="I54" i="2"/>
  <c r="R35" i="2"/>
  <c r="L37" i="2"/>
  <c r="R55" i="2"/>
  <c r="P37" i="2"/>
  <c r="N39" i="2"/>
  <c r="N38" i="2"/>
  <c r="R54" i="2"/>
  <c r="R34" i="2"/>
  <c r="R56" i="2"/>
  <c r="R33" i="2"/>
  <c r="R32" i="2"/>
  <c r="R31" i="2"/>
  <c r="R29" i="2"/>
  <c r="R30" i="2"/>
  <c r="D54" i="12"/>
  <c r="C54" i="12"/>
  <c r="B54" i="12"/>
  <c r="D53" i="12"/>
  <c r="C53" i="12"/>
  <c r="B53" i="12"/>
  <c r="D52" i="12"/>
  <c r="C52" i="12"/>
  <c r="B52" i="12"/>
  <c r="D48" i="12"/>
  <c r="C48" i="12"/>
  <c r="B48" i="12"/>
  <c r="D47" i="12"/>
  <c r="C47" i="12"/>
  <c r="B47" i="12"/>
  <c r="D46" i="12"/>
  <c r="C46" i="12"/>
  <c r="B46" i="12"/>
  <c r="D45" i="12"/>
  <c r="C45" i="12"/>
  <c r="B45" i="12"/>
  <c r="D44" i="12"/>
  <c r="C44" i="12"/>
  <c r="B44" i="12"/>
  <c r="D40" i="12"/>
  <c r="C40" i="12"/>
  <c r="B40" i="12"/>
  <c r="D39" i="12"/>
  <c r="C39" i="12"/>
  <c r="B39" i="12"/>
  <c r="D38" i="12"/>
  <c r="C38" i="12"/>
  <c r="B38" i="12"/>
  <c r="D37" i="12"/>
  <c r="C37" i="12"/>
  <c r="B37" i="12"/>
  <c r="D36" i="12"/>
  <c r="C36" i="12"/>
  <c r="B36" i="12"/>
  <c r="D33" i="12"/>
  <c r="C33" i="12"/>
  <c r="B33" i="12"/>
  <c r="D32" i="12"/>
  <c r="C32" i="12"/>
  <c r="B32" i="12"/>
  <c r="D31" i="12"/>
  <c r="C31" i="12"/>
  <c r="B31" i="12"/>
  <c r="D30" i="12"/>
  <c r="C30" i="12"/>
  <c r="B30" i="12"/>
  <c r="D29" i="12"/>
  <c r="C29" i="12"/>
  <c r="B29" i="12"/>
  <c r="D28" i="12"/>
  <c r="C28" i="12"/>
  <c r="B28" i="12"/>
  <c r="D26" i="12"/>
  <c r="D25" i="12"/>
  <c r="D24" i="12"/>
  <c r="D23" i="12"/>
  <c r="D22" i="12"/>
  <c r="D21" i="12"/>
  <c r="D20" i="12"/>
  <c r="D18" i="12"/>
  <c r="D17" i="12"/>
  <c r="D16" i="12"/>
  <c r="D15" i="12"/>
  <c r="D14" i="12"/>
  <c r="D13" i="12"/>
  <c r="D1" i="12"/>
  <c r="L1" i="12"/>
  <c r="B1" i="12"/>
  <c r="J1" i="12"/>
  <c r="C1" i="12"/>
  <c r="K1" i="12"/>
  <c r="D11" i="12"/>
  <c r="D10" i="12"/>
  <c r="D9" i="12"/>
  <c r="D8" i="12"/>
  <c r="D7" i="12"/>
  <c r="D6" i="12"/>
  <c r="D5" i="12"/>
  <c r="D4" i="12"/>
  <c r="D3" i="12"/>
  <c r="D2" i="12"/>
  <c r="C26" i="12"/>
  <c r="B26" i="12"/>
  <c r="C25" i="12"/>
  <c r="B25" i="12"/>
  <c r="C24" i="12"/>
  <c r="B24" i="12"/>
  <c r="C23" i="12"/>
  <c r="B23" i="12"/>
  <c r="C22" i="12"/>
  <c r="B22" i="12"/>
  <c r="C21" i="12"/>
  <c r="B21" i="12"/>
  <c r="C20" i="12"/>
  <c r="B20" i="12"/>
  <c r="C18" i="12"/>
  <c r="B18" i="12"/>
  <c r="C17" i="12"/>
  <c r="B17" i="12"/>
  <c r="C16" i="12"/>
  <c r="B16" i="12"/>
  <c r="C15" i="12"/>
  <c r="B15" i="12"/>
  <c r="C14" i="12"/>
  <c r="B14" i="12"/>
  <c r="C13" i="12"/>
  <c r="B13" i="12"/>
  <c r="C11" i="12"/>
  <c r="B11" i="12"/>
  <c r="C10" i="12"/>
  <c r="B10" i="12"/>
  <c r="C9" i="12"/>
  <c r="B9" i="12"/>
  <c r="C8" i="12"/>
  <c r="B8" i="12"/>
  <c r="C7" i="12"/>
  <c r="B7" i="12"/>
  <c r="C6" i="12"/>
  <c r="B6" i="12"/>
  <c r="C5" i="12"/>
  <c r="B5" i="12"/>
  <c r="C4" i="12"/>
  <c r="B4" i="12"/>
  <c r="G4" i="12" s="1"/>
  <c r="C3" i="12"/>
  <c r="B3" i="12"/>
  <c r="C2" i="12"/>
  <c r="B2" i="12"/>
  <c r="B83" i="2"/>
  <c r="F86" i="2" s="1"/>
  <c r="F87" i="2" s="1"/>
  <c r="B82" i="2"/>
  <c r="E86" i="2" s="1"/>
  <c r="B81" i="2"/>
  <c r="D86" i="2" s="1"/>
  <c r="B80" i="2"/>
  <c r="C86" i="2" s="1"/>
  <c r="C87" i="2" s="1"/>
  <c r="B34" i="2"/>
  <c r="B33" i="2"/>
  <c r="B32" i="2"/>
  <c r="B31" i="2"/>
  <c r="B30" i="2"/>
  <c r="B29" i="2"/>
  <c r="U6" i="2"/>
  <c r="T6" i="2"/>
  <c r="S6" i="2"/>
  <c r="R6" i="2"/>
  <c r="Q6" i="2"/>
  <c r="P6" i="2"/>
  <c r="O6" i="2"/>
  <c r="N6" i="2"/>
  <c r="M6" i="2"/>
  <c r="L6" i="2"/>
  <c r="L8" i="2" s="1"/>
  <c r="K6" i="2"/>
  <c r="G17" i="12" l="1"/>
  <c r="G15" i="12"/>
  <c r="G30" i="12"/>
  <c r="G32" i="12"/>
  <c r="G22" i="12"/>
  <c r="G28" i="12"/>
  <c r="G31" i="12"/>
  <c r="G44" i="12"/>
  <c r="G47" i="12"/>
  <c r="G18" i="12"/>
  <c r="G23" i="12"/>
  <c r="E6" i="12"/>
  <c r="F6" i="12" s="1"/>
  <c r="G6" i="12"/>
  <c r="G37" i="12"/>
  <c r="G16" i="12"/>
  <c r="G46" i="12"/>
  <c r="D89" i="2"/>
  <c r="D87" i="2"/>
  <c r="D88" i="2"/>
  <c r="E89" i="2"/>
  <c r="E88" i="2"/>
  <c r="E87" i="2"/>
  <c r="P39" i="2"/>
  <c r="P38" i="2"/>
  <c r="K89" i="2"/>
  <c r="M89" i="2"/>
  <c r="L89" i="2"/>
  <c r="F89" i="2"/>
  <c r="B65" i="2"/>
  <c r="C89" i="2"/>
  <c r="L65" i="2"/>
  <c r="L64" i="2"/>
  <c r="G65" i="2"/>
  <c r="O65" i="2"/>
  <c r="F65" i="2"/>
  <c r="F64" i="2"/>
  <c r="F63" i="2"/>
  <c r="E65" i="2"/>
  <c r="D65" i="2"/>
  <c r="D64" i="2"/>
  <c r="D63" i="2"/>
  <c r="B37" i="2"/>
  <c r="C37" i="2"/>
  <c r="D37" i="2"/>
  <c r="E37" i="2"/>
  <c r="F37" i="2"/>
  <c r="G37" i="2"/>
  <c r="G39" i="2" s="1"/>
  <c r="E37" i="12"/>
  <c r="F37" i="12" s="1"/>
  <c r="E22" i="12"/>
  <c r="F22" i="12" s="1"/>
  <c r="E16" i="12"/>
  <c r="F16" i="12" s="1"/>
  <c r="E3" i="12"/>
  <c r="F3" i="12" s="1"/>
  <c r="G3" i="12" s="1"/>
  <c r="E52" i="12"/>
  <c r="F52" i="12" s="1"/>
  <c r="G52" i="12" s="1"/>
  <c r="E8" i="12"/>
  <c r="F8" i="12" s="1"/>
  <c r="G8" i="12" s="1"/>
  <c r="E9" i="12"/>
  <c r="F9" i="12" s="1"/>
  <c r="G9" i="12" s="1"/>
  <c r="E25" i="12"/>
  <c r="F25" i="12" s="1"/>
  <c r="G25" i="12" s="1"/>
  <c r="E14" i="12"/>
  <c r="F14" i="12" s="1"/>
  <c r="G14" i="12" s="1"/>
  <c r="E2" i="12"/>
  <c r="F2" i="12" s="1"/>
  <c r="G2" i="12" s="1"/>
  <c r="E20" i="12"/>
  <c r="F20" i="12" s="1"/>
  <c r="G20" i="12" s="1"/>
  <c r="E24" i="12"/>
  <c r="F24" i="12" s="1"/>
  <c r="G24" i="12" s="1"/>
  <c r="E23" i="12"/>
  <c r="F23" i="12" s="1"/>
  <c r="E1" i="12"/>
  <c r="F1" i="12" s="1"/>
  <c r="G1" i="12" s="1"/>
  <c r="E4" i="12"/>
  <c r="F4" i="12" s="1"/>
  <c r="E5" i="12"/>
  <c r="F5" i="12" s="1"/>
  <c r="G5" i="12" s="1"/>
  <c r="E26" i="12"/>
  <c r="F26" i="12" s="1"/>
  <c r="G26" i="12" s="1"/>
  <c r="E33" i="12"/>
  <c r="F33" i="12" s="1"/>
  <c r="G33" i="12" s="1"/>
  <c r="E13" i="12"/>
  <c r="F13" i="12" s="1"/>
  <c r="G13" i="12" s="1"/>
  <c r="E15" i="12"/>
  <c r="F15" i="12" s="1"/>
  <c r="E29" i="12"/>
  <c r="F29" i="12" s="1"/>
  <c r="G29" i="12" s="1"/>
  <c r="E17" i="12"/>
  <c r="F17" i="12" s="1"/>
  <c r="E18" i="12"/>
  <c r="F18" i="12" s="1"/>
  <c r="E10" i="12"/>
  <c r="F10" i="12" s="1"/>
  <c r="G10" i="12" s="1"/>
  <c r="E11" i="12"/>
  <c r="F11" i="12" s="1"/>
  <c r="G11" i="12" s="1"/>
  <c r="E45" i="12"/>
  <c r="F45" i="12" s="1"/>
  <c r="G45" i="12" s="1"/>
  <c r="E7" i="12"/>
  <c r="F7" i="12" s="1"/>
  <c r="G7" i="12" s="1"/>
  <c r="E53" i="12"/>
  <c r="F53" i="12" s="1"/>
  <c r="G53" i="12" s="1"/>
  <c r="E54" i="12"/>
  <c r="F54" i="12" s="1"/>
  <c r="G54" i="12" s="1"/>
  <c r="E44" i="12"/>
  <c r="F44" i="12" s="1"/>
  <c r="E48" i="12"/>
  <c r="F48" i="12" s="1"/>
  <c r="G48" i="12" s="1"/>
  <c r="E47" i="12"/>
  <c r="F47" i="12" s="1"/>
  <c r="E46" i="12"/>
  <c r="F46" i="12" s="1"/>
  <c r="E36" i="12"/>
  <c r="F36" i="12" s="1"/>
  <c r="G36" i="12" s="1"/>
  <c r="E40" i="12"/>
  <c r="F40" i="12" s="1"/>
  <c r="G40" i="12" s="1"/>
  <c r="E39" i="12"/>
  <c r="F39" i="12" s="1"/>
  <c r="G39" i="12" s="1"/>
  <c r="E38" i="12"/>
  <c r="F38" i="12" s="1"/>
  <c r="G38" i="12" s="1"/>
  <c r="E28" i="12"/>
  <c r="F28" i="12" s="1"/>
  <c r="E32" i="12"/>
  <c r="F32" i="12" s="1"/>
  <c r="E31" i="12"/>
  <c r="F31" i="12" s="1"/>
  <c r="E30" i="12"/>
  <c r="F30" i="12" s="1"/>
  <c r="E21" i="12"/>
  <c r="F21" i="12" s="1"/>
  <c r="G21" i="12" s="1"/>
  <c r="AR6" i="2"/>
  <c r="AQ6" i="2"/>
  <c r="AD6" i="2"/>
  <c r="AC6" i="2"/>
  <c r="AB6" i="2"/>
  <c r="Z6" i="2"/>
  <c r="D1" i="2" a="1"/>
  <c r="D1" i="2" s="1"/>
  <c r="M87" i="2" s="1"/>
  <c r="D40" i="2" l="1"/>
  <c r="D39" i="2"/>
  <c r="D38" i="2"/>
  <c r="L87" i="2"/>
  <c r="G80" i="2"/>
  <c r="N81" i="2"/>
  <c r="P81" i="2"/>
  <c r="L81" i="2"/>
  <c r="Q79" i="2"/>
  <c r="M80" i="2"/>
  <c r="O79" i="2"/>
  <c r="Q80" i="2"/>
  <c r="M79" i="2"/>
  <c r="M81" i="2"/>
  <c r="O80" i="2"/>
  <c r="Q81" i="2"/>
  <c r="P80" i="2"/>
  <c r="L79" i="2"/>
  <c r="O81" i="2"/>
  <c r="L80" i="2"/>
  <c r="N79" i="2"/>
  <c r="P79" i="2"/>
  <c r="N80" i="2"/>
  <c r="M88" i="2"/>
  <c r="K88" i="2"/>
  <c r="L88" i="2"/>
  <c r="K87" i="2"/>
  <c r="F88" i="2"/>
  <c r="C88" i="2"/>
  <c r="F83" i="2"/>
  <c r="G83" i="2"/>
  <c r="G81" i="2"/>
  <c r="F81" i="2"/>
  <c r="G82" i="2"/>
  <c r="F82" i="2"/>
  <c r="F79" i="2"/>
  <c r="O63" i="2"/>
  <c r="F19" i="2"/>
  <c r="F18" i="2"/>
  <c r="F14" i="2"/>
  <c r="F17" i="2"/>
  <c r="F58" i="2"/>
  <c r="F20" i="2"/>
  <c r="F16" i="2"/>
  <c r="O58" i="2"/>
  <c r="F23" i="2"/>
  <c r="F15" i="2"/>
  <c r="F22" i="2"/>
  <c r="F21" i="2"/>
  <c r="F13" i="2"/>
  <c r="F57" i="2"/>
  <c r="F56" i="2"/>
  <c r="O54" i="2"/>
  <c r="O56" i="2"/>
  <c r="F54" i="2"/>
  <c r="O55" i="2"/>
  <c r="F59" i="2"/>
  <c r="F55" i="2"/>
  <c r="O57" i="2"/>
  <c r="G79" i="2"/>
  <c r="F80" i="2"/>
  <c r="F33" i="2"/>
  <c r="G33" i="2"/>
  <c r="F29" i="2"/>
  <c r="G30" i="2"/>
  <c r="G29" i="2"/>
  <c r="G32" i="2"/>
  <c r="F38" i="2"/>
  <c r="F34" i="2"/>
  <c r="B38" i="2"/>
  <c r="C65" i="2"/>
  <c r="N63" i="2"/>
  <c r="P55" i="2"/>
  <c r="O29" i="2"/>
  <c r="O33" i="2"/>
  <c r="P54" i="2"/>
  <c r="P56" i="2"/>
  <c r="P33" i="2"/>
  <c r="P29" i="2"/>
  <c r="P57" i="2"/>
  <c r="B64" i="2"/>
  <c r="G59" i="2"/>
  <c r="G55" i="2"/>
  <c r="P31" i="2"/>
  <c r="O30" i="2"/>
  <c r="P30" i="2"/>
  <c r="O31" i="2"/>
  <c r="P58" i="2"/>
  <c r="P32" i="2"/>
  <c r="P34" i="2"/>
  <c r="G57" i="2"/>
  <c r="P35" i="2"/>
  <c r="G56" i="2"/>
  <c r="N64" i="2"/>
  <c r="G58" i="2"/>
  <c r="O34" i="2"/>
  <c r="O35" i="2"/>
  <c r="O32" i="2"/>
  <c r="G54" i="2"/>
  <c r="K64" i="2"/>
  <c r="E39" i="2"/>
  <c r="G34" i="2"/>
  <c r="F32" i="2"/>
  <c r="E64" i="2"/>
  <c r="O64" i="2"/>
  <c r="C38" i="2"/>
  <c r="F30" i="2"/>
  <c r="M63" i="2"/>
  <c r="E63" i="2"/>
  <c r="C63" i="2"/>
  <c r="F31" i="2"/>
  <c r="M64" i="2"/>
  <c r="K63" i="2"/>
  <c r="G63" i="2"/>
  <c r="C64" i="2"/>
  <c r="G31" i="2"/>
  <c r="G64" i="2"/>
  <c r="E38" i="2"/>
  <c r="F39" i="2"/>
  <c r="G38" i="2"/>
  <c r="B40" i="2"/>
  <c r="L35" i="2"/>
  <c r="H54" i="2"/>
  <c r="C57" i="2"/>
  <c r="E55" i="2"/>
  <c r="O38" i="2"/>
  <c r="Q57" i="2"/>
  <c r="K39" i="2"/>
  <c r="O40" i="2"/>
  <c r="D54" i="2"/>
  <c r="C58" i="2"/>
  <c r="E56" i="2"/>
  <c r="H55" i="2"/>
  <c r="O39" i="2"/>
  <c r="L56" i="2"/>
  <c r="L57" i="2"/>
  <c r="Q58" i="2"/>
  <c r="E58" i="2"/>
  <c r="Q38" i="2"/>
  <c r="N56" i="2"/>
  <c r="Q56" i="2"/>
  <c r="Q35" i="2"/>
  <c r="C59" i="2"/>
  <c r="E57" i="2"/>
  <c r="H56" i="2"/>
  <c r="K38" i="2"/>
  <c r="M57" i="2"/>
  <c r="L40" i="2"/>
  <c r="Q39" i="2"/>
  <c r="E54" i="2"/>
  <c r="M58" i="2"/>
  <c r="L58" i="2"/>
  <c r="D55" i="2"/>
  <c r="H57" i="2"/>
  <c r="N58" i="2"/>
  <c r="N35" i="2"/>
  <c r="C56" i="2"/>
  <c r="N57" i="2"/>
  <c r="D56" i="2"/>
  <c r="E59" i="2"/>
  <c r="H58" i="2"/>
  <c r="N40" i="2"/>
  <c r="K40" i="2"/>
  <c r="M35" i="2"/>
  <c r="Q40" i="2"/>
  <c r="Q55" i="2"/>
  <c r="D57" i="2"/>
  <c r="H59" i="2"/>
  <c r="L55" i="2"/>
  <c r="L54" i="2"/>
  <c r="M54" i="2"/>
  <c r="N54" i="2"/>
  <c r="Q54" i="2"/>
  <c r="C55" i="2"/>
  <c r="M56" i="2"/>
  <c r="M55" i="2"/>
  <c r="C54" i="2"/>
  <c r="D58" i="2"/>
  <c r="N55" i="2"/>
  <c r="D59" i="2"/>
  <c r="P40" i="2"/>
  <c r="L38" i="2"/>
  <c r="L39" i="2"/>
  <c r="C40" i="2"/>
  <c r="B39" i="2"/>
  <c r="Q32" i="2"/>
  <c r="M29" i="2"/>
  <c r="N30" i="2"/>
  <c r="L31" i="2"/>
  <c r="M30" i="2"/>
  <c r="Q29" i="2"/>
  <c r="M32" i="2"/>
  <c r="N31" i="2"/>
  <c r="Q30" i="2"/>
  <c r="N33" i="2"/>
  <c r="Q31" i="2"/>
  <c r="L32" i="2"/>
  <c r="L33" i="2"/>
  <c r="M33" i="2"/>
  <c r="N29" i="2"/>
  <c r="Q34" i="2"/>
  <c r="L34" i="2"/>
  <c r="M34" i="2"/>
  <c r="N34" i="2"/>
  <c r="L30" i="2"/>
  <c r="L29" i="2"/>
  <c r="M31" i="2"/>
  <c r="Q33" i="2"/>
  <c r="N32" i="2"/>
  <c r="G40" i="2"/>
  <c r="F40" i="2"/>
  <c r="C39" i="2"/>
  <c r="E40" i="2"/>
  <c r="B20" i="2" l="1"/>
  <c r="R8" i="2"/>
  <c r="B17" i="2"/>
  <c r="O10" i="2"/>
  <c r="E20" i="2" l="1"/>
  <c r="C20" i="2"/>
  <c r="I20" i="2"/>
  <c r="G20" i="2"/>
  <c r="D20" i="2"/>
  <c r="H20" i="2"/>
  <c r="R9" i="2"/>
  <c r="R10" i="2"/>
  <c r="AL6" i="2"/>
  <c r="R7" i="2" s="1"/>
  <c r="O9" i="2"/>
  <c r="H17" i="2"/>
  <c r="E17" i="2"/>
  <c r="I17" i="2"/>
  <c r="C17" i="2"/>
  <c r="D17" i="2"/>
  <c r="G17" i="2"/>
  <c r="O8" i="2"/>
  <c r="AI6" i="2"/>
  <c r="O7" i="2" s="1"/>
  <c r="E83" i="2"/>
  <c r="I83" i="2"/>
  <c r="H83" i="2"/>
  <c r="D83" i="2"/>
  <c r="C83" i="2"/>
  <c r="I19" i="2"/>
  <c r="D19" i="2"/>
  <c r="E19" i="2"/>
  <c r="H19" i="2"/>
  <c r="G19" i="2"/>
  <c r="C19" i="2"/>
  <c r="B19" i="2"/>
  <c r="E14" i="2"/>
  <c r="B14" i="2"/>
  <c r="D14" i="2"/>
  <c r="G14" i="2"/>
  <c r="C14" i="2"/>
  <c r="H14" i="2"/>
  <c r="I14" i="2"/>
  <c r="M10" i="2"/>
  <c r="M8" i="2"/>
  <c r="M9" i="2"/>
  <c r="AG6" i="2"/>
  <c r="M7" i="2" s="1"/>
  <c r="T10" i="2"/>
  <c r="T9" i="2"/>
  <c r="T8" i="2"/>
  <c r="AN6" i="2"/>
  <c r="T7" i="2" s="1"/>
  <c r="P10" i="2"/>
  <c r="P8" i="2"/>
  <c r="P9" i="2"/>
  <c r="AJ6" i="2"/>
  <c r="P7" i="2" s="1"/>
  <c r="N10" i="2"/>
  <c r="N8" i="2"/>
  <c r="N9" i="2"/>
  <c r="AH6" i="2"/>
  <c r="N7" i="2" s="1"/>
  <c r="I21" i="2"/>
  <c r="B21" i="2"/>
  <c r="D21" i="2"/>
  <c r="C21" i="2"/>
  <c r="G21" i="2"/>
  <c r="E21" i="2"/>
  <c r="H21" i="2"/>
  <c r="K9" i="2"/>
  <c r="AE6" i="2"/>
  <c r="K7" i="2" s="1"/>
  <c r="C7" i="2"/>
  <c r="K8" i="2"/>
  <c r="K10" i="2"/>
  <c r="F9" i="2"/>
  <c r="D7" i="2"/>
  <c r="C3" i="2"/>
  <c r="K3" i="2" s="1"/>
  <c r="C9" i="2"/>
  <c r="D9" i="2"/>
  <c r="I81" i="2"/>
  <c r="E81" i="2"/>
  <c r="C81" i="2"/>
  <c r="D81" i="2"/>
  <c r="H81" i="2"/>
  <c r="B22" i="2"/>
  <c r="D22" i="2"/>
  <c r="C22" i="2"/>
  <c r="E22" i="2"/>
  <c r="H22" i="2"/>
  <c r="G22" i="2"/>
  <c r="I22" i="2"/>
  <c r="I31" i="2"/>
  <c r="H31" i="2"/>
  <c r="E31" i="2"/>
  <c r="D31" i="2"/>
  <c r="C31" i="2"/>
  <c r="I30" i="2"/>
  <c r="H30" i="2"/>
  <c r="D30" i="2"/>
  <c r="C30" i="2"/>
  <c r="E30" i="2"/>
  <c r="I79" i="2"/>
  <c r="D79" i="2"/>
  <c r="C79" i="2"/>
  <c r="H79" i="2"/>
  <c r="E79" i="2"/>
  <c r="E82" i="2"/>
  <c r="D82" i="2"/>
  <c r="C82" i="2"/>
  <c r="H82" i="2"/>
  <c r="I82" i="2"/>
  <c r="I15" i="2"/>
  <c r="B15" i="2"/>
  <c r="G15" i="2"/>
  <c r="D15" i="2"/>
  <c r="H15" i="2"/>
  <c r="C15" i="2"/>
  <c r="E15" i="2"/>
  <c r="H32" i="2"/>
  <c r="C32" i="2"/>
  <c r="I32" i="2"/>
  <c r="E32" i="2"/>
  <c r="D32" i="2"/>
  <c r="H34" i="2"/>
  <c r="E34" i="2"/>
  <c r="D34" i="2"/>
  <c r="I34" i="2"/>
  <c r="C34" i="2"/>
  <c r="B16" i="2"/>
  <c r="I16" i="2"/>
  <c r="D16" i="2"/>
  <c r="H16" i="2"/>
  <c r="E16" i="2"/>
  <c r="C16" i="2"/>
  <c r="G16" i="2"/>
  <c r="AM6" i="2"/>
  <c r="S7" i="2" s="1"/>
  <c r="S10" i="2"/>
  <c r="S8" i="2"/>
  <c r="S9" i="2"/>
  <c r="Q9" i="2"/>
  <c r="AK6" i="2"/>
  <c r="Q7" i="2" s="1"/>
  <c r="Q8" i="2"/>
  <c r="Q10" i="2"/>
  <c r="U10" i="2"/>
  <c r="U9" i="2"/>
  <c r="U8" i="2"/>
  <c r="AO6" i="2"/>
  <c r="U7" i="2" s="1"/>
  <c r="L9" i="2"/>
  <c r="L10" i="2"/>
  <c r="AF6" i="2"/>
  <c r="L7" i="2" s="1"/>
  <c r="B23" i="2"/>
  <c r="D23" i="2"/>
  <c r="G23" i="2"/>
  <c r="I23" i="2"/>
  <c r="H23" i="2"/>
  <c r="E23" i="2"/>
  <c r="C23" i="2"/>
  <c r="I13" i="2"/>
  <c r="E13" i="2"/>
  <c r="B13" i="2"/>
  <c r="H13" i="2"/>
  <c r="G13" i="2"/>
  <c r="H9" i="2" s="1"/>
  <c r="D13" i="2"/>
  <c r="C13" i="2"/>
  <c r="I18" i="2"/>
  <c r="B18" i="2"/>
  <c r="C18" i="2"/>
  <c r="E18" i="2"/>
  <c r="H18" i="2"/>
  <c r="D18" i="2"/>
  <c r="G18" i="2"/>
  <c r="I33" i="2"/>
  <c r="D33" i="2"/>
  <c r="E33" i="2"/>
  <c r="H33" i="2"/>
  <c r="C33" i="2"/>
  <c r="V10" i="2"/>
  <c r="V8" i="2"/>
  <c r="V9" i="2"/>
  <c r="AP6" i="2"/>
  <c r="V7" i="2" s="1"/>
  <c r="E80" i="2" l="1"/>
  <c r="C80" i="2"/>
  <c r="D80" i="2"/>
  <c r="H80" i="2"/>
  <c r="I80" i="2"/>
  <c r="AB122" i="2"/>
  <c r="AB126" i="2"/>
  <c r="AB125" i="2" l="1"/>
  <c r="AB128" i="2"/>
  <c r="AB124" i="2"/>
  <c r="AB123" i="2"/>
  <c r="AB127" i="2"/>
  <c r="I29" i="2" l="1"/>
  <c r="E29" i="2"/>
  <c r="H29" i="2"/>
  <c r="C29" i="2"/>
  <c r="D29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<sst xmlns="http://schemas.openxmlformats.org/spreadsheetml/2006/main" count="858" uniqueCount="232">
  <si>
    <t>Bid</t>
  </si>
  <si>
    <t>Ask</t>
  </si>
  <si>
    <t xml:space="preserve">  </t>
  </si>
  <si>
    <t>Last</t>
  </si>
  <si>
    <t>Open</t>
  </si>
  <si>
    <t>High</t>
  </si>
  <si>
    <t>Low</t>
  </si>
  <si>
    <t>Net</t>
  </si>
  <si>
    <t>Volume</t>
  </si>
  <si>
    <t>Last Trade</t>
  </si>
  <si>
    <t>Symbols</t>
  </si>
  <si>
    <t>Designed by Thom Hartle</t>
  </si>
  <si>
    <t>Symbol</t>
  </si>
  <si>
    <t xml:space="preserve">  Copyright © 2024</t>
  </si>
  <si>
    <t>WMAZ</t>
  </si>
  <si>
    <t>WMAZW1??1</t>
  </si>
  <si>
    <t>WMAZW1??2</t>
  </si>
  <si>
    <t>WMAZW1??3</t>
  </si>
  <si>
    <t>WMAZW1??4</t>
  </si>
  <si>
    <t>WMAZW1??5</t>
  </si>
  <si>
    <t>WMAZW1??6</t>
  </si>
  <si>
    <t>WMAZ??1</t>
  </si>
  <si>
    <t>WMAZ??2</t>
  </si>
  <si>
    <t>WMAZ??3</t>
  </si>
  <si>
    <t>WMAZ??4</t>
  </si>
  <si>
    <t>WMAZ??5</t>
  </si>
  <si>
    <t>WMAZ??6</t>
  </si>
  <si>
    <t>WMAZ??7</t>
  </si>
  <si>
    <t>WMAZ??8</t>
  </si>
  <si>
    <t>WMAZ??9</t>
  </si>
  <si>
    <t>WMAZ??10</t>
  </si>
  <si>
    <t>WMAZ??11</t>
  </si>
  <si>
    <t>WMAZW2??1</t>
  </si>
  <si>
    <t>WMAZW2??2</t>
  </si>
  <si>
    <t>WMAZW2??3</t>
  </si>
  <si>
    <t>WMAZW2??4</t>
  </si>
  <si>
    <t>WMAZW2??5</t>
  </si>
  <si>
    <t>WMAZW2??6</t>
  </si>
  <si>
    <t>WMAZW2??7</t>
  </si>
  <si>
    <t>WMAZW3??1</t>
  </si>
  <si>
    <t>WMAZW3??2</t>
  </si>
  <si>
    <t>WMAZW3??3</t>
  </si>
  <si>
    <t>WMAZW3??4</t>
  </si>
  <si>
    <t>WMAZW3??5</t>
  </si>
  <si>
    <t>WMAZW3??6</t>
  </si>
  <si>
    <t>WMAZW4??1</t>
  </si>
  <si>
    <t>WMAZW4??2</t>
  </si>
  <si>
    <t>WMAZW4??3</t>
  </si>
  <si>
    <t>WMAZW4??4</t>
  </si>
  <si>
    <t>WMAZW4??5</t>
  </si>
  <si>
    <t>WMAZW5??1</t>
  </si>
  <si>
    <t>WMAZW5??2</t>
  </si>
  <si>
    <t>WMAZW5??3</t>
  </si>
  <si>
    <t>WMAZW5??4</t>
  </si>
  <si>
    <t>WMAZW5??5</t>
  </si>
  <si>
    <t>WMAZW6??1</t>
  </si>
  <si>
    <t>WMAZW6??2</t>
  </si>
  <si>
    <t>WMAZW6??3</t>
  </si>
  <si>
    <t>One Month Reverse Calendar Spreads</t>
  </si>
  <si>
    <t>Two Month Reverse Calendar Spreads</t>
  </si>
  <si>
    <t>Three Month Reverse Calendar Spreads</t>
  </si>
  <si>
    <t>Four Month Reverse Calendar Spreads</t>
  </si>
  <si>
    <t>Five Month Reverse Calendar Spreads</t>
  </si>
  <si>
    <t>Six Month Reverse Calendar Spreads</t>
  </si>
  <si>
    <t>Depth of Market</t>
  </si>
  <si>
    <t>WEAT??1</t>
  </si>
  <si>
    <t>WEAT??2</t>
  </si>
  <si>
    <t>WEAT??3</t>
  </si>
  <si>
    <t>WEAT??4</t>
  </si>
  <si>
    <t>WEAT??5</t>
  </si>
  <si>
    <t>WEAT??6</t>
  </si>
  <si>
    <t>WEAT??7</t>
  </si>
  <si>
    <t>WEATW1??1</t>
  </si>
  <si>
    <t>WEATW1??2</t>
  </si>
  <si>
    <t>WEATW2??1</t>
  </si>
  <si>
    <t>WEATW2??2</t>
  </si>
  <si>
    <t>WEATW2??3</t>
  </si>
  <si>
    <t>WEATW2??4</t>
  </si>
  <si>
    <t>WEATW2??5</t>
  </si>
  <si>
    <t>WEATW2??6</t>
  </si>
  <si>
    <t>WEATW2??7</t>
  </si>
  <si>
    <t>WEATW3??1</t>
  </si>
  <si>
    <t>WEATW3??2</t>
  </si>
  <si>
    <t>WEATW3??3</t>
  </si>
  <si>
    <t>WEATW3??4</t>
  </si>
  <si>
    <t>WEATW3??5</t>
  </si>
  <si>
    <t>WEATW3??6</t>
  </si>
  <si>
    <t>WEATW4??1</t>
  </si>
  <si>
    <t>WEATW4??2</t>
  </si>
  <si>
    <t>WEATW4??3</t>
  </si>
  <si>
    <t>WEATW4??4</t>
  </si>
  <si>
    <t>WEATW5??1</t>
  </si>
  <si>
    <t>WEATW6??1</t>
  </si>
  <si>
    <t>WEATW6??2</t>
  </si>
  <si>
    <t>WEATW6??3</t>
  </si>
  <si>
    <t>WEAT</t>
  </si>
  <si>
    <t>SOYA??1</t>
  </si>
  <si>
    <t>SOYA??2</t>
  </si>
  <si>
    <t>SOYA??3</t>
  </si>
  <si>
    <t>SOYA??4</t>
  </si>
  <si>
    <t>SOYA??5</t>
  </si>
  <si>
    <t>SOYA??6</t>
  </si>
  <si>
    <t>SOYAW1??1</t>
  </si>
  <si>
    <t>SOYAW1??2</t>
  </si>
  <si>
    <t>SOYAW2??1</t>
  </si>
  <si>
    <t>SOYAW2??2</t>
  </si>
  <si>
    <t>SOYAW2??3</t>
  </si>
  <si>
    <t>SOYAW3??1</t>
  </si>
  <si>
    <t>SOYAW4??1</t>
  </si>
  <si>
    <t>SOYAW5??1</t>
  </si>
  <si>
    <t>SOYAW6??1</t>
  </si>
  <si>
    <t>SOYA</t>
  </si>
  <si>
    <t>SOYB??1</t>
  </si>
  <si>
    <t>SOYB??2</t>
  </si>
  <si>
    <t>SOYB??3</t>
  </si>
  <si>
    <t>SOYB??4</t>
  </si>
  <si>
    <t>SOYB??5</t>
  </si>
  <si>
    <t>SOYB??6</t>
  </si>
  <si>
    <t>SOYB??7</t>
  </si>
  <si>
    <t>SOYB??8</t>
  </si>
  <si>
    <t>SOYBW1??1</t>
  </si>
  <si>
    <t>SOYBW1??2</t>
  </si>
  <si>
    <t>SOYBW1??3</t>
  </si>
  <si>
    <t>SOYBW1??4</t>
  </si>
  <si>
    <t>SOYBW1??5</t>
  </si>
  <si>
    <t>SOYBW1??6</t>
  </si>
  <si>
    <t>SOYBW2??1</t>
  </si>
  <si>
    <t>SOYBW2??2</t>
  </si>
  <si>
    <t>SOYBW2??3</t>
  </si>
  <si>
    <t>SOYBW2??4</t>
  </si>
  <si>
    <t>SOYBW2??5</t>
  </si>
  <si>
    <t>SOYBW2??6</t>
  </si>
  <si>
    <t>SOYBW2??7</t>
  </si>
  <si>
    <t>SOYBW3??1</t>
  </si>
  <si>
    <t>SOYBW3??2</t>
  </si>
  <si>
    <t>SOYBW3??3</t>
  </si>
  <si>
    <t>SOYBW3??4</t>
  </si>
  <si>
    <t>SOYBW3??5</t>
  </si>
  <si>
    <t>SOYBW3??6</t>
  </si>
  <si>
    <t>SOYBW4??1</t>
  </si>
  <si>
    <t>SOYBW4??2</t>
  </si>
  <si>
    <t>SOYBW4??3</t>
  </si>
  <si>
    <t>SOYBW4??4</t>
  </si>
  <si>
    <t>SOYBW4??5</t>
  </si>
  <si>
    <t>SOYBW5??1</t>
  </si>
  <si>
    <t>SOYBW5??2</t>
  </si>
  <si>
    <t>SOYBW5??3</t>
  </si>
  <si>
    <t>SOYBW5??4</t>
  </si>
  <si>
    <t>SOYBW5??5</t>
  </si>
  <si>
    <t>SOYBW6??1</t>
  </si>
  <si>
    <t>SOYBW6??2</t>
  </si>
  <si>
    <t>SOYBW6??3</t>
  </si>
  <si>
    <t>SOYB</t>
  </si>
  <si>
    <t>SUNS??1</t>
  </si>
  <si>
    <t>SUNS??2</t>
  </si>
  <si>
    <t>SUNS??3</t>
  </si>
  <si>
    <t>SUNS??4</t>
  </si>
  <si>
    <t>SUNS??5</t>
  </si>
  <si>
    <t>SUNS??6</t>
  </si>
  <si>
    <t>SUNS??7</t>
  </si>
  <si>
    <t>SUNS??8</t>
  </si>
  <si>
    <t>SUNS??9</t>
  </si>
  <si>
    <t>SUNS??10</t>
  </si>
  <si>
    <t>SUNS??11</t>
  </si>
  <si>
    <t>SUNSW1??1</t>
  </si>
  <si>
    <t>SUNSW1??2</t>
  </si>
  <si>
    <t>SUNSW1??3</t>
  </si>
  <si>
    <t>SUNSW1??4</t>
  </si>
  <si>
    <t>SUNSW2??1</t>
  </si>
  <si>
    <t>SUNSW2??2</t>
  </si>
  <si>
    <t>SUNSW2??3</t>
  </si>
  <si>
    <t>SUNSW2??4</t>
  </si>
  <si>
    <t>SUNSW2??5</t>
  </si>
  <si>
    <t>SUNSW3??1</t>
  </si>
  <si>
    <t>SUNSW3??2</t>
  </si>
  <si>
    <t>SUNSW3??3</t>
  </si>
  <si>
    <t>SUNSW4??1</t>
  </si>
  <si>
    <t>SUNSW4??2</t>
  </si>
  <si>
    <t>SUNSW4??3</t>
  </si>
  <si>
    <t>SUNSW4??4</t>
  </si>
  <si>
    <t>SUNSW4??5</t>
  </si>
  <si>
    <t>SUNSW5??1</t>
  </si>
  <si>
    <t>SUNSW5??2</t>
  </si>
  <si>
    <t>SUNSW5??3</t>
  </si>
  <si>
    <t>SUNSW6??1</t>
  </si>
  <si>
    <t>SUNSW6??2</t>
  </si>
  <si>
    <t>SUNSW6??3</t>
  </si>
  <si>
    <t>SUNS</t>
  </si>
  <si>
    <t>YMAZ??1</t>
  </si>
  <si>
    <t>YMAZ??2</t>
  </si>
  <si>
    <t>YMAZ??3</t>
  </si>
  <si>
    <t>YMAZ??4</t>
  </si>
  <si>
    <t>YMAZ??5</t>
  </si>
  <si>
    <t>YMAZ??6</t>
  </si>
  <si>
    <t>YMAZ??7</t>
  </si>
  <si>
    <t>YMAZ??8</t>
  </si>
  <si>
    <t>YMAZ??9</t>
  </si>
  <si>
    <t>YMAZ??10</t>
  </si>
  <si>
    <t>YMAZ??11</t>
  </si>
  <si>
    <t>YMAZW1??1</t>
  </si>
  <si>
    <t>YMAZW1??2</t>
  </si>
  <si>
    <t>YMAZW1??3</t>
  </si>
  <si>
    <t>YMAZW1??4</t>
  </si>
  <si>
    <t>YMAZW1??5</t>
  </si>
  <si>
    <t>YMAZW1??6</t>
  </si>
  <si>
    <t>YMAZW2??1</t>
  </si>
  <si>
    <t>YMAZW2??2</t>
  </si>
  <si>
    <t>YMAZW2??3</t>
  </si>
  <si>
    <t>YMAZW2??4</t>
  </si>
  <si>
    <t>YMAZW2??5</t>
  </si>
  <si>
    <t>YMAZW2??6</t>
  </si>
  <si>
    <t>YMAZW2??7</t>
  </si>
  <si>
    <t>YMAZW3??1</t>
  </si>
  <si>
    <t>YMAZW3??2</t>
  </si>
  <si>
    <t>YMAZW3??3</t>
  </si>
  <si>
    <t>YMAZW3??4</t>
  </si>
  <si>
    <t>YMAZW3??5</t>
  </si>
  <si>
    <t>YMAZW3??6</t>
  </si>
  <si>
    <t>YMAZW4??1</t>
  </si>
  <si>
    <t>YMAZW4??2</t>
  </si>
  <si>
    <t>YMAZW4??3</t>
  </si>
  <si>
    <t>YMAZW4??4</t>
  </si>
  <si>
    <t>YMAZW4??5</t>
  </si>
  <si>
    <t>YMAZW5??1</t>
  </si>
  <si>
    <t>YMAZW5??2</t>
  </si>
  <si>
    <t>YMAZW5??3</t>
  </si>
  <si>
    <t>YMAZW5??4</t>
  </si>
  <si>
    <t>YMAZW5??5</t>
  </si>
  <si>
    <t>YMAZW6??1</t>
  </si>
  <si>
    <t>YMAZW6??2</t>
  </si>
  <si>
    <t>YMAZW6??3</t>
  </si>
  <si>
    <t>YMAZ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</si>
</sst>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00"/>
    <numFmt numFmtId="166" formatCode="0.0000"/>
  </numFmts>
  <fonts count="31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16"/>
      <color theme="0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1"/>
      <color theme="0"/>
      <name val="Arial"/>
      <family val="2"/>
    </font>
    <font>
      <sz val="22"/>
      <color theme="0"/>
      <name val="Century Gothic"/>
      <family val="2"/>
    </font>
    <font>
      <sz val="18"/>
      <color theme="0"/>
      <name val="Century Gothic"/>
      <family val="2"/>
    </font>
    <font>
      <b/>
      <sz val="9.5"/>
      <name val="Tahoma"/>
      <family val="2"/>
    </font>
    <font>
      <b/>
      <sz val="9.5"/>
      <color theme="0"/>
      <name val="Cambria"/>
      <family val="1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</fills>
  <borders count="62">
    <border>
      <left/>
      <right/>
      <top/>
      <bottom/>
      <diagonal/>
    </border>
    <border>
      <left style="medium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C00000"/>
      </right>
      <top/>
      <bottom/>
      <diagonal/>
    </border>
    <border>
      <left/>
      <right/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 style="thin">
        <color rgb="FFFF0000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medium">
        <color theme="3"/>
      </right>
      <top style="thin">
        <color rgb="FF002060"/>
      </top>
      <bottom/>
      <diagonal/>
    </border>
    <border>
      <left style="medium">
        <color theme="3"/>
      </left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 style="medium">
        <color theme="3"/>
      </left>
      <right/>
      <top/>
      <bottom style="thin">
        <color rgb="FF002060"/>
      </bottom>
      <diagonal/>
    </border>
    <border>
      <left style="thin">
        <color rgb="FFC00000"/>
      </left>
      <right/>
      <top style="thin">
        <color rgb="FF002060"/>
      </top>
      <bottom/>
      <diagonal/>
    </border>
    <border>
      <left style="thin">
        <color rgb="FFC00000"/>
      </left>
      <right/>
      <top/>
      <bottom style="thin">
        <color theme="3"/>
      </bottom>
      <diagonal/>
    </border>
    <border>
      <left style="thin">
        <color rgb="FFC00000"/>
      </left>
      <right/>
      <top style="thin">
        <color theme="3"/>
      </top>
      <bottom/>
      <diagonal/>
    </border>
    <border>
      <left style="thin">
        <color rgb="FFC00000"/>
      </left>
      <right/>
      <top/>
      <bottom style="thin">
        <color rgb="FF002060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/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theme="3"/>
      </left>
      <right/>
      <top/>
      <bottom style="thin">
        <color rgb="FFFF0000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</borders>
  <cellStyleXfs count="4">
    <xf numFmtId="0" fontId="0" fillId="0" borderId="0"/>
    <xf numFmtId="0" fontId="5" fillId="0" borderId="0"/>
    <xf numFmtId="0" fontId="3" fillId="0" borderId="0"/>
    <xf numFmtId="0" fontId="2" fillId="0" borderId="0"/>
  </cellStyleXfs>
  <cellXfs count="225">
    <xf numFmtId="0" fontId="0" fillId="0" borderId="0" xfId="0"/>
    <xf numFmtId="0" fontId="0" fillId="2" borderId="0" xfId="0" applyFill="1"/>
    <xf numFmtId="0" fontId="24" fillId="2" borderId="0" xfId="0" applyFont="1" applyFill="1" applyAlignment="1">
      <alignment shrinkToFit="1"/>
    </xf>
    <xf numFmtId="0" fontId="4" fillId="2" borderId="0" xfId="0" applyFont="1" applyFill="1" applyAlignment="1">
      <alignment shrinkToFit="1"/>
    </xf>
    <xf numFmtId="0" fontId="29" fillId="2" borderId="0" xfId="0" applyFont="1" applyFill="1" applyAlignment="1">
      <alignment shrinkToFit="1"/>
    </xf>
    <xf numFmtId="0" fontId="6" fillId="2" borderId="0" xfId="0" applyFont="1" applyFill="1" applyAlignment="1">
      <alignment shrinkToFit="1"/>
    </xf>
    <xf numFmtId="0" fontId="15" fillId="12" borderId="15" xfId="1" applyFont="1" applyFill="1" applyBorder="1" applyAlignment="1">
      <alignment horizontal="center" vertical="center" shrinkToFit="1"/>
    </xf>
    <xf numFmtId="164" fontId="27" fillId="3" borderId="15" xfId="1" applyNumberFormat="1" applyFont="1" applyFill="1" applyBorder="1" applyAlignment="1">
      <alignment horizontal="center" vertical="center" shrinkToFit="1"/>
    </xf>
    <xf numFmtId="2" fontId="8" fillId="2" borderId="0" xfId="0" applyNumberFormat="1" applyFont="1" applyFill="1" applyAlignment="1">
      <alignment horizontal="center" shrinkToFit="1"/>
    </xf>
    <xf numFmtId="0" fontId="15" fillId="2" borderId="0" xfId="0" applyFont="1" applyFill="1" applyAlignment="1">
      <alignment horizontal="center" vertical="center" shrinkToFit="1"/>
    </xf>
    <xf numFmtId="0" fontId="7" fillId="3" borderId="26" xfId="0" applyFont="1" applyFill="1" applyBorder="1" applyAlignment="1">
      <alignment horizontal="center" vertical="center" shrinkToFit="1"/>
    </xf>
    <xf numFmtId="0" fontId="7" fillId="3" borderId="0" xfId="0" applyFont="1" applyFill="1" applyAlignment="1">
      <alignment horizontal="center" vertical="center" shrinkToFit="1"/>
    </xf>
    <xf numFmtId="0" fontId="7" fillId="3" borderId="30" xfId="0" applyFont="1" applyFill="1" applyBorder="1" applyAlignment="1">
      <alignment horizontal="center" vertical="center" shrinkToFit="1"/>
    </xf>
    <xf numFmtId="0" fontId="17" fillId="4" borderId="17" xfId="0" applyFont="1" applyFill="1" applyBorder="1" applyAlignment="1">
      <alignment horizontal="center" shrinkToFit="1"/>
    </xf>
    <xf numFmtId="0" fontId="17" fillId="4" borderId="18" xfId="0" applyFont="1" applyFill="1" applyBorder="1" applyAlignment="1">
      <alignment horizontal="center" shrinkToFit="1"/>
    </xf>
    <xf numFmtId="0" fontId="17" fillId="4" borderId="19" xfId="0" applyFont="1" applyFill="1" applyBorder="1" applyAlignment="1">
      <alignment horizontal="center" shrinkToFit="1"/>
    </xf>
    <xf numFmtId="0" fontId="17" fillId="4" borderId="20" xfId="0" applyFont="1" applyFill="1" applyBorder="1" applyAlignment="1">
      <alignment horizontal="center" shrinkToFit="1"/>
    </xf>
    <xf numFmtId="0" fontId="17" fillId="4" borderId="21" xfId="0" applyFont="1" applyFill="1" applyBorder="1" applyAlignment="1">
      <alignment horizontal="center" shrinkToFit="1"/>
    </xf>
    <xf numFmtId="0" fontId="17" fillId="3" borderId="15" xfId="0" applyFont="1" applyFill="1" applyBorder="1" applyAlignment="1">
      <alignment horizontal="center" shrinkToFit="1"/>
    </xf>
    <xf numFmtId="0" fontId="15" fillId="10" borderId="7" xfId="0" applyFont="1" applyFill="1" applyBorder="1" applyAlignment="1">
      <alignment horizontal="center" vertical="center" shrinkToFit="1"/>
    </xf>
    <xf numFmtId="0" fontId="15" fillId="10" borderId="6" xfId="0" applyFont="1" applyFill="1" applyBorder="1" applyAlignment="1">
      <alignment horizontal="center" vertical="center" shrinkToFit="1"/>
    </xf>
    <xf numFmtId="0" fontId="15" fillId="10" borderId="42" xfId="0" applyFont="1" applyFill="1" applyBorder="1" applyAlignment="1">
      <alignment horizontal="center" vertical="center" shrinkToFit="1"/>
    </xf>
    <xf numFmtId="0" fontId="15" fillId="3" borderId="15" xfId="0" applyFont="1" applyFill="1" applyBorder="1" applyAlignment="1">
      <alignment horizontal="center" vertical="center" shrinkToFit="1"/>
    </xf>
    <xf numFmtId="2" fontId="8" fillId="2" borderId="7" xfId="0" applyNumberFormat="1" applyFont="1" applyFill="1" applyBorder="1" applyAlignment="1">
      <alignment horizontal="center" shrinkToFit="1"/>
    </xf>
    <xf numFmtId="2" fontId="8" fillId="2" borderId="43" xfId="0" applyNumberFormat="1" applyFont="1" applyFill="1" applyBorder="1" applyAlignment="1">
      <alignment horizontal="center" shrinkToFit="1"/>
    </xf>
    <xf numFmtId="2" fontId="8" fillId="3" borderId="15" xfId="0" applyNumberFormat="1" applyFont="1" applyFill="1" applyBorder="1" applyAlignment="1">
      <alignment horizontal="center" shrinkToFit="1"/>
    </xf>
    <xf numFmtId="2" fontId="9" fillId="3" borderId="1" xfId="0" applyNumberFormat="1" applyFont="1" applyFill="1" applyBorder="1" applyAlignment="1">
      <alignment horizontal="center" vertical="center" shrinkToFit="1"/>
    </xf>
    <xf numFmtId="1" fontId="9" fillId="3" borderId="0" xfId="0" applyNumberFormat="1" applyFont="1" applyFill="1" applyAlignment="1">
      <alignment horizontal="center" vertical="center" shrinkToFit="1"/>
    </xf>
    <xf numFmtId="2" fontId="9" fillId="3" borderId="0" xfId="0" applyNumberFormat="1" applyFont="1" applyFill="1" applyAlignment="1">
      <alignment horizontal="center" vertical="center" shrinkToFit="1"/>
    </xf>
    <xf numFmtId="165" fontId="11" fillId="3" borderId="0" xfId="0" applyNumberFormat="1" applyFont="1" applyFill="1" applyAlignment="1">
      <alignment horizontal="center" vertical="center" shrinkToFit="1"/>
    </xf>
    <xf numFmtId="165" fontId="11" fillId="3" borderId="41" xfId="0" applyNumberFormat="1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shrinkToFit="1"/>
    </xf>
    <xf numFmtId="0" fontId="8" fillId="4" borderId="6" xfId="0" applyFont="1" applyFill="1" applyBorder="1" applyAlignment="1">
      <alignment horizontal="center" shrinkToFit="1"/>
    </xf>
    <xf numFmtId="0" fontId="8" fillId="4" borderId="42" xfId="0" applyFont="1" applyFill="1" applyBorder="1" applyAlignment="1">
      <alignment horizontal="center" shrinkToFit="1"/>
    </xf>
    <xf numFmtId="0" fontId="8" fillId="3" borderId="15" xfId="0" applyFont="1" applyFill="1" applyBorder="1" applyAlignment="1">
      <alignment horizontal="center" shrinkToFit="1"/>
    </xf>
    <xf numFmtId="0" fontId="8" fillId="3" borderId="0" xfId="0" applyFont="1" applyFill="1" applyAlignment="1">
      <alignment horizontal="center" shrinkToFit="1"/>
    </xf>
    <xf numFmtId="0" fontId="8" fillId="2" borderId="0" xfId="0" applyFont="1" applyFill="1" applyAlignment="1">
      <alignment horizontal="center" shrinkToFit="1"/>
    </xf>
    <xf numFmtId="2" fontId="26" fillId="5" borderId="8" xfId="0" applyNumberFormat="1" applyFont="1" applyFill="1" applyBorder="1" applyAlignment="1">
      <alignment horizontal="center" vertical="center" shrinkToFit="1"/>
    </xf>
    <xf numFmtId="0" fontId="26" fillId="5" borderId="9" xfId="0" applyFont="1" applyFill="1" applyBorder="1" applyAlignment="1">
      <alignment horizontal="center" vertical="center" shrinkToFit="1"/>
    </xf>
    <xf numFmtId="0" fontId="26" fillId="5" borderId="40" xfId="0" applyFont="1" applyFill="1" applyBorder="1" applyAlignment="1">
      <alignment horizontal="center" vertical="center" shrinkToFit="1"/>
    </xf>
    <xf numFmtId="0" fontId="26" fillId="3" borderId="41" xfId="0" applyFont="1" applyFill="1" applyBorder="1" applyAlignment="1">
      <alignment horizontal="center" vertical="center" shrinkToFit="1"/>
    </xf>
    <xf numFmtId="0" fontId="21" fillId="3" borderId="23" xfId="0" applyFont="1" applyFill="1" applyBorder="1" applyAlignment="1">
      <alignment horizontal="center" vertical="center" shrinkToFit="1"/>
    </xf>
    <xf numFmtId="0" fontId="21" fillId="3" borderId="15" xfId="0" applyFont="1" applyFill="1" applyBorder="1" applyAlignment="1">
      <alignment horizontal="center" vertical="center" shrinkToFit="1"/>
    </xf>
    <xf numFmtId="0" fontId="21" fillId="3" borderId="0" xfId="0" applyFont="1" applyFill="1" applyAlignment="1">
      <alignment horizontal="center" vertical="center" shrinkToFit="1"/>
    </xf>
    <xf numFmtId="0" fontId="8" fillId="10" borderId="10" xfId="0" applyFont="1" applyFill="1" applyBorder="1" applyAlignment="1">
      <alignment horizontal="center" shrinkToFit="1"/>
    </xf>
    <xf numFmtId="2" fontId="8" fillId="2" borderId="5" xfId="0" applyNumberFormat="1" applyFont="1" applyFill="1" applyBorder="1" applyAlignment="1">
      <alignment horizontal="center" shrinkToFit="1"/>
    </xf>
    <xf numFmtId="3" fontId="8" fillId="2" borderId="14" xfId="0" applyNumberFormat="1" applyFont="1" applyFill="1" applyBorder="1" applyAlignment="1">
      <alignment horizontal="center" shrinkToFit="1"/>
    </xf>
    <xf numFmtId="3" fontId="8" fillId="3" borderId="41" xfId="0" applyNumberFormat="1" applyFont="1" applyFill="1" applyBorder="1" applyAlignment="1">
      <alignment shrinkToFit="1"/>
    </xf>
    <xf numFmtId="2" fontId="16" fillId="3" borderId="0" xfId="0" applyNumberFormat="1" applyFont="1" applyFill="1" applyAlignment="1">
      <alignment horizontal="center" shrinkToFit="1"/>
    </xf>
    <xf numFmtId="2" fontId="16" fillId="3" borderId="15" xfId="0" applyNumberFormat="1" applyFont="1" applyFill="1" applyBorder="1" applyAlignment="1">
      <alignment horizontal="center" shrinkToFit="1"/>
    </xf>
    <xf numFmtId="0" fontId="4" fillId="3" borderId="0" xfId="0" applyFont="1" applyFill="1" applyAlignment="1">
      <alignment horizontal="center" shrinkToFit="1"/>
    </xf>
    <xf numFmtId="0" fontId="4" fillId="3" borderId="15" xfId="0" applyFont="1" applyFill="1" applyBorder="1" applyAlignment="1">
      <alignment horizontal="center" shrinkToFit="1"/>
    </xf>
    <xf numFmtId="2" fontId="4" fillId="3" borderId="0" xfId="0" applyNumberFormat="1" applyFont="1" applyFill="1" applyAlignment="1">
      <alignment horizontal="center" shrinkToFit="1"/>
    </xf>
    <xf numFmtId="2" fontId="4" fillId="3" borderId="15" xfId="0" applyNumberFormat="1" applyFont="1" applyFill="1" applyBorder="1" applyAlignment="1">
      <alignment horizontal="center" shrinkToFit="1"/>
    </xf>
    <xf numFmtId="2" fontId="4" fillId="3" borderId="0" xfId="0" applyNumberFormat="1" applyFont="1" applyFill="1" applyAlignment="1">
      <alignment horizontal="right" shrinkToFit="1"/>
    </xf>
    <xf numFmtId="0" fontId="4" fillId="3" borderId="0" xfId="0" applyFont="1" applyFill="1" applyAlignment="1">
      <alignment shrinkToFit="1"/>
    </xf>
    <xf numFmtId="0" fontId="4" fillId="3" borderId="15" xfId="0" applyFont="1" applyFill="1" applyBorder="1" applyAlignment="1">
      <alignment shrinkToFit="1"/>
    </xf>
    <xf numFmtId="0" fontId="4" fillId="3" borderId="0" xfId="0" applyFont="1" applyFill="1" applyAlignment="1">
      <alignment horizontal="right" shrinkToFit="1"/>
    </xf>
    <xf numFmtId="1" fontId="20" fillId="5" borderId="3" xfId="0" applyNumberFormat="1" applyFont="1" applyFill="1" applyBorder="1" applyAlignment="1">
      <alignment horizontal="right" shrinkToFit="1"/>
    </xf>
    <xf numFmtId="1" fontId="8" fillId="5" borderId="3" xfId="0" applyNumberFormat="1" applyFont="1" applyFill="1" applyBorder="1" applyAlignment="1">
      <alignment horizontal="center" shrinkToFit="1"/>
    </xf>
    <xf numFmtId="1" fontId="18" fillId="5" borderId="3" xfId="0" applyNumberFormat="1" applyFont="1" applyFill="1" applyBorder="1" applyAlignment="1">
      <alignment horizontal="right" shrinkToFit="1"/>
    </xf>
    <xf numFmtId="1" fontId="19" fillId="5" borderId="3" xfId="0" applyNumberFormat="1" applyFont="1" applyFill="1" applyBorder="1" applyAlignment="1">
      <alignment horizontal="right" shrinkToFit="1"/>
    </xf>
    <xf numFmtId="1" fontId="8" fillId="3" borderId="59" xfId="0" applyNumberFormat="1" applyFont="1" applyFill="1" applyBorder="1" applyAlignment="1">
      <alignment horizontal="center" shrinkToFit="1"/>
    </xf>
    <xf numFmtId="2" fontId="4" fillId="3" borderId="13" xfId="0" applyNumberFormat="1" applyFont="1" applyFill="1" applyBorder="1" applyAlignment="1">
      <alignment horizontal="center" shrinkToFit="1"/>
    </xf>
    <xf numFmtId="2" fontId="4" fillId="3" borderId="13" xfId="0" applyNumberFormat="1" applyFont="1" applyFill="1" applyBorder="1" applyAlignment="1">
      <alignment horizontal="right" shrinkToFit="1"/>
    </xf>
    <xf numFmtId="0" fontId="4" fillId="3" borderId="13" xfId="0" applyFont="1" applyFill="1" applyBorder="1" applyAlignment="1">
      <alignment shrinkToFit="1"/>
    </xf>
    <xf numFmtId="0" fontId="4" fillId="3" borderId="49" xfId="0" applyFont="1" applyFill="1" applyBorder="1" applyAlignment="1">
      <alignment shrinkToFit="1"/>
    </xf>
    <xf numFmtId="0" fontId="23" fillId="3" borderId="0" xfId="0" applyFont="1" applyFill="1" applyAlignment="1">
      <alignment horizontal="center" vertical="center" shrinkToFit="1"/>
    </xf>
    <xf numFmtId="0" fontId="15" fillId="3" borderId="0" xfId="0" applyFont="1" applyFill="1" applyAlignment="1">
      <alignment horizontal="center" vertical="center" shrinkToFit="1"/>
    </xf>
    <xf numFmtId="2" fontId="8" fillId="3" borderId="0" xfId="0" quotePrefix="1" applyNumberFormat="1" applyFont="1" applyFill="1" applyAlignment="1">
      <alignment horizontal="center" shrinkToFit="1"/>
    </xf>
    <xf numFmtId="2" fontId="8" fillId="3" borderId="0" xfId="0" applyNumberFormat="1" applyFont="1" applyFill="1" applyAlignment="1">
      <alignment horizontal="center" shrinkToFit="1"/>
    </xf>
    <xf numFmtId="3" fontId="26" fillId="5" borderId="9" xfId="0" applyNumberFormat="1" applyFont="1" applyFill="1" applyBorder="1" applyAlignment="1">
      <alignment horizontal="center" vertical="center" shrinkToFit="1"/>
    </xf>
    <xf numFmtId="3" fontId="26" fillId="3" borderId="0" xfId="0" applyNumberFormat="1" applyFont="1" applyFill="1" applyAlignment="1">
      <alignment horizontal="center" vertical="center" shrinkToFit="1"/>
    </xf>
    <xf numFmtId="0" fontId="8" fillId="10" borderId="11" xfId="0" applyFont="1" applyFill="1" applyBorder="1" applyAlignment="1">
      <alignment horizontal="center" shrinkToFit="1"/>
    </xf>
    <xf numFmtId="2" fontId="16" fillId="2" borderId="5" xfId="0" applyNumberFormat="1" applyFont="1" applyFill="1" applyBorder="1" applyAlignment="1">
      <alignment horizontal="center" shrinkToFit="1"/>
    </xf>
    <xf numFmtId="2" fontId="8" fillId="2" borderId="5" xfId="0" applyNumberFormat="1" applyFont="1" applyFill="1" applyBorder="1" applyAlignment="1">
      <alignment shrinkToFit="1"/>
    </xf>
    <xf numFmtId="3" fontId="8" fillId="2" borderId="5" xfId="0" applyNumberFormat="1" applyFont="1" applyFill="1" applyBorder="1" applyAlignment="1">
      <alignment horizontal="center" shrinkToFit="1"/>
    </xf>
    <xf numFmtId="0" fontId="8" fillId="10" borderId="44" xfId="0" applyFont="1" applyFill="1" applyBorder="1" applyAlignment="1">
      <alignment horizontal="center" shrinkToFit="1"/>
    </xf>
    <xf numFmtId="3" fontId="8" fillId="2" borderId="5" xfId="0" applyNumberFormat="1" applyFont="1" applyFill="1" applyBorder="1" applyAlignment="1">
      <alignment shrinkToFit="1"/>
    </xf>
    <xf numFmtId="0" fontId="8" fillId="10" borderId="45" xfId="0" applyFont="1" applyFill="1" applyBorder="1" applyAlignment="1">
      <alignment horizontal="center" shrinkToFit="1"/>
    </xf>
    <xf numFmtId="2" fontId="8" fillId="2" borderId="3" xfId="0" applyNumberFormat="1" applyFont="1" applyFill="1" applyBorder="1" applyAlignment="1">
      <alignment horizontal="center" shrinkToFit="1"/>
    </xf>
    <xf numFmtId="2" fontId="16" fillId="2" borderId="0" xfId="0" applyNumberFormat="1" applyFont="1" applyFill="1" applyAlignment="1">
      <alignment horizontal="center" shrinkToFit="1"/>
    </xf>
    <xf numFmtId="2" fontId="8" fillId="2" borderId="0" xfId="0" applyNumberFormat="1" applyFont="1" applyFill="1" applyAlignment="1">
      <alignment shrinkToFit="1"/>
    </xf>
    <xf numFmtId="3" fontId="8" fillId="2" borderId="0" xfId="0" applyNumberFormat="1" applyFont="1" applyFill="1" applyAlignment="1">
      <alignment horizontal="center" shrinkToFit="1"/>
    </xf>
    <xf numFmtId="2" fontId="8" fillId="2" borderId="44" xfId="0" applyNumberFormat="1" applyFont="1" applyFill="1" applyBorder="1" applyAlignment="1">
      <alignment horizontal="center" shrinkToFit="1"/>
    </xf>
    <xf numFmtId="2" fontId="8" fillId="2" borderId="44" xfId="0" applyNumberFormat="1" applyFont="1" applyFill="1" applyBorder="1" applyAlignment="1">
      <alignment shrinkToFit="1"/>
    </xf>
    <xf numFmtId="2" fontId="8" fillId="3" borderId="0" xfId="0" applyNumberFormat="1" applyFont="1" applyFill="1" applyAlignment="1">
      <alignment shrinkToFit="1"/>
    </xf>
    <xf numFmtId="3" fontId="8" fillId="3" borderId="0" xfId="0" applyNumberFormat="1" applyFont="1" applyFill="1" applyAlignment="1">
      <alignment shrinkToFit="1"/>
    </xf>
    <xf numFmtId="1" fontId="19" fillId="5" borderId="52" xfId="0" applyNumberFormat="1" applyFont="1" applyFill="1" applyBorder="1" applyAlignment="1">
      <alignment horizontal="right" shrinkToFit="1"/>
    </xf>
    <xf numFmtId="0" fontId="15" fillId="10" borderId="22" xfId="0" applyFont="1" applyFill="1" applyBorder="1" applyAlignment="1">
      <alignment horizontal="center" vertical="center" shrinkToFit="1"/>
    </xf>
    <xf numFmtId="0" fontId="15" fillId="10" borderId="53" xfId="0" applyFont="1" applyFill="1" applyBorder="1" applyAlignment="1">
      <alignment horizontal="center" vertical="center" shrinkToFit="1"/>
    </xf>
    <xf numFmtId="0" fontId="15" fillId="10" borderId="15" xfId="0" applyFont="1" applyFill="1" applyBorder="1" applyAlignment="1">
      <alignment horizontal="center" vertical="center" shrinkToFit="1"/>
    </xf>
    <xf numFmtId="0" fontId="30" fillId="2" borderId="0" xfId="0" applyFont="1" applyFill="1" applyAlignment="1">
      <alignment shrinkToFit="1"/>
    </xf>
    <xf numFmtId="2" fontId="15" fillId="10" borderId="22" xfId="0" applyNumberFormat="1" applyFont="1" applyFill="1" applyBorder="1" applyAlignment="1">
      <alignment horizontal="center" vertical="center" shrinkToFit="1"/>
    </xf>
    <xf numFmtId="0" fontId="15" fillId="10" borderId="24" xfId="0" applyFont="1" applyFill="1" applyBorder="1" applyAlignment="1">
      <alignment horizontal="center" vertical="center" shrinkToFit="1"/>
    </xf>
    <xf numFmtId="0" fontId="8" fillId="3" borderId="46" xfId="0" applyFont="1" applyFill="1" applyBorder="1" applyAlignment="1">
      <alignment horizontal="center" shrinkToFit="1"/>
    </xf>
    <xf numFmtId="2" fontId="8" fillId="3" borderId="46" xfId="0" applyNumberFormat="1" applyFont="1" applyFill="1" applyBorder="1" applyAlignment="1">
      <alignment horizontal="center" shrinkToFit="1"/>
    </xf>
    <xf numFmtId="2" fontId="16" fillId="3" borderId="46" xfId="0" applyNumberFormat="1" applyFont="1" applyFill="1" applyBorder="1" applyAlignment="1">
      <alignment horizontal="center" shrinkToFit="1"/>
    </xf>
    <xf numFmtId="2" fontId="4" fillId="2" borderId="0" xfId="0" applyNumberFormat="1" applyFont="1" applyFill="1" applyAlignment="1">
      <alignment horizontal="center" shrinkToFit="1"/>
    </xf>
    <xf numFmtId="2" fontId="4" fillId="2" borderId="0" xfId="0" applyNumberFormat="1" applyFont="1" applyFill="1" applyAlignment="1">
      <alignment horizontal="right" shrinkToFit="1"/>
    </xf>
    <xf numFmtId="1" fontId="8" fillId="3" borderId="0" xfId="0" applyNumberFormat="1" applyFont="1" applyFill="1" applyAlignment="1">
      <alignment horizontal="center" shrinkToFit="1"/>
    </xf>
    <xf numFmtId="3" fontId="26" fillId="5" borderId="40" xfId="0" applyNumberFormat="1" applyFont="1" applyFill="1" applyBorder="1" applyAlignment="1">
      <alignment horizontal="center" vertical="center" shrinkToFit="1"/>
    </xf>
    <xf numFmtId="3" fontId="8" fillId="2" borderId="14" xfId="0" applyNumberFormat="1" applyFont="1" applyFill="1" applyBorder="1" applyAlignment="1">
      <alignment shrinkToFit="1"/>
    </xf>
    <xf numFmtId="0" fontId="8" fillId="3" borderId="3" xfId="0" applyFont="1" applyFill="1" applyBorder="1" applyAlignment="1">
      <alignment horizontal="center" shrinkToFit="1"/>
    </xf>
    <xf numFmtId="2" fontId="8" fillId="3" borderId="3" xfId="0" applyNumberFormat="1" applyFont="1" applyFill="1" applyBorder="1" applyAlignment="1">
      <alignment horizontal="center" shrinkToFit="1"/>
    </xf>
    <xf numFmtId="2" fontId="16" fillId="3" borderId="3" xfId="0" applyNumberFormat="1" applyFont="1" applyFill="1" applyBorder="1" applyAlignment="1">
      <alignment horizontal="center" shrinkToFit="1"/>
    </xf>
    <xf numFmtId="2" fontId="8" fillId="3" borderId="3" xfId="0" applyNumberFormat="1" applyFont="1" applyFill="1" applyBorder="1" applyAlignment="1">
      <alignment shrinkToFit="1"/>
    </xf>
    <xf numFmtId="3" fontId="8" fillId="3" borderId="3" xfId="0" applyNumberFormat="1" applyFont="1" applyFill="1" applyBorder="1" applyAlignment="1">
      <alignment shrinkToFit="1"/>
    </xf>
    <xf numFmtId="2" fontId="8" fillId="3" borderId="15" xfId="0" applyNumberFormat="1" applyFont="1" applyFill="1" applyBorder="1" applyAlignment="1">
      <alignment shrinkToFit="1"/>
    </xf>
    <xf numFmtId="0" fontId="0" fillId="3" borderId="26" xfId="0" applyFill="1" applyBorder="1"/>
    <xf numFmtId="0" fontId="15" fillId="10" borderId="54" xfId="0" applyFont="1" applyFill="1" applyBorder="1" applyAlignment="1">
      <alignment horizontal="center" vertical="center" shrinkToFit="1"/>
    </xf>
    <xf numFmtId="0" fontId="15" fillId="3" borderId="26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shrinkToFit="1"/>
    </xf>
    <xf numFmtId="2" fontId="8" fillId="2" borderId="6" xfId="0" applyNumberFormat="1" applyFont="1" applyFill="1" applyBorder="1" applyAlignment="1">
      <alignment horizontal="center" shrinkToFit="1"/>
    </xf>
    <xf numFmtId="2" fontId="8" fillId="2" borderId="42" xfId="0" applyNumberFormat="1" applyFont="1" applyFill="1" applyBorder="1" applyAlignment="1">
      <alignment horizontal="center" shrinkToFit="1"/>
    </xf>
    <xf numFmtId="2" fontId="8" fillId="2" borderId="15" xfId="0" applyNumberFormat="1" applyFont="1" applyFill="1" applyBorder="1" applyAlignment="1">
      <alignment horizontal="center" shrinkToFit="1"/>
    </xf>
    <xf numFmtId="2" fontId="8" fillId="3" borderId="26" xfId="0" applyNumberFormat="1" applyFont="1" applyFill="1" applyBorder="1" applyAlignment="1">
      <alignment horizontal="center" shrinkToFit="1"/>
    </xf>
    <xf numFmtId="0" fontId="8" fillId="3" borderId="28" xfId="0" applyFont="1" applyFill="1" applyBorder="1" applyAlignment="1">
      <alignment horizontal="center" shrinkToFit="1"/>
    </xf>
    <xf numFmtId="0" fontId="8" fillId="3" borderId="29" xfId="0" applyFont="1" applyFill="1" applyBorder="1" applyAlignment="1">
      <alignment horizontal="center" shrinkToFit="1"/>
    </xf>
    <xf numFmtId="1" fontId="20" fillId="3" borderId="0" xfId="0" applyNumberFormat="1" applyFont="1" applyFill="1" applyAlignment="1">
      <alignment horizontal="right" shrinkToFit="1"/>
    </xf>
    <xf numFmtId="1" fontId="18" fillId="3" borderId="0" xfId="0" applyNumberFormat="1" applyFont="1" applyFill="1" applyAlignment="1">
      <alignment horizontal="right" shrinkToFit="1"/>
    </xf>
    <xf numFmtId="1" fontId="19" fillId="3" borderId="0" xfId="0" applyNumberFormat="1" applyFont="1" applyFill="1" applyAlignment="1">
      <alignment horizontal="right" shrinkToFit="1"/>
    </xf>
    <xf numFmtId="2" fontId="8" fillId="2" borderId="0" xfId="0" quotePrefix="1" applyNumberFormat="1" applyFont="1" applyFill="1" applyAlignment="1">
      <alignment horizontal="center" shrinkToFit="1"/>
    </xf>
    <xf numFmtId="2" fontId="26" fillId="3" borderId="0" xfId="0" applyNumberFormat="1" applyFont="1" applyFill="1" applyAlignment="1">
      <alignment horizontal="center" vertical="center" shrinkToFit="1"/>
    </xf>
    <xf numFmtId="0" fontId="26" fillId="3" borderId="0" xfId="0" applyFont="1" applyFill="1" applyAlignment="1">
      <alignment horizontal="center" vertical="center" shrinkToFit="1"/>
    </xf>
    <xf numFmtId="2" fontId="26" fillId="5" borderId="55" xfId="0" applyNumberFormat="1" applyFont="1" applyFill="1" applyBorder="1" applyAlignment="1">
      <alignment horizontal="center" vertical="center" shrinkToFit="1"/>
    </xf>
    <xf numFmtId="0" fontId="26" fillId="5" borderId="56" xfId="0" applyFont="1" applyFill="1" applyBorder="1" applyAlignment="1">
      <alignment horizontal="center" vertical="center" shrinkToFit="1"/>
    </xf>
    <xf numFmtId="3" fontId="26" fillId="5" borderId="57" xfId="0" applyNumberFormat="1" applyFont="1" applyFill="1" applyBorder="1" applyAlignment="1">
      <alignment horizontal="center" vertical="center" shrinkToFit="1"/>
    </xf>
    <xf numFmtId="0" fontId="8" fillId="10" borderId="5" xfId="0" applyFont="1" applyFill="1" applyBorder="1" applyAlignment="1">
      <alignment horizontal="center" shrinkToFit="1"/>
    </xf>
    <xf numFmtId="3" fontId="8" fillId="2" borderId="0" xfId="0" applyNumberFormat="1" applyFont="1" applyFill="1" applyAlignment="1">
      <alignment shrinkToFit="1"/>
    </xf>
    <xf numFmtId="0" fontId="8" fillId="3" borderId="0" xfId="0" applyFont="1" applyFill="1"/>
    <xf numFmtId="0" fontId="15" fillId="10" borderId="46" xfId="0" applyFont="1" applyFill="1" applyBorder="1" applyAlignment="1">
      <alignment horizontal="center" vertical="center" shrinkToFit="1"/>
    </xf>
    <xf numFmtId="2" fontId="8" fillId="2" borderId="46" xfId="0" applyNumberFormat="1" applyFont="1" applyFill="1" applyBorder="1" applyAlignment="1">
      <alignment horizontal="center" shrinkToFit="1"/>
    </xf>
    <xf numFmtId="0" fontId="22" fillId="2" borderId="26" xfId="1" applyFont="1" applyFill="1" applyBorder="1" applyAlignment="1">
      <alignment horizontal="right" vertical="center" shrinkToFit="1"/>
    </xf>
    <xf numFmtId="164" fontId="22" fillId="2" borderId="0" xfId="1" applyNumberFormat="1" applyFont="1" applyFill="1" applyAlignment="1">
      <alignment horizontal="left" vertical="center" shrinkToFit="1"/>
    </xf>
    <xf numFmtId="0" fontId="22" fillId="2" borderId="0" xfId="1" applyFont="1" applyFill="1" applyAlignment="1">
      <alignment horizontal="center" vertical="center" shrinkToFit="1"/>
    </xf>
    <xf numFmtId="164" fontId="14" fillId="3" borderId="0" xfId="0" applyNumberFormat="1" applyFont="1" applyFill="1" applyAlignment="1">
      <alignment horizontal="center" vertical="center" shrinkToFit="1"/>
    </xf>
    <xf numFmtId="164" fontId="14" fillId="3" borderId="0" xfId="0" applyNumberFormat="1" applyFont="1" applyFill="1" applyAlignment="1">
      <alignment vertical="center" shrinkToFit="1"/>
    </xf>
    <xf numFmtId="0" fontId="14" fillId="3" borderId="0" xfId="1" applyFont="1" applyFill="1" applyAlignment="1">
      <alignment horizontal="right" vertical="center" shrinkToFit="1"/>
    </xf>
    <xf numFmtId="0" fontId="14" fillId="11" borderId="12" xfId="1" applyFont="1" applyFill="1" applyBorder="1" applyAlignment="1">
      <alignment vertical="center" shrinkToFit="1"/>
    </xf>
    <xf numFmtId="164" fontId="14" fillId="11" borderId="13" xfId="0" applyNumberFormat="1" applyFont="1" applyFill="1" applyBorder="1" applyAlignment="1">
      <alignment horizontal="center" vertical="center" shrinkToFit="1"/>
    </xf>
    <xf numFmtId="164" fontId="14" fillId="11" borderId="13" xfId="0" applyNumberFormat="1" applyFont="1" applyFill="1" applyBorder="1" applyAlignment="1">
      <alignment vertical="center" shrinkToFit="1"/>
    </xf>
    <xf numFmtId="0" fontId="14" fillId="11" borderId="13" xfId="1" applyFont="1" applyFill="1" applyBorder="1" applyAlignment="1">
      <alignment horizontal="right" vertical="center" shrinkToFit="1"/>
    </xf>
    <xf numFmtId="2" fontId="4" fillId="2" borderId="25" xfId="0" applyNumberFormat="1" applyFont="1" applyFill="1" applyBorder="1" applyAlignment="1">
      <alignment shrinkToFit="1"/>
    </xf>
    <xf numFmtId="0" fontId="22" fillId="2" borderId="0" xfId="1" applyFont="1" applyFill="1" applyAlignment="1">
      <alignment horizontal="right" vertical="center" shrinkToFit="1"/>
    </xf>
    <xf numFmtId="0" fontId="4" fillId="2" borderId="0" xfId="0" applyFont="1" applyFill="1" applyAlignment="1">
      <alignment horizontal="center" shrinkToFit="1"/>
    </xf>
    <xf numFmtId="0" fontId="14" fillId="2" borderId="0" xfId="0" applyFont="1" applyFill="1" applyAlignment="1">
      <alignment shrinkToFit="1"/>
    </xf>
    <xf numFmtId="0" fontId="25" fillId="2" borderId="0" xfId="0" applyFont="1" applyFill="1" applyAlignment="1">
      <alignment shrinkToFit="1"/>
    </xf>
    <xf numFmtId="0" fontId="13" fillId="2" borderId="0" xfId="0" applyFont="1" applyFill="1" applyAlignment="1">
      <alignment shrinkToFit="1"/>
    </xf>
    <xf numFmtId="0" fontId="12" fillId="2" borderId="0" xfId="0" applyFont="1" applyFill="1" applyAlignment="1">
      <alignment shrinkToFit="1"/>
    </xf>
    <xf numFmtId="0" fontId="8" fillId="5" borderId="3" xfId="0" applyFont="1" applyFill="1" applyBorder="1" applyAlignment="1">
      <alignment horizontal="center" shrinkToFit="1"/>
    </xf>
    <xf numFmtId="0" fontId="8" fillId="5" borderId="60" xfId="0" applyFont="1" applyFill="1" applyBorder="1" applyAlignment="1">
      <alignment horizontal="center" shrinkToFit="1"/>
    </xf>
    <xf numFmtId="1" fontId="8" fillId="5" borderId="61" xfId="0" applyNumberFormat="1" applyFont="1" applyFill="1" applyBorder="1" applyAlignment="1">
      <alignment horizontal="center" shrinkToFit="1"/>
    </xf>
    <xf numFmtId="2" fontId="1" fillId="2" borderId="0" xfId="0" applyNumberFormat="1" applyFont="1" applyFill="1"/>
    <xf numFmtId="2" fontId="0" fillId="2" borderId="0" xfId="0" applyNumberFormat="1" applyFill="1"/>
    <xf numFmtId="2" fontId="4" fillId="3" borderId="0" xfId="0" applyNumberFormat="1" applyFont="1" applyFill="1" applyAlignment="1">
      <alignment shrinkToFit="1"/>
    </xf>
    <xf numFmtId="0" fontId="4" fillId="3" borderId="0" xfId="0" quotePrefix="1" applyFont="1" applyFill="1" applyAlignment="1">
      <alignment shrinkToFit="1"/>
    </xf>
    <xf numFmtId="2" fontId="4" fillId="3" borderId="15" xfId="0" applyNumberFormat="1" applyFont="1" applyFill="1" applyBorder="1" applyAlignment="1">
      <alignment horizontal="right" shrinkToFit="1"/>
    </xf>
    <xf numFmtId="164" fontId="27" fillId="13" borderId="23" xfId="1" applyNumberFormat="1" applyFont="1" applyFill="1" applyBorder="1" applyAlignment="1">
      <alignment horizontal="center" vertical="center" shrinkToFit="1"/>
    </xf>
    <xf numFmtId="164" fontId="27" fillId="13" borderId="0" xfId="1" applyNumberFormat="1" applyFont="1" applyFill="1" applyAlignment="1">
      <alignment horizontal="center" vertical="center" shrinkToFit="1"/>
    </xf>
    <xf numFmtId="164" fontId="27" fillId="13" borderId="20" xfId="1" applyNumberFormat="1" applyFont="1" applyFill="1" applyBorder="1" applyAlignment="1">
      <alignment horizontal="center" vertical="center" shrinkToFit="1"/>
    </xf>
    <xf numFmtId="0" fontId="27" fillId="13" borderId="0" xfId="1" applyFont="1" applyFill="1" applyAlignment="1">
      <alignment horizontal="center" vertical="center" shrinkToFit="1"/>
    </xf>
    <xf numFmtId="164" fontId="14" fillId="3" borderId="0" xfId="1" applyNumberFormat="1" applyFont="1" applyFill="1" applyAlignment="1">
      <alignment horizontal="left" vertical="center" shrinkToFit="1"/>
    </xf>
    <xf numFmtId="164" fontId="14" fillId="3" borderId="0" xfId="0" applyNumberFormat="1" applyFont="1" applyFill="1" applyAlignment="1">
      <alignment horizontal="left" vertical="center" shrinkToFit="1"/>
    </xf>
    <xf numFmtId="166" fontId="10" fillId="14" borderId="0" xfId="0" applyNumberFormat="1" applyFont="1" applyFill="1" applyAlignment="1">
      <alignment horizontal="center" vertical="center" shrinkToFit="1"/>
    </xf>
    <xf numFmtId="0" fontId="23" fillId="5" borderId="26" xfId="0" applyFont="1" applyFill="1" applyBorder="1" applyAlignment="1">
      <alignment horizontal="center" vertical="center" shrinkToFit="1"/>
    </xf>
    <xf numFmtId="0" fontId="23" fillId="5" borderId="0" xfId="0" applyFont="1" applyFill="1" applyAlignment="1">
      <alignment horizontal="center" vertical="center" shrinkToFit="1"/>
    </xf>
    <xf numFmtId="0" fontId="23" fillId="5" borderId="58" xfId="0" applyFont="1" applyFill="1" applyBorder="1" applyAlignment="1">
      <alignment horizontal="center" vertical="center" shrinkToFit="1"/>
    </xf>
    <xf numFmtId="0" fontId="23" fillId="5" borderId="12" xfId="0" applyFont="1" applyFill="1" applyBorder="1" applyAlignment="1">
      <alignment horizontal="center" vertical="center" shrinkToFit="1"/>
    </xf>
    <xf numFmtId="0" fontId="23" fillId="5" borderId="13" xfId="0" applyFont="1" applyFill="1" applyBorder="1" applyAlignment="1">
      <alignment horizontal="center" vertical="center" shrinkToFit="1"/>
    </xf>
    <xf numFmtId="0" fontId="23" fillId="5" borderId="49" xfId="0" applyFont="1" applyFill="1" applyBorder="1" applyAlignment="1">
      <alignment horizontal="center" vertical="center" shrinkToFit="1"/>
    </xf>
    <xf numFmtId="0" fontId="23" fillId="5" borderId="47" xfId="0" applyFont="1" applyFill="1" applyBorder="1" applyAlignment="1">
      <alignment horizontal="center" vertical="center" shrinkToFit="1"/>
    </xf>
    <xf numFmtId="0" fontId="23" fillId="5" borderId="25" xfId="0" applyFont="1" applyFill="1" applyBorder="1" applyAlignment="1">
      <alignment horizontal="center" vertical="center" shrinkToFit="1"/>
    </xf>
    <xf numFmtId="0" fontId="23" fillId="5" borderId="48" xfId="0" applyFont="1" applyFill="1" applyBorder="1" applyAlignment="1">
      <alignment horizontal="center" vertical="center" shrinkToFit="1"/>
    </xf>
    <xf numFmtId="0" fontId="8" fillId="5" borderId="60" xfId="0" applyFont="1" applyFill="1" applyBorder="1" applyAlignment="1">
      <alignment horizontal="center" shrinkToFit="1"/>
    </xf>
    <xf numFmtId="0" fontId="8" fillId="5" borderId="3" xfId="0" applyFont="1" applyFill="1" applyBorder="1" applyAlignment="1">
      <alignment horizontal="center" shrinkToFit="1"/>
    </xf>
    <xf numFmtId="0" fontId="8" fillId="5" borderId="50" xfId="0" applyFont="1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1" xfId="0" applyBorder="1"/>
    <xf numFmtId="0" fontId="0" fillId="0" borderId="52" xfId="0" applyBorder="1"/>
    <xf numFmtId="0" fontId="8" fillId="5" borderId="16" xfId="0" applyFont="1" applyFill="1" applyBorder="1" applyAlignment="1">
      <alignment horizontal="center" shrinkToFit="1"/>
    </xf>
    <xf numFmtId="2" fontId="9" fillId="6" borderId="36" xfId="0" applyNumberFormat="1" applyFont="1" applyFill="1" applyBorder="1" applyAlignment="1">
      <alignment horizontal="center" vertical="center" shrinkToFit="1"/>
    </xf>
    <xf numFmtId="2" fontId="9" fillId="6" borderId="37" xfId="0" applyNumberFormat="1" applyFont="1" applyFill="1" applyBorder="1" applyAlignment="1">
      <alignment horizontal="center" vertical="center" shrinkToFit="1"/>
    </xf>
    <xf numFmtId="1" fontId="9" fillId="7" borderId="3" xfId="0" applyNumberFormat="1" applyFont="1" applyFill="1" applyBorder="1" applyAlignment="1">
      <alignment horizontal="center" vertical="center" shrinkToFit="1"/>
    </xf>
    <xf numFmtId="1" fontId="9" fillId="7" borderId="34" xfId="0" applyNumberFormat="1" applyFont="1" applyFill="1" applyBorder="1" applyAlignment="1">
      <alignment horizontal="center" vertical="center" shrinkToFit="1"/>
    </xf>
    <xf numFmtId="2" fontId="9" fillId="7" borderId="3" xfId="0" applyNumberFormat="1" applyFont="1" applyFill="1" applyBorder="1" applyAlignment="1">
      <alignment horizontal="center" vertical="center" shrinkToFit="1"/>
    </xf>
    <xf numFmtId="2" fontId="9" fillId="7" borderId="34" xfId="0" applyNumberFormat="1" applyFont="1" applyFill="1" applyBorder="1" applyAlignment="1">
      <alignment horizontal="center" vertical="center" shrinkToFit="1"/>
    </xf>
    <xf numFmtId="2" fontId="11" fillId="9" borderId="1" xfId="0" applyNumberFormat="1" applyFont="1" applyFill="1" applyBorder="1" applyAlignment="1">
      <alignment horizontal="center" vertical="center" shrinkToFit="1"/>
    </xf>
    <xf numFmtId="2" fontId="11" fillId="9" borderId="0" xfId="0" applyNumberFormat="1" applyFont="1" applyFill="1" applyAlignment="1">
      <alignment horizontal="center" vertical="center" shrinkToFit="1"/>
    </xf>
    <xf numFmtId="2" fontId="11" fillId="9" borderId="35" xfId="0" applyNumberFormat="1" applyFont="1" applyFill="1" applyBorder="1" applyAlignment="1">
      <alignment horizontal="center" vertical="center" shrinkToFit="1"/>
    </xf>
    <xf numFmtId="2" fontId="11" fillId="9" borderId="34" xfId="0" applyNumberFormat="1" applyFont="1" applyFill="1" applyBorder="1" applyAlignment="1">
      <alignment horizontal="center" vertical="center" shrinkToFit="1"/>
    </xf>
    <xf numFmtId="0" fontId="28" fillId="12" borderId="15" xfId="1" applyFont="1" applyFill="1" applyBorder="1" applyAlignment="1">
      <alignment horizontal="center" vertical="center" shrinkToFit="1"/>
    </xf>
    <xf numFmtId="1" fontId="9" fillId="6" borderId="31" xfId="0" applyNumberFormat="1" applyFont="1" applyFill="1" applyBorder="1" applyAlignment="1">
      <alignment horizontal="center" vertical="center" shrinkToFit="1"/>
    </xf>
    <xf numFmtId="1" fontId="9" fillId="6" borderId="2" xfId="0" applyNumberFormat="1" applyFont="1" applyFill="1" applyBorder="1" applyAlignment="1">
      <alignment horizontal="center" vertical="center" shrinkToFit="1"/>
    </xf>
    <xf numFmtId="2" fontId="9" fillId="7" borderId="38" xfId="0" applyNumberFormat="1" applyFont="1" applyFill="1" applyBorder="1" applyAlignment="1">
      <alignment horizontal="center" vertical="center" shrinkToFit="1"/>
    </xf>
    <xf numFmtId="2" fontId="9" fillId="7" borderId="39" xfId="0" applyNumberFormat="1" applyFont="1" applyFill="1" applyBorder="1" applyAlignment="1">
      <alignment horizontal="center" vertical="center" shrinkToFit="1"/>
    </xf>
    <xf numFmtId="2" fontId="9" fillId="6" borderId="31" xfId="0" applyNumberFormat="1" applyFont="1" applyFill="1" applyBorder="1" applyAlignment="1">
      <alignment horizontal="center" vertical="center" shrinkToFit="1"/>
    </xf>
    <xf numFmtId="2" fontId="9" fillId="6" borderId="32" xfId="0" applyNumberFormat="1" applyFont="1" applyFill="1" applyBorder="1" applyAlignment="1">
      <alignment horizontal="center" vertical="center" shrinkToFit="1"/>
    </xf>
    <xf numFmtId="2" fontId="9" fillId="6" borderId="2" xfId="0" applyNumberFormat="1" applyFont="1" applyFill="1" applyBorder="1" applyAlignment="1">
      <alignment horizontal="center" vertical="center" shrinkToFit="1"/>
    </xf>
    <xf numFmtId="2" fontId="9" fillId="6" borderId="4" xfId="0" applyNumberFormat="1" applyFont="1" applyFill="1" applyBorder="1" applyAlignment="1">
      <alignment horizontal="center" vertical="center" shrinkToFit="1"/>
    </xf>
    <xf numFmtId="166" fontId="10" fillId="8" borderId="33" xfId="0" applyNumberFormat="1" applyFont="1" applyFill="1" applyBorder="1" applyAlignment="1">
      <alignment horizontal="center" vertical="center" shrinkToFit="1"/>
    </xf>
    <xf numFmtId="166" fontId="10" fillId="8" borderId="31" xfId="0" applyNumberFormat="1" applyFont="1" applyFill="1" applyBorder="1" applyAlignment="1">
      <alignment horizontal="center" vertical="center" shrinkToFit="1"/>
    </xf>
    <xf numFmtId="166" fontId="10" fillId="8" borderId="1" xfId="0" applyNumberFormat="1" applyFont="1" applyFill="1" applyBorder="1" applyAlignment="1">
      <alignment horizontal="center" vertical="center" shrinkToFit="1"/>
    </xf>
    <xf numFmtId="166" fontId="10" fillId="8" borderId="0" xfId="0" applyNumberFormat="1" applyFont="1" applyFill="1" applyAlignment="1">
      <alignment horizontal="center" vertical="center" shrinkToFit="1"/>
    </xf>
    <xf numFmtId="165" fontId="11" fillId="9" borderId="0" xfId="0" applyNumberFormat="1" applyFont="1" applyFill="1" applyAlignment="1">
      <alignment horizontal="center" vertical="center" shrinkToFit="1"/>
    </xf>
    <xf numFmtId="165" fontId="11" fillId="9" borderId="34" xfId="0" applyNumberFormat="1" applyFont="1" applyFill="1" applyBorder="1" applyAlignment="1">
      <alignment horizontal="center" vertical="center" shrinkToFit="1"/>
    </xf>
    <xf numFmtId="0" fontId="27" fillId="12" borderId="0" xfId="1" applyFont="1" applyFill="1" applyAlignment="1">
      <alignment horizontal="center" vertical="center" shrinkToFit="1"/>
    </xf>
    <xf numFmtId="164" fontId="22" fillId="2" borderId="0" xfId="1" applyNumberFormat="1" applyFont="1" applyFill="1" applyAlignment="1">
      <alignment horizontal="left" vertical="center" shrinkToFit="1"/>
    </xf>
    <xf numFmtId="0" fontId="23" fillId="3" borderId="0" xfId="0" applyFont="1" applyFill="1" applyAlignment="1">
      <alignment horizontal="center" vertical="center" shrinkToFit="1"/>
    </xf>
    <xf numFmtId="0" fontId="8" fillId="3" borderId="0" xfId="0" applyFont="1" applyFill="1" applyAlignment="1">
      <alignment horizontal="center" shrinkToFit="1"/>
    </xf>
    <xf numFmtId="0" fontId="14" fillId="11" borderId="13" xfId="1" applyFont="1" applyFill="1" applyBorder="1" applyAlignment="1">
      <alignment horizontal="center" vertical="center" shrinkToFit="1"/>
    </xf>
    <xf numFmtId="0" fontId="0" fillId="5" borderId="51" xfId="0" applyFill="1" applyBorder="1" applyAlignment="1">
      <alignment horizontal="center"/>
    </xf>
    <xf numFmtId="0" fontId="0" fillId="5" borderId="52" xfId="0" applyFill="1" applyBorder="1" applyAlignment="1">
      <alignment horizontal="center"/>
    </xf>
    <xf numFmtId="0" fontId="8" fillId="5" borderId="51" xfId="0" applyFont="1" applyFill="1" applyBorder="1" applyAlignment="1">
      <alignment horizontal="center"/>
    </xf>
    <xf numFmtId="0" fontId="8" fillId="5" borderId="52" xfId="0" applyFont="1" applyFill="1" applyBorder="1" applyAlignment="1">
      <alignment horizontal="center"/>
    </xf>
    <xf numFmtId="164" fontId="14" fillId="11" borderId="13" xfId="1" applyNumberFormat="1" applyFont="1" applyFill="1" applyBorder="1" applyAlignment="1">
      <alignment horizontal="left" vertical="center" shrinkToFit="1"/>
    </xf>
    <xf numFmtId="0" fontId="16" fillId="3" borderId="0" xfId="0" applyFont="1" applyFill="1" applyAlignment="1">
      <alignment horizontal="center" shrinkToFit="1"/>
    </xf>
    <xf numFmtId="0" fontId="14" fillId="11" borderId="13" xfId="1" applyFont="1" applyFill="1" applyBorder="1" applyAlignment="1">
      <alignment horizontal="right" vertical="center" shrinkToFit="1"/>
    </xf>
    <xf numFmtId="164" fontId="14" fillId="11" borderId="13" xfId="0" applyNumberFormat="1" applyFont="1" applyFill="1" applyBorder="1" applyAlignment="1">
      <alignment horizontal="left" vertical="center" shrinkToFit="1"/>
    </xf>
    <xf numFmtId="0" fontId="14" fillId="3" borderId="0" xfId="1" applyFont="1" applyFill="1" applyAlignment="1">
      <alignment horizontal="right" vertical="center" shrinkToFit="1"/>
    </xf>
    <xf numFmtId="0" fontId="8" fillId="5" borderId="46" xfId="0" applyFont="1" applyFill="1" applyBorder="1" applyAlignment="1">
      <alignment horizontal="center"/>
    </xf>
    <xf numFmtId="0" fontId="0" fillId="0" borderId="46" xfId="0" applyBorder="1" applyAlignment="1">
      <alignment horizontal="center"/>
    </xf>
    <xf numFmtId="2" fontId="4" fillId="3" borderId="26" xfId="0" applyNumberFormat="1" applyFont="1" applyFill="1" applyBorder="1" applyAlignment="1">
      <alignment horizontal="right" shrinkToFit="1"/>
    </xf>
    <xf numFmtId="0" fontId="0" fillId="0" borderId="0" xfId="0" applyAlignment="1">
      <alignment shrinkToFi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11</v>
        <stp/>
        <stp>ContractData</stp>
        <stp>SOYB?</stp>
        <stp>MT_LastBidVolume</stp>
        <tr r="C9" s="18"/>
      </tp>
      <tp>
        <v>1</v>
        <stp/>
        <stp>ContractData</stp>
        <stp>SUNSX24</stp>
        <stp>MT_LastBidVolume</stp>
        <tr r="C9" s="20"/>
      </tp>
      <tp t="s">
        <v/>
        <stp/>
        <stp>ContractData</stp>
        <stp>WEATW2??5</stp>
        <stp>LastTrade</stp>
        <stp/>
        <stp>T</stp>
        <tr r="D24" s="13"/>
      </tp>
      <tp t="s">
        <v/>
        <stp/>
        <stp>ContractData</stp>
        <stp>WEATW2??4</stp>
        <stp>LastTrade</stp>
        <stp/>
        <stp>T</stp>
        <tr r="D23" s="13"/>
      </tp>
      <tp t="s">
        <v/>
        <stp/>
        <stp>ContractData</stp>
        <stp>WEATW4??4</stp>
        <stp>LastTrade</stp>
        <stp/>
        <stp>T</stp>
        <tr r="D39" s="13"/>
      </tp>
      <tp t="s">
        <v/>
        <stp/>
        <stp>ContractData</stp>
        <stp>WEATW2??3</stp>
        <stp>LastTrade</stp>
        <stp/>
        <stp>T</stp>
        <tr r="D22" s="13"/>
      </tp>
      <tp t="s">
        <v/>
        <stp/>
        <stp>ContractData</stp>
        <stp>WEATW4??3</stp>
        <stp>LastTrade</stp>
        <stp/>
        <stp>T</stp>
        <tr r="D38" s="13"/>
      </tp>
      <tp t="s">
        <v/>
        <stp/>
        <stp>ContractData</stp>
        <stp>WEATW6??3</stp>
        <stp>LastTrade</stp>
        <stp/>
        <stp>T</stp>
        <tr r="D54" s="13"/>
      </tp>
      <tp t="s">
        <v/>
        <stp/>
        <stp>ContractData</stp>
        <stp>WEATW1??2</stp>
        <stp>LastTrade</stp>
        <stp/>
        <stp>T</stp>
        <tr r="D14" s="13"/>
      </tp>
      <tp t="s">
        <v/>
        <stp/>
        <stp>ContractData</stp>
        <stp>WEATW2??2</stp>
        <stp>LastTrade</stp>
        <stp/>
        <stp>T</stp>
        <tr r="D21" s="13"/>
      </tp>
      <tp t="s">
        <v/>
        <stp/>
        <stp>ContractData</stp>
        <stp>WEATW4??2</stp>
        <stp>LastTrade</stp>
        <stp/>
        <stp>T</stp>
        <tr r="D37" s="13"/>
      </tp>
      <tp t="s">
        <v/>
        <stp/>
        <stp>ContractData</stp>
        <stp>WEATW6??2</stp>
        <stp>LastTrade</stp>
        <stp/>
        <stp>T</stp>
        <tr r="D53" s="13"/>
      </tp>
      <tp>
        <v>45.800000000000004</v>
        <stp/>
        <stp>ContractData</stp>
        <stp>WEATW1??1</stp>
        <stp>LastTrade</stp>
        <stp/>
        <stp>T</stp>
        <tr r="D13" s="13"/>
      </tp>
      <tp t="s">
        <v/>
        <stp/>
        <stp>ContractData</stp>
        <stp>WEATW2??1</stp>
        <stp>LastTrade</stp>
        <stp/>
        <stp>T</stp>
        <tr r="D20" s="13"/>
      </tp>
      <tp>
        <v>114</v>
        <stp/>
        <stp>ContractData</stp>
        <stp>WEATW3??1</stp>
        <stp>LastTrade</stp>
        <stp/>
        <stp>T</stp>
        <tr r="D28" s="13"/>
      </tp>
      <tp t="s">
        <v/>
        <stp/>
        <stp>ContractData</stp>
        <stp>WEATW4??1</stp>
        <stp>LastTrade</stp>
        <stp/>
        <stp>T</stp>
        <tr r="D36" s="13"/>
      </tp>
      <tp>
        <v>209.8</v>
        <stp/>
        <stp>ContractData</stp>
        <stp>WEATW5??1</stp>
        <stp>LastTrade</stp>
        <stp/>
        <stp>T</stp>
        <tr r="D44" s="13"/>
      </tp>
      <tp t="s">
        <v/>
        <stp/>
        <stp>ContractData</stp>
        <stp>WEATW6??1</stp>
        <stp>LastTrade</stp>
        <stp/>
        <stp>T</stp>
        <tr r="D52" s="13"/>
      </tp>
      <tp>
        <v>14.65</v>
        <stp/>
        <stp>ContractData</stp>
        <stp>SUNS??11</stp>
        <stp>Bid</stp>
        <stp/>
        <stp>T</stp>
        <tr r="B11" s="19"/>
      </tp>
      <tp>
        <v>14.65</v>
        <stp/>
        <stp>ContractData</stp>
        <stp>SUNS??10</stp>
        <stp>Bid</stp>
        <stp/>
        <stp>T</stp>
        <tr r="B10" s="19"/>
      </tp>
      <tp>
        <v>15.5</v>
        <stp/>
        <stp>ContractData</stp>
        <stp>SUNS??10</stp>
        <stp>Ask</stp>
        <stp/>
        <stp>T</stp>
        <tr r="C10" s="19"/>
      </tp>
      <tp>
        <v>15.5</v>
        <stp/>
        <stp>ContractData</stp>
        <stp>SUNS??11</stp>
        <stp>Ask</stp>
        <stp/>
        <stp>T</stp>
        <tr r="C11" s="19"/>
      </tp>
      <tp t="s">
        <v/>
        <stp/>
        <stp>ContractData</stp>
        <stp>YMAZ??11</stp>
        <stp>LastTradeorSettle</stp>
        <stp/>
        <stp>T</stp>
        <tr r="F23" s="22"/>
      </tp>
      <tp t="s">
        <v/>
        <stp/>
        <stp>ContractData</stp>
        <stp>WMAZ??11</stp>
        <stp>LastTradeorSettle</stp>
        <stp/>
        <stp>T</stp>
        <tr r="F23" s="2"/>
      </tp>
      <tp>
        <v>4000</v>
        <stp/>
        <stp>ContractData</stp>
        <stp>YMAZ??10</stp>
        <stp>LastTradeorSettle</stp>
        <stp/>
        <stp>T</stp>
        <tr r="F22" s="22"/>
      </tp>
      <tp t="s">
        <v/>
        <stp/>
        <stp>ContractData</stp>
        <stp>WMAZ??10</stp>
        <stp>LastTradeorSettle</stp>
        <stp/>
        <stp>T</stp>
        <tr r="F22" s="2"/>
      </tp>
      <tp t="s">
        <v/>
        <stp/>
        <stp>StudyData</stp>
        <stp>WEATW4??4</stp>
        <stp>Bar</stp>
        <stp/>
        <stp>Close</stp>
        <stp>D</stp>
        <stp/>
        <stp/>
        <stp/>
        <stp/>
        <stp/>
        <stp>T</stp>
        <tr r="N65" s="14"/>
      </tp>
      <tp t="s">
        <v/>
        <stp/>
        <stp>StudyData</stp>
        <stp>WEATW2??4</stp>
        <stp>Bar</stp>
        <stp/>
        <stp>Close</stp>
        <stp>D</stp>
        <stp/>
        <stp/>
        <stp/>
        <stp/>
        <stp/>
        <stp>T</stp>
        <tr r="N40" s="14"/>
      </tp>
      <tp t="s">
        <v/>
        <stp/>
        <stp>StudyData</stp>
        <stp>WEATW2??5</stp>
        <stp>Bar</stp>
        <stp/>
        <stp>Close</stp>
        <stp>D</stp>
        <stp/>
        <stp/>
        <stp/>
        <stp/>
        <stp/>
        <stp>T</stp>
        <tr r="O40" s="14"/>
      </tp>
      <tp t="s">
        <v/>
        <stp/>
        <stp>StudyData</stp>
        <stp>WEATW4??2</stp>
        <stp>Bar</stp>
        <stp/>
        <stp>Close</stp>
        <stp>D</stp>
        <stp/>
        <stp/>
        <stp/>
        <stp/>
        <stp/>
        <stp>T</stp>
        <tr r="L65" s="14"/>
      </tp>
      <tp t="s">
        <v/>
        <stp/>
        <stp>StudyData</stp>
        <stp>WEATW6??2</stp>
        <stp>Bar</stp>
        <stp/>
        <stp>Close</stp>
        <stp>D</stp>
        <stp/>
        <stp/>
        <stp/>
        <stp/>
        <stp/>
        <stp>T</stp>
        <tr r="L89" s="14"/>
      </tp>
      <tp t="s">
        <v/>
        <stp/>
        <stp>StudyData</stp>
        <stp>WEATW1??2</stp>
        <stp>Bar</stp>
        <stp/>
        <stp>Close</stp>
        <stp>D</stp>
        <stp/>
        <stp/>
        <stp/>
        <stp/>
        <stp/>
        <stp>T</stp>
        <tr r="C40" s="14"/>
      </tp>
      <tp t="s">
        <v/>
        <stp/>
        <stp>StudyData</stp>
        <stp>WEATW2??2</stp>
        <stp>Bar</stp>
        <stp/>
        <stp>Close</stp>
        <stp>D</stp>
        <stp/>
        <stp/>
        <stp/>
        <stp/>
        <stp/>
        <stp>T</stp>
        <tr r="L40" s="14"/>
      </tp>
      <tp t="s">
        <v/>
        <stp/>
        <stp>StudyData</stp>
        <stp>WEATW4??3</stp>
        <stp>Bar</stp>
        <stp/>
        <stp>Close</stp>
        <stp>D</stp>
        <stp/>
        <stp/>
        <stp/>
        <stp/>
        <stp/>
        <stp>T</stp>
        <tr r="M65" s="14"/>
      </tp>
      <tp t="s">
        <v/>
        <stp/>
        <stp>StudyData</stp>
        <stp>WEATW6??3</stp>
        <stp>Bar</stp>
        <stp/>
        <stp>Close</stp>
        <stp>D</stp>
        <stp/>
        <stp/>
        <stp/>
        <stp/>
        <stp/>
        <stp>T</stp>
        <tr r="M89" s="14"/>
      </tp>
      <tp t="s">
        <v/>
        <stp/>
        <stp>StudyData</stp>
        <stp>WEATW2??3</stp>
        <stp>Bar</stp>
        <stp/>
        <stp>Close</stp>
        <stp>D</stp>
        <stp/>
        <stp/>
        <stp/>
        <stp/>
        <stp/>
        <stp>T</stp>
        <tr r="M40" s="14"/>
      </tp>
      <tp t="s">
        <v/>
        <stp/>
        <stp>StudyData</stp>
        <stp>WEATW5??1</stp>
        <stp>Bar</stp>
        <stp/>
        <stp>Close</stp>
        <stp>D</stp>
        <stp/>
        <stp/>
        <stp/>
        <stp/>
        <stp/>
        <stp>T</stp>
        <tr r="B89" s="14"/>
      </tp>
      <tp t="s">
        <v/>
        <stp/>
        <stp>StudyData</stp>
        <stp>WEATW4??1</stp>
        <stp>Bar</stp>
        <stp/>
        <stp>Close</stp>
        <stp>D</stp>
        <stp/>
        <stp/>
        <stp/>
        <stp/>
        <stp/>
        <stp>T</stp>
        <tr r="K65" s="14"/>
      </tp>
      <tp t="s">
        <v/>
        <stp/>
        <stp>StudyData</stp>
        <stp>WEATW6??1</stp>
        <stp>Bar</stp>
        <stp/>
        <stp>Close</stp>
        <stp>D</stp>
        <stp/>
        <stp/>
        <stp/>
        <stp/>
        <stp/>
        <stp>T</stp>
        <tr r="K89" s="14"/>
      </tp>
      <tp>
        <v>45.8</v>
        <stp/>
        <stp>StudyData</stp>
        <stp>WEATW1??1</stp>
        <stp>Bar</stp>
        <stp/>
        <stp>Close</stp>
        <stp>D</stp>
        <stp/>
        <stp/>
        <stp/>
        <stp/>
        <stp/>
        <stp>T</stp>
        <tr r="B40" s="14"/>
        <tr r="B40" s="14"/>
      </tp>
      <tp>
        <v>114</v>
        <stp/>
        <stp>StudyData</stp>
        <stp>WEATW3??1</stp>
        <stp>Bar</stp>
        <stp/>
        <stp>Close</stp>
        <stp>D</stp>
        <stp/>
        <stp/>
        <stp/>
        <stp/>
        <stp/>
        <stp>T</stp>
        <tr r="B65" s="14"/>
        <tr r="B65" s="14"/>
      </tp>
      <tp t="s">
        <v/>
        <stp/>
        <stp>StudyData</stp>
        <stp>WEATW2??1</stp>
        <stp>Bar</stp>
        <stp/>
        <stp>Close</stp>
        <stp>D</stp>
        <stp/>
        <stp/>
        <stp/>
        <stp/>
        <stp/>
        <stp>T</stp>
        <tr r="K40" s="14"/>
      </tp>
      <tp t="s">
        <v/>
        <stp/>
        <stp>StudyData</stp>
        <stp>WMAZW1??6</stp>
        <stp>Bar</stp>
        <stp/>
        <stp>Close</stp>
        <stp>D</stp>
        <stp/>
        <stp/>
        <stp/>
        <stp/>
        <stp/>
        <stp>T</stp>
        <tr r="G40" s="2"/>
      </tp>
      <tp t="s">
        <v/>
        <stp/>
        <stp>StudyData</stp>
        <stp>WMAZW3??6</stp>
        <stp>Bar</stp>
        <stp/>
        <stp>Close</stp>
        <stp>D</stp>
        <stp/>
        <stp/>
        <stp/>
        <stp/>
        <stp/>
        <stp>T</stp>
        <tr r="G65" s="2"/>
      </tp>
      <tp>
        <v>-111</v>
        <stp/>
        <stp>StudyData</stp>
        <stp>WMAZW2??6</stp>
        <stp>Bar</stp>
        <stp/>
        <stp>Close</stp>
        <stp>D</stp>
        <stp/>
        <stp/>
        <stp/>
        <stp/>
        <stp/>
        <stp>T</stp>
        <tr r="P40" s="2"/>
        <tr r="P40" s="2"/>
      </tp>
      <tp t="s">
        <v/>
        <stp/>
        <stp>StudyData</stp>
        <stp>WMAZW2??7</stp>
        <stp>Bar</stp>
        <stp/>
        <stp>Close</stp>
        <stp>D</stp>
        <stp/>
        <stp/>
        <stp/>
        <stp/>
        <stp/>
        <stp>T</stp>
        <tr r="Q40" s="2"/>
      </tp>
      <tp t="s">
        <v/>
        <stp/>
        <stp>StudyData</stp>
        <stp>WMAZW5??4</stp>
        <stp>Bar</stp>
        <stp/>
        <stp>Close</stp>
        <stp>D</stp>
        <stp/>
        <stp/>
        <stp/>
        <stp/>
        <stp/>
        <stp>T</stp>
        <tr r="E89" s="2"/>
      </tp>
      <tp>
        <v>-1830</v>
        <stp/>
        <stp>StudyData</stp>
        <stp>WMAZW4??4</stp>
        <stp>Bar</stp>
        <stp/>
        <stp>Close</stp>
        <stp>D</stp>
        <stp/>
        <stp/>
        <stp/>
        <stp/>
        <stp/>
        <stp>T</stp>
        <tr r="N65" s="2"/>
        <tr r="N65" s="2"/>
      </tp>
      <tp t="s">
        <v/>
        <stp/>
        <stp>StudyData</stp>
        <stp>WMAZW1??4</stp>
        <stp>Bar</stp>
        <stp/>
        <stp>Close</stp>
        <stp>D</stp>
        <stp/>
        <stp/>
        <stp/>
        <stp/>
        <stp/>
        <stp>T</stp>
        <tr r="E40" s="2"/>
      </tp>
      <tp t="s">
        <v/>
        <stp/>
        <stp>StudyData</stp>
        <stp>WMAZW3??4</stp>
        <stp>Bar</stp>
        <stp/>
        <stp>Close</stp>
        <stp>D</stp>
        <stp/>
        <stp/>
        <stp/>
        <stp/>
        <stp/>
        <stp>T</stp>
        <tr r="E65" s="2"/>
      </tp>
      <tp t="s">
        <v/>
        <stp/>
        <stp>StudyData</stp>
        <stp>WMAZW2??4</stp>
        <stp>Bar</stp>
        <stp/>
        <stp>Close</stp>
        <stp>D</stp>
        <stp/>
        <stp/>
        <stp/>
        <stp/>
        <stp/>
        <stp>T</stp>
        <tr r="N40" s="2"/>
      </tp>
      <tp t="s">
        <v/>
        <stp/>
        <stp>StudyData</stp>
        <stp>WMAZW5??5</stp>
        <stp>Bar</stp>
        <stp/>
        <stp>Close</stp>
        <stp>D</stp>
        <stp/>
        <stp/>
        <stp/>
        <stp/>
        <stp/>
        <stp>T</stp>
        <tr r="F89" s="2"/>
      </tp>
      <tp t="s">
        <v/>
        <stp/>
        <stp>StudyData</stp>
        <stp>WMAZW4??5</stp>
        <stp>Bar</stp>
        <stp/>
        <stp>Close</stp>
        <stp>D</stp>
        <stp/>
        <stp/>
        <stp/>
        <stp/>
        <stp/>
        <stp>T</stp>
        <tr r="O65" s="2"/>
      </tp>
      <tp t="s">
        <v/>
        <stp/>
        <stp>StudyData</stp>
        <stp>WMAZW1??5</stp>
        <stp>Bar</stp>
        <stp/>
        <stp>Close</stp>
        <stp>D</stp>
        <stp/>
        <stp/>
        <stp/>
        <stp/>
        <stp/>
        <stp>T</stp>
        <tr r="F40" s="2"/>
      </tp>
      <tp t="s">
        <v/>
        <stp/>
        <stp>StudyData</stp>
        <stp>WMAZW3??5</stp>
        <stp>Bar</stp>
        <stp/>
        <stp>Close</stp>
        <stp>D</stp>
        <stp/>
        <stp/>
        <stp/>
        <stp/>
        <stp/>
        <stp>T</stp>
        <tr r="F65" s="2"/>
      </tp>
      <tp t="s">
        <v/>
        <stp/>
        <stp>StudyData</stp>
        <stp>WMAZW2??5</stp>
        <stp>Bar</stp>
        <stp/>
        <stp>Close</stp>
        <stp>D</stp>
        <stp/>
        <stp/>
        <stp/>
        <stp/>
        <stp/>
        <stp>T</stp>
        <tr r="O40" s="2"/>
      </tp>
      <tp t="s">
        <v/>
        <stp/>
        <stp>StudyData</stp>
        <stp>WMAZW5??2</stp>
        <stp>Bar</stp>
        <stp/>
        <stp>Close</stp>
        <stp>D</stp>
        <stp/>
        <stp/>
        <stp/>
        <stp/>
        <stp/>
        <stp>T</stp>
        <tr r="C89" s="2"/>
      </tp>
      <tp t="s">
        <v/>
        <stp/>
        <stp>StudyData</stp>
        <stp>WMAZW4??2</stp>
        <stp>Bar</stp>
        <stp/>
        <stp>Close</stp>
        <stp>D</stp>
        <stp/>
        <stp/>
        <stp/>
        <stp/>
        <stp/>
        <stp>T</stp>
        <tr r="L65" s="2"/>
      </tp>
      <tp t="s">
        <v/>
        <stp/>
        <stp>StudyData</stp>
        <stp>WMAZW6??2</stp>
        <stp>Bar</stp>
        <stp/>
        <stp>Close</stp>
        <stp>D</stp>
        <stp/>
        <stp/>
        <stp/>
        <stp/>
        <stp/>
        <stp>T</stp>
        <tr r="L89" s="2"/>
      </tp>
      <tp>
        <v>-69</v>
        <stp/>
        <stp>StudyData</stp>
        <stp>WMAZW1??2</stp>
        <stp>Bar</stp>
        <stp/>
        <stp>Close</stp>
        <stp>D</stp>
        <stp/>
        <stp/>
        <stp/>
        <stp/>
        <stp/>
        <stp>T</stp>
        <tr r="C40" s="2"/>
        <tr r="C40" s="2"/>
      </tp>
      <tp>
        <v>-210</v>
        <stp/>
        <stp>StudyData</stp>
        <stp>WMAZW3??2</stp>
        <stp>Bar</stp>
        <stp/>
        <stp>Close</stp>
        <stp>D</stp>
        <stp/>
        <stp/>
        <stp/>
        <stp/>
        <stp/>
        <stp>T</stp>
        <tr r="C65" s="2"/>
        <tr r="C65" s="2"/>
      </tp>
      <tp t="s">
        <v/>
        <stp/>
        <stp>StudyData</stp>
        <stp>WMAZW2??2</stp>
        <stp>Bar</stp>
        <stp/>
        <stp>Close</stp>
        <stp>D</stp>
        <stp/>
        <stp/>
        <stp/>
        <stp/>
        <stp/>
        <stp>T</stp>
        <tr r="L40" s="2"/>
      </tp>
      <tp t="s">
        <v/>
        <stp/>
        <stp>StudyData</stp>
        <stp>WMAZW5??3</stp>
        <stp>Bar</stp>
        <stp/>
        <stp>Close</stp>
        <stp>D</stp>
        <stp/>
        <stp/>
        <stp/>
        <stp/>
        <stp/>
        <stp>T</stp>
        <tr r="D89" s="2"/>
      </tp>
      <tp t="s">
        <v/>
        <stp/>
        <stp>StudyData</stp>
        <stp>WMAZW4??3</stp>
        <stp>Bar</stp>
        <stp/>
        <stp>Close</stp>
        <stp>D</stp>
        <stp/>
        <stp/>
        <stp/>
        <stp/>
        <stp/>
        <stp>T</stp>
        <tr r="M65" s="2"/>
      </tp>
      <tp t="s">
        <v/>
        <stp/>
        <stp>StudyData</stp>
        <stp>WMAZW6??3</stp>
        <stp>Bar</stp>
        <stp/>
        <stp>Close</stp>
        <stp>D</stp>
        <stp/>
        <stp/>
        <stp/>
        <stp/>
        <stp/>
        <stp>T</stp>
        <tr r="M89" s="2"/>
      </tp>
      <tp t="s">
        <v/>
        <stp/>
        <stp>StudyData</stp>
        <stp>WMAZW1??3</stp>
        <stp>Bar</stp>
        <stp/>
        <stp>Close</stp>
        <stp>D</stp>
        <stp/>
        <stp/>
        <stp/>
        <stp/>
        <stp/>
        <stp>T</stp>
        <tr r="D40" s="2"/>
      </tp>
      <tp t="s">
        <v/>
        <stp/>
        <stp>StudyData</stp>
        <stp>WMAZW3??3</stp>
        <stp>Bar</stp>
        <stp/>
        <stp>Close</stp>
        <stp>D</stp>
        <stp/>
        <stp/>
        <stp/>
        <stp/>
        <stp/>
        <stp>T</stp>
        <tr r="D65" s="2"/>
      </tp>
      <tp t="s">
        <v/>
        <stp/>
        <stp>StudyData</stp>
        <stp>WMAZW2??3</stp>
        <stp>Bar</stp>
        <stp/>
        <stp>Close</stp>
        <stp>D</stp>
        <stp/>
        <stp/>
        <stp/>
        <stp/>
        <stp/>
        <stp>T</stp>
        <tr r="M40" s="2"/>
      </tp>
      <tp t="s">
        <v/>
        <stp/>
        <stp>StudyData</stp>
        <stp>WMAZW5??1</stp>
        <stp>Bar</stp>
        <stp/>
        <stp>Close</stp>
        <stp>D</stp>
        <stp/>
        <stp/>
        <stp/>
        <stp/>
        <stp/>
        <stp>T</stp>
        <tr r="B89" s="2"/>
      </tp>
      <tp t="s">
        <v/>
        <stp/>
        <stp>StudyData</stp>
        <stp>WMAZW4??1</stp>
        <stp>Bar</stp>
        <stp/>
        <stp>Close</stp>
        <stp>D</stp>
        <stp/>
        <stp/>
        <stp/>
        <stp/>
        <stp/>
        <stp>T</stp>
        <tr r="K65" s="2"/>
      </tp>
      <tp t="s">
        <v/>
        <stp/>
        <stp>StudyData</stp>
        <stp>WMAZW6??1</stp>
        <stp>Bar</stp>
        <stp/>
        <stp>Close</stp>
        <stp>D</stp>
        <stp/>
        <stp/>
        <stp/>
        <stp/>
        <stp/>
        <stp>T</stp>
        <tr r="K89" s="2"/>
      </tp>
      <tp>
        <v>-50</v>
        <stp/>
        <stp>StudyData</stp>
        <stp>WMAZW1??1</stp>
        <stp>Bar</stp>
        <stp/>
        <stp>Close</stp>
        <stp>D</stp>
        <stp/>
        <stp/>
        <stp/>
        <stp/>
        <stp/>
        <stp>T</stp>
        <tr r="B40" s="2"/>
        <tr r="B40" s="2"/>
      </tp>
      <tp t="s">
        <v/>
        <stp/>
        <stp>StudyData</stp>
        <stp>WMAZW3??1</stp>
        <stp>Bar</stp>
        <stp/>
        <stp>Close</stp>
        <stp>D</stp>
        <stp/>
        <stp/>
        <stp/>
        <stp/>
        <stp/>
        <stp>T</stp>
        <tr r="B65" s="2"/>
      </tp>
      <tp t="s">
        <v/>
        <stp/>
        <stp>StudyData</stp>
        <stp>WMAZW2??1</stp>
        <stp>Bar</stp>
        <stp/>
        <stp>Close</stp>
        <stp>D</stp>
        <stp/>
        <stp/>
        <stp/>
        <stp/>
        <stp/>
        <stp>T</stp>
        <tr r="K40" s="2"/>
      </tp>
      <tp t="s">
        <v/>
        <stp/>
        <stp>StudyData</stp>
        <stp>YMAZW5??1</stp>
        <stp>Bar</stp>
        <stp/>
        <stp>Close</stp>
        <stp>D</stp>
        <stp/>
        <stp/>
        <stp/>
        <stp/>
        <stp/>
        <stp>T</stp>
        <tr r="B89" s="22"/>
      </tp>
      <tp t="s">
        <v/>
        <stp/>
        <stp>StudyData</stp>
        <stp>YMAZW4??1</stp>
        <stp>Bar</stp>
        <stp/>
        <stp>Close</stp>
        <stp>D</stp>
        <stp/>
        <stp/>
        <stp/>
        <stp/>
        <stp/>
        <stp>T</stp>
        <tr r="K65" s="22"/>
      </tp>
      <tp t="s">
        <v/>
        <stp/>
        <stp>StudyData</stp>
        <stp>YMAZW6??1</stp>
        <stp>Bar</stp>
        <stp/>
        <stp>Close</stp>
        <stp>D</stp>
        <stp/>
        <stp/>
        <stp/>
        <stp/>
        <stp/>
        <stp>T</stp>
        <tr r="K89" s="22"/>
      </tp>
      <tp>
        <v>-44</v>
        <stp/>
        <stp>StudyData</stp>
        <stp>YMAZW1??1</stp>
        <stp>Bar</stp>
        <stp/>
        <stp>Close</stp>
        <stp>D</stp>
        <stp/>
        <stp/>
        <stp/>
        <stp/>
        <stp/>
        <stp>T</stp>
        <tr r="B40" s="22"/>
        <tr r="B40" s="22"/>
      </tp>
      <tp t="s">
        <v/>
        <stp/>
        <stp>StudyData</stp>
        <stp>YMAZW3??1</stp>
        <stp>Bar</stp>
        <stp/>
        <stp>Close</stp>
        <stp>D</stp>
        <stp/>
        <stp/>
        <stp/>
        <stp/>
        <stp/>
        <stp>T</stp>
        <tr r="B65" s="22"/>
      </tp>
      <tp t="s">
        <v/>
        <stp/>
        <stp>StudyData</stp>
        <stp>YMAZW2??1</stp>
        <stp>Bar</stp>
        <stp/>
        <stp>Close</stp>
        <stp>D</stp>
        <stp/>
        <stp/>
        <stp/>
        <stp/>
        <stp/>
        <stp>T</stp>
        <tr r="K40" s="22"/>
      </tp>
      <tp t="s">
        <v/>
        <stp/>
        <stp>StudyData</stp>
        <stp>YMAZW5??2</stp>
        <stp>Bar</stp>
        <stp/>
        <stp>Close</stp>
        <stp>D</stp>
        <stp/>
        <stp/>
        <stp/>
        <stp/>
        <stp/>
        <stp>T</stp>
        <tr r="C89" s="22"/>
      </tp>
      <tp t="s">
        <v/>
        <stp/>
        <stp>StudyData</stp>
        <stp>YMAZW4??2</stp>
        <stp>Bar</stp>
        <stp/>
        <stp>Close</stp>
        <stp>D</stp>
        <stp/>
        <stp/>
        <stp/>
        <stp/>
        <stp/>
        <stp>T</stp>
        <tr r="L65" s="22"/>
      </tp>
      <tp t="s">
        <v/>
        <stp/>
        <stp>StudyData</stp>
        <stp>YMAZW6??2</stp>
        <stp>Bar</stp>
        <stp/>
        <stp>Close</stp>
        <stp>D</stp>
        <stp/>
        <stp/>
        <stp/>
        <stp/>
        <stp/>
        <stp>T</stp>
        <tr r="L89" s="22"/>
      </tp>
      <tp t="s">
        <v/>
        <stp/>
        <stp>StudyData</stp>
        <stp>YMAZW1??2</stp>
        <stp>Bar</stp>
        <stp/>
        <stp>Close</stp>
        <stp>D</stp>
        <stp/>
        <stp/>
        <stp/>
        <stp/>
        <stp/>
        <stp>T</stp>
        <tr r="C40" s="22"/>
      </tp>
      <tp>
        <v>-33</v>
        <stp/>
        <stp>StudyData</stp>
        <stp>YMAZW3??2</stp>
        <stp>Bar</stp>
        <stp/>
        <stp>Close</stp>
        <stp>D</stp>
        <stp/>
        <stp/>
        <stp/>
        <stp/>
        <stp/>
        <stp>T</stp>
        <tr r="C65" s="22"/>
        <tr r="C65" s="22"/>
      </tp>
      <tp t="s">
        <v/>
        <stp/>
        <stp>StudyData</stp>
        <stp>YMAZW2??2</stp>
        <stp>Bar</stp>
        <stp/>
        <stp>Close</stp>
        <stp>D</stp>
        <stp/>
        <stp/>
        <stp/>
        <stp/>
        <stp/>
        <stp>T</stp>
        <tr r="L40" s="22"/>
      </tp>
      <tp t="s">
        <v/>
        <stp/>
        <stp>StudyData</stp>
        <stp>YMAZW5??3</stp>
        <stp>Bar</stp>
        <stp/>
        <stp>Close</stp>
        <stp>D</stp>
        <stp/>
        <stp/>
        <stp/>
        <stp/>
        <stp/>
        <stp>T</stp>
        <tr r="D89" s="22"/>
      </tp>
      <tp t="s">
        <v/>
        <stp/>
        <stp>StudyData</stp>
        <stp>YMAZW4??3</stp>
        <stp>Bar</stp>
        <stp/>
        <stp>Close</stp>
        <stp>D</stp>
        <stp/>
        <stp/>
        <stp/>
        <stp/>
        <stp/>
        <stp>T</stp>
        <tr r="M65" s="22"/>
      </tp>
      <tp t="s">
        <v/>
        <stp/>
        <stp>StudyData</stp>
        <stp>YMAZW1??3</stp>
        <stp>Bar</stp>
        <stp/>
        <stp>Close</stp>
        <stp>D</stp>
        <stp/>
        <stp/>
        <stp/>
        <stp/>
        <stp/>
        <stp>T</stp>
        <tr r="D40" s="22"/>
      </tp>
      <tp t="s">
        <v/>
        <stp/>
        <stp>StudyData</stp>
        <stp>YMAZW3??3</stp>
        <stp>Bar</stp>
        <stp/>
        <stp>Close</stp>
        <stp>D</stp>
        <stp/>
        <stp/>
        <stp/>
        <stp/>
        <stp/>
        <stp>T</stp>
        <tr r="D65" s="22"/>
      </tp>
      <tp t="s">
        <v/>
        <stp/>
        <stp>StudyData</stp>
        <stp>YMAZW2??3</stp>
        <stp>Bar</stp>
        <stp/>
        <stp>Close</stp>
        <stp>D</stp>
        <stp/>
        <stp/>
        <stp/>
        <stp/>
        <stp/>
        <stp>T</stp>
        <tr r="M40" s="22"/>
      </tp>
      <tp t="s">
        <v/>
        <stp/>
        <stp>StudyData</stp>
        <stp>YMAZW5??4</stp>
        <stp>Bar</stp>
        <stp/>
        <stp>Close</stp>
        <stp>D</stp>
        <stp/>
        <stp/>
        <stp/>
        <stp/>
        <stp/>
        <stp>T</stp>
        <tr r="E89" s="22"/>
      </tp>
      <tp t="s">
        <v/>
        <stp/>
        <stp>StudyData</stp>
        <stp>YMAZW4??4</stp>
        <stp>Bar</stp>
        <stp/>
        <stp>Close</stp>
        <stp>D</stp>
        <stp/>
        <stp/>
        <stp/>
        <stp/>
        <stp/>
        <stp>T</stp>
        <tr r="N65" s="22"/>
      </tp>
      <tp t="s">
        <v/>
        <stp/>
        <stp>StudyData</stp>
        <stp>YMAZW1??4</stp>
        <stp>Bar</stp>
        <stp/>
        <stp>Close</stp>
        <stp>D</stp>
        <stp/>
        <stp/>
        <stp/>
        <stp/>
        <stp/>
        <stp>T</stp>
        <tr r="E40" s="22"/>
      </tp>
      <tp t="s">
        <v/>
        <stp/>
        <stp>StudyData</stp>
        <stp>YMAZW3??4</stp>
        <stp>Bar</stp>
        <stp/>
        <stp>Close</stp>
        <stp>D</stp>
        <stp/>
        <stp/>
        <stp/>
        <stp/>
        <stp/>
        <stp>T</stp>
        <tr r="E65" s="22"/>
      </tp>
      <tp t="s">
        <v/>
        <stp/>
        <stp>StudyData</stp>
        <stp>YMAZW2??4</stp>
        <stp>Bar</stp>
        <stp/>
        <stp>Close</stp>
        <stp>D</stp>
        <stp/>
        <stp/>
        <stp/>
        <stp/>
        <stp/>
        <stp>T</stp>
        <tr r="N40" s="22"/>
      </tp>
      <tp t="s">
        <v/>
        <stp/>
        <stp>StudyData</stp>
        <stp>YMAZW5??5</stp>
        <stp>Bar</stp>
        <stp/>
        <stp>Close</stp>
        <stp>D</stp>
        <stp/>
        <stp/>
        <stp/>
        <stp/>
        <stp/>
        <stp>T</stp>
        <tr r="F89" s="22"/>
      </tp>
      <tp t="s">
        <v/>
        <stp/>
        <stp>StudyData</stp>
        <stp>YMAZW4??5</stp>
        <stp>Bar</stp>
        <stp/>
        <stp>Close</stp>
        <stp>D</stp>
        <stp/>
        <stp/>
        <stp/>
        <stp/>
        <stp/>
        <stp>T</stp>
        <tr r="O65" s="22"/>
      </tp>
      <tp t="s">
        <v/>
        <stp/>
        <stp>StudyData</stp>
        <stp>YMAZW1??5</stp>
        <stp>Bar</stp>
        <stp/>
        <stp>Close</stp>
        <stp>D</stp>
        <stp/>
        <stp/>
        <stp/>
        <stp/>
        <stp/>
        <stp>T</stp>
        <tr r="F40" s="22"/>
      </tp>
      <tp t="s">
        <v/>
        <stp/>
        <stp>StudyData</stp>
        <stp>YMAZW3??5</stp>
        <stp>Bar</stp>
        <stp/>
        <stp>Close</stp>
        <stp>D</stp>
        <stp/>
        <stp/>
        <stp/>
        <stp/>
        <stp/>
        <stp>T</stp>
        <tr r="F65" s="22"/>
      </tp>
      <tp t="s">
        <v/>
        <stp/>
        <stp>StudyData</stp>
        <stp>YMAZW2??5</stp>
        <stp>Bar</stp>
        <stp/>
        <stp>Close</stp>
        <stp>D</stp>
        <stp/>
        <stp/>
        <stp/>
        <stp/>
        <stp/>
        <stp>T</stp>
        <tr r="O40" s="22"/>
      </tp>
      <tp t="s">
        <v/>
        <stp/>
        <stp>StudyData</stp>
        <stp>YMAZW1??6</stp>
        <stp>Bar</stp>
        <stp/>
        <stp>Close</stp>
        <stp>D</stp>
        <stp/>
        <stp/>
        <stp/>
        <stp/>
        <stp/>
        <stp>T</stp>
        <tr r="G40" s="22"/>
      </tp>
      <tp t="s">
        <v/>
        <stp/>
        <stp>StudyData</stp>
        <stp>YMAZW3??6</stp>
        <stp>Bar</stp>
        <stp/>
        <stp>Close</stp>
        <stp>D</stp>
        <stp/>
        <stp/>
        <stp/>
        <stp/>
        <stp/>
        <stp>T</stp>
        <tr r="G65" s="22"/>
      </tp>
      <tp t="s">
        <v/>
        <stp/>
        <stp>StudyData</stp>
        <stp>YMAZW2??6</stp>
        <stp>Bar</stp>
        <stp/>
        <stp>Close</stp>
        <stp>D</stp>
        <stp/>
        <stp/>
        <stp/>
        <stp/>
        <stp/>
        <stp>T</stp>
        <tr r="P40" s="22"/>
      </tp>
      <tp t="s">
        <v/>
        <stp/>
        <stp>StudyData</stp>
        <stp>YMAZW2??7</stp>
        <stp>Bar</stp>
        <stp/>
        <stp>Close</stp>
        <stp>D</stp>
        <stp/>
        <stp/>
        <stp/>
        <stp/>
        <stp/>
        <stp>T</stp>
        <tr r="Q40" s="22"/>
      </tp>
      <tp t="s">
        <v/>
        <stp/>
        <stp>ContractData</stp>
        <stp>YMAZW4??3</stp>
        <stp>NetLastTradeToday</stp>
        <stp/>
        <stp>T</stp>
        <tr r="Q56" s="22"/>
        <tr r="P56" s="22"/>
      </tp>
      <tp t="s">
        <v/>
        <stp/>
        <stp>ContractData</stp>
        <stp>YMAZW5??3</stp>
        <stp>NetLastTradeToday</stp>
        <stp/>
        <stp>T</stp>
        <tr r="H81" s="22"/>
        <tr r="G81" s="22"/>
      </tp>
      <tp t="s">
        <v/>
        <stp/>
        <stp>ContractData</stp>
        <stp>YMAZW1??3</stp>
        <stp>NetLastTradeToday</stp>
        <stp/>
        <stp>T</stp>
        <tr r="G31" s="22"/>
        <tr r="H31" s="22"/>
      </tp>
      <tp t="s">
        <v/>
        <stp/>
        <stp>ContractData</stp>
        <stp>YMAZW2??3</stp>
        <stp>NetLastTradeToday</stp>
        <stp/>
        <stp>T</stp>
        <tr r="P31" s="22"/>
        <tr r="Q31" s="22"/>
      </tp>
      <tp t="s">
        <v/>
        <stp/>
        <stp>ContractData</stp>
        <stp>YMAZW3??3</stp>
        <stp>NetLastTradeToday</stp>
        <stp/>
        <stp>T</stp>
        <tr r="G56" s="22"/>
        <tr r="H56" s="22"/>
      </tp>
      <tp t="s">
        <v/>
        <stp/>
        <stp>ContractData</stp>
        <stp>YMAZW4??2</stp>
        <stp>NetLastTradeToday</stp>
        <stp/>
        <stp>T</stp>
        <tr r="P55" s="22"/>
        <tr r="Q55" s="22"/>
      </tp>
      <tp t="s">
        <v/>
        <stp/>
        <stp>ContractData</stp>
        <stp>YMAZW5??2</stp>
        <stp>NetLastTradeToday</stp>
        <stp/>
        <stp>T</stp>
        <tr r="G80" s="22"/>
        <tr r="H80" s="22"/>
      </tp>
      <tp t="s">
        <v/>
        <stp/>
        <stp>ContractData</stp>
        <stp>YMAZW6??2</stp>
        <stp>NetLastTradeToday</stp>
        <stp/>
        <stp>T</stp>
        <tr r="Q80" s="22"/>
        <tr r="P80" s="22"/>
      </tp>
      <tp t="s">
        <v/>
        <stp/>
        <stp>ContractData</stp>
        <stp>YMAZW1??2</stp>
        <stp>NetLastTradeToday</stp>
        <stp/>
        <stp>T</stp>
        <tr r="H30" s="22"/>
        <tr r="G30" s="22"/>
      </tp>
      <tp t="s">
        <v/>
        <stp/>
        <stp>ContractData</stp>
        <stp>YMAZW2??2</stp>
        <stp>NetLastTradeToday</stp>
        <stp/>
        <stp>T</stp>
        <tr r="Q30" s="22"/>
        <tr r="P30" s="22"/>
      </tp>
      <tp>
        <v>9</v>
        <stp/>
        <stp>ContractData</stp>
        <stp>YMAZW3??2</stp>
        <stp>NetLastTradeToday</stp>
        <stp/>
        <stp>T</stp>
        <tr r="H55" s="22"/>
        <tr r="G55" s="22"/>
      </tp>
      <tp t="s">
        <v/>
        <stp/>
        <stp>ContractData</stp>
        <stp>YMAZW4??1</stp>
        <stp>NetLastTradeToday</stp>
        <stp/>
        <stp>T</stp>
        <tr r="P54" s="22"/>
        <tr r="Q54" s="22"/>
      </tp>
      <tp t="s">
        <v/>
        <stp/>
        <stp>ContractData</stp>
        <stp>YMAZW5??1</stp>
        <stp>NetLastTradeToday</stp>
        <stp/>
        <stp>T</stp>
        <tr r="G79" s="22"/>
        <tr r="H79" s="22"/>
      </tp>
      <tp t="s">
        <v/>
        <stp/>
        <stp>ContractData</stp>
        <stp>YMAZW6??1</stp>
        <stp>NetLastTradeToday</stp>
        <stp/>
        <stp>T</stp>
        <tr r="Q79" s="22"/>
        <tr r="P79" s="22"/>
      </tp>
      <tp>
        <v>-1</v>
        <stp/>
        <stp>ContractData</stp>
        <stp>YMAZW1??1</stp>
        <stp>NetLastTradeToday</stp>
        <stp/>
        <stp>T</stp>
        <tr r="H29" s="22"/>
        <tr r="G29" s="22"/>
      </tp>
      <tp t="s">
        <v/>
        <stp/>
        <stp>ContractData</stp>
        <stp>YMAZW2??1</stp>
        <stp>NetLastTradeToday</stp>
        <stp/>
        <stp>T</stp>
        <tr r="P29" s="22"/>
        <tr r="Q29" s="22"/>
      </tp>
      <tp t="s">
        <v/>
        <stp/>
        <stp>ContractData</stp>
        <stp>YMAZW3??1</stp>
        <stp>NetLastTradeToday</stp>
        <stp/>
        <stp>T</stp>
        <tr r="G54" s="22"/>
        <tr r="H54" s="22"/>
      </tp>
      <tp t="s">
        <v/>
        <stp/>
        <stp>ContractData</stp>
        <stp>YMAZW2??7</stp>
        <stp>NetLastTradeToday</stp>
        <stp/>
        <stp>T</stp>
        <tr r="P35" s="22"/>
        <tr r="Q35" s="22"/>
      </tp>
      <tp t="s">
        <v/>
        <stp/>
        <stp>ContractData</stp>
        <stp>YMAZW1??6</stp>
        <stp>NetLastTradeToday</stp>
        <stp/>
        <stp>T</stp>
        <tr r="H34" s="22"/>
        <tr r="G34" s="22"/>
      </tp>
      <tp t="s">
        <v/>
        <stp/>
        <stp>ContractData</stp>
        <stp>YMAZW2??6</stp>
        <stp>NetLastTradeToday</stp>
        <stp/>
        <stp>T</stp>
        <tr r="P34" s="22"/>
        <tr r="Q34" s="22"/>
      </tp>
      <tp t="s">
        <v/>
        <stp/>
        <stp>ContractData</stp>
        <stp>YMAZW3??6</stp>
        <stp>NetLastTradeToday</stp>
        <stp/>
        <stp>T</stp>
        <tr r="H59" s="22"/>
        <tr r="G59" s="22"/>
      </tp>
      <tp t="s">
        <v/>
        <stp/>
        <stp>ContractData</stp>
        <stp>YMAZW4??5</stp>
        <stp>NetLastTradeToday</stp>
        <stp/>
        <stp>T</stp>
        <tr r="Q58" s="22"/>
        <tr r="P58" s="22"/>
      </tp>
      <tp t="s">
        <v/>
        <stp/>
        <stp>ContractData</stp>
        <stp>YMAZW5??5</stp>
        <stp>NetLastTradeToday</stp>
        <stp/>
        <stp>T</stp>
        <tr r="H83" s="22"/>
        <tr r="G83" s="22"/>
      </tp>
      <tp t="s">
        <v/>
        <stp/>
        <stp>ContractData</stp>
        <stp>YMAZW1??5</stp>
        <stp>NetLastTradeToday</stp>
        <stp/>
        <stp>T</stp>
        <tr r="H33" s="22"/>
        <tr r="G33" s="22"/>
      </tp>
      <tp t="s">
        <v/>
        <stp/>
        <stp>ContractData</stp>
        <stp>YMAZW2??5</stp>
        <stp>NetLastTradeToday</stp>
        <stp/>
        <stp>T</stp>
        <tr r="Q33" s="22"/>
        <tr r="P33" s="22"/>
      </tp>
      <tp t="s">
        <v/>
        <stp/>
        <stp>ContractData</stp>
        <stp>YMAZW3??5</stp>
        <stp>NetLastTradeToday</stp>
        <stp/>
        <stp>T</stp>
        <tr r="H58" s="22"/>
        <tr r="G58" s="22"/>
      </tp>
      <tp t="s">
        <v/>
        <stp/>
        <stp>ContractData</stp>
        <stp>YMAZW4??4</stp>
        <stp>NetLastTradeToday</stp>
        <stp/>
        <stp>T</stp>
        <tr r="Q57" s="22"/>
        <tr r="P57" s="22"/>
      </tp>
      <tp t="s">
        <v/>
        <stp/>
        <stp>ContractData</stp>
        <stp>YMAZW5??4</stp>
        <stp>NetLastTradeToday</stp>
        <stp/>
        <stp>T</stp>
        <tr r="H82" s="22"/>
        <tr r="G82" s="22"/>
      </tp>
      <tp t="s">
        <v/>
        <stp/>
        <stp>ContractData</stp>
        <stp>YMAZW1??4</stp>
        <stp>NetLastTradeToday</stp>
        <stp/>
        <stp>T</stp>
        <tr r="H32" s="22"/>
        <tr r="G32" s="22"/>
      </tp>
      <tp t="s">
        <v/>
        <stp/>
        <stp>ContractData</stp>
        <stp>YMAZW2??4</stp>
        <stp>NetLastTradeToday</stp>
        <stp/>
        <stp>T</stp>
        <tr r="Q32" s="22"/>
        <tr r="P32" s="22"/>
      </tp>
      <tp t="s">
        <v/>
        <stp/>
        <stp>ContractData</stp>
        <stp>YMAZW3??4</stp>
        <stp>NetLastTradeToday</stp>
        <stp/>
        <stp>T</stp>
        <tr r="H57" s="22"/>
        <tr r="G57" s="22"/>
      </tp>
      <tp t="s">
        <v/>
        <stp/>
        <stp>ContractData</stp>
        <stp>WMAZW4??5</stp>
        <stp>NetLastTradeToday</stp>
        <stp/>
        <stp>T</stp>
        <tr r="P58" s="2"/>
        <tr r="Q58" s="2"/>
      </tp>
      <tp t="s">
        <v/>
        <stp/>
        <stp>ContractData</stp>
        <stp>WMAZW5??5</stp>
        <stp>NetLastTradeToday</stp>
        <stp/>
        <stp>T</stp>
        <tr r="G83" s="2"/>
        <tr r="H83" s="2"/>
      </tp>
      <tp t="s">
        <v/>
        <stp/>
        <stp>ContractData</stp>
        <stp>WMAZW1??5</stp>
        <stp>NetLastTradeToday</stp>
        <stp/>
        <stp>T</stp>
        <tr r="G33" s="2"/>
        <tr r="H33" s="2"/>
      </tp>
      <tp t="s">
        <v/>
        <stp/>
        <stp>ContractData</stp>
        <stp>WMAZW2??5</stp>
        <stp>NetLastTradeToday</stp>
        <stp/>
        <stp>T</stp>
        <tr r="P33" s="2"/>
        <tr r="Q33" s="2"/>
      </tp>
      <tp t="s">
        <v/>
        <stp/>
        <stp>ContractData</stp>
        <stp>WMAZW3??5</stp>
        <stp>NetLastTradeToday</stp>
        <stp/>
        <stp>T</stp>
        <tr r="G58" s="2"/>
        <tr r="H58" s="2"/>
      </tp>
      <tp>
        <v>82</v>
        <stp/>
        <stp>ContractData</stp>
        <stp>WMAZW4??4</stp>
        <stp>NetLastTradeToday</stp>
        <stp/>
        <stp>T</stp>
        <tr r="Q57" s="2"/>
        <tr r="P57" s="2"/>
      </tp>
      <tp t="s">
        <v/>
        <stp/>
        <stp>ContractData</stp>
        <stp>WMAZW5??4</stp>
        <stp>NetLastTradeToday</stp>
        <stp/>
        <stp>T</stp>
        <tr r="H82" s="2"/>
        <tr r="G82" s="2"/>
      </tp>
      <tp t="s">
        <v/>
        <stp/>
        <stp>ContractData</stp>
        <stp>WMAZW1??4</stp>
        <stp>NetLastTradeToday</stp>
        <stp/>
        <stp>T</stp>
        <tr r="H32" s="2"/>
        <tr r="G32" s="2"/>
      </tp>
      <tp t="s">
        <v/>
        <stp/>
        <stp>ContractData</stp>
        <stp>WMAZW2??4</stp>
        <stp>NetLastTradeToday</stp>
        <stp/>
        <stp>T</stp>
        <tr r="Q32" s="2"/>
        <tr r="P32" s="2"/>
      </tp>
      <tp t="s">
        <v/>
        <stp/>
        <stp>ContractData</stp>
        <stp>WMAZW3??4</stp>
        <stp>NetLastTradeToday</stp>
        <stp/>
        <stp>T</stp>
        <tr r="G57" s="2"/>
        <tr r="H57" s="2"/>
      </tp>
      <tp t="s">
        <v/>
        <stp/>
        <stp>ContractData</stp>
        <stp>WMAZW2??7</stp>
        <stp>NetLastTradeToday</stp>
        <stp/>
        <stp>T</stp>
        <tr r="Q35" s="2"/>
        <tr r="P35" s="2"/>
      </tp>
      <tp t="s">
        <v/>
        <stp/>
        <stp>ContractData</stp>
        <stp>WMAZW1??6</stp>
        <stp>NetLastTradeToday</stp>
        <stp/>
        <stp>T</stp>
        <tr r="G34" s="2"/>
        <tr r="H34" s="2"/>
      </tp>
      <tp>
        <v>11</v>
        <stp/>
        <stp>ContractData</stp>
        <stp>WMAZW2??6</stp>
        <stp>NetLastTradeToday</stp>
        <stp/>
        <stp>T</stp>
        <tr r="P34" s="2"/>
        <tr r="Q34" s="2"/>
      </tp>
      <tp t="s">
        <v/>
        <stp/>
        <stp>ContractData</stp>
        <stp>WMAZW3??6</stp>
        <stp>NetLastTradeToday</stp>
        <stp/>
        <stp>T</stp>
        <tr r="G59" s="2"/>
        <tr r="H59" s="2"/>
      </tp>
      <tp t="s">
        <v/>
        <stp/>
        <stp>ContractData</stp>
        <stp>WMAZW4??1</stp>
        <stp>NetLastTradeToday</stp>
        <stp/>
        <stp>T</stp>
        <tr r="Q54" s="2"/>
        <tr r="P54" s="2"/>
      </tp>
      <tp t="s">
        <v/>
        <stp/>
        <stp>ContractData</stp>
        <stp>WMAZW5??1</stp>
        <stp>NetLastTradeToday</stp>
        <stp/>
        <stp>T</stp>
        <tr r="G79" s="2"/>
        <tr r="H79" s="2"/>
      </tp>
      <tp t="s">
        <v/>
        <stp/>
        <stp>ContractData</stp>
        <stp>WMAZW6??1</stp>
        <stp>NetLastTradeToday</stp>
        <stp/>
        <stp>T</stp>
        <tr r="P79" s="2"/>
        <tr r="Q79" s="2"/>
      </tp>
      <tp>
        <v>31</v>
        <stp/>
        <stp>ContractData</stp>
        <stp>WMAZW1??1</stp>
        <stp>NetLastTradeToday</stp>
        <stp/>
        <stp>T</stp>
        <tr r="H29" s="2"/>
        <tr r="G29" s="2"/>
      </tp>
      <tp t="s">
        <v/>
        <stp/>
        <stp>ContractData</stp>
        <stp>WMAZW2??1</stp>
        <stp>NetLastTradeToday</stp>
        <stp/>
        <stp>T</stp>
        <tr r="Q29" s="2"/>
        <tr r="P29" s="2"/>
      </tp>
      <tp t="s">
        <v/>
        <stp/>
        <stp>ContractData</stp>
        <stp>WMAZW3??1</stp>
        <stp>NetLastTradeToday</stp>
        <stp/>
        <stp>T</stp>
        <tr r="H54" s="2"/>
        <tr r="G54" s="2"/>
      </tp>
      <tp t="s">
        <v/>
        <stp/>
        <stp>ContractData</stp>
        <stp>WMAZW4??3</stp>
        <stp>NetLastTradeToday</stp>
        <stp/>
        <stp>T</stp>
        <tr r="Q56" s="2"/>
        <tr r="P56" s="2"/>
      </tp>
      <tp t="s">
        <v/>
        <stp/>
        <stp>ContractData</stp>
        <stp>WMAZW5??3</stp>
        <stp>NetLastTradeToday</stp>
        <stp/>
        <stp>T</stp>
        <tr r="G81" s="2"/>
        <tr r="H81" s="2"/>
      </tp>
      <tp t="s">
        <v/>
        <stp/>
        <stp>ContractData</stp>
        <stp>WMAZW6??3</stp>
        <stp>NetLastTradeToday</stp>
        <stp/>
        <stp>T</stp>
        <tr r="Q81" s="2"/>
        <tr r="P81" s="2"/>
      </tp>
      <tp t="s">
        <v/>
        <stp/>
        <stp>ContractData</stp>
        <stp>WMAZW1??3</stp>
        <stp>NetLastTradeToday</stp>
        <stp/>
        <stp>T</stp>
        <tr r="H31" s="2"/>
        <tr r="G31" s="2"/>
      </tp>
      <tp t="s">
        <v/>
        <stp/>
        <stp>ContractData</stp>
        <stp>WMAZW2??3</stp>
        <stp>NetLastTradeToday</stp>
        <stp/>
        <stp>T</stp>
        <tr r="Q31" s="2"/>
        <tr r="P31" s="2"/>
      </tp>
      <tp t="s">
        <v/>
        <stp/>
        <stp>ContractData</stp>
        <stp>WMAZW3??3</stp>
        <stp>NetLastTradeToday</stp>
        <stp/>
        <stp>T</stp>
        <tr r="G56" s="2"/>
        <tr r="H56" s="2"/>
      </tp>
      <tp t="s">
        <v/>
        <stp/>
        <stp>ContractData</stp>
        <stp>WMAZW4??2</stp>
        <stp>NetLastTradeToday</stp>
        <stp/>
        <stp>T</stp>
        <tr r="Q55" s="2"/>
        <tr r="P55" s="2"/>
      </tp>
      <tp t="s">
        <v/>
        <stp/>
        <stp>ContractData</stp>
        <stp>WMAZW5??2</stp>
        <stp>NetLastTradeToday</stp>
        <stp/>
        <stp>T</stp>
        <tr r="G80" s="2"/>
        <tr r="H80" s="2"/>
      </tp>
      <tp t="s">
        <v/>
        <stp/>
        <stp>ContractData</stp>
        <stp>WMAZW6??2</stp>
        <stp>NetLastTradeToday</stp>
        <stp/>
        <stp>T</stp>
        <tr r="Q80" s="2"/>
        <tr r="P80" s="2"/>
      </tp>
      <tp>
        <v>-29</v>
        <stp/>
        <stp>ContractData</stp>
        <stp>WMAZW1??2</stp>
        <stp>NetLastTradeToday</stp>
        <stp/>
        <stp>T</stp>
        <tr r="H30" s="2"/>
        <tr r="G30" s="2"/>
      </tp>
      <tp t="s">
        <v/>
        <stp/>
        <stp>ContractData</stp>
        <stp>WMAZW2??2</stp>
        <stp>NetLastTradeToday</stp>
        <stp/>
        <stp>T</stp>
        <tr r="P30" s="2"/>
        <tr r="Q30" s="2"/>
      </tp>
      <tp>
        <v>9</v>
        <stp/>
        <stp>ContractData</stp>
        <stp>WMAZW3??2</stp>
        <stp>NetLastTradeToday</stp>
        <stp/>
        <stp>T</stp>
        <tr r="H55" s="2"/>
        <tr r="G55" s="2"/>
      </tp>
      <tp t="s">
        <v>Wheat, Dec 24</v>
        <stp/>
        <stp>ContractData</stp>
        <stp>WEAT</stp>
        <stp>LongDescription</stp>
        <tr r="K3" s="14"/>
      </tp>
      <tp t="s">
        <v/>
        <stp/>
        <stp>ContractData</stp>
        <stp>SUNSW1??3</stp>
        <stp>LastTrade</stp>
        <stp/>
        <stp>T</stp>
        <tr r="D15" s="19"/>
      </tp>
      <tp>
        <v>130</v>
        <stp/>
        <stp>ContractData</stp>
        <stp>SUNSW2??3</stp>
        <stp>LastTrade</stp>
        <stp/>
        <stp>T</stp>
        <tr r="D22" s="19"/>
      </tp>
      <tp t="s">
        <v/>
        <stp/>
        <stp>ContractData</stp>
        <stp>SUNSW3??3</stp>
        <stp>LastTrade</stp>
        <stp/>
        <stp>T</stp>
        <tr r="D30" s="19"/>
      </tp>
      <tp t="s">
        <v/>
        <stp/>
        <stp>ContractData</stp>
        <stp>SUNSW4??3</stp>
        <stp>LastTrade</stp>
        <stp/>
        <stp>T</stp>
        <tr r="D38" s="19"/>
      </tp>
      <tp t="s">
        <v>768: Current Message -&gt; Not found: SUNSW5</v>
        <stp/>
        <stp>ContractData</stp>
        <stp>SUNSW5??3</stp>
        <stp>LastTrade</stp>
        <stp/>
        <stp>T</stp>
        <tr r="D46" s="19"/>
      </tp>
      <tp t="s">
        <v>768: Current Message -&gt; Not found: SUNSW6</v>
        <stp/>
        <stp>ContractData</stp>
        <stp>SUNSW6??3</stp>
        <stp>LastTrade</stp>
        <stp/>
        <stp>T</stp>
        <tr r="D54" s="19"/>
      </tp>
      <tp t="s">
        <v/>
        <stp/>
        <stp>ContractData</stp>
        <stp>SUNSW1??2</stp>
        <stp>LastTrade</stp>
        <stp/>
        <stp>T</stp>
        <tr r="D14" s="19"/>
      </tp>
      <tp>
        <v>-760</v>
        <stp/>
        <stp>ContractData</stp>
        <stp>SUNSW2??2</stp>
        <stp>LastTrade</stp>
        <stp/>
        <stp>T</stp>
        <tr r="D21" s="19"/>
      </tp>
      <tp t="s">
        <v/>
        <stp/>
        <stp>ContractData</stp>
        <stp>SUNSW3??2</stp>
        <stp>LastTrade</stp>
        <stp/>
        <stp>T</stp>
        <tr r="D29" s="19"/>
      </tp>
      <tp t="s">
        <v/>
        <stp/>
        <stp>ContractData</stp>
        <stp>SUNSW4??2</stp>
        <stp>LastTrade</stp>
        <stp/>
        <stp>T</stp>
        <tr r="D37" s="19"/>
      </tp>
      <tp t="s">
        <v/>
        <stp/>
        <stp>ContractData</stp>
        <stp>SUNSW5??2</stp>
        <stp>LastTrade</stp>
        <stp/>
        <stp>T</stp>
        <tr r="D45" s="19"/>
      </tp>
      <tp t="s">
        <v/>
        <stp/>
        <stp>ContractData</stp>
        <stp>SUNSW6??2</stp>
        <stp>LastTrade</stp>
        <stp/>
        <stp>T</stp>
        <tr r="D53" s="19"/>
      </tp>
      <tp t="s">
        <v/>
        <stp/>
        <stp>ContractData</stp>
        <stp>SUNSW1??1</stp>
        <stp>LastTrade</stp>
        <stp/>
        <stp>T</stp>
        <tr r="D13" s="19"/>
      </tp>
      <tp t="s">
        <v/>
        <stp/>
        <stp>ContractData</stp>
        <stp>SUNSW2??1</stp>
        <stp>LastTrade</stp>
        <stp/>
        <stp>T</stp>
        <tr r="D20" s="19"/>
      </tp>
      <tp>
        <v>-10</v>
        <stp/>
        <stp>ContractData</stp>
        <stp>SUNSW3??1</stp>
        <stp>LastTrade</stp>
        <stp/>
        <stp>T</stp>
        <tr r="D28" s="19"/>
      </tp>
      <tp t="s">
        <v/>
        <stp/>
        <stp>ContractData</stp>
        <stp>SUNSW4??1</stp>
        <stp>LastTrade</stp>
        <stp/>
        <stp>T</stp>
        <tr r="D36" s="19"/>
      </tp>
      <tp>
        <v>-770</v>
        <stp/>
        <stp>ContractData</stp>
        <stp>SUNSW5??1</stp>
        <stp>LastTrade</stp>
        <stp/>
        <stp>T</stp>
        <tr r="D44" s="19"/>
      </tp>
      <tp t="s">
        <v/>
        <stp/>
        <stp>ContractData</stp>
        <stp>SUNSW6??1</stp>
        <stp>LastTrade</stp>
        <stp/>
        <stp>T</stp>
        <tr r="D52" s="19"/>
      </tp>
      <tp t="s">
        <v>768: Current Message -&gt; Not found: SUNSW2</v>
        <stp/>
        <stp>ContractData</stp>
        <stp>SUNSW2??5</stp>
        <stp>LastTrade</stp>
        <stp/>
        <stp>T</stp>
        <tr r="D24" s="19"/>
      </tp>
      <tp t="s">
        <v>768: Current Message -&gt; Not found: SUNSW4</v>
        <stp/>
        <stp>ContractData</stp>
        <stp>SUNSW4??5</stp>
        <stp>LastTrade</stp>
        <stp/>
        <stp>T</stp>
        <tr r="D40" s="19"/>
      </tp>
      <tp t="s">
        <v>768: Current Message -&gt; Not found: SUNSW1</v>
        <stp/>
        <stp>ContractData</stp>
        <stp>SUNSW1??4</stp>
        <stp>LastTrade</stp>
        <stp/>
        <stp>T</stp>
        <tr r="D16" s="19"/>
      </tp>
      <tp t="s">
        <v/>
        <stp/>
        <stp>ContractData</stp>
        <stp>SUNSW2??4</stp>
        <stp>LastTrade</stp>
        <stp/>
        <stp>T</stp>
        <tr r="D23" s="19"/>
      </tp>
      <tp t="s">
        <v/>
        <stp/>
        <stp>ContractData</stp>
        <stp>SUNSW4??4</stp>
        <stp>LastTrade</stp>
        <stp/>
        <stp>T</stp>
        <tr r="D39" s="19"/>
      </tp>
      <tp>
        <v>4146.2</v>
        <stp/>
        <stp>ContractData</stp>
        <stp>WMAZ??10</stp>
        <stp>Bid</stp>
        <stp/>
        <stp>T</stp>
        <tr r="B10" s="12"/>
      </tp>
      <tp>
        <v>3646.2000000000003</v>
        <stp/>
        <stp>ContractData</stp>
        <stp>WMAZ??11</stp>
        <stp>Bid</stp>
        <stp/>
        <stp>T</stp>
        <tr r="B11" s="12"/>
      </tp>
      <tp>
        <v>4279.8</v>
        <stp/>
        <stp>ContractData</stp>
        <stp>WMAZ??11</stp>
        <stp>Ask</stp>
        <stp/>
        <stp>T</stp>
        <tr r="C11" s="12"/>
      </tp>
      <tp>
        <v>4179.8</v>
        <stp/>
        <stp>ContractData</stp>
        <stp>WMAZ??10</stp>
        <stp>Ask</stp>
        <stp/>
        <stp>T</stp>
        <tr r="C10" s="12"/>
      </tp>
      <tp t="s">
        <v/>
        <stp/>
        <stp>ContractData</stp>
        <stp>WMAZ??11</stp>
        <stp>Low</stp>
        <stp/>
        <stp>T</stp>
        <tr r="E23" s="2"/>
      </tp>
      <tp t="s">
        <v/>
        <stp/>
        <stp>ContractData</stp>
        <stp>WMAZ??10</stp>
        <stp>Low</stp>
        <stp/>
        <stp>T</stp>
        <tr r="E22" s="2"/>
      </tp>
      <tp t="s">
        <v>Obligatory parameter &lt;contract&gt;(position - 1) is not specified</v>
        <stp/>
        <stp>ContractData</stp>
        <stp/>
        <stp>Symbol</stp>
        <tr r="S6" s="18"/>
        <tr r="U6" s="18"/>
        <tr r="T6" s="18"/>
      </tp>
      <tp>
        <v>3985.2000000000003</v>
        <stp/>
        <stp>ContractData</stp>
        <stp>YMAZ??10</stp>
        <stp>Bid</stp>
        <stp/>
        <stp>T</stp>
        <tr r="B10" s="21"/>
      </tp>
      <tp>
        <v>3500</v>
        <stp/>
        <stp>ContractData</stp>
        <stp>YMAZ??11</stp>
        <stp>Bid</stp>
        <stp/>
        <stp>T</stp>
        <tr r="B11" s="21"/>
      </tp>
      <tp>
        <v>4093</v>
        <stp/>
        <stp>ContractData</stp>
        <stp>YMAZ??11</stp>
        <stp>Ask</stp>
        <stp/>
        <stp>T</stp>
        <tr r="C11" s="21"/>
      </tp>
      <tp>
        <v>3996.2000000000003</v>
        <stp/>
        <stp>ContractData</stp>
        <stp>YMAZ??10</stp>
        <stp>Ask</stp>
        <stp/>
        <stp>T</stp>
        <tr r="C10" s="21"/>
      </tp>
      <tp t="s">
        <v/>
        <stp/>
        <stp>ContractData</stp>
        <stp>YMAZ??11</stp>
        <stp>Low</stp>
        <stp/>
        <stp>T</stp>
        <tr r="E23" s="22"/>
      </tp>
      <tp>
        <v>4000</v>
        <stp/>
        <stp>ContractData</stp>
        <stp>YMAZ??10</stp>
        <stp>Low</stp>
        <stp/>
        <stp>T</stp>
        <tr r="E22" s="22"/>
      </tp>
      <tp t="s">
        <v/>
        <stp/>
        <stp>ContractData</stp>
        <stp>WEATW2??5</stp>
        <stp>NetLastTradeToday</stp>
        <stp/>
        <stp>T</stp>
        <tr r="P33" s="14"/>
        <tr r="Q33" s="14"/>
      </tp>
      <tp t="s">
        <v/>
        <stp/>
        <stp>ContractData</stp>
        <stp>WEATW4??4</stp>
        <stp>NetLastTradeToday</stp>
        <stp/>
        <stp>T</stp>
        <tr r="Q57" s="14"/>
        <tr r="P57" s="14"/>
      </tp>
      <tp t="s">
        <v/>
        <stp/>
        <stp>ContractData</stp>
        <stp>WEATW2??4</stp>
        <stp>NetLastTradeToday</stp>
        <stp/>
        <stp>T</stp>
        <tr r="P32" s="14"/>
        <tr r="Q32" s="14"/>
      </tp>
      <tp t="s">
        <v/>
        <stp/>
        <stp>ContractData</stp>
        <stp>WEATW4??1</stp>
        <stp>NetLastTradeToday</stp>
        <stp/>
        <stp>T</stp>
        <tr r="P54" s="14"/>
        <tr r="Q54" s="14"/>
      </tp>
      <tp t="s">
        <v/>
        <stp/>
        <stp>ContractData</stp>
        <stp>WEATW5??1</stp>
        <stp>NetLastTradeToday</stp>
        <stp/>
        <stp>T</stp>
        <tr r="G79" s="14"/>
        <tr r="H79" s="14"/>
      </tp>
      <tp t="s">
        <v/>
        <stp/>
        <stp>ContractData</stp>
        <stp>WEATW6??1</stp>
        <stp>NetLastTradeToday</stp>
        <stp/>
        <stp>T</stp>
        <tr r="Q79" s="14"/>
        <tr r="P79" s="14"/>
      </tp>
      <tp>
        <v>-8.1999999999999993</v>
        <stp/>
        <stp>ContractData</stp>
        <stp>WEATW1??1</stp>
        <stp>NetLastTradeToday</stp>
        <stp/>
        <stp>T</stp>
        <tr r="G29" s="14"/>
        <tr r="H29" s="14"/>
      </tp>
      <tp t="s">
        <v/>
        <stp/>
        <stp>ContractData</stp>
        <stp>WEATW2??1</stp>
        <stp>NetLastTradeToday</stp>
        <stp/>
        <stp>T</stp>
        <tr r="Q29" s="14"/>
        <tr r="P29" s="14"/>
      </tp>
      <tp>
        <v>-9</v>
        <stp/>
        <stp>ContractData</stp>
        <stp>WEATW3??1</stp>
        <stp>NetLastTradeToday</stp>
        <stp/>
        <stp>T</stp>
        <tr r="G54" s="14"/>
        <tr r="H54" s="14"/>
      </tp>
      <tp t="s">
        <v/>
        <stp/>
        <stp>ContractData</stp>
        <stp>WEATW4??3</stp>
        <stp>NetLastTradeToday</stp>
        <stp/>
        <stp>T</stp>
        <tr r="P56" s="14"/>
        <tr r="Q56" s="14"/>
      </tp>
      <tp t="s">
        <v/>
        <stp/>
        <stp>ContractData</stp>
        <stp>WEATW6??3</stp>
        <stp>NetLastTradeToday</stp>
        <stp/>
        <stp>T</stp>
        <tr r="Q81" s="14"/>
        <tr r="P81" s="14"/>
      </tp>
      <tp t="s">
        <v/>
        <stp/>
        <stp>ContractData</stp>
        <stp>WEATW2??3</stp>
        <stp>NetLastTradeToday</stp>
        <stp/>
        <stp>T</stp>
        <tr r="Q31" s="14"/>
        <tr r="P31" s="14"/>
      </tp>
      <tp t="s">
        <v/>
        <stp/>
        <stp>ContractData</stp>
        <stp>WEATW4??2</stp>
        <stp>NetLastTradeToday</stp>
        <stp/>
        <stp>T</stp>
        <tr r="P55" s="14"/>
        <tr r="Q55" s="14"/>
      </tp>
      <tp t="s">
        <v/>
        <stp/>
        <stp>ContractData</stp>
        <stp>WEATW6??2</stp>
        <stp>NetLastTradeToday</stp>
        <stp/>
        <stp>T</stp>
        <tr r="P80" s="14"/>
        <tr r="Q80" s="14"/>
      </tp>
      <tp t="s">
        <v/>
        <stp/>
        <stp>ContractData</stp>
        <stp>WEATW1??2</stp>
        <stp>NetLastTradeToday</stp>
        <stp/>
        <stp>T</stp>
        <tr r="G30" s="14"/>
        <tr r="H30" s="14"/>
      </tp>
      <tp t="s">
        <v/>
        <stp/>
        <stp>ContractData</stp>
        <stp>WEATW2??2</stp>
        <stp>NetLastTradeToday</stp>
        <stp/>
        <stp>T</stp>
        <tr r="Q30" s="14"/>
        <tr r="P30" s="14"/>
      </tp>
      <tp t="s">
        <v/>
        <stp/>
        <stp>StudyData</stp>
        <stp>SUNSW5??2</stp>
        <stp>Bar</stp>
        <stp/>
        <stp>Close</stp>
        <stp>D</stp>
        <stp/>
        <stp/>
        <stp/>
        <stp/>
        <stp/>
        <stp>T</stp>
        <tr r="C89" s="20"/>
      </tp>
      <tp t="s">
        <v/>
        <stp/>
        <stp>StudyData</stp>
        <stp>SUNSW4??2</stp>
        <stp>Bar</stp>
        <stp/>
        <stp>Close</stp>
        <stp>D</stp>
        <stp/>
        <stp/>
        <stp/>
        <stp/>
        <stp/>
        <stp>T</stp>
        <tr r="L65" s="20"/>
      </tp>
      <tp t="s">
        <v/>
        <stp/>
        <stp>StudyData</stp>
        <stp>SUNSW6??2</stp>
        <stp>Bar</stp>
        <stp/>
        <stp>Close</stp>
        <stp>D</stp>
        <stp/>
        <stp/>
        <stp/>
        <stp/>
        <stp/>
        <stp>T</stp>
        <tr r="L89" s="20"/>
      </tp>
      <tp t="s">
        <v/>
        <stp/>
        <stp>StudyData</stp>
        <stp>SUNSW1??2</stp>
        <stp>Bar</stp>
        <stp/>
        <stp>Close</stp>
        <stp>D</stp>
        <stp/>
        <stp/>
        <stp/>
        <stp/>
        <stp/>
        <stp>T</stp>
        <tr r="C40" s="20"/>
      </tp>
      <tp t="s">
        <v/>
        <stp/>
        <stp>StudyData</stp>
        <stp>SUNSW3??2</stp>
        <stp>Bar</stp>
        <stp/>
        <stp>Close</stp>
        <stp>D</stp>
        <stp/>
        <stp/>
        <stp/>
        <stp/>
        <stp/>
        <stp>T</stp>
        <tr r="C65" s="20"/>
      </tp>
      <tp>
        <v>-760</v>
        <stp/>
        <stp>StudyData</stp>
        <stp>SUNSW2??2</stp>
        <stp>Bar</stp>
        <stp/>
        <stp>Close</stp>
        <stp>D</stp>
        <stp/>
        <stp/>
        <stp/>
        <stp/>
        <stp/>
        <stp>T</stp>
        <tr r="L40" s="20"/>
        <tr r="L40" s="20"/>
      </tp>
      <tp t="s">
        <v/>
        <stp/>
        <stp>StudyData</stp>
        <stp>SUNSW4??3</stp>
        <stp>Bar</stp>
        <stp/>
        <stp>Close</stp>
        <stp>D</stp>
        <stp/>
        <stp/>
        <stp/>
        <stp/>
        <stp/>
        <stp>T</stp>
        <tr r="M65" s="20"/>
      </tp>
      <tp t="s">
        <v/>
        <stp/>
        <stp>StudyData</stp>
        <stp>SUNSW1??3</stp>
        <stp>Bar</stp>
        <stp/>
        <stp>Close</stp>
        <stp>D</stp>
        <stp/>
        <stp/>
        <stp/>
        <stp/>
        <stp/>
        <stp>T</stp>
        <tr r="D40" s="20"/>
      </tp>
      <tp t="s">
        <v/>
        <stp/>
        <stp>StudyData</stp>
        <stp>SUNSW3??3</stp>
        <stp>Bar</stp>
        <stp/>
        <stp>Close</stp>
        <stp>D</stp>
        <stp/>
        <stp/>
        <stp/>
        <stp/>
        <stp/>
        <stp>T</stp>
        <tr r="D65" s="20"/>
      </tp>
      <tp>
        <v>130</v>
        <stp/>
        <stp>StudyData</stp>
        <stp>SUNSW2??3</stp>
        <stp>Bar</stp>
        <stp/>
        <stp>Close</stp>
        <stp>D</stp>
        <stp/>
        <stp/>
        <stp/>
        <stp/>
        <stp/>
        <stp>T</stp>
        <tr r="M40" s="20"/>
        <tr r="M40" s="20"/>
      </tp>
      <tp>
        <v>-770</v>
        <stp/>
        <stp>StudyData</stp>
        <stp>SUNSW5??1</stp>
        <stp>Bar</stp>
        <stp/>
        <stp>Close</stp>
        <stp>D</stp>
        <stp/>
        <stp/>
        <stp/>
        <stp/>
        <stp/>
        <stp>T</stp>
        <tr r="B89" s="20"/>
        <tr r="B89" s="20"/>
      </tp>
      <tp t="s">
        <v/>
        <stp/>
        <stp>StudyData</stp>
        <stp>SUNSW4??1</stp>
        <stp>Bar</stp>
        <stp/>
        <stp>Close</stp>
        <stp>D</stp>
        <stp/>
        <stp/>
        <stp/>
        <stp/>
        <stp/>
        <stp>T</stp>
        <tr r="K65" s="20"/>
      </tp>
      <tp t="s">
        <v/>
        <stp/>
        <stp>StudyData</stp>
        <stp>SUNSW6??1</stp>
        <stp>Bar</stp>
        <stp/>
        <stp>Close</stp>
        <stp>D</stp>
        <stp/>
        <stp/>
        <stp/>
        <stp/>
        <stp/>
        <stp>T</stp>
        <tr r="K89" s="20"/>
      </tp>
      <tp t="s">
        <v/>
        <stp/>
        <stp>StudyData</stp>
        <stp>SUNSW1??1</stp>
        <stp>Bar</stp>
        <stp/>
        <stp>Close</stp>
        <stp>D</stp>
        <stp/>
        <stp/>
        <stp/>
        <stp/>
        <stp/>
        <stp>T</stp>
        <tr r="B40" s="20"/>
      </tp>
      <tp>
        <v>-10</v>
        <stp/>
        <stp>StudyData</stp>
        <stp>SUNSW3??1</stp>
        <stp>Bar</stp>
        <stp/>
        <stp>Close</stp>
        <stp>D</stp>
        <stp/>
        <stp/>
        <stp/>
        <stp/>
        <stp/>
        <stp>T</stp>
        <tr r="B65" s="20"/>
        <tr r="B65" s="20"/>
      </tp>
      <tp t="s">
        <v/>
        <stp/>
        <stp>StudyData</stp>
        <stp>SUNSW2??1</stp>
        <stp>Bar</stp>
        <stp/>
        <stp>Close</stp>
        <stp>D</stp>
        <stp/>
        <stp/>
        <stp/>
        <stp/>
        <stp/>
        <stp>T</stp>
        <tr r="K40" s="20"/>
      </tp>
      <tp t="s">
        <v/>
        <stp/>
        <stp>StudyData</stp>
        <stp>SUNSW4??4</stp>
        <stp>Bar</stp>
        <stp/>
        <stp>Close</stp>
        <stp>D</stp>
        <stp/>
        <stp/>
        <stp/>
        <stp/>
        <stp/>
        <stp>T</stp>
        <tr r="N65" s="20"/>
      </tp>
      <tp t="s">
        <v/>
        <stp/>
        <stp>StudyData</stp>
        <stp>SUNSW2??4</stp>
        <stp>Bar</stp>
        <stp/>
        <stp>Close</stp>
        <stp>D</stp>
        <stp/>
        <stp/>
        <stp/>
        <stp/>
        <stp/>
        <stp>T</stp>
        <tr r="N40" s="20"/>
      </tp>
      <tp t="s">
        <v>Soya Beans, May 25</v>
        <stp/>
        <stp>ContractData</stp>
        <stp>SOYB</stp>
        <stp>LongDescription</stp>
        <tr r="K3" s="18"/>
      </tp>
      <tp t="s">
        <v>Soya Beans, Dec 24</v>
        <stp/>
        <stp>ContractData</stp>
        <stp>SOYA</stp>
        <stp>LongDescription</stp>
        <tr r="K3" s="15"/>
      </tp>
      <tp t="s">
        <v>768: Current Message -&gt; Not found: SOYBW5</v>
        <stp/>
        <stp>ContractData</stp>
        <stp>SOYBW5??5</stp>
        <stp>LastTradeorSettle</stp>
        <stp/>
        <stp>T</stp>
        <tr r="F83" s="18"/>
      </tp>
      <tp t="s">
        <v>768: Current Message -&gt; Not found: SOYBW4</v>
        <stp/>
        <stp>ContractData</stp>
        <stp>SOYBW4??5</stp>
        <stp>LastTradeorSettle</stp>
        <stp/>
        <stp>T</stp>
        <tr r="O58" s="18"/>
      </tp>
      <tp t="s">
        <v>768: Current Message -&gt; Not found: SOYBW1</v>
        <stp/>
        <stp>ContractData</stp>
        <stp>SOYBW1??5</stp>
        <stp>LastTradeorSettle</stp>
        <stp/>
        <stp>T</stp>
        <tr r="F33" s="18"/>
      </tp>
      <tp t="s">
        <v>768: Current Message -&gt; Not found: SOYBW3</v>
        <stp/>
        <stp>ContractData</stp>
        <stp>SOYBW3??5</stp>
        <stp>LastTradeorSettle</stp>
        <stp/>
        <stp>T</stp>
        <tr r="F58" s="18"/>
      </tp>
      <tp t="s">
        <v>768: Current Message -&gt; Not found: SOYBW2</v>
        <stp/>
        <stp>ContractData</stp>
        <stp>SOYBW2??5</stp>
        <stp>LastTradeorSettle</stp>
        <stp/>
        <stp>T</stp>
        <tr r="O33" s="18"/>
      </tp>
      <tp t="s">
        <v>768: Current Message -&gt; Not found: SOYBW5</v>
        <stp/>
        <stp>ContractData</stp>
        <stp>SOYBW5??4</stp>
        <stp>LastTradeorSettle</stp>
        <stp/>
        <stp>T</stp>
        <tr r="F82" s="18"/>
      </tp>
      <tp t="s">
        <v>768: Current Message -&gt; Not found: SOYBW4</v>
        <stp/>
        <stp>ContractData</stp>
        <stp>SOYBW4??4</stp>
        <stp>LastTradeorSettle</stp>
        <stp/>
        <stp>T</stp>
        <tr r="O57" s="18"/>
      </tp>
      <tp t="s">
        <v>768: Current Message -&gt; Not found: SOYBW1</v>
        <stp/>
        <stp>ContractData</stp>
        <stp>SOYBW1??4</stp>
        <stp>LastTradeorSettle</stp>
        <stp/>
        <stp>T</stp>
        <tr r="F32" s="18"/>
      </tp>
      <tp t="s">
        <v/>
        <stp/>
        <stp>ContractData</stp>
        <stp>SOYBW3??4</stp>
        <stp>LastTradeorSettle</stp>
        <stp/>
        <stp>T</stp>
        <tr r="F57" s="18"/>
      </tp>
      <tp t="s">
        <v>768: Current Message -&gt; Not found: SOYBW2</v>
        <stp/>
        <stp>ContractData</stp>
        <stp>SOYBW2??4</stp>
        <stp>LastTradeorSettle</stp>
        <stp/>
        <stp>T</stp>
        <tr r="O32" s="18"/>
      </tp>
      <tp t="s">
        <v>768: Current Message -&gt; Not found: SOYBW2</v>
        <stp/>
        <stp>ContractData</stp>
        <stp>SOYBW2??7</stp>
        <stp>LastTradeorSettle</stp>
        <stp/>
        <stp>T</stp>
        <tr r="O35" s="18"/>
      </tp>
      <tp t="s">
        <v>768: Current Message -&gt; Not found: SOYBW1</v>
        <stp/>
        <stp>ContractData</stp>
        <stp>SOYBW1??6</stp>
        <stp>LastTradeorSettle</stp>
        <stp/>
        <stp>T</stp>
        <tr r="F34" s="18"/>
      </tp>
      <tp t="s">
        <v>768: Current Message -&gt; Not found: SOYBW3</v>
        <stp/>
        <stp>ContractData</stp>
        <stp>SOYBW3??6</stp>
        <stp>LastTradeorSettle</stp>
        <stp/>
        <stp>T</stp>
        <tr r="F59" s="18"/>
      </tp>
      <tp t="s">
        <v>768: Current Message -&gt; Not found: SOYBW2</v>
        <stp/>
        <stp>ContractData</stp>
        <stp>SOYBW2??6</stp>
        <stp>LastTradeorSettle</stp>
        <stp/>
        <stp>T</stp>
        <tr r="O34" s="18"/>
      </tp>
      <tp t="s">
        <v/>
        <stp/>
        <stp>ContractData</stp>
        <stp>SOYBW5??1</stp>
        <stp>LastTradeorSettle</stp>
        <stp/>
        <stp>T</stp>
        <tr r="F79" s="18"/>
      </tp>
      <tp t="s">
        <v/>
        <stp/>
        <stp>ContractData</stp>
        <stp>SOYBW4??1</stp>
        <stp>LastTradeorSettle</stp>
        <stp/>
        <stp>T</stp>
        <tr r="O54" s="18"/>
      </tp>
      <tp t="s">
        <v/>
        <stp/>
        <stp>ContractData</stp>
        <stp>SOYBW6??1</stp>
        <stp>LastTradeorSettle</stp>
        <stp/>
        <stp>T</stp>
        <tr r="O79" s="18"/>
      </tp>
      <tp t="s">
        <v/>
        <stp/>
        <stp>ContractData</stp>
        <stp>SOYBW1??1</stp>
        <stp>LastTradeorSettle</stp>
        <stp/>
        <stp>T</stp>
        <tr r="F29" s="18"/>
      </tp>
      <tp t="s">
        <v/>
        <stp/>
        <stp>ContractData</stp>
        <stp>SOYBW3??1</stp>
        <stp>LastTradeorSettle</stp>
        <stp/>
        <stp>T</stp>
        <tr r="F54" s="18"/>
      </tp>
      <tp t="s">
        <v/>
        <stp/>
        <stp>ContractData</stp>
        <stp>SOYBW2??1</stp>
        <stp>LastTradeorSettle</stp>
        <stp/>
        <stp>T</stp>
        <tr r="O29" s="18"/>
      </tp>
      <tp t="s">
        <v/>
        <stp/>
        <stp>ContractData</stp>
        <stp>SOYBW5??3</stp>
        <stp>LastTradeorSettle</stp>
        <stp/>
        <stp>T</stp>
        <tr r="F81" s="18"/>
      </tp>
      <tp t="s">
        <v/>
        <stp/>
        <stp>ContractData</stp>
        <stp>SOYBW4??3</stp>
        <stp>LastTradeorSettle</stp>
        <stp/>
        <stp>T</stp>
        <tr r="O56" s="18"/>
      </tp>
      <tp t="s">
        <v>768: Current Message -&gt; Not found: SOYBW6</v>
        <stp/>
        <stp>ContractData</stp>
        <stp>SOYBW6??3</stp>
        <stp>LastTradeorSettle</stp>
        <stp/>
        <stp>T</stp>
        <tr r="O81" s="18"/>
      </tp>
      <tp t="s">
        <v>768: Current Message -&gt; Not found: SOYBW1</v>
        <stp/>
        <stp>ContractData</stp>
        <stp>SOYBW1??3</stp>
        <stp>LastTradeorSettle</stp>
        <stp/>
        <stp>T</stp>
        <tr r="F31" s="18"/>
      </tp>
      <tp t="s">
        <v/>
        <stp/>
        <stp>ContractData</stp>
        <stp>SOYBW3??3</stp>
        <stp>LastTradeorSettle</stp>
        <stp/>
        <stp>T</stp>
        <tr r="F56" s="18"/>
      </tp>
      <tp t="s">
        <v/>
        <stp/>
        <stp>ContractData</stp>
        <stp>SOYBW2??3</stp>
        <stp>LastTradeorSettle</stp>
        <stp/>
        <stp>T</stp>
        <tr r="O31" s="18"/>
      </tp>
      <tp t="s">
        <v/>
        <stp/>
        <stp>ContractData</stp>
        <stp>SOYBW5??2</stp>
        <stp>LastTradeorSettle</stp>
        <stp/>
        <stp>T</stp>
        <tr r="F80" s="18"/>
      </tp>
      <tp t="s">
        <v/>
        <stp/>
        <stp>ContractData</stp>
        <stp>SOYBW4??2</stp>
        <stp>LastTradeorSettle</stp>
        <stp/>
        <stp>T</stp>
        <tr r="O55" s="18"/>
      </tp>
      <tp t="s">
        <v/>
        <stp/>
        <stp>ContractData</stp>
        <stp>SOYBW6??2</stp>
        <stp>LastTradeorSettle</stp>
        <stp/>
        <stp>T</stp>
        <tr r="O80" s="18"/>
      </tp>
      <tp t="s">
        <v/>
        <stp/>
        <stp>ContractData</stp>
        <stp>SOYBW1??2</stp>
        <stp>LastTradeorSettle</stp>
        <stp/>
        <stp>T</stp>
        <tr r="F30" s="18"/>
      </tp>
      <tp t="s">
        <v/>
        <stp/>
        <stp>ContractData</stp>
        <stp>SOYBW3??2</stp>
        <stp>LastTradeorSettle</stp>
        <stp/>
        <stp>T</stp>
        <tr r="F55" s="18"/>
      </tp>
      <tp t="s">
        <v/>
        <stp/>
        <stp>ContractData</stp>
        <stp>SOYBW2??2</stp>
        <stp>LastTradeorSettle</stp>
        <stp/>
        <stp>T</stp>
        <tr r="O30" s="18"/>
      </tp>
      <tp t="s">
        <v/>
        <stp/>
        <stp>ContractData</stp>
        <stp>SUNSW4??1</stp>
        <stp>NetLastTradeToday</stp>
        <stp/>
        <stp>T</stp>
        <tr r="Q54" s="20"/>
        <tr r="P54" s="20"/>
      </tp>
      <tp>
        <v>194</v>
        <stp/>
        <stp>ContractData</stp>
        <stp>SUNSW5??1</stp>
        <stp>NetLastTradeToday</stp>
        <stp/>
        <stp>T</stp>
        <tr r="H79" s="20"/>
        <tr r="G79" s="20"/>
      </tp>
      <tp t="s">
        <v/>
        <stp/>
        <stp>ContractData</stp>
        <stp>SUNSW6??1</stp>
        <stp>NetLastTradeToday</stp>
        <stp/>
        <stp>T</stp>
        <tr r="P79" s="20"/>
        <tr r="Q79" s="20"/>
      </tp>
      <tp t="s">
        <v/>
        <stp/>
        <stp>ContractData</stp>
        <stp>SUNSW1??1</stp>
        <stp>NetLastTradeToday</stp>
        <stp/>
        <stp>T</stp>
        <tr r="H29" s="20"/>
        <tr r="G29" s="20"/>
      </tp>
      <tp t="s">
        <v/>
        <stp/>
        <stp>ContractData</stp>
        <stp>SUNSW2??1</stp>
        <stp>NetLastTradeToday</stp>
        <stp/>
        <stp>T</stp>
        <tr r="P29" s="20"/>
        <tr r="Q29" s="20"/>
      </tp>
      <tp>
        <v>53</v>
        <stp/>
        <stp>ContractData</stp>
        <stp>SUNSW3??1</stp>
        <stp>NetLastTradeToday</stp>
        <stp/>
        <stp>T</stp>
        <tr r="H54" s="20"/>
        <tr r="G54" s="20"/>
      </tp>
      <tp t="s">
        <v/>
        <stp/>
        <stp>ContractData</stp>
        <stp>SUNSW4??3</stp>
        <stp>NetLastTradeToday</stp>
        <stp/>
        <stp>T</stp>
        <tr r="Q56" s="20"/>
        <tr r="P56" s="20"/>
      </tp>
      <tp t="s">
        <v/>
        <stp/>
        <stp>ContractData</stp>
        <stp>SUNSW1??3</stp>
        <stp>NetLastTradeToday</stp>
        <stp/>
        <stp>T</stp>
        <tr r="G31" s="20"/>
        <tr r="H31" s="20"/>
      </tp>
      <tp>
        <v>14</v>
        <stp/>
        <stp>ContractData</stp>
        <stp>SUNSW2??3</stp>
        <stp>NetLastTradeToday</stp>
        <stp/>
        <stp>T</stp>
        <tr r="P31" s="20"/>
        <tr r="Q31" s="20"/>
      </tp>
      <tp t="s">
        <v/>
        <stp/>
        <stp>ContractData</stp>
        <stp>SUNSW3??3</stp>
        <stp>NetLastTradeToday</stp>
        <stp/>
        <stp>T</stp>
        <tr r="G56" s="20"/>
        <tr r="H56" s="20"/>
      </tp>
      <tp t="s">
        <v/>
        <stp/>
        <stp>ContractData</stp>
        <stp>SUNSW4??2</stp>
        <stp>NetLastTradeToday</stp>
        <stp/>
        <stp>T</stp>
        <tr r="P55" s="20"/>
        <tr r="Q55" s="20"/>
      </tp>
      <tp t="s">
        <v/>
        <stp/>
        <stp>ContractData</stp>
        <stp>SUNSW5??2</stp>
        <stp>NetLastTradeToday</stp>
        <stp/>
        <stp>T</stp>
        <tr r="G80" s="20"/>
        <tr r="H80" s="20"/>
      </tp>
      <tp t="s">
        <v/>
        <stp/>
        <stp>ContractData</stp>
        <stp>SUNSW6??2</stp>
        <stp>NetLastTradeToday</stp>
        <stp/>
        <stp>T</stp>
        <tr r="P80" s="20"/>
        <tr r="Q80" s="20"/>
      </tp>
      <tp t="s">
        <v/>
        <stp/>
        <stp>ContractData</stp>
        <stp>SUNSW1??2</stp>
        <stp>NetLastTradeToday</stp>
        <stp/>
        <stp>T</stp>
        <tr r="G30" s="20"/>
        <tr r="H30" s="20"/>
      </tp>
      <tp>
        <v>141</v>
        <stp/>
        <stp>ContractData</stp>
        <stp>SUNSW2??2</stp>
        <stp>NetLastTradeToday</stp>
        <stp/>
        <stp>T</stp>
        <tr r="P30" s="20"/>
        <tr r="Q30" s="20"/>
      </tp>
      <tp t="s">
        <v/>
        <stp/>
        <stp>ContractData</stp>
        <stp>SUNSW3??2</stp>
        <stp>NetLastTradeToday</stp>
        <stp/>
        <stp>T</stp>
        <tr r="H55" s="20"/>
        <tr r="G55" s="20"/>
      </tp>
      <tp t="s">
        <v/>
        <stp/>
        <stp>ContractData</stp>
        <stp>SUNSW4??4</stp>
        <stp>NetLastTradeToday</stp>
        <stp/>
        <stp>T</stp>
        <tr r="Q57" s="20"/>
        <tr r="P57" s="20"/>
      </tp>
      <tp t="s">
        <v/>
        <stp/>
        <stp>ContractData</stp>
        <stp>SUNSW2??4</stp>
        <stp>NetLastTradeToday</stp>
        <stp/>
        <stp>T</stp>
        <tr r="P32" s="20"/>
        <tr r="Q32" s="20"/>
      </tp>
      <tp>
        <v>1</v>
        <stp/>
        <stp>ContractData</stp>
        <stp>SOYB?</stp>
        <stp>MT_LastAskVolume</stp>
        <tr r="C7" s="18"/>
      </tp>
      <tp>
        <v>1</v>
        <stp/>
        <stp>ContractData</stp>
        <stp>SUNSX24</stp>
        <stp>MT_LastAskVolume</stp>
        <tr r="C7" s="20"/>
      </tp>
      <tp t="s">
        <v>White Maize, Dec 24</v>
        <stp/>
        <stp>ContractData</stp>
        <stp>WMAZ</stp>
        <stp>LongDescription</stp>
        <tr r="K3" s="2"/>
      </tp>
      <tp t="s">
        <v>Yellow Maize, Mar 25</v>
        <stp/>
        <stp>ContractData</stp>
        <stp>YMAZ</stp>
        <stp>LongDescription</stp>
        <tr r="K3" s="22"/>
      </tp>
      <tp>
        <v>-44</v>
        <stp/>
        <stp>ContractData</stp>
        <stp>YMAZW1??1</stp>
        <stp>LastTrade</stp>
        <stp/>
        <stp>T</stp>
        <tr r="D13" s="21"/>
      </tp>
      <tp t="s">
        <v/>
        <stp/>
        <stp>ContractData</stp>
        <stp>YMAZW2??1</stp>
        <stp>LastTrade</stp>
        <stp/>
        <stp>T</stp>
        <tr r="D20" s="21"/>
      </tp>
      <tp t="s">
        <v/>
        <stp/>
        <stp>ContractData</stp>
        <stp>YMAZW3??1</stp>
        <stp>LastTrade</stp>
        <stp/>
        <stp>T</stp>
        <tr r="D28" s="21"/>
      </tp>
      <tp t="s">
        <v/>
        <stp/>
        <stp>ContractData</stp>
        <stp>YMAZW4??1</stp>
        <stp>LastTrade</stp>
        <stp/>
        <stp>T</stp>
        <tr r="D36" s="21"/>
      </tp>
      <tp t="s">
        <v/>
        <stp/>
        <stp>ContractData</stp>
        <stp>YMAZW5??1</stp>
        <stp>LastTrade</stp>
        <stp/>
        <stp>T</stp>
        <tr r="D44" s="21"/>
      </tp>
      <tp t="s">
        <v/>
        <stp/>
        <stp>ContractData</stp>
        <stp>YMAZW6??1</stp>
        <stp>LastTrade</stp>
        <stp/>
        <stp>T</stp>
        <tr r="D52" s="21"/>
      </tp>
      <tp t="s">
        <v/>
        <stp/>
        <stp>ContractData</stp>
        <stp>YMAZW1??3</stp>
        <stp>LastTrade</stp>
        <stp/>
        <stp>T</stp>
        <tr r="D15" s="21"/>
      </tp>
      <tp>
        <v>-26</v>
        <stp/>
        <stp>ContractData</stp>
        <stp>YMAZW2??3</stp>
        <stp>LastTrade</stp>
        <stp/>
        <stp>T</stp>
        <tr r="D22" s="21"/>
      </tp>
      <tp t="s">
        <v/>
        <stp/>
        <stp>ContractData</stp>
        <stp>YMAZW3??3</stp>
        <stp>LastTrade</stp>
        <stp/>
        <stp>T</stp>
        <tr r="D30" s="21"/>
      </tp>
      <tp t="s">
        <v/>
        <stp/>
        <stp>ContractData</stp>
        <stp>YMAZW4??3</stp>
        <stp>LastTrade</stp>
        <stp/>
        <stp>T</stp>
        <tr r="D38" s="21"/>
      </tp>
      <tp t="s">
        <v/>
        <stp/>
        <stp>ContractData</stp>
        <stp>YMAZW5??3</stp>
        <stp>LastTrade</stp>
        <stp/>
        <stp>T</stp>
        <tr r="D46" s="21"/>
      </tp>
      <tp t="s">
        <v>768: Current Message -&gt; Not found: YMAZW6</v>
        <stp/>
        <stp>ContractData</stp>
        <stp>YMAZW6??3</stp>
        <stp>LastTrade</stp>
        <stp/>
        <stp>T</stp>
        <tr r="D54" s="21"/>
      </tp>
      <tp>
        <v>-20</v>
        <stp/>
        <stp>ContractData</stp>
        <stp>YMAZW1??2</stp>
        <stp>LastTrade</stp>
        <stp/>
        <stp>T</stp>
        <tr r="D14" s="21"/>
      </tp>
      <tp t="s">
        <v/>
        <stp/>
        <stp>ContractData</stp>
        <stp>YMAZW2??2</stp>
        <stp>LastTrade</stp>
        <stp/>
        <stp>T</stp>
        <tr r="D21" s="21"/>
      </tp>
      <tp>
        <v>-33</v>
        <stp/>
        <stp>ContractData</stp>
        <stp>YMAZW3??2</stp>
        <stp>LastTrade</stp>
        <stp/>
        <stp>T</stp>
        <tr r="D29" s="21"/>
      </tp>
      <tp t="s">
        <v/>
        <stp/>
        <stp>ContractData</stp>
        <stp>YMAZW4??2</stp>
        <stp>LastTrade</stp>
        <stp/>
        <stp>T</stp>
        <tr r="D37" s="21"/>
      </tp>
      <tp t="s">
        <v/>
        <stp/>
        <stp>ContractData</stp>
        <stp>YMAZW5??2</stp>
        <stp>LastTrade</stp>
        <stp/>
        <stp>T</stp>
        <tr r="D45" s="21"/>
      </tp>
      <tp t="s">
        <v/>
        <stp/>
        <stp>ContractData</stp>
        <stp>YMAZW6??2</stp>
        <stp>LastTrade</stp>
        <stp/>
        <stp>T</stp>
        <tr r="D53" s="21"/>
      </tp>
      <tp t="s">
        <v/>
        <stp/>
        <stp>ContractData</stp>
        <stp>YMAZW1??5</stp>
        <stp>LastTrade</stp>
        <stp/>
        <stp>T</stp>
        <tr r="D17" s="21"/>
      </tp>
      <tp t="s">
        <v/>
        <stp/>
        <stp>ContractData</stp>
        <stp>YMAZW2??5</stp>
        <stp>LastTrade</stp>
        <stp/>
        <stp>T</stp>
        <tr r="D24" s="21"/>
      </tp>
      <tp t="s">
        <v/>
        <stp/>
        <stp>ContractData</stp>
        <stp>YMAZW3??5</stp>
        <stp>LastTrade</stp>
        <stp/>
        <stp>T</stp>
        <tr r="D32" s="21"/>
      </tp>
      <tp t="s">
        <v/>
        <stp/>
        <stp>ContractData</stp>
        <stp>YMAZW4??5</stp>
        <stp>LastTrade</stp>
        <stp/>
        <stp>T</stp>
        <tr r="D40" s="21"/>
      </tp>
      <tp t="s">
        <v/>
        <stp/>
        <stp>ContractData</stp>
        <stp>YMAZW5??5</stp>
        <stp>LastTrade</stp>
        <stp/>
        <stp>T</stp>
        <tr r="D48" s="21"/>
      </tp>
      <tp t="s">
        <v/>
        <stp/>
        <stp>ContractData</stp>
        <stp>YMAZW1??4</stp>
        <stp>LastTrade</stp>
        <stp/>
        <stp>T</stp>
        <tr r="D16" s="21"/>
      </tp>
      <tp t="s">
        <v/>
        <stp/>
        <stp>ContractData</stp>
        <stp>YMAZW2??4</stp>
        <stp>LastTrade</stp>
        <stp/>
        <stp>T</stp>
        <tr r="D23" s="21"/>
      </tp>
      <tp t="s">
        <v/>
        <stp/>
        <stp>ContractData</stp>
        <stp>YMAZW3??4</stp>
        <stp>LastTrade</stp>
        <stp/>
        <stp>T</stp>
        <tr r="D31" s="21"/>
      </tp>
      <tp>
        <v>-955</v>
        <stp/>
        <stp>ContractData</stp>
        <stp>YMAZW4??4</stp>
        <stp>LastTrade</stp>
        <stp/>
        <stp>T</stp>
        <tr r="D39" s="21"/>
      </tp>
      <tp t="s">
        <v/>
        <stp/>
        <stp>ContractData</stp>
        <stp>YMAZW5??4</stp>
        <stp>LastTrade</stp>
        <stp/>
        <stp>T</stp>
        <tr r="D47" s="21"/>
      </tp>
      <tp t="s">
        <v/>
        <stp/>
        <stp>ContractData</stp>
        <stp>YMAZW2??7</stp>
        <stp>LastTrade</stp>
        <stp/>
        <stp>T</stp>
        <tr r="D26" s="21"/>
      </tp>
      <tp t="s">
        <v/>
        <stp/>
        <stp>ContractData</stp>
        <stp>YMAZW1??6</stp>
        <stp>LastTrade</stp>
        <stp/>
        <stp>T</stp>
        <tr r="D18" s="21"/>
      </tp>
      <tp>
        <v>-20</v>
        <stp/>
        <stp>ContractData</stp>
        <stp>YMAZW2??6</stp>
        <stp>LastTrade</stp>
        <stp/>
        <stp>T</stp>
        <tr r="D25" s="21"/>
      </tp>
      <tp t="s">
        <v/>
        <stp/>
        <stp>ContractData</stp>
        <stp>YMAZW3??6</stp>
        <stp>LastTrade</stp>
        <stp/>
        <stp>T</stp>
        <tr r="D33" s="21"/>
      </tp>
      <tp t="s">
        <v/>
        <stp/>
        <stp>ContractData</stp>
        <stp>WMAZW2??7</stp>
        <stp>LastTrade</stp>
        <stp/>
        <stp>T</stp>
        <tr r="D26" s="12"/>
      </tp>
      <tp t="s">
        <v/>
        <stp/>
        <stp>ContractData</stp>
        <stp>WMAZW1??6</stp>
        <stp>LastTrade</stp>
        <stp/>
        <stp>T</stp>
        <tr r="D18" s="12"/>
      </tp>
      <tp>
        <v>-111</v>
        <stp/>
        <stp>ContractData</stp>
        <stp>WMAZW2??6</stp>
        <stp>LastTrade</stp>
        <stp/>
        <stp>T</stp>
        <tr r="D25" s="12"/>
      </tp>
      <tp t="s">
        <v/>
        <stp/>
        <stp>ContractData</stp>
        <stp>WMAZW3??6</stp>
        <stp>LastTrade</stp>
        <stp/>
        <stp>T</stp>
        <tr r="D33" s="12"/>
      </tp>
      <tp t="s">
        <v/>
        <stp/>
        <stp>ContractData</stp>
        <stp>WMAZW1??5</stp>
        <stp>LastTrade</stp>
        <stp/>
        <stp>T</stp>
        <tr r="D17" s="12"/>
      </tp>
      <tp t="s">
        <v/>
        <stp/>
        <stp>ContractData</stp>
        <stp>WMAZW2??5</stp>
        <stp>LastTrade</stp>
        <stp/>
        <stp>T</stp>
        <tr r="D24" s="12"/>
      </tp>
      <tp t="s">
        <v/>
        <stp/>
        <stp>ContractData</stp>
        <stp>WMAZW3??5</stp>
        <stp>LastTrade</stp>
        <stp/>
        <stp>T</stp>
        <tr r="D32" s="12"/>
      </tp>
      <tp t="s">
        <v/>
        <stp/>
        <stp>ContractData</stp>
        <stp>WMAZW4??5</stp>
        <stp>LastTrade</stp>
        <stp/>
        <stp>T</stp>
        <tr r="D40" s="12"/>
      </tp>
      <tp t="s">
        <v/>
        <stp/>
        <stp>ContractData</stp>
        <stp>WMAZW5??5</stp>
        <stp>LastTrade</stp>
        <stp/>
        <stp>T</stp>
        <tr r="D48" s="12"/>
      </tp>
      <tp t="s">
        <v/>
        <stp/>
        <stp>ContractData</stp>
        <stp>WMAZW1??4</stp>
        <stp>LastTrade</stp>
        <stp/>
        <stp>T</stp>
        <tr r="D16" s="12"/>
      </tp>
      <tp t="s">
        <v/>
        <stp/>
        <stp>ContractData</stp>
        <stp>WMAZW2??4</stp>
        <stp>LastTrade</stp>
        <stp/>
        <stp>T</stp>
        <tr r="D23" s="12"/>
      </tp>
      <tp t="s">
        <v/>
        <stp/>
        <stp>ContractData</stp>
        <stp>WMAZW3??4</stp>
        <stp>LastTrade</stp>
        <stp/>
        <stp>T</stp>
        <tr r="D31" s="12"/>
      </tp>
      <tp>
        <v>-1830</v>
        <stp/>
        <stp>ContractData</stp>
        <stp>WMAZW4??4</stp>
        <stp>LastTrade</stp>
        <stp/>
        <stp>T</stp>
        <tr r="D39" s="12"/>
      </tp>
      <tp t="s">
        <v/>
        <stp/>
        <stp>ContractData</stp>
        <stp>WMAZW5??4</stp>
        <stp>LastTrade</stp>
        <stp/>
        <stp>T</stp>
        <tr r="D47" s="12"/>
      </tp>
      <tp t="s">
        <v/>
        <stp/>
        <stp>ContractData</stp>
        <stp>SOYAW5??1</stp>
        <stp>LastTradeorSettle</stp>
        <stp/>
        <stp>T</stp>
        <tr r="F79" s="15"/>
      </tp>
      <tp t="s">
        <v/>
        <stp/>
        <stp>ContractData</stp>
        <stp>SOYAW4??1</stp>
        <stp>LastTradeorSettle</stp>
        <stp/>
        <stp>T</stp>
        <tr r="O54" s="15"/>
      </tp>
      <tp t="s">
        <v/>
        <stp/>
        <stp>ContractData</stp>
        <stp>SOYAW6??1</stp>
        <stp>LastTradeorSettle</stp>
        <stp/>
        <stp>T</stp>
        <tr r="O79" s="15"/>
      </tp>
      <tp>
        <v>-50</v>
        <stp/>
        <stp>ContractData</stp>
        <stp>SOYAW1??1</stp>
        <stp>LastTradeorSettle</stp>
        <stp/>
        <stp>T</stp>
        <tr r="F29" s="15"/>
      </tp>
      <tp>
        <v>-575</v>
        <stp/>
        <stp>ContractData</stp>
        <stp>SOYAW3??1</stp>
        <stp>LastTradeorSettle</stp>
        <stp/>
        <stp>T</stp>
        <tr r="F54" s="15"/>
      </tp>
      <tp t="s">
        <v/>
        <stp/>
        <stp>ContractData</stp>
        <stp>SOYAW2??1</stp>
        <stp>LastTradeorSettle</stp>
        <stp/>
        <stp>T</stp>
        <tr r="O29" s="15"/>
      </tp>
      <tp t="s">
        <v/>
        <stp/>
        <stp>ContractData</stp>
        <stp>WMAZW1??3</stp>
        <stp>LastTrade</stp>
        <stp/>
        <stp>T</stp>
        <tr r="D15" s="12"/>
      </tp>
      <tp>
        <v>-180</v>
        <stp/>
        <stp>ContractData</stp>
        <stp>WMAZW2??3</stp>
        <stp>LastTrade</stp>
        <stp/>
        <stp>T</stp>
        <tr r="D22" s="12"/>
      </tp>
      <tp t="s">
        <v/>
        <stp/>
        <stp>ContractData</stp>
        <stp>WMAZW3??3</stp>
        <stp>LastTrade</stp>
        <stp/>
        <stp>T</stp>
        <tr r="D30" s="12"/>
      </tp>
      <tp t="s">
        <v/>
        <stp/>
        <stp>ContractData</stp>
        <stp>WMAZW4??3</stp>
        <stp>LastTrade</stp>
        <stp/>
        <stp>T</stp>
        <tr r="D38" s="12"/>
      </tp>
      <tp t="s">
        <v/>
        <stp/>
        <stp>ContractData</stp>
        <stp>WMAZW5??3</stp>
        <stp>LastTrade</stp>
        <stp/>
        <stp>T</stp>
        <tr r="D46" s="12"/>
      </tp>
      <tp t="s">
        <v/>
        <stp/>
        <stp>ContractData</stp>
        <stp>WMAZW6??3</stp>
        <stp>LastTrade</stp>
        <stp/>
        <stp>T</stp>
        <tr r="D54" s="12"/>
      </tp>
      <tp>
        <v>-69</v>
        <stp/>
        <stp>ContractData</stp>
        <stp>WMAZW1??2</stp>
        <stp>LastTrade</stp>
        <stp/>
        <stp>T</stp>
        <tr r="D14" s="12"/>
      </tp>
      <tp t="s">
        <v/>
        <stp/>
        <stp>ContractData</stp>
        <stp>WMAZW2??2</stp>
        <stp>LastTrade</stp>
        <stp/>
        <stp>T</stp>
        <tr r="D21" s="12"/>
      </tp>
      <tp>
        <v>-210</v>
        <stp/>
        <stp>ContractData</stp>
        <stp>WMAZW3??2</stp>
        <stp>LastTrade</stp>
        <stp/>
        <stp>T</stp>
        <tr r="D29" s="12"/>
      </tp>
      <tp t="s">
        <v/>
        <stp/>
        <stp>ContractData</stp>
        <stp>WMAZW4??2</stp>
        <stp>LastTrade</stp>
        <stp/>
        <stp>T</stp>
        <tr r="D37" s="12"/>
      </tp>
      <tp t="s">
        <v/>
        <stp/>
        <stp>ContractData</stp>
        <stp>WMAZW5??2</stp>
        <stp>LastTrade</stp>
        <stp/>
        <stp>T</stp>
        <tr r="D45" s="12"/>
      </tp>
      <tp t="s">
        <v/>
        <stp/>
        <stp>ContractData</stp>
        <stp>WMAZW6??2</stp>
        <stp>LastTrade</stp>
        <stp/>
        <stp>T</stp>
        <tr r="D53" s="12"/>
      </tp>
      <tp t="s">
        <v/>
        <stp/>
        <stp>ContractData</stp>
        <stp>SOYAW2??3</stp>
        <stp>LastTradeorSettle</stp>
        <stp/>
        <stp>T</stp>
        <tr r="O31" s="15"/>
      </tp>
      <tp>
        <v>-50</v>
        <stp/>
        <stp>ContractData</stp>
        <stp>WMAZW1??1</stp>
        <stp>LastTrade</stp>
        <stp/>
        <stp>T</stp>
        <tr r="D13" s="12"/>
      </tp>
      <tp t="s">
        <v/>
        <stp/>
        <stp>ContractData</stp>
        <stp>WMAZW2??1</stp>
        <stp>LastTrade</stp>
        <stp/>
        <stp>T</stp>
        <tr r="D20" s="12"/>
      </tp>
      <tp t="s">
        <v/>
        <stp/>
        <stp>ContractData</stp>
        <stp>WMAZW3??1</stp>
        <stp>LastTrade</stp>
        <stp/>
        <stp>T</stp>
        <tr r="D28" s="12"/>
      </tp>
      <tp t="s">
        <v/>
        <stp/>
        <stp>ContractData</stp>
        <stp>WMAZW4??1</stp>
        <stp>LastTrade</stp>
        <stp/>
        <stp>T</stp>
        <tr r="D36" s="12"/>
      </tp>
      <tp t="s">
        <v/>
        <stp/>
        <stp>ContractData</stp>
        <stp>WMAZW5??1</stp>
        <stp>LastTrade</stp>
        <stp/>
        <stp>T</stp>
        <tr r="D44" s="12"/>
      </tp>
      <tp t="s">
        <v/>
        <stp/>
        <stp>ContractData</stp>
        <stp>WMAZW6??1</stp>
        <stp>LastTrade</stp>
        <stp/>
        <stp>T</stp>
        <tr r="D52" s="12"/>
      </tp>
      <tp t="s">
        <v/>
        <stp/>
        <stp>ContractData</stp>
        <stp>SOYAW1??2</stp>
        <stp>LastTradeorSettle</stp>
        <stp/>
        <stp>T</stp>
        <tr r="F30" s="15"/>
      </tp>
      <tp t="s">
        <v/>
        <stp/>
        <stp>ContractData</stp>
        <stp>SOYAW2??2</stp>
        <stp>LastTradeorSettle</stp>
        <stp/>
        <stp>T</stp>
        <tr r="O30" s="15"/>
      </tp>
      <tp>
        <v>15.290000000000001</v>
        <stp/>
        <stp>ContractData</stp>
        <stp>SUNS??10</stp>
        <stp>LastTrade</stp>
        <stp/>
        <stp>T</stp>
        <tr r="D10" s="19"/>
      </tp>
      <tp>
        <v>15.290000000000001</v>
        <stp/>
        <stp>ContractData</stp>
        <stp>SUNS??11</stp>
        <stp>LastTrade</stp>
        <stp/>
        <stp>T</stp>
        <tr r="D11" s="19"/>
      </tp>
      <tp>
        <v>2</v>
        <stp/>
        <stp>ContractData</stp>
        <stp>WEATX24</stp>
        <stp>MT_LastBidVolume</stp>
        <tr r="C9" s="14"/>
      </tp>
      <tp t="s">
        <v>Soya Beans, Nov 25</v>
        <stp/>
        <stp>ContractData</stp>
        <stp>SOYA??6</stp>
        <stp>LongDescription</stp>
        <tr r="B18" s="15"/>
      </tp>
      <tp t="s">
        <v>Soya Beans, Jul 25</v>
        <stp/>
        <stp>ContractData</stp>
        <stp>SOYB??6</stp>
        <stp>LongDescription</stp>
        <tr r="B18" s="18"/>
      </tp>
      <tp t="s">
        <v>Soya Beans, Sep 25</v>
        <stp/>
        <stp>ContractData</stp>
        <stp>SOYB??7</stp>
        <stp>LongDescription</stp>
        <tr r="B19" s="18"/>
      </tp>
      <tp t="s">
        <v>Soya Beans, Mar 25</v>
        <stp/>
        <stp>ContractData</stp>
        <stp>SOYA??4</stp>
        <stp>LongDescription</stp>
        <tr r="B16" s="15"/>
      </tp>
      <tp t="s">
        <v>Soya Beans, Apr 25</v>
        <stp/>
        <stp>ContractData</stp>
        <stp>SOYB??4</stp>
        <stp>LongDescription</stp>
        <tr r="B16" s="18"/>
      </tp>
      <tp t="s">
        <v>Soya Beans, May 25</v>
        <stp/>
        <stp>ContractData</stp>
        <stp>SOYA??5</stp>
        <stp>LongDescription</stp>
        <tr r="B17" s="15"/>
      </tp>
      <tp t="s">
        <v>Soya Beans, May 25</v>
        <stp/>
        <stp>ContractData</stp>
        <stp>SOYB??5</stp>
        <stp>LongDescription</stp>
        <tr r="B17" s="18"/>
      </tp>
      <tp t="s">
        <v>Soya Beans, Dec 24</v>
        <stp/>
        <stp>ContractData</stp>
        <stp>SOYA??2</stp>
        <stp>LongDescription</stp>
        <tr r="B14" s="15"/>
      </tp>
      <tp t="s">
        <v>Soya Beans, Dec 24</v>
        <stp/>
        <stp>ContractData</stp>
        <stp>SOYB??2</stp>
        <stp>LongDescription</stp>
        <tr r="B14" s="18"/>
      </tp>
      <tp t="s">
        <v>Soya Beans, Jan 25</v>
        <stp/>
        <stp>ContractData</stp>
        <stp>SOYA??3</stp>
        <stp>LongDescription</stp>
        <tr r="B15" s="15"/>
      </tp>
      <tp t="s">
        <v>Soya Beans, Jan 25</v>
        <stp/>
        <stp>ContractData</stp>
        <stp>SOYB??3</stp>
        <stp>LongDescription</stp>
        <tr r="B15" s="18"/>
      </tp>
      <tp t="s">
        <v>Soya Beans, Nov 24</v>
        <stp/>
        <stp>ContractData</stp>
        <stp>SOYA??1</stp>
        <stp>LongDescription</stp>
        <tr r="B13" s="15"/>
      </tp>
      <tp t="s">
        <v>Soya Beans, Nov 24</v>
        <stp/>
        <stp>ContractData</stp>
        <stp>SOYB??1</stp>
        <stp>LongDescription</stp>
        <tr r="B13" s="18"/>
      </tp>
      <tp t="s">
        <v>Soya Beans, Dec 25</v>
        <stp/>
        <stp>ContractData</stp>
        <stp>SOYB??8</stp>
        <stp>LongDescription</stp>
        <tr r="B20" s="18"/>
      </tp>
      <tp t="s">
        <v>Sunflower Seed, Nov 24</v>
        <stp/>
        <stp>ContractData</stp>
        <stp>SUNS??1</stp>
        <stp>LongDescription</stp>
        <tr r="B13" s="20"/>
      </tp>
      <tp t="s">
        <v>Sunflower Seed, Jan 25</v>
        <stp/>
        <stp>ContractData</stp>
        <stp>SUNS??3</stp>
        <stp>LongDescription</stp>
        <tr r="B15" s="20"/>
      </tp>
      <tp t="s">
        <v>Sunflower Seed, Dec 24</v>
        <stp/>
        <stp>ContractData</stp>
        <stp>SUNS??2</stp>
        <stp>LongDescription</stp>
        <tr r="B14" s="20"/>
      </tp>
      <tp t="s">
        <v>Sunflower Seed, Apr 25</v>
        <stp/>
        <stp>ContractData</stp>
        <stp>SUNS??5</stp>
        <stp>LongDescription</stp>
        <tr r="B17" s="20"/>
      </tp>
      <tp t="s">
        <v>Sunflower Seed, Mar 25</v>
        <stp/>
        <stp>ContractData</stp>
        <stp>SUNS??4</stp>
        <stp>LongDescription</stp>
        <tr r="B16" s="20"/>
      </tp>
      <tp t="s">
        <v>Sunflower Seed, Jul 25</v>
        <stp/>
        <stp>ContractData</stp>
        <stp>SUNS??7</stp>
        <stp>LongDescription</stp>
        <tr r="B19" s="20"/>
      </tp>
      <tp t="s">
        <v>Sunflower Seed, May 25</v>
        <stp/>
        <stp>ContractData</stp>
        <stp>SUNS??6</stp>
        <stp>LongDescription</stp>
        <tr r="B18" s="20"/>
      </tp>
      <tp t="s">
        <v>Sunflower Seed, Sep 25</v>
        <stp/>
        <stp>ContractData</stp>
        <stp>SUNS??8</stp>
        <stp>LongDescription</stp>
        <tr r="B20" s="20"/>
      </tp>
      <tp>
        <v>3</v>
        <stp/>
        <stp>ContractData</stp>
        <stp>SOYAX24</stp>
        <stp>MT_LastAskVolume</stp>
        <tr r="C7" s="15"/>
      </tp>
      <tp t="s">
        <v/>
        <stp/>
        <stp>ContractData</stp>
        <stp>YMAZ??11</stp>
        <stp>NetLastTradeToday</stp>
        <stp/>
        <stp>T</stp>
        <tr r="G23" s="22"/>
        <tr r="H23" s="22"/>
      </tp>
      <tp t="s">
        <v/>
        <stp/>
        <stp>ContractData</stp>
        <stp>WMAZ??11</stp>
        <stp>NetLastTradeToday</stp>
        <stp/>
        <stp>T</stp>
        <tr r="G23" s="2"/>
        <tr r="H23" s="2"/>
      </tp>
      <tp>
        <v>-44</v>
        <stp/>
        <stp>ContractData</stp>
        <stp>YMAZ??10</stp>
        <stp>NetLastTradeToday</stp>
        <stp/>
        <stp>T</stp>
        <tr r="G22" s="22"/>
        <tr r="H22" s="22"/>
      </tp>
      <tp t="s">
        <v/>
        <stp/>
        <stp>ContractData</stp>
        <stp>WMAZ??10</stp>
        <stp>NetLastTradeToday</stp>
        <stp/>
        <stp>T</stp>
        <tr r="H22" s="2"/>
        <tr r="G22" s="2"/>
      </tp>
      <tp t="s">
        <v/>
        <stp/>
        <stp>ContractData</stp>
        <stp>YMAZW2??7</stp>
        <stp>LastTradeorSettle</stp>
        <stp/>
        <stp>T</stp>
        <tr r="O35" s="22"/>
      </tp>
      <tp t="s">
        <v/>
        <stp/>
        <stp>ContractData</stp>
        <stp>YMAZW3??6</stp>
        <stp>LastTradeorSettle</stp>
        <stp/>
        <stp>T</stp>
        <tr r="F59" s="22"/>
      </tp>
      <tp t="s">
        <v/>
        <stp/>
        <stp>ContractData</stp>
        <stp>YMAZW2??6</stp>
        <stp>LastTradeorSettle</stp>
        <stp/>
        <stp>T</stp>
        <tr r="O34" s="22"/>
      </tp>
      <tp t="s">
        <v/>
        <stp/>
        <stp>ContractData</stp>
        <stp>YMAZW1??6</stp>
        <stp>LastTradeorSettle</stp>
        <stp/>
        <stp>T</stp>
        <tr r="F34" s="22"/>
      </tp>
      <tp t="s">
        <v/>
        <stp/>
        <stp>ContractData</stp>
        <stp>YMAZW5??5</stp>
        <stp>LastTradeorSettle</stp>
        <stp/>
        <stp>T</stp>
        <tr r="F83" s="22"/>
      </tp>
      <tp t="s">
        <v/>
        <stp/>
        <stp>ContractData</stp>
        <stp>YMAZW4??5</stp>
        <stp>LastTradeorSettle</stp>
        <stp/>
        <stp>T</stp>
        <tr r="O58" s="22"/>
      </tp>
      <tp t="s">
        <v/>
        <stp/>
        <stp>ContractData</stp>
        <stp>YMAZW3??5</stp>
        <stp>LastTradeorSettle</stp>
        <stp/>
        <stp>T</stp>
        <tr r="F58" s="22"/>
      </tp>
      <tp t="s">
        <v/>
        <stp/>
        <stp>ContractData</stp>
        <stp>YMAZW2??5</stp>
        <stp>LastTradeorSettle</stp>
        <stp/>
        <stp>T</stp>
        <tr r="O33" s="22"/>
      </tp>
      <tp t="s">
        <v/>
        <stp/>
        <stp>ContractData</stp>
        <stp>YMAZW1??5</stp>
        <stp>LastTradeorSettle</stp>
        <stp/>
        <stp>T</stp>
        <tr r="F33" s="22"/>
      </tp>
      <tp t="s">
        <v/>
        <stp/>
        <stp>ContractData</stp>
        <stp>YMAZW5??4</stp>
        <stp>LastTradeorSettle</stp>
        <stp/>
        <stp>T</stp>
        <tr r="F82" s="22"/>
      </tp>
      <tp t="s">
        <v/>
        <stp/>
        <stp>ContractData</stp>
        <stp>YMAZW4??4</stp>
        <stp>LastTradeorSettle</stp>
        <stp/>
        <stp>T</stp>
        <tr r="O57" s="22"/>
      </tp>
      <tp t="s">
        <v/>
        <stp/>
        <stp>ContractData</stp>
        <stp>YMAZW3??4</stp>
        <stp>LastTradeorSettle</stp>
        <stp/>
        <stp>T</stp>
        <tr r="F57" s="22"/>
      </tp>
      <tp t="s">
        <v/>
        <stp/>
        <stp>ContractData</stp>
        <stp>YMAZW2??4</stp>
        <stp>LastTradeorSettle</stp>
        <stp/>
        <stp>T</stp>
        <tr r="O32" s="22"/>
      </tp>
      <tp t="s">
        <v/>
        <stp/>
        <stp>ContractData</stp>
        <stp>YMAZW1??4</stp>
        <stp>LastTradeorSettle</stp>
        <stp/>
        <stp>T</stp>
        <tr r="F32" s="22"/>
      </tp>
      <tp t="s">
        <v/>
        <stp/>
        <stp>ContractData</stp>
        <stp>YMAZW5??3</stp>
        <stp>LastTradeorSettle</stp>
        <stp/>
        <stp>T</stp>
        <tr r="F81" s="22"/>
      </tp>
      <tp t="s">
        <v/>
        <stp/>
        <stp>ContractData</stp>
        <stp>YMAZW4??3</stp>
        <stp>LastTradeorSettle</stp>
        <stp/>
        <stp>T</stp>
        <tr r="O56" s="22"/>
      </tp>
      <tp t="s">
        <v/>
        <stp/>
        <stp>ContractData</stp>
        <stp>YMAZW3??3</stp>
        <stp>LastTradeorSettle</stp>
        <stp/>
        <stp>T</stp>
        <tr r="F56" s="22"/>
      </tp>
      <tp t="s">
        <v/>
        <stp/>
        <stp>ContractData</stp>
        <stp>YMAZW2??3</stp>
        <stp>LastTradeorSettle</stp>
        <stp/>
        <stp>T</stp>
        <tr r="O31" s="22"/>
      </tp>
      <tp t="s">
        <v/>
        <stp/>
        <stp>ContractData</stp>
        <stp>YMAZW1??3</stp>
        <stp>LastTradeorSettle</stp>
        <stp/>
        <stp>T</stp>
        <tr r="F31" s="22"/>
      </tp>
      <tp t="s">
        <v/>
        <stp/>
        <stp>ContractData</stp>
        <stp>YMAZW6??2</stp>
        <stp>LastTradeorSettle</stp>
        <stp/>
        <stp>T</stp>
        <tr r="O80" s="22"/>
      </tp>
      <tp t="s">
        <v/>
        <stp/>
        <stp>ContractData</stp>
        <stp>YMAZW5??2</stp>
        <stp>LastTradeorSettle</stp>
        <stp/>
        <stp>T</stp>
        <tr r="F80" s="22"/>
      </tp>
      <tp t="s">
        <v/>
        <stp/>
        <stp>ContractData</stp>
        <stp>YMAZW4??2</stp>
        <stp>LastTradeorSettle</stp>
        <stp/>
        <stp>T</stp>
        <tr r="O55" s="22"/>
      </tp>
      <tp>
        <v>-33</v>
        <stp/>
        <stp>ContractData</stp>
        <stp>YMAZW3??2</stp>
        <stp>LastTradeorSettle</stp>
        <stp/>
        <stp>T</stp>
        <tr r="F55" s="22"/>
      </tp>
      <tp t="s">
        <v/>
        <stp/>
        <stp>ContractData</stp>
        <stp>YMAZW2??2</stp>
        <stp>LastTradeorSettle</stp>
        <stp/>
        <stp>T</stp>
        <tr r="O30" s="22"/>
      </tp>
      <tp t="s">
        <v/>
        <stp/>
        <stp>ContractData</stp>
        <stp>YMAZW1??2</stp>
        <stp>LastTradeorSettle</stp>
        <stp/>
        <stp>T</stp>
        <tr r="F30" s="22"/>
      </tp>
      <tp t="s">
        <v/>
        <stp/>
        <stp>ContractData</stp>
        <stp>YMAZW6??1</stp>
        <stp>LastTradeorSettle</stp>
        <stp/>
        <stp>T</stp>
        <tr r="O79" s="22"/>
      </tp>
      <tp t="s">
        <v/>
        <stp/>
        <stp>ContractData</stp>
        <stp>YMAZW5??1</stp>
        <stp>LastTradeorSettle</stp>
        <stp/>
        <stp>T</stp>
        <tr r="F79" s="22"/>
      </tp>
      <tp t="s">
        <v/>
        <stp/>
        <stp>ContractData</stp>
        <stp>YMAZW4??1</stp>
        <stp>LastTradeorSettle</stp>
        <stp/>
        <stp>T</stp>
        <tr r="O54" s="22"/>
      </tp>
      <tp t="s">
        <v/>
        <stp/>
        <stp>ContractData</stp>
        <stp>YMAZW3??1</stp>
        <stp>LastTradeorSettle</stp>
        <stp/>
        <stp>T</stp>
        <tr r="F54" s="22"/>
      </tp>
      <tp t="s">
        <v/>
        <stp/>
        <stp>ContractData</stp>
        <stp>YMAZW2??1</stp>
        <stp>LastTradeorSettle</stp>
        <stp/>
        <stp>T</stp>
        <tr r="O29" s="22"/>
      </tp>
      <tp>
        <v>-44</v>
        <stp/>
        <stp>ContractData</stp>
        <stp>YMAZW1??1</stp>
        <stp>LastTradeorSettle</stp>
        <stp/>
        <stp>T</stp>
        <tr r="F29" s="22"/>
      </tp>
      <tp t="s">
        <v/>
        <stp/>
        <stp>ContractData</stp>
        <stp>WMAZW6??1</stp>
        <stp>LastTradeorSettle</stp>
        <stp/>
        <stp>T</stp>
        <tr r="O79" s="2"/>
      </tp>
      <tp t="s">
        <v/>
        <stp/>
        <stp>ContractData</stp>
        <stp>WMAZW5??1</stp>
        <stp>LastTradeorSettle</stp>
        <stp/>
        <stp>T</stp>
        <tr r="F79" s="2"/>
      </tp>
      <tp t="s">
        <v/>
        <stp/>
        <stp>ContractData</stp>
        <stp>WMAZW4??1</stp>
        <stp>LastTradeorSettle</stp>
        <stp/>
        <stp>T</stp>
        <tr r="O54" s="2"/>
      </tp>
      <tp t="s">
        <v/>
        <stp/>
        <stp>ContractData</stp>
        <stp>WMAZW3??1</stp>
        <stp>LastTradeorSettle</stp>
        <stp/>
        <stp>T</stp>
        <tr r="F54" s="2"/>
      </tp>
      <tp t="s">
        <v/>
        <stp/>
        <stp>ContractData</stp>
        <stp>WMAZW2??1</stp>
        <stp>LastTradeorSettle</stp>
        <stp/>
        <stp>T</stp>
        <tr r="O29" s="2"/>
      </tp>
      <tp>
        <v>-50</v>
        <stp/>
        <stp>ContractData</stp>
        <stp>WMAZW1??1</stp>
        <stp>LastTradeorSettle</stp>
        <stp/>
        <stp>T</stp>
        <tr r="F29" s="2"/>
      </tp>
      <tp t="s">
        <v/>
        <stp/>
        <stp>ContractData</stp>
        <stp>SOYAW2??3</stp>
        <stp>LastTrade</stp>
        <stp/>
        <stp>T</stp>
        <tr r="D22" s="16"/>
      </tp>
      <tp t="s">
        <v/>
        <stp/>
        <stp>ContractData</stp>
        <stp>SOYAW2??2</stp>
        <stp>LastTrade</stp>
        <stp/>
        <stp>T</stp>
        <tr r="D21" s="16"/>
      </tp>
      <tp t="s">
        <v/>
        <stp/>
        <stp>ContractData</stp>
        <stp>SOYAW1??2</stp>
        <stp>LastTrade</stp>
        <stp/>
        <stp>T</stp>
        <tr r="D14" s="16"/>
      </tp>
      <tp t="s">
        <v/>
        <stp/>
        <stp>ContractData</stp>
        <stp>WMAZW6??3</stp>
        <stp>LastTradeorSettle</stp>
        <stp/>
        <stp>T</stp>
        <tr r="O81" s="2"/>
      </tp>
      <tp t="s">
        <v/>
        <stp/>
        <stp>ContractData</stp>
        <stp>WMAZW5??3</stp>
        <stp>LastTradeorSettle</stp>
        <stp/>
        <stp>T</stp>
        <tr r="F81" s="2"/>
      </tp>
      <tp t="s">
        <v/>
        <stp/>
        <stp>ContractData</stp>
        <stp>WMAZW4??3</stp>
        <stp>LastTradeorSettle</stp>
        <stp/>
        <stp>T</stp>
        <tr r="O56" s="2"/>
      </tp>
      <tp t="s">
        <v/>
        <stp/>
        <stp>ContractData</stp>
        <stp>WMAZW3??3</stp>
        <stp>LastTradeorSettle</stp>
        <stp/>
        <stp>T</stp>
        <tr r="F56" s="2"/>
      </tp>
      <tp t="s">
        <v/>
        <stp/>
        <stp>ContractData</stp>
        <stp>WMAZW2??3</stp>
        <stp>LastTradeorSettle</stp>
        <stp/>
        <stp>T</stp>
        <tr r="O31" s="2"/>
      </tp>
      <tp t="s">
        <v/>
        <stp/>
        <stp>ContractData</stp>
        <stp>WMAZW1??3</stp>
        <stp>LastTradeorSettle</stp>
        <stp/>
        <stp>T</stp>
        <tr r="F31" s="2"/>
      </tp>
      <tp t="s">
        <v/>
        <stp/>
        <stp>ContractData</stp>
        <stp>SOYAW2??1</stp>
        <stp>LastTrade</stp>
        <stp/>
        <stp>T</stp>
        <tr r="D20" s="16"/>
      </tp>
      <tp>
        <v>-575</v>
        <stp/>
        <stp>ContractData</stp>
        <stp>SOYAW3??1</stp>
        <stp>LastTrade</stp>
        <stp/>
        <stp>T</stp>
        <tr r="D28" s="16"/>
      </tp>
      <tp>
        <v>-50</v>
        <stp/>
        <stp>ContractData</stp>
        <stp>SOYAW1??1</stp>
        <stp>LastTrade</stp>
        <stp/>
        <stp>T</stp>
        <tr r="D13" s="16"/>
      </tp>
      <tp t="s">
        <v/>
        <stp/>
        <stp>ContractData</stp>
        <stp>SOYAW6??1</stp>
        <stp>LastTrade</stp>
        <stp/>
        <stp>T</stp>
        <tr r="D52" s="16"/>
      </tp>
      <tp t="s">
        <v/>
        <stp/>
        <stp>ContractData</stp>
        <stp>SOYAW4??1</stp>
        <stp>LastTrade</stp>
        <stp/>
        <stp>T</stp>
        <tr r="D36" s="16"/>
      </tp>
      <tp t="s">
        <v/>
        <stp/>
        <stp>ContractData</stp>
        <stp>SOYAW5??1</stp>
        <stp>LastTrade</stp>
        <stp/>
        <stp>T</stp>
        <tr r="D44" s="16"/>
      </tp>
      <tp t="s">
        <v/>
        <stp/>
        <stp>ContractData</stp>
        <stp>WMAZW6??2</stp>
        <stp>LastTradeorSettle</stp>
        <stp/>
        <stp>T</stp>
        <tr r="O80" s="2"/>
      </tp>
      <tp t="s">
        <v/>
        <stp/>
        <stp>ContractData</stp>
        <stp>WMAZW5??2</stp>
        <stp>LastTradeorSettle</stp>
        <stp/>
        <stp>T</stp>
        <tr r="F80" s="2"/>
      </tp>
      <tp t="s">
        <v/>
        <stp/>
        <stp>ContractData</stp>
        <stp>WMAZW4??2</stp>
        <stp>LastTradeorSettle</stp>
        <stp/>
        <stp>T</stp>
        <tr r="O55" s="2"/>
      </tp>
      <tp>
        <v>-210</v>
        <stp/>
        <stp>ContractData</stp>
        <stp>WMAZW3??2</stp>
        <stp>LastTradeorSettle</stp>
        <stp/>
        <stp>T</stp>
        <tr r="F55" s="2"/>
      </tp>
      <tp t="s">
        <v/>
        <stp/>
        <stp>ContractData</stp>
        <stp>WMAZW2??2</stp>
        <stp>LastTradeorSettle</stp>
        <stp/>
        <stp>T</stp>
        <tr r="O30" s="2"/>
      </tp>
      <tp>
        <v>-69</v>
        <stp/>
        <stp>ContractData</stp>
        <stp>WMAZW1??2</stp>
        <stp>LastTradeorSettle</stp>
        <stp/>
        <stp>T</stp>
        <tr r="F30" s="2"/>
      </tp>
      <tp t="s">
        <v/>
        <stp/>
        <stp>ContractData</stp>
        <stp>WMAZW5??5</stp>
        <stp>LastTradeorSettle</stp>
        <stp/>
        <stp>T</stp>
        <tr r="F83" s="2"/>
      </tp>
      <tp t="s">
        <v/>
        <stp/>
        <stp>ContractData</stp>
        <stp>WMAZW4??5</stp>
        <stp>LastTradeorSettle</stp>
        <stp/>
        <stp>T</stp>
        <tr r="O58" s="2"/>
      </tp>
      <tp t="s">
        <v/>
        <stp/>
        <stp>ContractData</stp>
        <stp>WMAZW3??5</stp>
        <stp>LastTradeorSettle</stp>
        <stp/>
        <stp>T</stp>
        <tr r="F58" s="2"/>
      </tp>
      <tp t="s">
        <v/>
        <stp/>
        <stp>ContractData</stp>
        <stp>WMAZW2??5</stp>
        <stp>LastTradeorSettle</stp>
        <stp/>
        <stp>T</stp>
        <tr r="O33" s="2"/>
      </tp>
      <tp t="s">
        <v/>
        <stp/>
        <stp>ContractData</stp>
        <stp>WMAZW1??5</stp>
        <stp>LastTradeorSettle</stp>
        <stp/>
        <stp>T</stp>
        <tr r="F33" s="2"/>
      </tp>
      <tp t="s">
        <v/>
        <stp/>
        <stp>ContractData</stp>
        <stp>WMAZW5??4</stp>
        <stp>LastTradeorSettle</stp>
        <stp/>
        <stp>T</stp>
        <tr r="F82" s="2"/>
      </tp>
      <tp>
        <v>-1830</v>
        <stp/>
        <stp>ContractData</stp>
        <stp>WMAZW4??4</stp>
        <stp>LastTradeorSettle</stp>
        <stp/>
        <stp>T</stp>
        <tr r="O57" s="2"/>
      </tp>
      <tp t="s">
        <v/>
        <stp/>
        <stp>ContractData</stp>
        <stp>WMAZW3??4</stp>
        <stp>LastTradeorSettle</stp>
        <stp/>
        <stp>T</stp>
        <tr r="F57" s="2"/>
      </tp>
      <tp t="s">
        <v/>
        <stp/>
        <stp>ContractData</stp>
        <stp>WMAZW2??4</stp>
        <stp>LastTradeorSettle</stp>
        <stp/>
        <stp>T</stp>
        <tr r="O32" s="2"/>
      </tp>
      <tp t="s">
        <v/>
        <stp/>
        <stp>ContractData</stp>
        <stp>WMAZW1??4</stp>
        <stp>LastTradeorSettle</stp>
        <stp/>
        <stp>T</stp>
        <tr r="F32" s="2"/>
      </tp>
      <tp t="s">
        <v/>
        <stp/>
        <stp>ContractData</stp>
        <stp>WMAZW2??7</stp>
        <stp>LastTradeorSettle</stp>
        <stp/>
        <stp>T</stp>
        <tr r="O35" s="2"/>
      </tp>
      <tp t="s">
        <v/>
        <stp/>
        <stp>ContractData</stp>
        <stp>WMAZW3??6</stp>
        <stp>LastTradeorSettle</stp>
        <stp/>
        <stp>T</stp>
        <tr r="F59" s="2"/>
      </tp>
      <tp>
        <v>-111</v>
        <stp/>
        <stp>ContractData</stp>
        <stp>WMAZW2??6</stp>
        <stp>LastTradeorSettle</stp>
        <stp/>
        <stp>T</stp>
        <tr r="O34" s="2"/>
      </tp>
      <tp t="s">
        <v/>
        <stp/>
        <stp>ContractData</stp>
        <stp>WMAZW1??6</stp>
        <stp>LastTradeorSettle</stp>
        <stp/>
        <stp>T</stp>
        <tr r="F34" s="2"/>
      </tp>
      <tp>
        <v>1</v>
        <stp/>
        <stp>ContractData</stp>
        <stp>WMAZX24</stp>
        <stp>MT_LastAskVolume</stp>
        <tr r="C7" s="2"/>
      </tp>
      <tp>
        <v>1</v>
        <stp/>
        <stp>ContractData</stp>
        <stp>YMAZX24</stp>
        <stp>MT_LastAskVolume</stp>
        <tr r="C7" s="22"/>
      </tp>
      <tp t="s">
        <v>Sunflower Seed, Mar 25</v>
        <stp/>
        <stp>ContractData</stp>
        <stp>SUNS</stp>
        <stp>LongDescription</stp>
        <tr r="K3" s="20"/>
      </tp>
      <tp t="s">
        <v>Wheat, Jul 25</v>
        <stp/>
        <stp>ContractData</stp>
        <stp>WEAT??6</stp>
        <stp>LongDescription</stp>
        <tr r="B18" s="14"/>
      </tp>
      <tp t="s">
        <v>Wheat, Sep 25</v>
        <stp/>
        <stp>ContractData</stp>
        <stp>WEAT??7</stp>
        <stp>LongDescription</stp>
        <tr r="B19" s="14"/>
      </tp>
      <tp t="s">
        <v>Wheat, Mar 25</v>
        <stp/>
        <stp>ContractData</stp>
        <stp>WEAT??4</stp>
        <stp>LongDescription</stp>
        <tr r="B16" s="14"/>
      </tp>
      <tp t="s">
        <v>Wheat, May 25</v>
        <stp/>
        <stp>ContractData</stp>
        <stp>WEAT??5</stp>
        <stp>LongDescription</stp>
        <tr r="B17" s="14"/>
      </tp>
      <tp t="s">
        <v>Wheat, Dec 24</v>
        <stp/>
        <stp>ContractData</stp>
        <stp>WEAT??2</stp>
        <stp>LongDescription</stp>
        <tr r="B14" s="14"/>
      </tp>
      <tp t="s">
        <v>Wheat, Jan 25</v>
        <stp/>
        <stp>ContractData</stp>
        <stp>WEAT??3</stp>
        <stp>LongDescription</stp>
        <tr r="B15" s="14"/>
      </tp>
      <tp t="s">
        <v>Wheat, Nov 24</v>
        <stp/>
        <stp>ContractData</stp>
        <stp>WEAT??1</stp>
        <stp>LongDescription</stp>
        <tr r="B13" s="14"/>
      </tp>
      <tp t="s">
        <v>White Maize, Jul 25</v>
        <stp/>
        <stp>ContractData</stp>
        <stp>WMAZ??8</stp>
        <stp>LongDescription</stp>
        <tr r="B20" s="2"/>
      </tp>
      <tp t="s">
        <v>White Maize, Sep 25</v>
        <stp/>
        <stp>ContractData</stp>
        <stp>WMAZ??9</stp>
        <stp>LongDescription</stp>
        <tr r="B21" s="2"/>
      </tp>
      <tp t="s">
        <v>White Maize, Apr 25</v>
        <stp/>
        <stp>ContractData</stp>
        <stp>WMAZ??6</stp>
        <stp>LongDescription</stp>
        <tr r="B18" s="2"/>
      </tp>
      <tp t="s">
        <v>White Maize, May 25</v>
        <stp/>
        <stp>ContractData</stp>
        <stp>WMAZ??7</stp>
        <stp>LongDescription</stp>
        <tr r="B19" s="2"/>
      </tp>
      <tp t="s">
        <v>White Maize, Feb 25</v>
        <stp/>
        <stp>ContractData</stp>
        <stp>WMAZ??4</stp>
        <stp>LongDescription</stp>
        <tr r="B16" s="2"/>
      </tp>
      <tp t="s">
        <v>White Maize, Mar 25</v>
        <stp/>
        <stp>ContractData</stp>
        <stp>WMAZ??5</stp>
        <stp>LongDescription</stp>
        <tr r="B17" s="2"/>
      </tp>
      <tp t="s">
        <v>White Maize, Dec 24</v>
        <stp/>
        <stp>ContractData</stp>
        <stp>WMAZ??2</stp>
        <stp>LongDescription</stp>
        <tr r="B14" s="2"/>
      </tp>
      <tp t="s">
        <v>White Maize, Jan 25</v>
        <stp/>
        <stp>ContractData</stp>
        <stp>WMAZ??3</stp>
        <stp>LongDescription</stp>
        <tr r="B15" s="2"/>
      </tp>
      <tp t="s">
        <v>White Maize, Nov 24</v>
        <stp/>
        <stp>ContractData</stp>
        <stp>WMAZ??1</stp>
        <stp>LongDescription</stp>
        <tr r="B13" s="2"/>
      </tp>
      <tp t="s">
        <v/>
        <stp/>
        <stp>ContractData</stp>
        <stp>SOYBW2??3</stp>
        <stp>LastTrade</stp>
        <stp/>
        <stp>T</stp>
        <tr r="D22" s="17"/>
      </tp>
      <tp t="s">
        <v/>
        <stp/>
        <stp>ContractData</stp>
        <stp>SOYBW3??3</stp>
        <stp>LastTrade</stp>
        <stp/>
        <stp>T</stp>
        <tr r="D30" s="17"/>
      </tp>
      <tp t="s">
        <v/>
        <stp/>
        <stp>ContractData</stp>
        <stp>SOYBW4??3</stp>
        <stp>LastTrade</stp>
        <stp/>
        <stp>T</stp>
        <tr r="D38" s="17"/>
      </tp>
      <tp t="s">
        <v/>
        <stp/>
        <stp>ContractData</stp>
        <stp>SOYBW5??3</stp>
        <stp>LastTrade</stp>
        <stp/>
        <stp>T</stp>
        <tr r="D46" s="17"/>
      </tp>
      <tp t="s">
        <v/>
        <stp/>
        <stp>ContractData</stp>
        <stp>SOYBW2??2</stp>
        <stp>LastTrade</stp>
        <stp/>
        <stp>T</stp>
        <tr r="D21" s="17"/>
      </tp>
      <tp t="s">
        <v/>
        <stp/>
        <stp>ContractData</stp>
        <stp>SOYBW3??2</stp>
        <stp>LastTrade</stp>
        <stp/>
        <stp>T</stp>
        <tr r="D29" s="17"/>
      </tp>
      <tp t="s">
        <v/>
        <stp/>
        <stp>ContractData</stp>
        <stp>SOYBW1??2</stp>
        <stp>LastTrade</stp>
        <stp/>
        <stp>T</stp>
        <tr r="D14" s="17"/>
      </tp>
      <tp t="s">
        <v/>
        <stp/>
        <stp>ContractData</stp>
        <stp>SOYBW6??2</stp>
        <stp>LastTrade</stp>
        <stp/>
        <stp>T</stp>
        <tr r="D53" s="17"/>
      </tp>
      <tp t="s">
        <v/>
        <stp/>
        <stp>ContractData</stp>
        <stp>SOYBW4??2</stp>
        <stp>LastTrade</stp>
        <stp/>
        <stp>T</stp>
        <tr r="D37" s="17"/>
      </tp>
      <tp t="s">
        <v/>
        <stp/>
        <stp>ContractData</stp>
        <stp>SOYBW5??2</stp>
        <stp>LastTrade</stp>
        <stp/>
        <stp>T</stp>
        <tr r="D45" s="17"/>
      </tp>
      <tp t="s">
        <v/>
        <stp/>
        <stp>ContractData</stp>
        <stp>SOYBW2??1</stp>
        <stp>LastTrade</stp>
        <stp/>
        <stp>T</stp>
        <tr r="D20" s="17"/>
      </tp>
      <tp t="s">
        <v/>
        <stp/>
        <stp>ContractData</stp>
        <stp>SOYBW3??1</stp>
        <stp>LastTrade</stp>
        <stp/>
        <stp>T</stp>
        <tr r="D28" s="17"/>
      </tp>
      <tp t="s">
        <v/>
        <stp/>
        <stp>ContractData</stp>
        <stp>SOYBW1??1</stp>
        <stp>LastTrade</stp>
        <stp/>
        <stp>T</stp>
        <tr r="D13" s="17"/>
      </tp>
      <tp t="s">
        <v/>
        <stp/>
        <stp>ContractData</stp>
        <stp>SOYBW6??1</stp>
        <stp>LastTrade</stp>
        <stp/>
        <stp>T</stp>
        <tr r="D52" s="17"/>
      </tp>
      <tp t="s">
        <v/>
        <stp/>
        <stp>ContractData</stp>
        <stp>SOYBW4??1</stp>
        <stp>LastTrade</stp>
        <stp/>
        <stp>T</stp>
        <tr r="D36" s="17"/>
      </tp>
      <tp t="s">
        <v/>
        <stp/>
        <stp>ContractData</stp>
        <stp>SOYBW5??1</stp>
        <stp>LastTrade</stp>
        <stp/>
        <stp>T</stp>
        <tr r="D44" s="17"/>
      </tp>
      <tp>
        <v>1</v>
        <stp/>
        <stp>ContractData</stp>
        <stp>YMAZX24</stp>
        <stp>MT_LastBidVolume</stp>
        <tr r="C9" s="22"/>
      </tp>
      <tp>
        <v>2</v>
        <stp/>
        <stp>ContractData</stp>
        <stp>WMAZX24</stp>
        <stp>MT_LastBidVolume</stp>
        <tr r="C9" s="2"/>
      </tp>
      <tp t="s">
        <v>Yellow Maize, Jul 25</v>
        <stp/>
        <stp>ContractData</stp>
        <stp>YMAZ??8</stp>
        <stp>LongDescription</stp>
        <tr r="B20" s="22"/>
      </tp>
      <tp t="s">
        <v>Yellow Maize, Sep 25</v>
        <stp/>
        <stp>ContractData</stp>
        <stp>YMAZ??9</stp>
        <stp>LongDescription</stp>
        <tr r="B21" s="22"/>
      </tp>
      <tp t="s">
        <v>Yellow Maize, Apr 25</v>
        <stp/>
        <stp>ContractData</stp>
        <stp>YMAZ??6</stp>
        <stp>LongDescription</stp>
        <tr r="B18" s="22"/>
      </tp>
      <tp t="s">
        <v>Yellow Maize, May 25</v>
        <stp/>
        <stp>ContractData</stp>
        <stp>YMAZ??7</stp>
        <stp>LongDescription</stp>
        <tr r="B19" s="22"/>
      </tp>
      <tp t="s">
        <v>Yellow Maize, Feb 25</v>
        <stp/>
        <stp>ContractData</stp>
        <stp>YMAZ??4</stp>
        <stp>LongDescription</stp>
        <tr r="B16" s="22"/>
      </tp>
      <tp t="s">
        <v>Yellow Maize, Mar 25</v>
        <stp/>
        <stp>ContractData</stp>
        <stp>YMAZ??5</stp>
        <stp>LongDescription</stp>
        <tr r="B17" s="22"/>
      </tp>
      <tp t="s">
        <v>Yellow Maize, Dec 24</v>
        <stp/>
        <stp>ContractData</stp>
        <stp>YMAZ??2</stp>
        <stp>LongDescription</stp>
        <tr r="B14" s="22"/>
      </tp>
      <tp t="s">
        <v>Yellow Maize, Jan 25</v>
        <stp/>
        <stp>ContractData</stp>
        <stp>YMAZ??3</stp>
        <stp>LongDescription</stp>
        <tr r="B15" s="22"/>
      </tp>
      <tp t="s">
        <v>Yellow Maize, Nov 24</v>
        <stp/>
        <stp>ContractData</stp>
        <stp>YMAZ??1</stp>
        <stp>LongDescription</stp>
        <tr r="B13" s="22"/>
      </tp>
      <tp t="s">
        <v/>
        <stp/>
        <stp>ContractData</stp>
        <stp>WEATW6??1</stp>
        <stp>LastTradeorSettle</stp>
        <stp/>
        <stp>T</stp>
        <tr r="O79" s="14"/>
      </tp>
      <tp t="s">
        <v/>
        <stp/>
        <stp>ContractData</stp>
        <stp>WEATW5??1</stp>
        <stp>LastTradeorSettle</stp>
        <stp/>
        <stp>T</stp>
        <tr r="F79" s="14"/>
      </tp>
      <tp t="s">
        <v/>
        <stp/>
        <stp>ContractData</stp>
        <stp>WEATW4??1</stp>
        <stp>LastTradeorSettle</stp>
        <stp/>
        <stp>T</stp>
        <tr r="O54" s="14"/>
      </tp>
      <tp>
        <v>114</v>
        <stp/>
        <stp>ContractData</stp>
        <stp>WEATW3??1</stp>
        <stp>LastTradeorSettle</stp>
        <stp/>
        <stp>T</stp>
        <tr r="F54" s="14"/>
      </tp>
      <tp t="s">
        <v/>
        <stp/>
        <stp>ContractData</stp>
        <stp>WEATW2??1</stp>
        <stp>LastTradeorSettle</stp>
        <stp/>
        <stp>T</stp>
        <tr r="O29" s="14"/>
      </tp>
      <tp>
        <v>45.800000000000004</v>
        <stp/>
        <stp>ContractData</stp>
        <stp>WEATW1??1</stp>
        <stp>LastTradeorSettle</stp>
        <stp/>
        <stp>T</stp>
        <tr r="F29" s="14"/>
      </tp>
      <tp t="s">
        <v/>
        <stp/>
        <stp>ContractData</stp>
        <stp>WEATW6??3</stp>
        <stp>LastTradeorSettle</stp>
        <stp/>
        <stp>T</stp>
        <tr r="O81" s="14"/>
      </tp>
      <tp t="s">
        <v/>
        <stp/>
        <stp>ContractData</stp>
        <stp>WEATW4??3</stp>
        <stp>LastTradeorSettle</stp>
        <stp/>
        <stp>T</stp>
        <tr r="O56" s="14"/>
      </tp>
      <tp t="s">
        <v/>
        <stp/>
        <stp>ContractData</stp>
        <stp>WEATW2??3</stp>
        <stp>LastTradeorSettle</stp>
        <stp/>
        <stp>T</stp>
        <tr r="O31" s="14"/>
      </tp>
      <tp t="s">
        <v/>
        <stp/>
        <stp>ContractData</stp>
        <stp>WEATW6??2</stp>
        <stp>LastTradeorSettle</stp>
        <stp/>
        <stp>T</stp>
        <tr r="O80" s="14"/>
      </tp>
      <tp t="s">
        <v/>
        <stp/>
        <stp>ContractData</stp>
        <stp>WEATW4??2</stp>
        <stp>LastTradeorSettle</stp>
        <stp/>
        <stp>T</stp>
        <tr r="O55" s="14"/>
      </tp>
      <tp t="s">
        <v/>
        <stp/>
        <stp>ContractData</stp>
        <stp>WEATW2??2</stp>
        <stp>LastTradeorSettle</stp>
        <stp/>
        <stp>T</stp>
        <tr r="O30" s="14"/>
      </tp>
      <tp t="s">
        <v/>
        <stp/>
        <stp>ContractData</stp>
        <stp>WEATW1??2</stp>
        <stp>LastTradeorSettle</stp>
        <stp/>
        <stp>T</stp>
        <tr r="F30" s="14"/>
      </tp>
      <tp t="s">
        <v/>
        <stp/>
        <stp>ContractData</stp>
        <stp>WEATW2??5</stp>
        <stp>LastTradeorSettle</stp>
        <stp/>
        <stp>T</stp>
        <tr r="O33" s="14"/>
      </tp>
      <tp t="s">
        <v/>
        <stp/>
        <stp>ContractData</stp>
        <stp>WEATW4??4</stp>
        <stp>LastTradeorSettle</stp>
        <stp/>
        <stp>T</stp>
        <tr r="O57" s="14"/>
      </tp>
      <tp t="s">
        <v/>
        <stp/>
        <stp>ContractData</stp>
        <stp>WEATW2??4</stp>
        <stp>LastTradeorSettle</stp>
        <stp/>
        <stp>T</stp>
        <tr r="O32" s="14"/>
      </tp>
      <tp>
        <v>2</v>
        <stp/>
        <stp>ContractData</stp>
        <stp>SOYAX24</stp>
        <stp>MT_LastBidVolume</stp>
        <tr r="C9" s="15"/>
      </tp>
      <tp t="s">
        <v/>
        <stp/>
        <stp>StudyData</stp>
        <stp>SOYBW6??2</stp>
        <stp>Bar</stp>
        <stp/>
        <stp>Close</stp>
        <stp>D</stp>
        <stp/>
        <stp/>
        <stp/>
        <stp/>
        <stp/>
        <stp>T</stp>
        <tr r="L89" s="18"/>
      </tp>
      <tp t="s">
        <v/>
        <stp/>
        <stp>StudyData</stp>
        <stp>SOYBW5??2</stp>
        <stp>Bar</stp>
        <stp/>
        <stp>Close</stp>
        <stp>D</stp>
        <stp/>
        <stp/>
        <stp/>
        <stp/>
        <stp/>
        <stp>T</stp>
        <tr r="C89" s="18"/>
      </tp>
      <tp t="s">
        <v/>
        <stp/>
        <stp>StudyData</stp>
        <stp>SOYBW4??2</stp>
        <stp>Bar</stp>
        <stp/>
        <stp>Close</stp>
        <stp>D</stp>
        <stp/>
        <stp/>
        <stp/>
        <stp/>
        <stp/>
        <stp>T</stp>
        <tr r="L65" s="18"/>
      </tp>
      <tp t="s">
        <v/>
        <stp/>
        <stp>StudyData</stp>
        <stp>SOYBW3??2</stp>
        <stp>Bar</stp>
        <stp/>
        <stp>Close</stp>
        <stp>D</stp>
        <stp/>
        <stp/>
        <stp/>
        <stp/>
        <stp/>
        <stp>T</stp>
        <tr r="C65" s="18"/>
      </tp>
      <tp t="s">
        <v/>
        <stp/>
        <stp>StudyData</stp>
        <stp>SOYBW2??2</stp>
        <stp>Bar</stp>
        <stp/>
        <stp>Close</stp>
        <stp>D</stp>
        <stp/>
        <stp/>
        <stp/>
        <stp/>
        <stp/>
        <stp>T</stp>
        <tr r="L40" s="18"/>
      </tp>
      <tp t="s">
        <v/>
        <stp/>
        <stp>StudyData</stp>
        <stp>SOYBW1??2</stp>
        <stp>Bar</stp>
        <stp/>
        <stp>Close</stp>
        <stp>D</stp>
        <stp/>
        <stp/>
        <stp/>
        <stp/>
        <stp/>
        <stp>T</stp>
        <tr r="C40" s="18"/>
      </tp>
      <tp t="s">
        <v>777: Bars Message -&gt; Not found: SOYBW6 : Bar on Bar,SOYBW6??3</v>
        <stp/>
        <stp>StudyData</stp>
        <stp>SOYBW6??3</stp>
        <stp>Bar</stp>
        <stp/>
        <stp>Close</stp>
        <stp>D</stp>
        <stp/>
        <stp/>
        <stp/>
        <stp/>
        <stp/>
        <stp>T</stp>
        <tr r="M89" s="18"/>
        <tr r="M89" s="18"/>
      </tp>
      <tp t="s">
        <v/>
        <stp/>
        <stp>StudyData</stp>
        <stp>SOYBW5??3</stp>
        <stp>Bar</stp>
        <stp/>
        <stp>Close</stp>
        <stp>D</stp>
        <stp/>
        <stp/>
        <stp/>
        <stp/>
        <stp/>
        <stp>T</stp>
        <tr r="D89" s="18"/>
      </tp>
      <tp t="s">
        <v/>
        <stp/>
        <stp>StudyData</stp>
        <stp>SOYBW4??3</stp>
        <stp>Bar</stp>
        <stp/>
        <stp>Close</stp>
        <stp>D</stp>
        <stp/>
        <stp/>
        <stp/>
        <stp/>
        <stp/>
        <stp>T</stp>
        <tr r="M65" s="18"/>
      </tp>
      <tp t="s">
        <v/>
        <stp/>
        <stp>StudyData</stp>
        <stp>SOYBW3??3</stp>
        <stp>Bar</stp>
        <stp/>
        <stp>Close</stp>
        <stp>D</stp>
        <stp/>
        <stp/>
        <stp/>
        <stp/>
        <stp/>
        <stp>T</stp>
        <tr r="D65" s="18"/>
      </tp>
      <tp t="s">
        <v/>
        <stp/>
        <stp>StudyData</stp>
        <stp>SOYBW2??3</stp>
        <stp>Bar</stp>
        <stp/>
        <stp>Close</stp>
        <stp>D</stp>
        <stp/>
        <stp/>
        <stp/>
        <stp/>
        <stp/>
        <stp>T</stp>
        <tr r="M40" s="18"/>
      </tp>
      <tp t="s">
        <v/>
        <stp/>
        <stp>StudyData</stp>
        <stp>SOYBW6??1</stp>
        <stp>Bar</stp>
        <stp/>
        <stp>Close</stp>
        <stp>D</stp>
        <stp/>
        <stp/>
        <stp/>
        <stp/>
        <stp/>
        <stp>T</stp>
        <tr r="K89" s="18"/>
      </tp>
      <tp t="s">
        <v/>
        <stp/>
        <stp>StudyData</stp>
        <stp>SOYBW5??1</stp>
        <stp>Bar</stp>
        <stp/>
        <stp>Close</stp>
        <stp>D</stp>
        <stp/>
        <stp/>
        <stp/>
        <stp/>
        <stp/>
        <stp>T</stp>
        <tr r="B89" s="18"/>
      </tp>
      <tp t="s">
        <v/>
        <stp/>
        <stp>StudyData</stp>
        <stp>SOYBW4??1</stp>
        <stp>Bar</stp>
        <stp/>
        <stp>Close</stp>
        <stp>D</stp>
        <stp/>
        <stp/>
        <stp/>
        <stp/>
        <stp/>
        <stp>T</stp>
        <tr r="K65" s="18"/>
      </tp>
      <tp t="s">
        <v/>
        <stp/>
        <stp>StudyData</stp>
        <stp>SOYBW3??1</stp>
        <stp>Bar</stp>
        <stp/>
        <stp>Close</stp>
        <stp>D</stp>
        <stp/>
        <stp/>
        <stp/>
        <stp/>
        <stp/>
        <stp>T</stp>
        <tr r="B65" s="18"/>
      </tp>
      <tp t="s">
        <v/>
        <stp/>
        <stp>StudyData</stp>
        <stp>SOYBW2??1</stp>
        <stp>Bar</stp>
        <stp/>
        <stp>Close</stp>
        <stp>D</stp>
        <stp/>
        <stp/>
        <stp/>
        <stp/>
        <stp/>
        <stp>T</stp>
        <tr r="K40" s="18"/>
      </tp>
      <tp t="s">
        <v/>
        <stp/>
        <stp>StudyData</stp>
        <stp>SOYBW1??1</stp>
        <stp>Bar</stp>
        <stp/>
        <stp>Close</stp>
        <stp>D</stp>
        <stp/>
        <stp/>
        <stp/>
        <stp/>
        <stp/>
        <stp>T</stp>
        <tr r="B40" s="18"/>
      </tp>
      <tp t="s">
        <v>777: Bars Message -&gt; Not found: SOYBW3 : Bar on Bar,SOYBW3??6</v>
        <stp/>
        <stp>StudyData</stp>
        <stp>SOYBW3??6</stp>
        <stp>Bar</stp>
        <stp/>
        <stp>Close</stp>
        <stp>D</stp>
        <stp/>
        <stp/>
        <stp/>
        <stp/>
        <stp/>
        <stp>T</stp>
        <tr r="G65" s="18"/>
        <tr r="G65" s="18"/>
      </tp>
      <tp t="s">
        <v>777: Bars Message -&gt; Not found: SOYBW2 : Bar on Bar,SOYBW2??6</v>
        <stp/>
        <stp>StudyData</stp>
        <stp>SOYBW2??6</stp>
        <stp>Bar</stp>
        <stp/>
        <stp>Close</stp>
        <stp>D</stp>
        <stp/>
        <stp/>
        <stp/>
        <stp/>
        <stp/>
        <stp>T</stp>
        <tr r="P40" s="18"/>
        <tr r="P40" s="18"/>
      </tp>
      <tp t="s">
        <v>777: Bars Message -&gt; Not found: SOYBW1 : Bar on Bar,SOYBW1??6</v>
        <stp/>
        <stp>StudyData</stp>
        <stp>SOYBW1??6</stp>
        <stp>Bar</stp>
        <stp/>
        <stp>Close</stp>
        <stp>D</stp>
        <stp/>
        <stp/>
        <stp/>
        <stp/>
        <stp/>
        <stp>T</stp>
        <tr r="G40" s="18"/>
        <tr r="G40" s="18"/>
      </tp>
      <tp t="s">
        <v>777: Bars Message -&gt; Not found: SOYBW2 : Bar on Bar,SOYBW2??7</v>
        <stp/>
        <stp>StudyData</stp>
        <stp>SOYBW2??7</stp>
        <stp>Bar</stp>
        <stp/>
        <stp>Close</stp>
        <stp>D</stp>
        <stp/>
        <stp/>
        <stp/>
        <stp/>
        <stp/>
        <stp>T</stp>
        <tr r="Q40" s="18"/>
        <tr r="Q40" s="18"/>
      </tp>
      <tp t="s">
        <v>777: Bars Message -&gt; Not found: SOYBW5 : Bar on Bar,SOYBW5??4</v>
        <stp/>
        <stp>StudyData</stp>
        <stp>SOYBW5??4</stp>
        <stp>Bar</stp>
        <stp/>
        <stp>Close</stp>
        <stp>D</stp>
        <stp/>
        <stp/>
        <stp/>
        <stp/>
        <stp/>
        <stp>T</stp>
        <tr r="E89" s="18"/>
        <tr r="E89" s="18"/>
      </tp>
      <tp t="s">
        <v>777: Bars Message -&gt; Not found: SOYBW4 : Bar on Bar,SOYBW4??4</v>
        <stp/>
        <stp>StudyData</stp>
        <stp>SOYBW4??4</stp>
        <stp>Bar</stp>
        <stp/>
        <stp>Close</stp>
        <stp>D</stp>
        <stp/>
        <stp/>
        <stp/>
        <stp/>
        <stp/>
        <stp>T</stp>
        <tr r="N65" s="18"/>
        <tr r="N65" s="18"/>
      </tp>
      <tp t="s">
        <v/>
        <stp/>
        <stp>StudyData</stp>
        <stp>SOYBW3??4</stp>
        <stp>Bar</stp>
        <stp/>
        <stp>Close</stp>
        <stp>D</stp>
        <stp/>
        <stp/>
        <stp/>
        <stp/>
        <stp/>
        <stp>T</stp>
        <tr r="E65" s="18"/>
      </tp>
      <tp t="s">
        <v>777: Bars Message -&gt; Not found: SOYBW2 : Bar on Bar,SOYBW2??4</v>
        <stp/>
        <stp>StudyData</stp>
        <stp>SOYBW2??4</stp>
        <stp>Bar</stp>
        <stp/>
        <stp>Close</stp>
        <stp>D</stp>
        <stp/>
        <stp/>
        <stp/>
        <stp/>
        <stp/>
        <stp>T</stp>
        <tr r="N40" s="18"/>
        <tr r="N40" s="18"/>
      </tp>
      <tp t="s">
        <v>777: Bars Message -&gt; Not found: SOYBW1 : Bar on Bar,SOYBW1??4</v>
        <stp/>
        <stp>StudyData</stp>
        <stp>SOYBW1??4</stp>
        <stp>Bar</stp>
        <stp/>
        <stp>Close</stp>
        <stp>D</stp>
        <stp/>
        <stp/>
        <stp/>
        <stp/>
        <stp/>
        <stp>T</stp>
        <tr r="E40" s="18"/>
        <tr r="E40" s="18"/>
        <tr r="D40" s="18"/>
        <tr r="D40" s="18"/>
      </tp>
      <tp t="s">
        <v>777: Bars Message -&gt; Not found: SOYBW5 : Bar on Bar,SOYBW5??5</v>
        <stp/>
        <stp>StudyData</stp>
        <stp>SOYBW5??5</stp>
        <stp>Bar</stp>
        <stp/>
        <stp>Close</stp>
        <stp>D</stp>
        <stp/>
        <stp/>
        <stp/>
        <stp/>
        <stp/>
        <stp>T</stp>
        <tr r="F89" s="18"/>
        <tr r="F89" s="18"/>
      </tp>
      <tp t="s">
        <v>777: Bars Message -&gt; Not found: SOYBW4 : Bar on Bar,SOYBW4??5</v>
        <stp/>
        <stp>StudyData</stp>
        <stp>SOYBW4??5</stp>
        <stp>Bar</stp>
        <stp/>
        <stp>Close</stp>
        <stp>D</stp>
        <stp/>
        <stp/>
        <stp/>
        <stp/>
        <stp/>
        <stp>T</stp>
        <tr r="O65" s="18"/>
        <tr r="O65" s="18"/>
      </tp>
      <tp t="s">
        <v>777: Bars Message -&gt; Not found: SOYBW3 : Bar on Bar,SOYBW3??5</v>
        <stp/>
        <stp>StudyData</stp>
        <stp>SOYBW3??5</stp>
        <stp>Bar</stp>
        <stp/>
        <stp>Close</stp>
        <stp>D</stp>
        <stp/>
        <stp/>
        <stp/>
        <stp/>
        <stp/>
        <stp>T</stp>
        <tr r="F65" s="18"/>
        <tr r="F65" s="18"/>
      </tp>
      <tp t="s">
        <v>777: Bars Message -&gt; Not found: SOYBW2 : Bar on Bar,SOYBW2??5</v>
        <stp/>
        <stp>StudyData</stp>
        <stp>SOYBW2??5</stp>
        <stp>Bar</stp>
        <stp/>
        <stp>Close</stp>
        <stp>D</stp>
        <stp/>
        <stp/>
        <stp/>
        <stp/>
        <stp/>
        <stp>T</stp>
        <tr r="O40" s="18"/>
        <tr r="O40" s="18"/>
      </tp>
      <tp t="s">
        <v>777: Bars Message -&gt; Not found: SOYBW1 : Bar on Bar,SOYBW1??5</v>
        <stp/>
        <stp>StudyData</stp>
        <stp>SOYBW1??5</stp>
        <stp>Bar</stp>
        <stp/>
        <stp>Close</stp>
        <stp>D</stp>
        <stp/>
        <stp/>
        <stp/>
        <stp/>
        <stp/>
        <stp>T</stp>
        <tr r="F40" s="18"/>
        <tr r="F40" s="18"/>
      </tp>
      <tp t="s">
        <v/>
        <stp/>
        <stp>StudyData</stp>
        <stp>SOYAW2??2</stp>
        <stp>Bar</stp>
        <stp/>
        <stp>Close</stp>
        <stp>D</stp>
        <stp/>
        <stp/>
        <stp/>
        <stp/>
        <stp/>
        <stp>T</stp>
        <tr r="L40" s="15"/>
      </tp>
      <tp t="s">
        <v/>
        <stp/>
        <stp>StudyData</stp>
        <stp>SOYAW1??2</stp>
        <stp>Bar</stp>
        <stp/>
        <stp>Close</stp>
        <stp>D</stp>
        <stp/>
        <stp/>
        <stp/>
        <stp/>
        <stp/>
        <stp>T</stp>
        <tr r="C40" s="15"/>
      </tp>
      <tp t="s">
        <v/>
        <stp/>
        <stp>StudyData</stp>
        <stp>SOYAW2??3</stp>
        <stp>Bar</stp>
        <stp/>
        <stp>Close</stp>
        <stp>D</stp>
        <stp/>
        <stp/>
        <stp/>
        <stp/>
        <stp/>
        <stp>T</stp>
        <tr r="M40" s="15"/>
      </tp>
      <tp t="s">
        <v/>
        <stp/>
        <stp>StudyData</stp>
        <stp>SOYAW6??1</stp>
        <stp>Bar</stp>
        <stp/>
        <stp>Close</stp>
        <stp>D</stp>
        <stp/>
        <stp/>
        <stp/>
        <stp/>
        <stp/>
        <stp>T</stp>
        <tr r="K89" s="15"/>
      </tp>
      <tp t="s">
        <v/>
        <stp/>
        <stp>StudyData</stp>
        <stp>SOYAW5??1</stp>
        <stp>Bar</stp>
        <stp/>
        <stp>Close</stp>
        <stp>D</stp>
        <stp/>
        <stp/>
        <stp/>
        <stp/>
        <stp/>
        <stp>T</stp>
        <tr r="B89" s="15"/>
      </tp>
      <tp t="s">
        <v/>
        <stp/>
        <stp>StudyData</stp>
        <stp>SOYAW4??1</stp>
        <stp>Bar</stp>
        <stp/>
        <stp>Close</stp>
        <stp>D</stp>
        <stp/>
        <stp/>
        <stp/>
        <stp/>
        <stp/>
        <stp>T</stp>
        <tr r="K65" s="15"/>
      </tp>
      <tp>
        <v>-575</v>
        <stp/>
        <stp>StudyData</stp>
        <stp>SOYAW3??1</stp>
        <stp>Bar</stp>
        <stp/>
        <stp>Close</stp>
        <stp>D</stp>
        <stp/>
        <stp/>
        <stp/>
        <stp/>
        <stp/>
        <stp>T</stp>
        <tr r="B65" s="15"/>
        <tr r="B65" s="15"/>
      </tp>
      <tp t="s">
        <v/>
        <stp/>
        <stp>StudyData</stp>
        <stp>SOYAW2??1</stp>
        <stp>Bar</stp>
        <stp/>
        <stp>Close</stp>
        <stp>D</stp>
        <stp/>
        <stp/>
        <stp/>
        <stp/>
        <stp/>
        <stp>T</stp>
        <tr r="K40" s="15"/>
      </tp>
      <tp>
        <v>-50</v>
        <stp/>
        <stp>StudyData</stp>
        <stp>SOYAW1??1</stp>
        <stp>Bar</stp>
        <stp/>
        <stp>Close</stp>
        <stp>D</stp>
        <stp/>
        <stp/>
        <stp/>
        <stp/>
        <stp/>
        <stp>T</stp>
        <tr r="B40" s="15"/>
        <tr r="B40" s="15"/>
      </tp>
      <tp t="s">
        <v>768: Current Message -&gt; operators and operands out of sequence</v>
        <stp/>
        <stp>ContractData</stp>
        <stp>Obligatory parameter &lt;contract&gt;(position - 1) is not specified</stp>
        <stp>LastTradeorSettle</stp>
        <stp/>
        <stp>T</stp>
        <tr r="S10" s="18"/>
        <tr r="S10" s="18"/>
        <tr r="T10" s="18"/>
        <tr r="T10" s="18"/>
        <tr r="U10" s="18"/>
        <tr r="U10" s="18"/>
      </tp>
      <tp t="s">
        <v/>
        <stp/>
        <stp>ContractData</stp>
        <stp>SOYBW6??1</stp>
        <stp>NetLastTradeToday</stp>
        <stp/>
        <stp>T</stp>
        <tr r="Q79" s="18"/>
        <tr r="P79" s="18"/>
      </tp>
      <tp t="s">
        <v/>
        <stp/>
        <stp>ContractData</stp>
        <stp>SOYBW4??1</stp>
        <stp>NetLastTradeToday</stp>
        <stp/>
        <stp>T</stp>
        <tr r="P54" s="18"/>
        <tr r="Q54" s="18"/>
      </tp>
      <tp t="s">
        <v/>
        <stp/>
        <stp>ContractData</stp>
        <stp>SOYBW5??1</stp>
        <stp>NetLastTradeToday</stp>
        <stp/>
        <stp>T</stp>
        <tr r="H79" s="18"/>
        <tr r="G79" s="18"/>
      </tp>
      <tp t="s">
        <v/>
        <stp/>
        <stp>ContractData</stp>
        <stp>SOYBW2??1</stp>
        <stp>NetLastTradeToday</stp>
        <stp/>
        <stp>T</stp>
        <tr r="Q29" s="18"/>
        <tr r="P29" s="18"/>
      </tp>
      <tp t="s">
        <v/>
        <stp/>
        <stp>ContractData</stp>
        <stp>SOYBW3??1</stp>
        <stp>NetLastTradeToday</stp>
        <stp/>
        <stp>T</stp>
        <tr r="H54" s="18"/>
        <tr r="G54" s="18"/>
      </tp>
      <tp t="s">
        <v/>
        <stp/>
        <stp>ContractData</stp>
        <stp>SOYBW1??1</stp>
        <stp>NetLastTradeToday</stp>
        <stp/>
        <stp>T</stp>
        <tr r="G29" s="18"/>
        <tr r="H29" s="18"/>
      </tp>
      <tp t="s">
        <v>768: Current Message -&gt; Not found: SOYBW6</v>
        <stp/>
        <stp>ContractData</stp>
        <stp>SOYBW6??3</stp>
        <stp>NetLastTradeToday</stp>
        <stp/>
        <stp>T</stp>
        <tr r="P81" s="18"/>
        <tr r="Q81" s="18"/>
      </tp>
      <tp t="s">
        <v/>
        <stp/>
        <stp>ContractData</stp>
        <stp>SOYBW4??3</stp>
        <stp>NetLastTradeToday</stp>
        <stp/>
        <stp>T</stp>
        <tr r="Q56" s="18"/>
        <tr r="P56" s="18"/>
      </tp>
      <tp t="s">
        <v/>
        <stp/>
        <stp>ContractData</stp>
        <stp>SOYBW5??3</stp>
        <stp>NetLastTradeToday</stp>
        <stp/>
        <stp>T</stp>
        <tr r="G81" s="18"/>
        <tr r="H81" s="18"/>
      </tp>
      <tp t="s">
        <v/>
        <stp/>
        <stp>ContractData</stp>
        <stp>SOYBW2??3</stp>
        <stp>NetLastTradeToday</stp>
        <stp/>
        <stp>T</stp>
        <tr r="Q31" s="18"/>
        <tr r="P31" s="18"/>
      </tp>
      <tp t="s">
        <v/>
        <stp/>
        <stp>ContractData</stp>
        <stp>SOYBW3??3</stp>
        <stp>NetLastTradeToday</stp>
        <stp/>
        <stp>T</stp>
        <tr r="H56" s="18"/>
        <tr r="G56" s="18"/>
      </tp>
      <tp t="s">
        <v>768: Current Message -&gt; Not found: SOYBW1</v>
        <stp/>
        <stp>ContractData</stp>
        <stp>SOYBW1??3</stp>
        <stp>NetLastTradeToday</stp>
        <stp/>
        <stp>T</stp>
        <tr r="H31" s="18"/>
        <tr r="G31" s="18"/>
      </tp>
      <tp t="s">
        <v/>
        <stp/>
        <stp>ContractData</stp>
        <stp>SOYBW6??2</stp>
        <stp>NetLastTradeToday</stp>
        <stp/>
        <stp>T</stp>
        <tr r="Q80" s="18"/>
        <tr r="P80" s="18"/>
      </tp>
      <tp t="s">
        <v/>
        <stp/>
        <stp>ContractData</stp>
        <stp>SOYBW4??2</stp>
        <stp>NetLastTradeToday</stp>
        <stp/>
        <stp>T</stp>
        <tr r="Q55" s="18"/>
        <tr r="P55" s="18"/>
      </tp>
      <tp t="s">
        <v/>
        <stp/>
        <stp>ContractData</stp>
        <stp>SOYBW5??2</stp>
        <stp>NetLastTradeToday</stp>
        <stp/>
        <stp>T</stp>
        <tr r="H80" s="18"/>
        <tr r="G80" s="18"/>
      </tp>
      <tp t="s">
        <v/>
        <stp/>
        <stp>ContractData</stp>
        <stp>SOYBW2??2</stp>
        <stp>NetLastTradeToday</stp>
        <stp/>
        <stp>T</stp>
        <tr r="Q30" s="18"/>
        <tr r="P30" s="18"/>
      </tp>
      <tp t="s">
        <v/>
        <stp/>
        <stp>ContractData</stp>
        <stp>SOYBW3??2</stp>
        <stp>NetLastTradeToday</stp>
        <stp/>
        <stp>T</stp>
        <tr r="H55" s="18"/>
        <tr r="G55" s="18"/>
      </tp>
      <tp t="s">
        <v/>
        <stp/>
        <stp>ContractData</stp>
        <stp>SOYBW1??2</stp>
        <stp>NetLastTradeToday</stp>
        <stp/>
        <stp>T</stp>
        <tr r="G30" s="18"/>
        <tr r="H30" s="18"/>
      </tp>
      <tp t="s">
        <v>768: Current Message -&gt; Not found: SOYBW4</v>
        <stp/>
        <stp>ContractData</stp>
        <stp>SOYBW4??5</stp>
        <stp>NetLastTradeToday</stp>
        <stp/>
        <stp>T</stp>
        <tr r="P58" s="18"/>
        <tr r="Q58" s="18"/>
      </tp>
      <tp t="s">
        <v>768: Current Message -&gt; Not found: SOYBW5</v>
        <stp/>
        <stp>ContractData</stp>
        <stp>SOYBW5??5</stp>
        <stp>NetLastTradeToday</stp>
        <stp/>
        <stp>T</stp>
        <tr r="G83" s="18"/>
        <tr r="H83" s="18"/>
      </tp>
      <tp t="s">
        <v>768: Current Message -&gt; Not found: SOYBW2</v>
        <stp/>
        <stp>ContractData</stp>
        <stp>SOYBW2??5</stp>
        <stp>NetLastTradeToday</stp>
        <stp/>
        <stp>T</stp>
        <tr r="P33" s="18"/>
        <tr r="Q33" s="18"/>
      </tp>
      <tp t="s">
        <v>768: Current Message -&gt; Not found: SOYBW3</v>
        <stp/>
        <stp>ContractData</stp>
        <stp>SOYBW3??5</stp>
        <stp>NetLastTradeToday</stp>
        <stp/>
        <stp>T</stp>
        <tr r="G58" s="18"/>
        <tr r="H58" s="18"/>
      </tp>
      <tp t="s">
        <v>768: Current Message -&gt; Not found: SOYBW1</v>
        <stp/>
        <stp>ContractData</stp>
        <stp>SOYBW1??5</stp>
        <stp>NetLastTradeToday</stp>
        <stp/>
        <stp>T</stp>
        <tr r="H33" s="18"/>
        <tr r="G33" s="18"/>
      </tp>
      <tp t="s">
        <v>768: Current Message -&gt; Not found: SOYBW4</v>
        <stp/>
        <stp>ContractData</stp>
        <stp>SOYBW4??4</stp>
        <stp>NetLastTradeToday</stp>
        <stp/>
        <stp>T</stp>
        <tr r="Q57" s="18"/>
        <tr r="P57" s="18"/>
      </tp>
      <tp t="s">
        <v>768: Current Message -&gt; Not found: SOYBW5</v>
        <stp/>
        <stp>ContractData</stp>
        <stp>SOYBW5??4</stp>
        <stp>NetLastTradeToday</stp>
        <stp/>
        <stp>T</stp>
        <tr r="H82" s="18"/>
        <tr r="G82" s="18"/>
      </tp>
      <tp t="s">
        <v>768: Current Message -&gt; Not found: SOYBW2</v>
        <stp/>
        <stp>ContractData</stp>
        <stp>SOYBW2??4</stp>
        <stp>NetLastTradeToday</stp>
        <stp/>
        <stp>T</stp>
        <tr r="Q32" s="18"/>
        <tr r="P32" s="18"/>
      </tp>
      <tp t="s">
        <v/>
        <stp/>
        <stp>ContractData</stp>
        <stp>SOYBW3??4</stp>
        <stp>NetLastTradeToday</stp>
        <stp/>
        <stp>T</stp>
        <tr r="H57" s="18"/>
        <tr r="G57" s="18"/>
      </tp>
      <tp t="s">
        <v>768: Current Message -&gt; Not found: SOYBW1</v>
        <stp/>
        <stp>ContractData</stp>
        <stp>SOYBW1??4</stp>
        <stp>NetLastTradeToday</stp>
        <stp/>
        <stp>T</stp>
        <tr r="G32" s="18"/>
        <tr r="H32" s="18"/>
      </tp>
      <tp t="s">
        <v>768: Current Message -&gt; Not found: SOYBW2</v>
        <stp/>
        <stp>ContractData</stp>
        <stp>SOYBW2??7</stp>
        <stp>NetLastTradeToday</stp>
        <stp/>
        <stp>T</stp>
        <tr r="Q35" s="18"/>
        <tr r="P35" s="18"/>
      </tp>
      <tp t="s">
        <v>768: Current Message -&gt; Not found: SOYBW2</v>
        <stp/>
        <stp>ContractData</stp>
        <stp>SOYBW2??6</stp>
        <stp>NetLastTradeToday</stp>
        <stp/>
        <stp>T</stp>
        <tr r="Q34" s="18"/>
        <tr r="P34" s="18"/>
      </tp>
      <tp t="s">
        <v>768: Current Message -&gt; Not found: SOYBW3</v>
        <stp/>
        <stp>ContractData</stp>
        <stp>SOYBW3??6</stp>
        <stp>NetLastTradeToday</stp>
        <stp/>
        <stp>T</stp>
        <tr r="H59" s="18"/>
        <tr r="G59" s="18"/>
      </tp>
      <tp t="s">
        <v>768: Current Message -&gt; Not found: SOYBW1</v>
        <stp/>
        <stp>ContractData</stp>
        <stp>SOYBW1??6</stp>
        <stp>NetLastTradeToday</stp>
        <stp/>
        <stp>T</stp>
        <tr r="G34" s="18"/>
        <tr r="H34" s="18"/>
      </tp>
      <tp>
        <v>7600</v>
        <stp/>
        <stp>ContractData</stp>
        <stp>SOYB?</stp>
        <stp>Ask</stp>
        <stp/>
        <stp>T</stp>
        <tr r="D7" s="18"/>
      </tp>
      <tp>
        <v>7500</v>
        <stp/>
        <stp>ContractData</stp>
        <stp>SOYB?</stp>
        <stp>Bid</stp>
        <stp/>
        <stp>T</stp>
        <tr r="D9" s="18"/>
      </tp>
      <tp t="s">
        <v/>
        <stp/>
        <stp>ContractData</stp>
        <stp>SUNSW4??4</stp>
        <stp>LastTradeorSettle</stp>
        <stp/>
        <stp>T</stp>
        <tr r="O57" s="20"/>
      </tp>
      <tp t="s">
        <v/>
        <stp/>
        <stp>ContractData</stp>
        <stp>SUNSW2??4</stp>
        <stp>LastTradeorSettle</stp>
        <stp/>
        <stp>T</stp>
        <tr r="O32" s="20"/>
      </tp>
      <tp t="s">
        <v/>
        <stp/>
        <stp>ContractData</stp>
        <stp>SUNSW6??1</stp>
        <stp>LastTradeorSettle</stp>
        <stp/>
        <stp>T</stp>
        <tr r="O79" s="20"/>
      </tp>
      <tp>
        <v>-770</v>
        <stp/>
        <stp>ContractData</stp>
        <stp>SUNSW5??1</stp>
        <stp>LastTradeorSettle</stp>
        <stp/>
        <stp>T</stp>
        <tr r="F79" s="20"/>
      </tp>
      <tp t="s">
        <v/>
        <stp/>
        <stp>ContractData</stp>
        <stp>SUNSW4??1</stp>
        <stp>LastTradeorSettle</stp>
        <stp/>
        <stp>T</stp>
        <tr r="O54" s="20"/>
      </tp>
      <tp>
        <v>-10</v>
        <stp/>
        <stp>ContractData</stp>
        <stp>SUNSW3??1</stp>
        <stp>LastTradeorSettle</stp>
        <stp/>
        <stp>T</stp>
        <tr r="F54" s="20"/>
      </tp>
      <tp t="s">
        <v/>
        <stp/>
        <stp>ContractData</stp>
        <stp>SUNSW2??1</stp>
        <stp>LastTradeorSettle</stp>
        <stp/>
        <stp>T</stp>
        <tr r="O29" s="20"/>
      </tp>
      <tp t="s">
        <v/>
        <stp/>
        <stp>ContractData</stp>
        <stp>SUNSW1??1</stp>
        <stp>LastTradeorSettle</stp>
        <stp/>
        <stp>T</stp>
        <tr r="F29" s="20"/>
      </tp>
      <tp t="s">
        <v/>
        <stp/>
        <stp>ContractData</stp>
        <stp>SUNSW4??3</stp>
        <stp>LastTradeorSettle</stp>
        <stp/>
        <stp>T</stp>
        <tr r="O56" s="20"/>
      </tp>
      <tp t="s">
        <v/>
        <stp/>
        <stp>ContractData</stp>
        <stp>SUNSW3??3</stp>
        <stp>LastTradeorSettle</stp>
        <stp/>
        <stp>T</stp>
        <tr r="F56" s="20"/>
      </tp>
      <tp>
        <v>130</v>
        <stp/>
        <stp>ContractData</stp>
        <stp>SUNSW2??3</stp>
        <stp>LastTradeorSettle</stp>
        <stp/>
        <stp>T</stp>
        <tr r="O31" s="20"/>
      </tp>
      <tp t="s">
        <v/>
        <stp/>
        <stp>ContractData</stp>
        <stp>SUNSW1??3</stp>
        <stp>LastTradeorSettle</stp>
        <stp/>
        <stp>T</stp>
        <tr r="F31" s="20"/>
      </tp>
      <tp t="s">
        <v/>
        <stp/>
        <stp>ContractData</stp>
        <stp>SUNSW6??2</stp>
        <stp>LastTradeorSettle</stp>
        <stp/>
        <stp>T</stp>
        <tr r="O80" s="20"/>
      </tp>
      <tp t="s">
        <v/>
        <stp/>
        <stp>ContractData</stp>
        <stp>SUNSW5??2</stp>
        <stp>LastTradeorSettle</stp>
        <stp/>
        <stp>T</stp>
        <tr r="F80" s="20"/>
      </tp>
      <tp t="s">
        <v/>
        <stp/>
        <stp>ContractData</stp>
        <stp>SUNSW4??2</stp>
        <stp>LastTradeorSettle</stp>
        <stp/>
        <stp>T</stp>
        <tr r="O55" s="20"/>
      </tp>
      <tp t="s">
        <v/>
        <stp/>
        <stp>ContractData</stp>
        <stp>SUNSW3??2</stp>
        <stp>LastTradeorSettle</stp>
        <stp/>
        <stp>T</stp>
        <tr r="F55" s="20"/>
      </tp>
      <tp>
        <v>-760</v>
        <stp/>
        <stp>ContractData</stp>
        <stp>SUNSW2??2</stp>
        <stp>LastTradeorSettle</stp>
        <stp/>
        <stp>T</stp>
        <tr r="O30" s="20"/>
      </tp>
      <tp t="s">
        <v/>
        <stp/>
        <stp>ContractData</stp>
        <stp>SUNSW1??2</stp>
        <stp>LastTradeorSettle</stp>
        <stp/>
        <stp>T</stp>
        <tr r="F30" s="20"/>
      </tp>
      <tp>
        <v>5</v>
        <stp/>
        <stp>ContractData</stp>
        <stp>WEATX24</stp>
        <stp>MT_LastAskVolume</stp>
        <tr r="C7" s="14"/>
      </tp>
      <tp t="s">
        <v/>
        <stp/>
        <stp>ContractData</stp>
        <stp>YMAZ??11</stp>
        <stp>LastTrade</stp>
        <stp/>
        <stp>T</stp>
        <tr r="D11" s="21"/>
      </tp>
      <tp t="s">
        <v/>
        <stp/>
        <stp>ContractData</stp>
        <stp>WMAZ??11</stp>
        <stp>LastTrade</stp>
        <stp/>
        <stp>T</stp>
        <tr r="D11" s="12"/>
      </tp>
      <tp>
        <v>4000</v>
        <stp/>
        <stp>ContractData</stp>
        <stp>YMAZ??10</stp>
        <stp>LastTrade</stp>
        <stp/>
        <stp>T</stp>
        <tr r="D10" s="21"/>
      </tp>
      <tp t="s">
        <v/>
        <stp/>
        <stp>ContractData</stp>
        <stp>WMAZ??10</stp>
        <stp>LastTrade</stp>
        <stp/>
        <stp>T</stp>
        <tr r="D10" s="12"/>
      </tp>
      <tp t="s">
        <v/>
        <stp/>
        <stp>ContractData</stp>
        <stp>SOYAW6??1</stp>
        <stp>NetLastTradeToday</stp>
        <stp/>
        <stp>T</stp>
        <tr r="P79" s="15"/>
        <tr r="Q79" s="15"/>
      </tp>
      <tp t="s">
        <v/>
        <stp/>
        <stp>ContractData</stp>
        <stp>SOYAW4??1</stp>
        <stp>NetLastTradeToday</stp>
        <stp/>
        <stp>T</stp>
        <tr r="Q54" s="15"/>
        <tr r="P54" s="15"/>
      </tp>
      <tp t="s">
        <v/>
        <stp/>
        <stp>ContractData</stp>
        <stp>SOYAW5??1</stp>
        <stp>NetLastTradeToday</stp>
        <stp/>
        <stp>T</stp>
        <tr r="H79" s="15"/>
        <tr r="G79" s="15"/>
      </tp>
      <tp t="s">
        <v/>
        <stp/>
        <stp>ContractData</stp>
        <stp>SOYAW2??1</stp>
        <stp>NetLastTradeToday</stp>
        <stp/>
        <stp>T</stp>
        <tr r="Q29" s="15"/>
        <tr r="P29" s="15"/>
      </tp>
      <tp>
        <v>-143</v>
        <stp/>
        <stp>ContractData</stp>
        <stp>SOYAW3??1</stp>
        <stp>NetLastTradeToday</stp>
        <stp/>
        <stp>T</stp>
        <tr r="H54" s="15"/>
        <tr r="G54" s="15"/>
      </tp>
      <tp>
        <v>16</v>
        <stp/>
        <stp>ContractData</stp>
        <stp>SOYAW1??1</stp>
        <stp>NetLastTradeToday</stp>
        <stp/>
        <stp>T</stp>
        <tr r="H29" s="15"/>
        <tr r="G29" s="15"/>
      </tp>
      <tp t="s">
        <v/>
        <stp/>
        <stp>ContractData</stp>
        <stp>SOYAW2??3</stp>
        <stp>NetLastTradeToday</stp>
        <stp/>
        <stp>T</stp>
        <tr r="P31" s="15"/>
        <tr r="Q31" s="15"/>
      </tp>
      <tp t="s">
        <v/>
        <stp/>
        <stp>ContractData</stp>
        <stp>SOYAW2??2</stp>
        <stp>NetLastTradeToday</stp>
        <stp/>
        <stp>T</stp>
        <tr r="Q30" s="15"/>
        <tr r="P30" s="15"/>
      </tp>
      <tp t="s">
        <v/>
        <stp/>
        <stp>ContractData</stp>
        <stp>SOYAW1??2</stp>
        <stp>NetLastTradeToday</stp>
        <stp/>
        <stp>T</stp>
        <tr r="G30" s="15"/>
        <tr r="H30" s="15"/>
      </tp>
      <tp>
        <v>5920.2</v>
        <stp/>
        <stp>ContractData</stp>
        <stp>WEATX24</stp>
        <stp>Bid</stp>
        <stp/>
        <stp>T</stp>
        <tr r="D9" s="14"/>
        <tr r="K9" s="14"/>
        <tr r="K9" s="14"/>
      </tp>
      <tp>
        <v>5980</v>
        <stp/>
        <stp>ContractData</stp>
        <stp>WEATZ24</stp>
        <stp>Ask</stp>
        <stp/>
        <stp>T</stp>
        <tr r="L8" s="14"/>
        <tr r="L8" s="14"/>
      </tp>
      <tp>
        <v>5963</v>
        <stp/>
        <stp>ContractData</stp>
        <stp>WEATZ24</stp>
        <stp>Bid</stp>
        <stp/>
        <stp>T</stp>
        <tr r="L9" s="14"/>
        <tr r="L9" s="14"/>
      </tp>
      <tp>
        <v>5954</v>
        <stp/>
        <stp>ContractData</stp>
        <stp>WEATX24</stp>
        <stp>Ask</stp>
        <stp/>
        <stp>T</stp>
        <tr r="D7" s="14"/>
        <tr r="K8" s="14"/>
        <tr r="K8" s="14"/>
      </tp>
      <tp>
        <v>6166</v>
        <stp/>
        <stp>ContractData</stp>
        <stp>WEATU25</stp>
        <stp>Bid</stp>
        <stp/>
        <stp>T</stp>
        <tr r="Q9" s="14"/>
        <tr r="Q9" s="14"/>
      </tp>
      <tp>
        <v>6220</v>
        <stp/>
        <stp>ContractData</stp>
        <stp>WEATU25</stp>
        <stp>Ask</stp>
        <stp/>
        <stp>T</stp>
        <tr r="Q8" s="14"/>
        <tr r="Q8" s="14"/>
      </tp>
      <tp>
        <v>6179.8</v>
        <stp/>
        <stp>ContractData</stp>
        <stp>WEATK25</stp>
        <stp>Ask</stp>
        <stp/>
        <stp>T</stp>
        <tr r="O8" s="14"/>
        <tr r="O8" s="14"/>
      </tp>
      <tp>
        <v>6080</v>
        <stp/>
        <stp>ContractData</stp>
        <stp>WEATH25</stp>
        <stp>Bid</stp>
        <stp/>
        <stp>T</stp>
        <tr r="N9" s="14"/>
        <tr r="N9" s="14"/>
      </tp>
      <tp>
        <v>6100</v>
        <stp/>
        <stp>ContractData</stp>
        <stp>WEATH25</stp>
        <stp>Ask</stp>
        <stp/>
        <stp>T</stp>
        <tr r="N8" s="14"/>
        <tr r="N8" s="14"/>
      </tp>
      <tp>
        <v>6105</v>
        <stp/>
        <stp>ContractData</stp>
        <stp>WEATK25</stp>
        <stp>Bid</stp>
        <stp/>
        <stp>T</stp>
        <tr r="O9" s="14"/>
        <tr r="O9" s="14"/>
      </tp>
      <tp>
        <v>6220</v>
        <stp/>
        <stp>ContractData</stp>
        <stp>WEATN25</stp>
        <stp>Ask</stp>
        <stp/>
        <stp>T</stp>
        <tr r="P8" s="14"/>
        <tr r="P8" s="14"/>
      </tp>
      <tp>
        <v>6166</v>
        <stp/>
        <stp>ContractData</stp>
        <stp>WEATN25</stp>
        <stp>Bid</stp>
        <stp/>
        <stp>T</stp>
        <tr r="P9" s="14"/>
        <tr r="P9" s="14"/>
      </tp>
      <tp>
        <v>6100</v>
        <stp/>
        <stp>ContractData</stp>
        <stp>WEATF25</stp>
        <stp>Ask</stp>
        <stp/>
        <stp>T</stp>
        <tr r="M8" s="14"/>
        <tr r="M8" s="14"/>
      </tp>
      <tp t="s">
        <v/>
        <stp/>
        <stp>ContractData</stp>
        <stp>WEATF25</stp>
        <stp>Bid</stp>
        <stp/>
        <stp>T</stp>
        <tr r="M9" s="14"/>
      </tp>
      <tp>
        <v>151</v>
        <stp/>
        <stp>ContractData</stp>
        <stp>WEATW6??1</stp>
        <stp>BID</stp>
        <stp/>
        <stp>T</stp>
        <tr r="K88" s="14"/>
        <tr r="K88" s="14"/>
      </tp>
      <tp>
        <v>151</v>
        <stp/>
        <stp>ContractData</stp>
        <stp>WEATW6??1</stp>
        <stp>Bid</stp>
        <stp/>
        <stp>T</stp>
        <tr r="B52" s="13"/>
      </tp>
      <tp>
        <v>66</v>
        <stp/>
        <stp>ContractData</stp>
        <stp>WEATW6??2</stp>
        <stp>Bid</stp>
        <stp/>
        <stp>T</stp>
        <tr r="B53" s="13"/>
        <tr r="L88" s="14"/>
        <tr r="L88" s="14"/>
      </tp>
      <tp>
        <v>66</v>
        <stp/>
        <stp>ContractData</stp>
        <stp>WEATW6??3</stp>
        <stp>Bid</stp>
        <stp/>
        <stp>T</stp>
        <tr r="M88" s="14"/>
        <tr r="M88" s="14"/>
        <tr r="B54" s="13"/>
      </tp>
      <tp>
        <v>140</v>
        <stp/>
        <stp>ContractData</stp>
        <stp>WEATW6??3</stp>
        <stp>Ask</stp>
        <stp/>
        <stp>T</stp>
        <tr r="M87" s="14"/>
        <tr r="M87" s="14"/>
        <tr r="C54" s="13"/>
      </tp>
      <tp t="s">
        <v/>
        <stp/>
        <stp>ContractData</stp>
        <stp>WEATW6??2</stp>
        <stp>Ask</stp>
        <stp/>
        <stp>T</stp>
        <tr r="C53" s="13"/>
        <tr r="L87" s="14"/>
      </tp>
      <tp>
        <v>259.60000000000002</v>
        <stp/>
        <stp>ContractData</stp>
        <stp>WEATW6??1</stp>
        <stp>Ask</stp>
        <stp/>
        <stp>T</stp>
        <tr r="K87" s="14"/>
        <tr r="K87" s="14"/>
        <tr r="C52" s="13"/>
      </tp>
      <tp>
        <v>6220</v>
        <stp/>
        <stp>ContractData</stp>
        <stp>WEAT??6</stp>
        <stp>Ask</stp>
        <stp/>
        <stp>T</stp>
        <tr r="C6" s="13"/>
      </tp>
      <tp>
        <v>6220</v>
        <stp/>
        <stp>ContractData</stp>
        <stp>WEAT??7</stp>
        <stp>Ask</stp>
        <stp/>
        <stp>T</stp>
        <tr r="C7" s="13"/>
      </tp>
      <tp>
        <v>6100</v>
        <stp/>
        <stp>ContractData</stp>
        <stp>WEAT??4</stp>
        <stp>Ask</stp>
        <stp/>
        <stp>T</stp>
        <tr r="C4" s="13"/>
      </tp>
      <tp>
        <v>6179.8</v>
        <stp/>
        <stp>ContractData</stp>
        <stp>WEAT??5</stp>
        <stp>Ask</stp>
        <stp/>
        <stp>T</stp>
        <tr r="C5" s="13"/>
      </tp>
      <tp>
        <v>5980</v>
        <stp/>
        <stp>ContractData</stp>
        <stp>WEAT??2</stp>
        <stp>Ask</stp>
        <stp/>
        <stp>T</stp>
        <tr r="C2" s="13"/>
      </tp>
      <tp>
        <v>6100</v>
        <stp/>
        <stp>ContractData</stp>
        <stp>WEAT??3</stp>
        <stp>Ask</stp>
        <stp/>
        <stp>T</stp>
        <tr r="C3" s="13"/>
      </tp>
      <tp>
        <v>5954</v>
        <stp/>
        <stp>ContractData</stp>
        <stp>WEAT??1</stp>
        <stp>Ask</stp>
        <stp/>
        <stp>T</stp>
        <tr r="K1" s="13"/>
        <tr r="C1" s="13"/>
      </tp>
      <tp>
        <v>5920.2</v>
        <stp/>
        <stp>ContractData</stp>
        <stp>WEAT??1</stp>
        <stp>Bid</stp>
        <stp/>
        <stp>T</stp>
        <tr r="J1" s="13"/>
        <tr r="B1" s="13"/>
      </tp>
      <tp t="s">
        <v/>
        <stp/>
        <stp>ContractData</stp>
        <stp>WEAT??3</stp>
        <stp>Bid</stp>
        <stp/>
        <stp>T</stp>
        <tr r="B3" s="13"/>
      </tp>
      <tp>
        <v>5963</v>
        <stp/>
        <stp>ContractData</stp>
        <stp>WEAT??2</stp>
        <stp>Bid</stp>
        <stp/>
        <stp>T</stp>
        <tr r="B2" s="13"/>
      </tp>
      <tp>
        <v>6105</v>
        <stp/>
        <stp>ContractData</stp>
        <stp>WEAT??5</stp>
        <stp>Bid</stp>
        <stp/>
        <stp>T</stp>
        <tr r="B5" s="13"/>
      </tp>
      <tp>
        <v>6080</v>
        <stp/>
        <stp>ContractData</stp>
        <stp>WEAT??4</stp>
        <stp>Bid</stp>
        <stp/>
        <stp>T</stp>
        <tr r="B4" s="13"/>
      </tp>
      <tp>
        <v>6166</v>
        <stp/>
        <stp>ContractData</stp>
        <stp>WEAT??7</stp>
        <stp>Bid</stp>
        <stp/>
        <stp>T</stp>
        <tr r="B7" s="13"/>
      </tp>
      <tp>
        <v>6166</v>
        <stp/>
        <stp>ContractData</stp>
        <stp>WEAT??6</stp>
        <stp>Bid</stp>
        <stp/>
        <stp>T</stp>
        <tr r="B6" s="13"/>
      </tp>
      <tp>
        <v>5933</v>
        <stp/>
        <stp>ContractData</stp>
        <stp>WEAT??2</stp>
        <stp>Low</stp>
        <stp/>
        <stp>T</stp>
        <tr r="E14" s="14"/>
      </tp>
      <tp t="s">
        <v/>
        <stp/>
        <stp>ContractData</stp>
        <stp>WEAT??3</stp>
        <stp>Low</stp>
        <stp/>
        <stp>T</stp>
        <tr r="E15" s="14"/>
      </tp>
      <tp>
        <v>5915</v>
        <stp/>
        <stp>ContractData</stp>
        <stp>WEAT??1</stp>
        <stp>Low</stp>
        <stp/>
        <stp>T</stp>
        <tr r="E13" s="14"/>
      </tp>
      <tp t="s">
        <v/>
        <stp/>
        <stp>ContractData</stp>
        <stp>WEAT??6</stp>
        <stp>Low</stp>
        <stp/>
        <stp>T</stp>
        <tr r="E18" s="14"/>
      </tp>
      <tp t="s">
        <v/>
        <stp/>
        <stp>ContractData</stp>
        <stp>WEAT??7</stp>
        <stp>Low</stp>
        <stp/>
        <stp>T</stp>
        <tr r="E19" s="14"/>
      </tp>
      <tp>
        <v>6059</v>
        <stp/>
        <stp>ContractData</stp>
        <stp>WEAT??4</stp>
        <stp>Low</stp>
        <stp/>
        <stp>T</stp>
        <tr r="E16" s="14"/>
      </tp>
      <tp t="s">
        <v/>
        <stp/>
        <stp>ContractData</stp>
        <stp>WEAT??5</stp>
        <stp>Low</stp>
        <stp/>
        <stp>T</stp>
        <tr r="E17" s="14"/>
      </tp>
      <tp t="s">
        <v/>
        <stp/>
        <stp>ContractData</stp>
        <stp>WEATW6??3</stp>
        <stp>Low</stp>
        <stp/>
        <stp>T</stp>
        <tr r="N81" s="14"/>
      </tp>
      <tp t="s">
        <v/>
        <stp/>
        <stp>ContractData</stp>
        <stp>WEATW6??2</stp>
        <stp>Low</stp>
        <stp/>
        <stp>T</stp>
        <tr r="N80" s="14"/>
      </tp>
      <tp t="s">
        <v/>
        <stp/>
        <stp>ContractData</stp>
        <stp>WEATW6??1</stp>
        <stp>Low</stp>
        <stp/>
        <stp>T</stp>
        <tr r="N79" s="14"/>
      </tp>
      <tp t="s">
        <v/>
        <stp/>
        <stp>ContractData</stp>
        <stp>SUNS??3</stp>
        <stp>NetLastTradeToday</stp>
        <stp/>
        <stp>T</stp>
        <tr r="G15" s="20"/>
        <tr r="H15" s="20"/>
      </tp>
      <tp>
        <v>-115.8</v>
        <stp/>
        <stp>ContractData</stp>
        <stp>SUNS??2</stp>
        <stp>NetLastTradeToday</stp>
        <stp/>
        <stp>T</stp>
        <tr r="G14" s="20"/>
        <tr r="H14" s="20"/>
      </tp>
      <tp>
        <v>-112</v>
        <stp/>
        <stp>ContractData</stp>
        <stp>SUNS??1</stp>
        <stp>NetLastTradeToday</stp>
        <stp/>
        <stp>T</stp>
        <tr r="G13" s="20"/>
        <tr r="H13" s="20"/>
      </tp>
      <tp>
        <v>-77.2</v>
        <stp/>
        <stp>ContractData</stp>
        <stp>SUNS??7</stp>
        <stp>NetLastTradeToday</stp>
        <stp/>
        <stp>T</stp>
        <tr r="G19" s="20"/>
        <tr r="H19" s="20"/>
      </tp>
      <tp>
        <v>-54</v>
        <stp/>
        <stp>ContractData</stp>
        <stp>SUNS??6</stp>
        <stp>NetLastTradeToday</stp>
        <stp/>
        <stp>T</stp>
        <tr r="G18" s="20"/>
        <tr r="H18" s="20"/>
      </tp>
      <tp t="s">
        <v/>
        <stp/>
        <stp>ContractData</stp>
        <stp>SUNS??5</stp>
        <stp>NetLastTradeToday</stp>
        <stp/>
        <stp>T</stp>
        <tr r="G17" s="20"/>
        <tr r="H17" s="20"/>
      </tp>
      <tp>
        <v>-65</v>
        <stp/>
        <stp>ContractData</stp>
        <stp>SUNS??4</stp>
        <stp>NetLastTradeToday</stp>
        <stp/>
        <stp>T</stp>
        <tr r="G16" s="20"/>
        <tr r="H16" s="20"/>
      </tp>
      <tp t="s">
        <v/>
        <stp/>
        <stp>ContractData</stp>
        <stp>SUNS??8</stp>
        <stp>NetLastTradeToday</stp>
        <stp/>
        <stp>T</stp>
        <tr r="G20" s="20"/>
        <tr r="H20" s="20"/>
      </tp>
      <tp>
        <v>5920</v>
        <stp/>
        <stp>ContractData</stp>
        <stp>WEAT??1</stp>
        <stp>LastTradeorSettle</stp>
        <stp/>
        <stp>T</stp>
        <tr r="F13" s="14"/>
      </tp>
      <tp>
        <v>5980</v>
        <stp/>
        <stp>ContractData</stp>
        <stp>WEAT??2</stp>
        <stp>LastTradeorSettle</stp>
        <stp/>
        <stp>T</stp>
        <tr r="F14" s="14"/>
      </tp>
      <tp t="s">
        <v/>
        <stp/>
        <stp>ContractData</stp>
        <stp>WEAT??3</stp>
        <stp>LastTradeorSettle</stp>
        <stp/>
        <stp>T</stp>
        <tr r="F15" s="14"/>
      </tp>
      <tp>
        <v>6099</v>
        <stp/>
        <stp>ContractData</stp>
        <stp>WEAT??4</stp>
        <stp>LastTradeorSettle</stp>
        <stp/>
        <stp>T</stp>
        <tr r="F16" s="14"/>
      </tp>
      <tp t="s">
        <v/>
        <stp/>
        <stp>ContractData</stp>
        <stp>WEAT??5</stp>
        <stp>LastTradeorSettle</stp>
        <stp/>
        <stp>T</stp>
        <tr r="F17" s="14"/>
      </tp>
      <tp t="s">
        <v/>
        <stp/>
        <stp>ContractData</stp>
        <stp>WEAT??6</stp>
        <stp>LastTradeorSettle</stp>
        <stp/>
        <stp>T</stp>
        <tr r="F18" s="14"/>
      </tp>
      <tp t="s">
        <v/>
        <stp/>
        <stp>ContractData</stp>
        <stp>WEAT??7</stp>
        <stp>LastTradeorSettle</stp>
        <stp/>
        <stp>T</stp>
        <tr r="F19" s="14"/>
      </tp>
      <tp>
        <v>126</v>
        <stp/>
        <stp>ContractData</stp>
        <stp>WEATW4??1</stp>
        <stp>BID</stp>
        <stp/>
        <stp>T</stp>
        <tr r="K64" s="14"/>
        <tr r="K64" s="14"/>
      </tp>
      <tp>
        <v>5</v>
        <stp/>
        <stp>ContractData</stp>
        <stp>WEATW4??2</stp>
        <stp>BID</stp>
        <stp/>
        <stp>T</stp>
        <tr r="L64" s="14"/>
        <tr r="L64" s="14"/>
      </tp>
      <tp>
        <v>126</v>
        <stp/>
        <stp>ContractData</stp>
        <stp>WEATW4??1</stp>
        <stp>Bid</stp>
        <stp/>
        <stp>T</stp>
        <tr r="B36" s="13"/>
      </tp>
      <tp>
        <v>5</v>
        <stp/>
        <stp>ContractData</stp>
        <stp>WEATW4??2</stp>
        <stp>Bid</stp>
        <stp/>
        <stp>T</stp>
        <tr r="B37" s="13"/>
      </tp>
      <tp>
        <v>66</v>
        <stp/>
        <stp>ContractData</stp>
        <stp>WEATW4??3</stp>
        <stp>Bid</stp>
        <stp/>
        <stp>T</stp>
        <tr r="M64" s="14"/>
        <tr r="M64" s="14"/>
        <tr r="B38" s="13"/>
      </tp>
      <tp>
        <v>-13.8</v>
        <stp/>
        <stp>ContractData</stp>
        <stp>WEATW4??4</stp>
        <stp>Bid</stp>
        <stp/>
        <stp>T</stp>
        <tr r="B39" s="13"/>
        <tr r="N64" s="14"/>
        <tr r="N64" s="14"/>
      </tp>
      <tp>
        <v>115</v>
        <stp/>
        <stp>ContractData</stp>
        <stp>WEATW4??4</stp>
        <stp>Ask</stp>
        <stp/>
        <stp>T</stp>
        <tr r="C39" s="13"/>
        <tr r="N63" s="14"/>
        <tr r="N63" s="14"/>
      </tp>
      <tp>
        <v>130</v>
        <stp/>
        <stp>ContractData</stp>
        <stp>WEATW4??3</stp>
        <stp>Ask</stp>
        <stp/>
        <stp>T</stp>
        <tr r="M63" s="14"/>
        <tr r="M63" s="14"/>
        <tr r="C38" s="13"/>
      </tp>
      <tp t="s">
        <v/>
        <stp/>
        <stp>ContractData</stp>
        <stp>WEATW4??2</stp>
        <stp>Ask</stp>
        <stp/>
        <stp>T</stp>
        <tr r="L63" s="14"/>
        <tr r="C37" s="13"/>
      </tp>
      <tp>
        <v>179.8</v>
        <stp/>
        <stp>ContractData</stp>
        <stp>WEATW4??1</stp>
        <stp>Ask</stp>
        <stp/>
        <stp>T</stp>
        <tr r="C36" s="13"/>
        <tr r="K63" s="14"/>
        <tr r="K63" s="14"/>
      </tp>
      <tp t="s">
        <v/>
        <stp/>
        <stp>ContractData</stp>
        <stp>WEATW4??3</stp>
        <stp>Low</stp>
        <stp/>
        <stp>T</stp>
        <tr r="N56" s="14"/>
      </tp>
      <tp t="s">
        <v/>
        <stp/>
        <stp>ContractData</stp>
        <stp>WEATW4??2</stp>
        <stp>Low</stp>
        <stp/>
        <stp>T</stp>
        <tr r="N55" s="14"/>
      </tp>
      <tp t="s">
        <v/>
        <stp/>
        <stp>ContractData</stp>
        <stp>WEATW4??1</stp>
        <stp>Low</stp>
        <stp/>
        <stp>T</stp>
        <tr r="N54" s="14"/>
      </tp>
      <tp t="s">
        <v/>
        <stp/>
        <stp>ContractData</stp>
        <stp>WEATW4??4</stp>
        <stp>Low</stp>
        <stp/>
        <stp>T</stp>
        <tr r="N57" s="14"/>
      </tp>
      <tp>
        <v>125</v>
        <stp/>
        <stp>ContractData</stp>
        <stp>WEATW5??1</stp>
        <stp>BID</stp>
        <stp/>
        <stp>T</stp>
        <tr r="B88" s="14"/>
        <tr r="B88" s="14"/>
      </tp>
      <tp>
        <v>125</v>
        <stp/>
        <stp>ContractData</stp>
        <stp>WEATW5??1</stp>
        <stp>Bid</stp>
        <stp/>
        <stp>T</stp>
        <tr r="B44" s="13"/>
      </tp>
      <tp>
        <v>200</v>
        <stp/>
        <stp>ContractData</stp>
        <stp>WEATW5??1</stp>
        <stp>Ask</stp>
        <stp/>
        <stp>T</stp>
        <tr r="C44" s="13"/>
        <tr r="B87" s="14"/>
        <tr r="B87" s="14"/>
      </tp>
      <tp t="s">
        <v/>
        <stp/>
        <stp>ContractData</stp>
        <stp>WEATW5??1</stp>
        <stp>Low</stp>
        <stp/>
        <stp>T</stp>
        <tr r="E79" s="14"/>
      </tp>
      <tp t="s">
        <v/>
        <stp/>
        <stp>ContractData</stp>
        <stp>WEATW2??1</stp>
        <stp>Bid</stp>
        <stp/>
        <stp>T</stp>
        <tr r="B20" s="13"/>
        <tr r="K39" s="14"/>
      </tp>
      <tp>
        <v>-20</v>
        <stp/>
        <stp>ContractData</stp>
        <stp>WEATW2??2</stp>
        <stp>Bid</stp>
        <stp/>
        <stp>T</stp>
        <tr r="L39" s="14"/>
        <tr r="L39" s="14"/>
        <tr r="B21" s="13"/>
      </tp>
      <tp>
        <v>25</v>
        <stp/>
        <stp>ContractData</stp>
        <stp>WEATW2??3</stp>
        <stp>Bid</stp>
        <stp/>
        <stp>T</stp>
        <tr r="M39" s="14"/>
        <tr r="M39" s="14"/>
        <tr r="B22" s="13"/>
      </tp>
      <tp>
        <v>-13.8</v>
        <stp/>
        <stp>ContractData</stp>
        <stp>WEATW2??4</stp>
        <stp>Bid</stp>
        <stp/>
        <stp>T</stp>
        <tr r="N39" s="14"/>
        <tr r="N39" s="14"/>
        <tr r="B23" s="13"/>
      </tp>
      <tp>
        <v>-54</v>
        <stp/>
        <stp>ContractData</stp>
        <stp>WEATW2??5</stp>
        <stp>Bid</stp>
        <stp/>
        <stp>T</stp>
        <tr r="B24" s="13"/>
        <tr r="O39" s="14"/>
        <tr r="O39" s="14"/>
      </tp>
      <tp>
        <v>0</v>
        <stp/>
        <stp>ContractData</stp>
        <stp>WEATW2??5</stp>
        <stp>Ask</stp>
        <stp/>
        <stp>T</stp>
        <tr r="O38" s="14"/>
        <tr r="O38" s="14"/>
        <tr r="C24" s="13"/>
      </tp>
      <tp>
        <v>95</v>
        <stp/>
        <stp>ContractData</stp>
        <stp>WEATW2??4</stp>
        <stp>Ask</stp>
        <stp/>
        <stp>T</stp>
        <tr r="N38" s="14"/>
        <tr r="N38" s="14"/>
        <tr r="C23" s="13"/>
      </tp>
      <tp>
        <v>90</v>
        <stp/>
        <stp>ContractData</stp>
        <stp>WEATW2??3</stp>
        <stp>Ask</stp>
        <stp/>
        <stp>T</stp>
        <tr r="M38" s="14"/>
        <tr r="M38" s="14"/>
        <tr r="C22" s="13"/>
      </tp>
      <tp t="s">
        <v/>
        <stp/>
        <stp>ContractData</stp>
        <stp>WEATW2??2</stp>
        <stp>Ask</stp>
        <stp/>
        <stp>T</stp>
        <tr r="C21" s="13"/>
        <tr r="L38" s="14"/>
      </tp>
      <tp>
        <v>150</v>
        <stp/>
        <stp>ContractData</stp>
        <stp>WEATW2??1</stp>
        <stp>Ask</stp>
        <stp/>
        <stp>T</stp>
        <tr r="K38" s="14"/>
        <tr r="K38" s="14"/>
        <tr r="C20" s="13"/>
      </tp>
      <tp t="s">
        <v/>
        <stp/>
        <stp>ContractData</stp>
        <stp>WEATW2??3</stp>
        <stp>Low</stp>
        <stp/>
        <stp>T</stp>
        <tr r="N31" s="14"/>
      </tp>
      <tp t="s">
        <v/>
        <stp/>
        <stp>ContractData</stp>
        <stp>WEATW2??2</stp>
        <stp>Low</stp>
        <stp/>
        <stp>T</stp>
        <tr r="N30" s="14"/>
      </tp>
      <tp t="s">
        <v/>
        <stp/>
        <stp>ContractData</stp>
        <stp>WEATW2??1</stp>
        <stp>Low</stp>
        <stp/>
        <stp>T</stp>
        <tr r="N29" s="14"/>
      </tp>
      <tp t="s">
        <v/>
        <stp/>
        <stp>ContractData</stp>
        <stp>WEATW2??5</stp>
        <stp>Low</stp>
        <stp/>
        <stp>T</stp>
        <tr r="N33" s="14"/>
      </tp>
      <tp t="s">
        <v/>
        <stp/>
        <stp>ContractData</stp>
        <stp>WEATW2??4</stp>
        <stp>Low</stp>
        <stp/>
        <stp>T</stp>
        <tr r="N32" s="14"/>
      </tp>
      <tp>
        <v>8981</v>
        <stp/>
        <stp>ContractData</stp>
        <stp>SOYAZ24</stp>
        <stp>LastTradeorSettle</stp>
        <stp/>
        <stp>T</stp>
        <tr r="L10" s="15"/>
        <tr r="L10" s="15"/>
      </tp>
      <tp>
        <v>9032</v>
        <stp/>
        <stp>ContractData</stp>
        <stp>SOYAX24</stp>
        <stp>LastTradeorSettle</stp>
        <stp/>
        <stp>T</stp>
        <tr r="K10" s="15"/>
        <tr r="K10" s="15"/>
        <tr r="F9" s="15"/>
      </tp>
      <tp t="s">
        <v/>
        <stp/>
        <stp>ContractData</stp>
        <stp>SOYBZ24</stp>
        <stp>LastTradeorSettle</stp>
        <stp/>
        <stp>T</stp>
        <tr r="L10" s="18"/>
      </tp>
      <tp t="s">
        <v/>
        <stp/>
        <stp>ContractData</stp>
        <stp>SOYBX24</stp>
        <stp>LastTradeorSettle</stp>
        <stp/>
        <stp>T</stp>
        <tr r="K10" s="18"/>
      </tp>
      <tp t="s">
        <v/>
        <stp/>
        <stp>ContractData</stp>
        <stp>SOYAF25</stp>
        <stp>LastTradeorSettle</stp>
        <stp/>
        <stp>T</stp>
        <tr r="M10" s="15"/>
      </tp>
      <tp t="s">
        <v/>
        <stp/>
        <stp>ContractData</stp>
        <stp>SOYAK25</stp>
        <stp>LastTradeorSettle</stp>
        <stp/>
        <stp>T</stp>
        <tr r="O10" s="15"/>
      </tp>
      <tp>
        <v>8440</v>
        <stp/>
        <stp>ContractData</stp>
        <stp>SOYAH25</stp>
        <stp>LastTradeorSettle</stp>
        <stp/>
        <stp>T</stp>
        <tr r="N10" s="15"/>
        <tr r="N10" s="15"/>
      </tp>
      <tp t="s">
        <v/>
        <stp/>
        <stp>ContractData</stp>
        <stp>SOYAX25</stp>
        <stp>LastTradeorSettle</stp>
        <stp/>
        <stp>T</stp>
        <tr r="P10" s="15"/>
      </tp>
      <tp t="s">
        <v/>
        <stp/>
        <stp>ContractData</stp>
        <stp>SOYBF25</stp>
        <stp>LastTradeorSettle</stp>
        <stp/>
        <stp>T</stp>
        <tr r="M10" s="18"/>
      </tp>
      <tp t="s">
        <v/>
        <stp/>
        <stp>ContractData</stp>
        <stp>SOYBJ25</stp>
        <stp>LastTradeorSettle</stp>
        <stp/>
        <stp>T</stp>
        <tr r="N10" s="18"/>
      </tp>
      <tp>
        <v>7500</v>
        <stp/>
        <stp>ContractData</stp>
        <stp>SOYBK25</stp>
        <stp>LastTradeorSettle</stp>
        <stp/>
        <stp>T</stp>
        <tr r="O10" s="18"/>
        <tr r="O10" s="18"/>
      </tp>
      <tp t="s">
        <v/>
        <stp/>
        <stp>ContractData</stp>
        <stp>SOYBN25</stp>
        <stp>LastTradeorSettle</stp>
        <stp/>
        <stp>T</stp>
        <tr r="P10" s="18"/>
      </tp>
      <tp t="s">
        <v/>
        <stp/>
        <stp>ContractData</stp>
        <stp>SOYBU25</stp>
        <stp>LastTradeorSettle</stp>
        <stp/>
        <stp>T</stp>
        <tr r="Q10" s="18"/>
      </tp>
      <tp t="s">
        <v/>
        <stp/>
        <stp>ContractData</stp>
        <stp>SOYBZ25</stp>
        <stp>LastTradeorSettle</stp>
        <stp/>
        <stp>T</stp>
        <tr r="R10" s="18"/>
      </tp>
      <tp>
        <v>110</v>
        <stp/>
        <stp>ContractData</stp>
        <stp>WEATW3??1</stp>
        <stp>BID</stp>
        <stp/>
        <stp>T</stp>
        <tr r="B64" s="14"/>
        <tr r="B64" s="14"/>
      </tp>
      <tp>
        <v>110</v>
        <stp/>
        <stp>ContractData</stp>
        <stp>WEATW3??1</stp>
        <stp>Bid</stp>
        <stp/>
        <stp>T</stp>
        <tr r="B28" s="13"/>
      </tp>
      <tp>
        <v>135</v>
        <stp/>
        <stp>ContractData</stp>
        <stp>WEATW3??1</stp>
        <stp>Ask</stp>
        <stp/>
        <stp>T</stp>
        <tr r="B63" s="14"/>
        <tr r="B63" s="14"/>
        <tr r="C28" s="13"/>
      </tp>
      <tp>
        <v>107.2</v>
        <stp/>
        <stp>ContractData</stp>
        <stp>WEATW3??1</stp>
        <stp>Low</stp>
        <stp/>
        <stp>T</stp>
        <tr r="E54" s="14"/>
      </tp>
      <tp>
        <v>4835</v>
        <stp/>
        <stp>ContractData</stp>
        <stp>YMAZX24</stp>
        <stp>LastTradeorSettle</stp>
        <stp/>
        <stp>T</stp>
        <tr r="F9" s="22"/>
        <tr r="K10" s="22"/>
        <tr r="K10" s="22"/>
      </tp>
      <tp>
        <v>4785.2</v>
        <stp/>
        <stp>ContractData</stp>
        <stp>YMAZZ24</stp>
        <stp>LastTradeorSettle</stp>
        <stp/>
        <stp>T</stp>
        <tr r="L10" s="22"/>
        <tr r="L10" s="22"/>
      </tp>
      <tp>
        <v>6069</v>
        <stp/>
        <stp>ContractData</stp>
        <stp>WMAZZ24</stp>
        <stp>LastTradeorSettle</stp>
        <stp/>
        <stp>T</stp>
        <tr r="L10" s="2"/>
        <tr r="L10" s="2"/>
      </tp>
      <tp>
        <v>6125</v>
        <stp/>
        <stp>ContractData</stp>
        <stp>WMAZX24</stp>
        <stp>LastTradeorSettle</stp>
        <stp/>
        <stp>T</stp>
        <tr r="F9" s="2"/>
        <tr r="K10" s="2"/>
        <tr r="K10" s="2"/>
      </tp>
      <tp>
        <v>6030</v>
        <stp/>
        <stp>ContractData</stp>
        <stp>WMAZF25</stp>
        <stp>LastTradeorSettle</stp>
        <stp/>
        <stp>T</stp>
        <tr r="M10" s="2"/>
        <tr r="M10" s="2"/>
      </tp>
      <tp>
        <v>4745</v>
        <stp/>
        <stp>ContractData</stp>
        <stp>YMAZH25</stp>
        <stp>LastTradeorSettle</stp>
        <stp/>
        <stp>T</stp>
        <tr r="O10" s="22"/>
        <tr r="O10" s="22"/>
      </tp>
      <tp t="s">
        <v/>
        <stp/>
        <stp>ContractData</stp>
        <stp>WMAZG25</stp>
        <stp>LastTradeorSettle</stp>
        <stp/>
        <stp>T</stp>
        <tr r="N10" s="2"/>
      </tp>
      <tp t="s">
        <v/>
        <stp/>
        <stp>ContractData</stp>
        <stp>YMAZJ25</stp>
        <stp>LastTradeorSettle</stp>
        <stp/>
        <stp>T</stp>
        <tr r="P10" s="22"/>
      </tp>
      <tp>
        <v>3850</v>
        <stp/>
        <stp>ContractData</stp>
        <stp>YMAZK25</stp>
        <stp>LastTradeorSettle</stp>
        <stp/>
        <stp>T</stp>
        <tr r="Q10" s="22"/>
        <tr r="Q10" s="22"/>
      </tp>
      <tp>
        <v>3814.2000000000003</v>
        <stp/>
        <stp>ContractData</stp>
        <stp>YMAZN25</stp>
        <stp>LastTradeorSettle</stp>
        <stp/>
        <stp>T</stp>
        <tr r="R10" s="22"/>
        <tr r="R10" s="22"/>
      </tp>
      <tp>
        <v>4000</v>
        <stp/>
        <stp>ContractData</stp>
        <stp>WMAZN25</stp>
        <stp>LastTradeorSettle</stp>
        <stp/>
        <stp>T</stp>
        <tr r="R10" s="2"/>
        <tr r="R10" s="2"/>
      </tp>
      <tp t="s">
        <v/>
        <stp/>
        <stp>ContractData</stp>
        <stp>WMAZJ25</stp>
        <stp>LastTradeorSettle</stp>
        <stp/>
        <stp>T</stp>
        <tr r="P10" s="2"/>
      </tp>
      <tp>
        <v>4120</v>
        <stp/>
        <stp>ContractData</stp>
        <stp>WMAZK25</stp>
        <stp>LastTradeorSettle</stp>
        <stp/>
        <stp>T</stp>
        <tr r="Q10" s="2"/>
        <tr r="Q10" s="2"/>
      </tp>
      <tp>
        <v>5851</v>
        <stp/>
        <stp>ContractData</stp>
        <stp>WMAZH25</stp>
        <stp>LastTradeorSettle</stp>
        <stp/>
        <stp>T</stp>
        <tr r="O10" s="2"/>
        <tr r="O10" s="2"/>
      </tp>
      <tp t="s">
        <v/>
        <stp/>
        <stp>ContractData</stp>
        <stp>YMAZF25</stp>
        <stp>LastTradeorSettle</stp>
        <stp/>
        <stp>T</stp>
        <tr r="M10" s="22"/>
      </tp>
      <tp t="s">
        <v/>
        <stp/>
        <stp>ContractData</stp>
        <stp>YMAZG25</stp>
        <stp>LastTradeorSettle</stp>
        <stp/>
        <stp>T</stp>
        <tr r="N10" s="22"/>
      </tp>
      <tp>
        <v>4000</v>
        <stp/>
        <stp>ContractData</stp>
        <stp>YMAZZ25</stp>
        <stp>LastTradeorSettle</stp>
        <stp/>
        <stp>T</stp>
        <tr r="T10" s="22"/>
        <tr r="T10" s="22"/>
      </tp>
      <tp t="s">
        <v/>
        <stp/>
        <stp>ContractData</stp>
        <stp>WMAZU25</stp>
        <stp>LastTradeorSettle</stp>
        <stp/>
        <stp>T</stp>
        <tr r="S10" s="2"/>
      </tp>
      <tp t="s">
        <v/>
        <stp/>
        <stp>ContractData</stp>
        <stp>WMAZZ25</stp>
        <stp>LastTradeorSettle</stp>
        <stp/>
        <stp>T</stp>
        <tr r="T10" s="2"/>
      </tp>
      <tp t="s">
        <v/>
        <stp/>
        <stp>ContractData</stp>
        <stp>YMAZU25</stp>
        <stp>LastTradeorSettle</stp>
        <stp/>
        <stp>T</stp>
        <tr r="S10" s="22"/>
      </tp>
      <tp t="s">
        <v/>
        <stp/>
        <stp>ContractData</stp>
        <stp>YMAZN26</stp>
        <stp>LastTradeorSettle</stp>
        <stp/>
        <stp>T</stp>
        <tr r="U10" s="22"/>
      </tp>
      <tp t="s">
        <v/>
        <stp/>
        <stp>ContractData</stp>
        <stp>WMAZN26</stp>
        <stp>LastTradeorSettle</stp>
        <stp/>
        <stp>T</stp>
        <tr r="U10" s="2"/>
      </tp>
      <tp>
        <v>10578.2</v>
        <stp/>
        <stp>ContractData</stp>
        <stp>SUNSX24</stp>
        <stp>Bid</stp>
        <stp/>
        <stp>T</stp>
        <tr r="K9" s="20"/>
        <tr r="K9" s="20"/>
        <tr r="D9" s="20"/>
      </tp>
      <tp>
        <v>10635</v>
        <stp/>
        <stp>ContractData</stp>
        <stp>SUNSZ24</stp>
        <stp>Ask</stp>
        <stp/>
        <stp>T</stp>
        <tr r="L8" s="20"/>
        <tr r="L8" s="20"/>
      </tp>
      <tp>
        <v>10612</v>
        <stp/>
        <stp>ContractData</stp>
        <stp>SUNSZ24</stp>
        <stp>Bid</stp>
        <stp/>
        <stp>T</stp>
        <tr r="L9" s="20"/>
        <tr r="L9" s="20"/>
      </tp>
      <tp>
        <v>10614</v>
        <stp/>
        <stp>ContractData</stp>
        <stp>SUNSX24</stp>
        <stp>Ask</stp>
        <stp/>
        <stp>T</stp>
        <tr r="K8" s="20"/>
        <tr r="K8" s="20"/>
        <tr r="D7" s="20"/>
      </tp>
      <tp>
        <v>9900.2000000000007</v>
        <stp/>
        <stp>ContractData</stp>
        <stp>SUNSU25</stp>
        <stp>Bid</stp>
        <stp/>
        <stp>T</stp>
        <tr r="R9" s="20"/>
        <tr r="R9" s="20"/>
      </tp>
      <tp>
        <v>10164</v>
        <stp/>
        <stp>ContractData</stp>
        <stp>SUNSU25</stp>
        <stp>Ask</stp>
        <stp/>
        <stp>T</stp>
        <tr r="R8" s="20"/>
        <tr r="R8" s="20"/>
      </tp>
      <tp>
        <v>9914</v>
        <stp/>
        <stp>ContractData</stp>
        <stp>SUNSN25</stp>
        <stp>Ask</stp>
        <stp/>
        <stp>T</stp>
        <tr r="Q8" s="20"/>
        <tr r="Q8" s="20"/>
      </tp>
      <tp>
        <v>9800.2000000000007</v>
        <stp/>
        <stp>ContractData</stp>
        <stp>SUNSN25</stp>
        <stp>Bid</stp>
        <stp/>
        <stp>T</stp>
        <tr r="Q9" s="20"/>
        <tr r="Q9" s="20"/>
      </tp>
      <tp>
        <v>10584</v>
        <stp/>
        <stp>ContractData</stp>
        <stp>SUNSH25</stp>
        <stp>Bid</stp>
        <stp/>
        <stp>T</stp>
        <tr r="N9" s="20"/>
        <tr r="N9" s="20"/>
      </tp>
      <tp>
        <v>9760</v>
        <stp/>
        <stp>ContractData</stp>
        <stp>SUNSK25</stp>
        <stp>Ask</stp>
        <stp/>
        <stp>T</stp>
        <tr r="P8" s="20"/>
        <tr r="P8" s="20"/>
      </tp>
      <tp t="s">
        <v/>
        <stp/>
        <stp>ContractData</stp>
        <stp>SUNSJ25</stp>
        <stp>Ask</stp>
        <stp/>
        <stp>T</stp>
        <tr r="O8" s="20"/>
      </tp>
      <tp t="s">
        <v/>
        <stp/>
        <stp>ContractData</stp>
        <stp>SUNSJ25</stp>
        <stp>Bid</stp>
        <stp/>
        <stp>T</stp>
        <tr r="O9" s="20"/>
      </tp>
      <tp>
        <v>9682</v>
        <stp/>
        <stp>ContractData</stp>
        <stp>SUNSK25</stp>
        <stp>Bid</stp>
        <stp/>
        <stp>T</stp>
        <tr r="P9" s="20"/>
        <tr r="P9" s="20"/>
      </tp>
      <tp>
        <v>10650</v>
        <stp/>
        <stp>ContractData</stp>
        <stp>SUNSH25</stp>
        <stp>Ask</stp>
        <stp/>
        <stp>T</stp>
        <tr r="N8" s="20"/>
        <tr r="N8" s="20"/>
      </tp>
      <tp t="s">
        <v/>
        <stp/>
        <stp>ContractData</stp>
        <stp>SUNSF25</stp>
        <stp>Ask</stp>
        <stp/>
        <stp>T</stp>
        <tr r="M8" s="20"/>
      </tp>
      <tp t="s">
        <v/>
        <stp/>
        <stp>ContractData</stp>
        <stp>SUNSF25</stp>
        <stp>Bid</stp>
        <stp/>
        <stp>T</stp>
        <tr r="M9" s="20"/>
      </tp>
      <tp>
        <v>15.5</v>
        <stp/>
        <stp>ContractData</stp>
        <stp>SUNS??9</stp>
        <stp>Ask</stp>
        <stp/>
        <stp>T</stp>
        <tr r="C9" s="19"/>
      </tp>
      <tp>
        <v>10164</v>
        <stp/>
        <stp>ContractData</stp>
        <stp>SUNS??8</stp>
        <stp>Ask</stp>
        <stp/>
        <stp>T</stp>
        <tr r="C8" s="19"/>
      </tp>
      <tp>
        <v>10614</v>
        <stp/>
        <stp>ContractData</stp>
        <stp>SUNS??1</stp>
        <stp>Ask</stp>
        <stp/>
        <stp>T</stp>
        <tr r="C1" s="19"/>
        <tr r="K1" s="19"/>
      </tp>
      <tp t="s">
        <v/>
        <stp/>
        <stp>ContractData</stp>
        <stp>SUNS??3</stp>
        <stp>Ask</stp>
        <stp/>
        <stp>T</stp>
        <tr r="C3" s="19"/>
      </tp>
      <tp>
        <v>10635</v>
        <stp/>
        <stp>ContractData</stp>
        <stp>SUNS??2</stp>
        <stp>Ask</stp>
        <stp/>
        <stp>T</stp>
        <tr r="C2" s="19"/>
      </tp>
      <tp t="s">
        <v/>
        <stp/>
        <stp>ContractData</stp>
        <stp>SUNS??5</stp>
        <stp>Ask</stp>
        <stp/>
        <stp>T</stp>
        <tr r="C5" s="19"/>
      </tp>
      <tp>
        <v>10650</v>
        <stp/>
        <stp>ContractData</stp>
        <stp>SUNS??4</stp>
        <stp>Ask</stp>
        <stp/>
        <stp>T</stp>
        <tr r="C4" s="19"/>
      </tp>
      <tp>
        <v>9914</v>
        <stp/>
        <stp>ContractData</stp>
        <stp>SUNS??7</stp>
        <stp>Ask</stp>
        <stp/>
        <stp>T</stp>
        <tr r="C7" s="19"/>
      </tp>
      <tp>
        <v>9760</v>
        <stp/>
        <stp>ContractData</stp>
        <stp>SUNS??6</stp>
        <stp>Ask</stp>
        <stp/>
        <stp>T</stp>
        <tr r="C6" s="19"/>
      </tp>
      <tp>
        <v>25</v>
        <stp/>
        <stp>ContractData</stp>
        <stp>WEATW1??1</stp>
        <stp>Bid</stp>
        <stp/>
        <stp>T</stp>
        <tr r="B39" s="14"/>
        <tr r="B39" s="14"/>
        <tr r="B13" s="13"/>
      </tp>
      <tp t="s">
        <v/>
        <stp/>
        <stp>ContractData</stp>
        <stp>WEATW1??2</stp>
        <stp>Bid</stp>
        <stp/>
        <stp>T</stp>
        <tr r="C39" s="14"/>
        <tr r="B14" s="13"/>
      </tp>
      <tp>
        <v>120</v>
        <stp/>
        <stp>ContractData</stp>
        <stp>WEATW1??2</stp>
        <stp>Ask</stp>
        <stp/>
        <stp>T</stp>
        <tr r="C38" s="14"/>
        <tr r="C38" s="14"/>
        <tr r="C14" s="13"/>
      </tp>
      <tp>
        <v>50</v>
        <stp/>
        <stp>ContractData</stp>
        <stp>WEATW1??1</stp>
        <stp>Ask</stp>
        <stp/>
        <stp>T</stp>
        <tr r="B38" s="14"/>
        <tr r="B38" s="14"/>
        <tr r="C13" s="13"/>
      </tp>
      <tp>
        <v>9682</v>
        <stp/>
        <stp>ContractData</stp>
        <stp>SUNS??6</stp>
        <stp>Bid</stp>
        <stp/>
        <stp>T</stp>
        <tr r="B6" s="19"/>
      </tp>
      <tp>
        <v>9800.2000000000007</v>
        <stp/>
        <stp>ContractData</stp>
        <stp>SUNS??7</stp>
        <stp>Bid</stp>
        <stp/>
        <stp>T</stp>
        <tr r="B7" s="19"/>
      </tp>
      <tp>
        <v>10584</v>
        <stp/>
        <stp>ContractData</stp>
        <stp>SUNS??4</stp>
        <stp>Bid</stp>
        <stp/>
        <stp>T</stp>
        <tr r="B4" s="19"/>
      </tp>
      <tp t="s">
        <v/>
        <stp/>
        <stp>ContractData</stp>
        <stp>SUNS??5</stp>
        <stp>Bid</stp>
        <stp/>
        <stp>T</stp>
        <tr r="B5" s="19"/>
      </tp>
      <tp>
        <v>10612</v>
        <stp/>
        <stp>ContractData</stp>
        <stp>SUNS??2</stp>
        <stp>Bid</stp>
        <stp/>
        <stp>T</stp>
        <tr r="B2" s="19"/>
      </tp>
      <tp t="s">
        <v/>
        <stp/>
        <stp>ContractData</stp>
        <stp>SUNS??3</stp>
        <stp>Bid</stp>
        <stp/>
        <stp>T</stp>
        <tr r="B3" s="19"/>
      </tp>
      <tp>
        <v>10578.2</v>
        <stp/>
        <stp>ContractData</stp>
        <stp>SUNS??1</stp>
        <stp>Bid</stp>
        <stp/>
        <stp>T</stp>
        <tr r="J1" s="19"/>
        <tr r="B1" s="19"/>
      </tp>
      <tp>
        <v>9900.2000000000007</v>
        <stp/>
        <stp>ContractData</stp>
        <stp>SUNS??8</stp>
        <stp>Bid</stp>
        <stp/>
        <stp>T</stp>
        <tr r="B8" s="19"/>
      </tp>
      <tp>
        <v>14.65</v>
        <stp/>
        <stp>ContractData</stp>
        <stp>SUNS??9</stp>
        <stp>Bid</stp>
        <stp/>
        <stp>T</stp>
        <tr r="B9" s="19"/>
      </tp>
      <tp t="s">
        <v/>
        <stp/>
        <stp>ContractData</stp>
        <stp>SUNS??5</stp>
        <stp>Low</stp>
        <stp/>
        <stp>T</stp>
        <tr r="E17" s="20"/>
      </tp>
      <tp>
        <v>10511</v>
        <stp/>
        <stp>ContractData</stp>
        <stp>SUNS??4</stp>
        <stp>Low</stp>
        <stp/>
        <stp>T</stp>
        <tr r="E16" s="20"/>
      </tp>
      <tp>
        <v>9802.8000000000011</v>
        <stp/>
        <stp>ContractData</stp>
        <stp>SUNS??7</stp>
        <stp>Low</stp>
        <stp/>
        <stp>T</stp>
        <tr r="E19" s="20"/>
      </tp>
      <tp>
        <v>9686.8000000000011</v>
        <stp/>
        <stp>ContractData</stp>
        <stp>SUNS??6</stp>
        <stp>Low</stp>
        <stp/>
        <stp>T</stp>
        <tr r="E18" s="20"/>
      </tp>
      <tp>
        <v>10579</v>
        <stp/>
        <stp>ContractData</stp>
        <stp>SUNS??1</stp>
        <stp>Low</stp>
        <stp/>
        <stp>T</stp>
        <tr r="E13" s="20"/>
      </tp>
      <tp t="s">
        <v/>
        <stp/>
        <stp>ContractData</stp>
        <stp>SUNS??3</stp>
        <stp>Low</stp>
        <stp/>
        <stp>T</stp>
        <tr r="E15" s="20"/>
      </tp>
      <tp>
        <v>10536</v>
        <stp/>
        <stp>ContractData</stp>
        <stp>SUNS??2</stp>
        <stp>Low</stp>
        <stp/>
        <stp>T</stp>
        <tr r="E14" s="20"/>
      </tp>
      <tp t="s">
        <v/>
        <stp/>
        <stp>ContractData</stp>
        <stp>SUNS??8</stp>
        <stp>Low</stp>
        <stp/>
        <stp>T</stp>
        <tr r="E20" s="20"/>
      </tp>
      <tp t="s">
        <v/>
        <stp/>
        <stp>ContractData</stp>
        <stp>WEATW1??2</stp>
        <stp>Low</stp>
        <stp/>
        <stp>T</stp>
        <tr r="E30" s="14"/>
      </tp>
      <tp>
        <v>45</v>
        <stp/>
        <stp>ContractData</stp>
        <stp>WEATW1??1</stp>
        <stp>Low</stp>
        <stp/>
        <stp>T</stp>
        <tr r="E29" s="14"/>
      </tp>
      <tp>
        <v>9032</v>
        <stp/>
        <stp>ContractData</stp>
        <stp>SOYA??1</stp>
        <stp>LastTradeorSettle</stp>
        <stp/>
        <stp>T</stp>
        <tr r="F13" s="15"/>
      </tp>
      <tp t="s">
        <v/>
        <stp/>
        <stp>ContractData</stp>
        <stp>SOYB??1</stp>
        <stp>LastTradeorSettle</stp>
        <stp/>
        <stp>T</stp>
        <tr r="F13" s="18"/>
      </tp>
      <tp>
        <v>8981</v>
        <stp/>
        <stp>ContractData</stp>
        <stp>SOYA??2</stp>
        <stp>LastTradeorSettle</stp>
        <stp/>
        <stp>T</stp>
        <tr r="F14" s="15"/>
      </tp>
      <tp t="s">
        <v/>
        <stp/>
        <stp>ContractData</stp>
        <stp>SOYB??2</stp>
        <stp>LastTradeorSettle</stp>
        <stp/>
        <stp>T</stp>
        <tr r="F14" s="18"/>
      </tp>
      <tp t="s">
        <v/>
        <stp/>
        <stp>ContractData</stp>
        <stp>SOYA??3</stp>
        <stp>LastTradeorSettle</stp>
        <stp/>
        <stp>T</stp>
        <tr r="F15" s="15"/>
      </tp>
      <tp t="s">
        <v/>
        <stp/>
        <stp>ContractData</stp>
        <stp>SOYB??3</stp>
        <stp>LastTradeorSettle</stp>
        <stp/>
        <stp>T</stp>
        <tr r="F15" s="18"/>
      </tp>
      <tp>
        <v>8440</v>
        <stp/>
        <stp>ContractData</stp>
        <stp>SOYA??4</stp>
        <stp>LastTradeorSettle</stp>
        <stp/>
        <stp>T</stp>
        <tr r="F16" s="15"/>
      </tp>
      <tp t="s">
        <v/>
        <stp/>
        <stp>ContractData</stp>
        <stp>SOYB??4</stp>
        <stp>LastTradeorSettle</stp>
        <stp/>
        <stp>T</stp>
        <tr r="F16" s="18"/>
      </tp>
      <tp t="s">
        <v/>
        <stp/>
        <stp>ContractData</stp>
        <stp>SOYA??5</stp>
        <stp>LastTradeorSettle</stp>
        <stp/>
        <stp>T</stp>
        <tr r="F17" s="15"/>
      </tp>
      <tp>
        <v>7500</v>
        <stp/>
        <stp>ContractData</stp>
        <stp>SOYB??5</stp>
        <stp>LastTradeorSettle</stp>
        <stp/>
        <stp>T</stp>
        <tr r="F17" s="18"/>
      </tp>
      <tp t="s">
        <v/>
        <stp/>
        <stp>ContractData</stp>
        <stp>SOYA??6</stp>
        <stp>LastTradeorSettle</stp>
        <stp/>
        <stp>T</stp>
        <tr r="F18" s="15"/>
      </tp>
      <tp t="s">
        <v/>
        <stp/>
        <stp>ContractData</stp>
        <stp>SOYB??6</stp>
        <stp>LastTradeorSettle</stp>
        <stp/>
        <stp>T</stp>
        <tr r="F18" s="18"/>
      </tp>
      <tp t="s">
        <v/>
        <stp/>
        <stp>ContractData</stp>
        <stp>SOYB??7</stp>
        <stp>LastTradeorSettle</stp>
        <stp/>
        <stp>T</stp>
        <tr r="F19" s="18"/>
      </tp>
      <tp t="s">
        <v/>
        <stp/>
        <stp>ContractData</stp>
        <stp>SOYB??8</stp>
        <stp>LastTradeorSettle</stp>
        <stp/>
        <stp>T</stp>
        <tr r="F20" s="18"/>
      </tp>
      <tp>
        <v>-960</v>
        <stp/>
        <stp>ContractData</stp>
        <stp>YMAZW6??1</stp>
        <stp>BID</stp>
        <stp/>
        <stp>T</stp>
        <tr r="K88" s="22"/>
        <tr r="K88" s="22"/>
      </tp>
      <tp>
        <v>-2022</v>
        <stp/>
        <stp>ContractData</stp>
        <stp>WMAZW6??1</stp>
        <stp>BID</stp>
        <stp/>
        <stp>T</stp>
        <tr r="K88" s="2"/>
        <tr r="K88" s="2"/>
      </tp>
      <tp>
        <v>-869.80000000000007</v>
        <stp/>
        <stp>ContractData</stp>
        <stp>YMAZW6??2</stp>
        <stp>Bid</stp>
        <stp/>
        <stp>T</stp>
        <tr r="L88" s="22"/>
        <tr r="L88" s="22"/>
        <tr r="B53" s="21"/>
      </tp>
      <tp t="s">
        <v>768: Current Message -&gt; Not found: YMAZW6</v>
        <stp/>
        <stp>ContractData</stp>
        <stp>YMAZW6??3</stp>
        <stp>Bid</stp>
        <stp/>
        <stp>T</stp>
        <tr r="B54" s="21"/>
      </tp>
      <tp>
        <v>-960</v>
        <stp/>
        <stp>ContractData</stp>
        <stp>YMAZW6??1</stp>
        <stp>Bid</stp>
        <stp/>
        <stp>T</stp>
        <tr r="B52" s="21"/>
      </tp>
      <tp>
        <v>-2022</v>
        <stp/>
        <stp>ContractData</stp>
        <stp>WMAZW6??1</stp>
        <stp>Bid</stp>
        <stp/>
        <stp>T</stp>
        <tr r="B52" s="12"/>
      </tp>
      <tp>
        <v>-2133</v>
        <stp/>
        <stp>ContractData</stp>
        <stp>WMAZW6??2</stp>
        <stp>Bid</stp>
        <stp/>
        <stp>T</stp>
        <tr r="B53" s="12"/>
        <tr r="L88" s="2"/>
        <tr r="L88" s="2"/>
      </tp>
      <tp>
        <v>-1804.8</v>
        <stp/>
        <stp>ContractData</stp>
        <stp>WMAZW6??3</stp>
        <stp>Bid</stp>
        <stp/>
        <stp>T</stp>
        <tr r="B54" s="12"/>
        <tr r="M88" s="2"/>
        <tr r="M88" s="2"/>
      </tp>
      <tp t="s">
        <v/>
        <stp/>
        <stp>ContractData</stp>
        <stp>WMAZW6??3</stp>
        <stp>Ask</stp>
        <stp/>
        <stp>T</stp>
        <tr r="M87" s="2"/>
        <tr r="C54" s="12"/>
      </tp>
      <tp t="s">
        <v/>
        <stp/>
        <stp>ContractData</stp>
        <stp>WMAZW6??2</stp>
        <stp>Ask</stp>
        <stp/>
        <stp>T</stp>
        <tr r="C53" s="12"/>
        <tr r="L87" s="2"/>
      </tp>
      <tp>
        <v>-1950</v>
        <stp/>
        <stp>ContractData</stp>
        <stp>WMAZW6??1</stp>
        <stp>Ask</stp>
        <stp/>
        <stp>T</stp>
        <tr r="K87" s="2"/>
        <tr r="K87" s="2"/>
        <tr r="C52" s="12"/>
      </tp>
      <tp>
        <v>-938.2</v>
        <stp/>
        <stp>ContractData</stp>
        <stp>YMAZW6??1</stp>
        <stp>Ask</stp>
        <stp/>
        <stp>T</stp>
        <tr r="C52" s="21"/>
        <tr r="K87" s="22"/>
        <tr r="K87" s="22"/>
      </tp>
      <tp t="s">
        <v>768: Current Message -&gt; Not found: YMAZW6</v>
        <stp/>
        <stp>ContractData</stp>
        <stp>YMAZW6??3</stp>
        <stp>Ask</stp>
        <stp/>
        <stp>T</stp>
        <tr r="C54" s="21"/>
      </tp>
      <tp>
        <v>-827.6</v>
        <stp/>
        <stp>ContractData</stp>
        <stp>YMAZW6??2</stp>
        <stp>Ask</stp>
        <stp/>
        <stp>T</stp>
        <tr r="L87" s="22"/>
        <tr r="L87" s="22"/>
        <tr r="C53" s="21"/>
      </tp>
      <tp t="s">
        <v/>
        <stp/>
        <stp>ContractData</stp>
        <stp>YMAZW6??1</stp>
        <stp>Low</stp>
        <stp/>
        <stp>T</stp>
        <tr r="N79" s="22"/>
      </tp>
      <tp t="s">
        <v/>
        <stp/>
        <stp>ContractData</stp>
        <stp>YMAZW6??2</stp>
        <stp>Low</stp>
        <stp/>
        <stp>T</stp>
        <tr r="N80" s="22"/>
      </tp>
      <tp t="s">
        <v/>
        <stp/>
        <stp>ContractData</stp>
        <stp>WMAZW6??3</stp>
        <stp>Low</stp>
        <stp/>
        <stp>T</stp>
        <tr r="N81" s="2"/>
      </tp>
      <tp t="s">
        <v/>
        <stp/>
        <stp>ContractData</stp>
        <stp>WMAZW6??2</stp>
        <stp>Low</stp>
        <stp/>
        <stp>T</stp>
        <tr r="N80" s="2"/>
      </tp>
      <tp t="s">
        <v/>
        <stp/>
        <stp>ContractData</stp>
        <stp>WMAZW6??1</stp>
        <stp>Low</stp>
        <stp/>
        <stp>T</stp>
        <tr r="N79" s="2"/>
      </tp>
      <tp t="s">
        <v/>
        <stp/>
        <stp>ContractData</stp>
        <stp>SOYAW4??1</stp>
        <stp>Low</stp>
        <stp/>
        <stp>T</stp>
        <tr r="N54" s="15"/>
      </tp>
      <tp t="s">
        <v>768: Current Message -&gt; Not found: SOYBW4</v>
        <stp/>
        <stp>ContractData</stp>
        <stp>SOYBW4??5</stp>
        <stp>Low</stp>
        <stp/>
        <stp>T</stp>
        <tr r="N58" s="18"/>
      </tp>
      <tp t="s">
        <v>768: Current Message -&gt; Not found: SOYBW4</v>
        <stp/>
        <stp>ContractData</stp>
        <stp>SOYBW4??4</stp>
        <stp>Low</stp>
        <stp/>
        <stp>T</stp>
        <tr r="N57" s="18"/>
      </tp>
      <tp t="s">
        <v/>
        <stp/>
        <stp>ContractData</stp>
        <stp>SOYBW4??3</stp>
        <stp>Low</stp>
        <stp/>
        <stp>T</stp>
        <tr r="N56" s="18"/>
      </tp>
      <tp t="s">
        <v/>
        <stp/>
        <stp>ContractData</stp>
        <stp>SOYBW4??2</stp>
        <stp>Low</stp>
        <stp/>
        <stp>T</stp>
        <tr r="N55" s="18"/>
      </tp>
      <tp t="s">
        <v/>
        <stp/>
        <stp>ContractData</stp>
        <stp>SOYBW4??1</stp>
        <stp>Low</stp>
        <stp/>
        <stp>T</stp>
        <tr r="N54" s="18"/>
      </tp>
      <tp t="s">
        <v/>
        <stp/>
        <stp>ContractData</stp>
        <stp>SOYBW4??1</stp>
        <stp>BID</stp>
        <stp/>
        <stp>T</stp>
        <tr r="K64" s="18"/>
      </tp>
      <tp t="s">
        <v/>
        <stp/>
        <stp>ContractData</stp>
        <stp>SOYBW4??2</stp>
        <stp>BID</stp>
        <stp/>
        <stp>T</stp>
        <tr r="L64" s="18"/>
      </tp>
      <tp>
        <v>-614</v>
        <stp/>
        <stp>ContractData</stp>
        <stp>SOYAW4??1</stp>
        <stp>BID</stp>
        <stp/>
        <stp>T</stp>
        <tr r="K64" s="15"/>
        <tr r="K64" s="15"/>
      </tp>
      <tp t="s">
        <v>768: Current Message -&gt; Not found: SOYBW4</v>
        <stp/>
        <stp>ContractData</stp>
        <stp>SOYBW4??4</stp>
        <stp>Bid</stp>
        <stp/>
        <stp>T</stp>
        <tr r="N64" s="18"/>
        <tr r="N64" s="18"/>
      </tp>
      <tp t="s">
        <v>768: Current Message -&gt; Not found: SOYBW4</v>
        <stp/>
        <stp>ContractData</stp>
        <stp>SOYBW4??5</stp>
        <stp>Bid</stp>
        <stp/>
        <stp>T</stp>
        <tr r="O64" s="18"/>
        <tr r="O64" s="18"/>
      </tp>
      <tp t="s">
        <v/>
        <stp/>
        <stp>ContractData</stp>
        <stp>SOYBW4??1</stp>
        <stp>Bid</stp>
        <stp/>
        <stp>T</stp>
        <tr r="B36" s="17"/>
      </tp>
      <tp t="s">
        <v/>
        <stp/>
        <stp>ContractData</stp>
        <stp>SOYBW4??2</stp>
        <stp>Bid</stp>
        <stp/>
        <stp>T</stp>
        <tr r="B37" s="17"/>
      </tp>
      <tp>
        <v>121.2</v>
        <stp/>
        <stp>ContractData</stp>
        <stp>SOYBW4??3</stp>
        <stp>Bid</stp>
        <stp/>
        <stp>T</stp>
        <tr r="B38" s="17"/>
        <tr r="M64" s="18"/>
        <tr r="M64" s="18"/>
      </tp>
      <tp>
        <v>-614</v>
        <stp/>
        <stp>ContractData</stp>
        <stp>SOYAW4??1</stp>
        <stp>Bid</stp>
        <stp/>
        <stp>T</stp>
        <tr r="B36" s="16"/>
      </tp>
      <tp>
        <v>-570</v>
        <stp/>
        <stp>ContractData</stp>
        <stp>SOYAW4??1</stp>
        <stp>Ask</stp>
        <stp/>
        <stp>T</stp>
        <tr r="K63" s="15"/>
        <tr r="K63" s="15"/>
        <tr r="C36" s="16"/>
      </tp>
      <tp>
        <v>449.8</v>
        <stp/>
        <stp>ContractData</stp>
        <stp>SOYBW4??3</stp>
        <stp>Ask</stp>
        <stp/>
        <stp>T</stp>
        <tr r="M63" s="18"/>
        <tr r="M63" s="18"/>
        <tr r="C38" s="17"/>
      </tp>
      <tp t="s">
        <v/>
        <stp/>
        <stp>ContractData</stp>
        <stp>SOYBW4??2</stp>
        <stp>Ask</stp>
        <stp/>
        <stp>T</stp>
        <tr r="L63" s="18"/>
        <tr r="C37" s="17"/>
      </tp>
      <tp t="s">
        <v/>
        <stp/>
        <stp>ContractData</stp>
        <stp>SOYBW4??1</stp>
        <stp>Ask</stp>
        <stp/>
        <stp>T</stp>
        <tr r="C36" s="17"/>
        <tr r="K63" s="18"/>
      </tp>
      <tp t="s">
        <v>768: Current Message -&gt; Not found: SOYBW4</v>
        <stp/>
        <stp>ContractData</stp>
        <stp>SOYBW4??5</stp>
        <stp>Ask</stp>
        <stp/>
        <stp>T</stp>
        <tr r="O63" s="18"/>
        <tr r="O63" s="18"/>
      </tp>
      <tp t="s">
        <v>768: Current Message -&gt; Not found: SOYBW4</v>
        <stp/>
        <stp>ContractData</stp>
        <stp>SOYBW4??4</stp>
        <stp>Ask</stp>
        <stp/>
        <stp>T</stp>
        <tr r="N63" s="18"/>
        <tr r="N63" s="18"/>
      </tp>
      <tp>
        <v>10600</v>
        <stp/>
        <stp>ContractData</stp>
        <stp>SUNS??1</stp>
        <stp>LastTrade</stp>
        <stp/>
        <stp>T</stp>
        <tr r="D1" s="19"/>
        <tr r="L1" s="19"/>
      </tp>
      <tp t="s">
        <v/>
        <stp/>
        <stp>ContractData</stp>
        <stp>SUNS??3</stp>
        <stp>LastTrade</stp>
        <stp/>
        <stp>T</stp>
        <tr r="D3" s="19"/>
      </tp>
      <tp>
        <v>10612.2</v>
        <stp/>
        <stp>ContractData</stp>
        <stp>SUNS??2</stp>
        <stp>LastTrade</stp>
        <stp/>
        <stp>T</stp>
        <tr r="D2" s="19"/>
      </tp>
      <tp t="s">
        <v/>
        <stp/>
        <stp>ContractData</stp>
        <stp>SUNS??5</stp>
        <stp>LastTrade</stp>
        <stp/>
        <stp>T</stp>
        <tr r="D5" s="19"/>
      </tp>
      <tp>
        <v>10600</v>
        <stp/>
        <stp>ContractData</stp>
        <stp>SUNS??4</stp>
        <stp>LastTrade</stp>
        <stp/>
        <stp>T</stp>
        <tr r="D4" s="19"/>
      </tp>
      <tp>
        <v>9802.8000000000011</v>
        <stp/>
        <stp>ContractData</stp>
        <stp>SUNS??7</stp>
        <stp>LastTrade</stp>
        <stp/>
        <stp>T</stp>
        <tr r="D7" s="19"/>
      </tp>
      <tp>
        <v>9710</v>
        <stp/>
        <stp>ContractData</stp>
        <stp>SUNS??6</stp>
        <stp>LastTrade</stp>
        <stp/>
        <stp>T</stp>
        <tr r="D6" s="19"/>
      </tp>
      <tp>
        <v>15.290000000000001</v>
        <stp/>
        <stp>ContractData</stp>
        <stp>SUNS??9</stp>
        <stp>LastTrade</stp>
        <stp/>
        <stp>T</stp>
        <tr r="D9" s="19"/>
      </tp>
      <tp t="s">
        <v/>
        <stp/>
        <stp>ContractData</stp>
        <stp>SUNS??8</stp>
        <stp>LastTrade</stp>
        <stp/>
        <stp>T</stp>
        <tr r="D8" s="19"/>
      </tp>
      <tp t="s">
        <v/>
        <stp/>
        <stp>ContractData</stp>
        <stp>SOYAW5??1</stp>
        <stp>Low</stp>
        <stp/>
        <stp>T</stp>
        <tr r="E79" s="15"/>
      </tp>
      <tp t="s">
        <v>768: Current Message -&gt; Not found: SOYBW5</v>
        <stp/>
        <stp>ContractData</stp>
        <stp>SOYBW5??5</stp>
        <stp>Low</stp>
        <stp/>
        <stp>T</stp>
        <tr r="E83" s="18"/>
      </tp>
      <tp t="s">
        <v>768: Current Message -&gt; Not found: SOYBW5</v>
        <stp/>
        <stp>ContractData</stp>
        <stp>SOYBW5??4</stp>
        <stp>Low</stp>
        <stp/>
        <stp>T</stp>
        <tr r="E82" s="18"/>
      </tp>
      <tp t="s">
        <v/>
        <stp/>
        <stp>ContractData</stp>
        <stp>SOYBW5??3</stp>
        <stp>Low</stp>
        <stp/>
        <stp>T</stp>
        <tr r="E81" s="18"/>
      </tp>
      <tp t="s">
        <v/>
        <stp/>
        <stp>ContractData</stp>
        <stp>SOYBW5??2</stp>
        <stp>Low</stp>
        <stp/>
        <stp>T</stp>
        <tr r="E80" s="18"/>
      </tp>
      <tp t="s">
        <v/>
        <stp/>
        <stp>ContractData</stp>
        <stp>SOYBW5??1</stp>
        <stp>Low</stp>
        <stp/>
        <stp>T</stp>
        <tr r="E79" s="18"/>
      </tp>
      <tp t="s">
        <v/>
        <stp/>
        <stp>ContractData</stp>
        <stp>SOYBW5??1</stp>
        <stp>BID</stp>
        <stp/>
        <stp>T</stp>
        <tr r="B88" s="18"/>
      </tp>
      <tp t="s">
        <v/>
        <stp/>
        <stp>ContractData</stp>
        <stp>SOYAW5??1</stp>
        <stp>BID</stp>
        <stp/>
        <stp>T</stp>
        <tr r="B88" s="15"/>
      </tp>
      <tp t="s">
        <v>768: Current Message -&gt; Not found: SOYBW5</v>
        <stp/>
        <stp>ContractData</stp>
        <stp>SOYBW5??4</stp>
        <stp>Bid</stp>
        <stp/>
        <stp>T</stp>
        <tr r="E88" s="18"/>
        <tr r="E88" s="18"/>
      </tp>
      <tp t="s">
        <v>768: Current Message -&gt; Not found: SOYBW5</v>
        <stp/>
        <stp>ContractData</stp>
        <stp>SOYBW5??5</stp>
        <stp>Bid</stp>
        <stp/>
        <stp>T</stp>
        <tr r="F88" s="18"/>
        <tr r="F88" s="18"/>
      </tp>
      <tp t="s">
        <v/>
        <stp/>
        <stp>ContractData</stp>
        <stp>SOYBW5??1</stp>
        <stp>Bid</stp>
        <stp/>
        <stp>T</stp>
        <tr r="B44" s="17"/>
      </tp>
      <tp>
        <v>-678.80000000000007</v>
        <stp/>
        <stp>ContractData</stp>
        <stp>SOYBW5??2</stp>
        <stp>Bid</stp>
        <stp/>
        <stp>T</stp>
        <tr r="C88" s="18"/>
        <tr r="C88" s="18"/>
        <tr r="B45" s="17"/>
      </tp>
      <tp t="s">
        <v/>
        <stp/>
        <stp>ContractData</stp>
        <stp>SOYBW5??3</stp>
        <stp>Bid</stp>
        <stp/>
        <stp>T</stp>
        <tr r="B46" s="17"/>
        <tr r="D88" s="18"/>
      </tp>
      <tp t="s">
        <v/>
        <stp/>
        <stp>ContractData</stp>
        <stp>SOYAW5??1</stp>
        <stp>Bid</stp>
        <stp/>
        <stp>T</stp>
        <tr r="B44" s="16"/>
      </tp>
      <tp t="s">
        <v/>
        <stp/>
        <stp>ContractData</stp>
        <stp>SOYAW5??1</stp>
        <stp>Ask</stp>
        <stp/>
        <stp>T</stp>
        <tr r="B87" s="15"/>
        <tr r="C44" s="16"/>
      </tp>
      <tp>
        <v>568.80000000000007</v>
        <stp/>
        <stp>ContractData</stp>
        <stp>SOYBW5??3</stp>
        <stp>Ask</stp>
        <stp/>
        <stp>T</stp>
        <tr r="D87" s="18"/>
        <tr r="D87" s="18"/>
        <tr r="C46" s="17"/>
      </tp>
      <tp>
        <v>569.80000000000007</v>
        <stp/>
        <stp>ContractData</stp>
        <stp>SOYBW5??2</stp>
        <stp>Ask</stp>
        <stp/>
        <stp>T</stp>
        <tr r="C87" s="18"/>
        <tr r="C87" s="18"/>
        <tr r="C45" s="17"/>
      </tp>
      <tp t="s">
        <v/>
        <stp/>
        <stp>ContractData</stp>
        <stp>SOYBW5??1</stp>
        <stp>Ask</stp>
        <stp/>
        <stp>T</stp>
        <tr r="B87" s="18"/>
        <tr r="C44" s="17"/>
      </tp>
      <tp t="s">
        <v>768: Current Message -&gt; Not found: SOYBW5</v>
        <stp/>
        <stp>ContractData</stp>
        <stp>SOYBW5??5</stp>
        <stp>Ask</stp>
        <stp/>
        <stp>T</stp>
        <tr r="F87" s="18"/>
        <tr r="F87" s="18"/>
      </tp>
      <tp t="s">
        <v>768: Current Message -&gt; Not found: SOYBW5</v>
        <stp/>
        <stp>ContractData</stp>
        <stp>SOYBW5??4</stp>
        <stp>Ask</stp>
        <stp/>
        <stp>T</stp>
        <tr r="E87" s="18"/>
        <tr r="E87" s="18"/>
      </tp>
      <tp>
        <v>3814.2000000000003</v>
        <stp/>
        <stp>ContractData</stp>
        <stp>YMAZ??8</stp>
        <stp>LastTradeorSettle</stp>
        <stp/>
        <stp>T</stp>
        <tr r="F20" s="22"/>
      </tp>
      <tp>
        <v>4000</v>
        <stp/>
        <stp>ContractData</stp>
        <stp>WMAZ??8</stp>
        <stp>LastTradeorSettle</stp>
        <stp/>
        <stp>T</stp>
        <tr r="F20" s="2"/>
      </tp>
      <tp t="s">
        <v/>
        <stp/>
        <stp>ContractData</stp>
        <stp>YMAZ??9</stp>
        <stp>LastTradeorSettle</stp>
        <stp/>
        <stp>T</stp>
        <tr r="F21" s="22"/>
      </tp>
      <tp t="s">
        <v/>
        <stp/>
        <stp>ContractData</stp>
        <stp>WMAZ??9</stp>
        <stp>LastTradeorSettle</stp>
        <stp/>
        <stp>T</stp>
        <tr r="F21" s="2"/>
      </tp>
      <tp>
        <v>4835</v>
        <stp/>
        <stp>ContractData</stp>
        <stp>YMAZ??1</stp>
        <stp>LastTradeorSettle</stp>
        <stp/>
        <stp>T</stp>
        <tr r="F13" s="22"/>
      </tp>
      <tp>
        <v>6125</v>
        <stp/>
        <stp>ContractData</stp>
        <stp>WMAZ??1</stp>
        <stp>LastTradeorSettle</stp>
        <stp/>
        <stp>T</stp>
        <tr r="F13" s="2"/>
      </tp>
      <tp>
        <v>4785.2</v>
        <stp/>
        <stp>ContractData</stp>
        <stp>YMAZ??2</stp>
        <stp>LastTradeorSettle</stp>
        <stp/>
        <stp>T</stp>
        <tr r="F14" s="22"/>
      </tp>
      <tp>
        <v>6069</v>
        <stp/>
        <stp>ContractData</stp>
        <stp>WMAZ??2</stp>
        <stp>LastTradeorSettle</stp>
        <stp/>
        <stp>T</stp>
        <tr r="F14" s="2"/>
      </tp>
      <tp t="s">
        <v/>
        <stp/>
        <stp>ContractData</stp>
        <stp>YMAZ??3</stp>
        <stp>LastTradeorSettle</stp>
        <stp/>
        <stp>T</stp>
        <tr r="F15" s="22"/>
      </tp>
      <tp>
        <v>6030</v>
        <stp/>
        <stp>ContractData</stp>
        <stp>WMAZ??3</stp>
        <stp>LastTradeorSettle</stp>
        <stp/>
        <stp>T</stp>
        <tr r="F15" s="2"/>
      </tp>
      <tp t="s">
        <v/>
        <stp/>
        <stp>ContractData</stp>
        <stp>YMAZ??4</stp>
        <stp>LastTradeorSettle</stp>
        <stp/>
        <stp>T</stp>
        <tr r="F16" s="22"/>
      </tp>
      <tp t="s">
        <v/>
        <stp/>
        <stp>ContractData</stp>
        <stp>WMAZ??4</stp>
        <stp>LastTradeorSettle</stp>
        <stp/>
        <stp>T</stp>
        <tr r="F16" s="2"/>
      </tp>
      <tp>
        <v>4745</v>
        <stp/>
        <stp>ContractData</stp>
        <stp>YMAZ??5</stp>
        <stp>LastTradeorSettle</stp>
        <stp/>
        <stp>T</stp>
        <tr r="F17" s="22"/>
      </tp>
      <tp>
        <v>5851</v>
        <stp/>
        <stp>ContractData</stp>
        <stp>WMAZ??5</stp>
        <stp>LastTradeorSettle</stp>
        <stp/>
        <stp>T</stp>
        <tr r="F17" s="2"/>
      </tp>
      <tp t="s">
        <v/>
        <stp/>
        <stp>ContractData</stp>
        <stp>YMAZ??6</stp>
        <stp>LastTradeorSettle</stp>
        <stp/>
        <stp>T</stp>
        <tr r="F18" s="22"/>
      </tp>
      <tp t="s">
        <v/>
        <stp/>
        <stp>ContractData</stp>
        <stp>WMAZ??6</stp>
        <stp>LastTradeorSettle</stp>
        <stp/>
        <stp>T</stp>
        <tr r="F18" s="2"/>
      </tp>
      <tp>
        <v>3850</v>
        <stp/>
        <stp>ContractData</stp>
        <stp>YMAZ??7</stp>
        <stp>LastTradeorSettle</stp>
        <stp/>
        <stp>T</stp>
        <tr r="F19" s="22"/>
      </tp>
      <tp>
        <v>4120</v>
        <stp/>
        <stp>ContractData</stp>
        <stp>WMAZ??7</stp>
        <stp>LastTradeorSettle</stp>
        <stp/>
        <stp>T</stp>
        <tr r="F19" s="2"/>
      </tp>
      <tp t="s">
        <v/>
        <stp/>
        <stp>ContractData</stp>
        <stp>YMAZW4??2</stp>
        <stp>BID</stp>
        <stp/>
        <stp>T</stp>
        <tr r="L64" s="22"/>
      </tp>
      <tp t="s">
        <v/>
        <stp/>
        <stp>ContractData</stp>
        <stp>YMAZW4??1</stp>
        <stp>BID</stp>
        <stp/>
        <stp>T</stp>
        <tr r="K64" s="22"/>
      </tp>
      <tp t="s">
        <v/>
        <stp/>
        <stp>ContractData</stp>
        <stp>WMAZW4??1</stp>
        <stp>BID</stp>
        <stp/>
        <stp>T</stp>
        <tr r="K64" s="2"/>
      </tp>
      <tp t="s">
        <v/>
        <stp/>
        <stp>ContractData</stp>
        <stp>WMAZW4??2</stp>
        <stp>BID</stp>
        <stp/>
        <stp>T</stp>
        <tr r="L64" s="2"/>
      </tp>
      <tp>
        <v>-930</v>
        <stp/>
        <stp>ContractData</stp>
        <stp>YMAZW4??4</stp>
        <stp>Bid</stp>
        <stp/>
        <stp>T</stp>
        <tr r="N64" s="22"/>
        <tr r="N64" s="22"/>
        <tr r="B39" s="21"/>
      </tp>
      <tp>
        <v>19.600000000000001</v>
        <stp/>
        <stp>ContractData</stp>
        <stp>YMAZW4??5</stp>
        <stp>Bid</stp>
        <stp/>
        <stp>T</stp>
        <tr r="B40" s="21"/>
        <tr r="O64" s="22"/>
        <tr r="O64" s="22"/>
      </tp>
      <tp t="s">
        <v/>
        <stp/>
        <stp>ContractData</stp>
        <stp>YMAZW4??2</stp>
        <stp>Bid</stp>
        <stp/>
        <stp>T</stp>
        <tr r="B37" s="21"/>
      </tp>
      <tp>
        <v>-932.80000000000007</v>
        <stp/>
        <stp>ContractData</stp>
        <stp>YMAZW4??3</stp>
        <stp>Bid</stp>
        <stp/>
        <stp>T</stp>
        <tr r="B38" s="21"/>
        <tr r="M64" s="22"/>
        <tr r="M64" s="22"/>
      </tp>
      <tp t="s">
        <v/>
        <stp/>
        <stp>ContractData</stp>
        <stp>YMAZW4??1</stp>
        <stp>Bid</stp>
        <stp/>
        <stp>T</stp>
        <tr r="B36" s="21"/>
      </tp>
      <tp t="s">
        <v/>
        <stp/>
        <stp>ContractData</stp>
        <stp>WMAZW4??1</stp>
        <stp>Bid</stp>
        <stp/>
        <stp>T</stp>
        <tr r="B36" s="12"/>
      </tp>
      <tp t="s">
        <v/>
        <stp/>
        <stp>ContractData</stp>
        <stp>WMAZW4??2</stp>
        <stp>Bid</stp>
        <stp/>
        <stp>T</stp>
        <tr r="B37" s="12"/>
      </tp>
      <tp>
        <v>-2022</v>
        <stp/>
        <stp>ContractData</stp>
        <stp>WMAZW4??3</stp>
        <stp>Bid</stp>
        <stp/>
        <stp>T</stp>
        <tr r="B38" s="12"/>
        <tr r="M64" s="2"/>
        <tr r="M64" s="2"/>
      </tp>
      <tp>
        <v>-1855</v>
        <stp/>
        <stp>ContractData</stp>
        <stp>WMAZW4??4</stp>
        <stp>Bid</stp>
        <stp/>
        <stp>T</stp>
        <tr r="N64" s="2"/>
        <tr r="N64" s="2"/>
        <tr r="B39" s="12"/>
      </tp>
      <tp>
        <v>-83.8</v>
        <stp/>
        <stp>ContractData</stp>
        <stp>WMAZW4??5</stp>
        <stp>Bid</stp>
        <stp/>
        <stp>T</stp>
        <tr r="B40" s="12"/>
        <tr r="O64" s="2"/>
        <tr r="O64" s="2"/>
      </tp>
      <tp>
        <v>-7.2</v>
        <stp/>
        <stp>ContractData</stp>
        <stp>WMAZW4??5</stp>
        <stp>Ask</stp>
        <stp/>
        <stp>T</stp>
        <tr r="O63" s="2"/>
        <tr r="O63" s="2"/>
        <tr r="C40" s="12"/>
      </tp>
      <tp>
        <v>-1815</v>
        <stp/>
        <stp>ContractData</stp>
        <stp>WMAZW4??4</stp>
        <stp>Ask</stp>
        <stp/>
        <stp>T</stp>
        <tr r="C39" s="12"/>
        <tr r="N63" s="2"/>
        <tr r="N63" s="2"/>
      </tp>
      <tp t="s">
        <v/>
        <stp/>
        <stp>ContractData</stp>
        <stp>WMAZW4??3</stp>
        <stp>Ask</stp>
        <stp/>
        <stp>T</stp>
        <tr r="M63" s="2"/>
        <tr r="C38" s="12"/>
      </tp>
      <tp t="s">
        <v/>
        <stp/>
        <stp>ContractData</stp>
        <stp>WMAZW4??2</stp>
        <stp>Ask</stp>
        <stp/>
        <stp>T</stp>
        <tr r="C37" s="12"/>
        <tr r="L63" s="2"/>
      </tp>
      <tp>
        <v>-229</v>
        <stp/>
        <stp>ContractData</stp>
        <stp>WMAZW4??1</stp>
        <stp>Ask</stp>
        <stp/>
        <stp>T</stp>
        <tr r="C36" s="12"/>
        <tr r="K63" s="2"/>
        <tr r="K63" s="2"/>
      </tp>
      <tp>
        <v>-80.400000000000006</v>
        <stp/>
        <stp>ContractData</stp>
        <stp>YMAZW4??1</stp>
        <stp>Ask</stp>
        <stp/>
        <stp>T</stp>
        <tr r="K63" s="22"/>
        <tr r="K63" s="22"/>
        <tr r="C36" s="21"/>
      </tp>
      <tp>
        <v>-900.6</v>
        <stp/>
        <stp>ContractData</stp>
        <stp>YMAZW4??3</stp>
        <stp>Ask</stp>
        <stp/>
        <stp>T</stp>
        <tr r="C38" s="21"/>
        <tr r="M63" s="22"/>
        <tr r="M63" s="22"/>
      </tp>
      <tp t="s">
        <v/>
        <stp/>
        <stp>ContractData</stp>
        <stp>YMAZW4??2</stp>
        <stp>Ask</stp>
        <stp/>
        <stp>T</stp>
        <tr r="C37" s="21"/>
        <tr r="L63" s="22"/>
      </tp>
      <tp>
        <v>70.600000000000009</v>
        <stp/>
        <stp>ContractData</stp>
        <stp>YMAZW4??5</stp>
        <stp>Ask</stp>
        <stp/>
        <stp>T</stp>
        <tr r="O63" s="22"/>
        <tr r="O63" s="22"/>
        <tr r="C40" s="21"/>
      </tp>
      <tp>
        <v>-922.4</v>
        <stp/>
        <stp>ContractData</stp>
        <stp>YMAZW4??4</stp>
        <stp>Ask</stp>
        <stp/>
        <stp>T</stp>
        <tr r="N63" s="22"/>
        <tr r="N63" s="22"/>
        <tr r="C39" s="21"/>
      </tp>
      <tp t="s">
        <v/>
        <stp/>
        <stp>ContractData</stp>
        <stp>YMAZW4??5</stp>
        <stp>Low</stp>
        <stp/>
        <stp>T</stp>
        <tr r="N58" s="22"/>
      </tp>
      <tp t="s">
        <v/>
        <stp/>
        <stp>ContractData</stp>
        <stp>YMAZW4??4</stp>
        <stp>Low</stp>
        <stp/>
        <stp>T</stp>
        <tr r="N57" s="22"/>
      </tp>
      <tp t="s">
        <v/>
        <stp/>
        <stp>ContractData</stp>
        <stp>YMAZW4??1</stp>
        <stp>Low</stp>
        <stp/>
        <stp>T</stp>
        <tr r="N54" s="22"/>
      </tp>
      <tp t="s">
        <v/>
        <stp/>
        <stp>ContractData</stp>
        <stp>YMAZW4??3</stp>
        <stp>Low</stp>
        <stp/>
        <stp>T</stp>
        <tr r="N56" s="22"/>
      </tp>
      <tp t="s">
        <v/>
        <stp/>
        <stp>ContractData</stp>
        <stp>YMAZW4??2</stp>
        <stp>Low</stp>
        <stp/>
        <stp>T</stp>
        <tr r="N55" s="22"/>
      </tp>
      <tp t="s">
        <v/>
        <stp/>
        <stp>ContractData</stp>
        <stp>WMAZW4??3</stp>
        <stp>Low</stp>
        <stp/>
        <stp>T</stp>
        <tr r="N56" s="2"/>
      </tp>
      <tp t="s">
        <v/>
        <stp/>
        <stp>ContractData</stp>
        <stp>WMAZW4??2</stp>
        <stp>Low</stp>
        <stp/>
        <stp>T</stp>
        <tr r="N55" s="2"/>
      </tp>
      <tp t="s">
        <v/>
        <stp/>
        <stp>ContractData</stp>
        <stp>WMAZW4??1</stp>
        <stp>Low</stp>
        <stp/>
        <stp>T</stp>
        <tr r="N54" s="2"/>
      </tp>
      <tp t="s">
        <v/>
        <stp/>
        <stp>ContractData</stp>
        <stp>WMAZW4??5</stp>
        <stp>Low</stp>
        <stp/>
        <stp>T</stp>
        <tr r="N58" s="2"/>
      </tp>
      <tp>
        <v>-1912</v>
        <stp/>
        <stp>ContractData</stp>
        <stp>WMAZW4??4</stp>
        <stp>Low</stp>
        <stp/>
        <stp>T</stp>
        <tr r="N57" s="2"/>
      </tp>
      <tp t="s">
        <v/>
        <stp/>
        <stp>ContractData</stp>
        <stp>SOYAW6??1</stp>
        <stp>Low</stp>
        <stp/>
        <stp>T</stp>
        <tr r="N79" s="15"/>
      </tp>
      <tp t="s">
        <v>768: Current Message -&gt; Not found: SOYBW6</v>
        <stp/>
        <stp>ContractData</stp>
        <stp>SOYBW6??3</stp>
        <stp>Low</stp>
        <stp/>
        <stp>T</stp>
        <tr r="N81" s="18"/>
      </tp>
      <tp t="s">
        <v/>
        <stp/>
        <stp>ContractData</stp>
        <stp>SOYBW6??2</stp>
        <stp>Low</stp>
        <stp/>
        <stp>T</stp>
        <tr r="N80" s="18"/>
      </tp>
      <tp t="s">
        <v/>
        <stp/>
        <stp>ContractData</stp>
        <stp>SOYBW6??1</stp>
        <stp>Low</stp>
        <stp/>
        <stp>T</stp>
        <tr r="N79" s="18"/>
      </tp>
      <tp t="s">
        <v/>
        <stp/>
        <stp>ContractData</stp>
        <stp>SOYBW6??1</stp>
        <stp>BID</stp>
        <stp/>
        <stp>T</stp>
        <tr r="K88" s="18"/>
      </tp>
      <tp t="s">
        <v/>
        <stp/>
        <stp>ContractData</stp>
        <stp>SOYAW6??1</stp>
        <stp>BID</stp>
        <stp/>
        <stp>T</stp>
        <tr r="K88" s="15"/>
      </tp>
      <tp t="s">
        <v/>
        <stp/>
        <stp>ContractData</stp>
        <stp>SOYBW6??1</stp>
        <stp>Bid</stp>
        <stp/>
        <stp>T</stp>
        <tr r="B52" s="17"/>
      </tp>
      <tp t="s">
        <v/>
        <stp/>
        <stp>ContractData</stp>
        <stp>SOYBW6??2</stp>
        <stp>Bid</stp>
        <stp/>
        <stp>T</stp>
        <tr r="L88" s="18"/>
        <tr r="B53" s="17"/>
      </tp>
      <tp t="s">
        <v>768: Current Message -&gt; Not found: SOYBW6</v>
        <stp/>
        <stp>ContractData</stp>
        <stp>SOYBW6??3</stp>
        <stp>Bid</stp>
        <stp/>
        <stp>T</stp>
        <tr r="M88" s="18"/>
        <tr r="M88" s="18"/>
      </tp>
      <tp t="s">
        <v/>
        <stp/>
        <stp>ContractData</stp>
        <stp>SOYAW6??1</stp>
        <stp>Bid</stp>
        <stp/>
        <stp>T</stp>
        <tr r="B52" s="16"/>
      </tp>
      <tp t="s">
        <v/>
        <stp/>
        <stp>ContractData</stp>
        <stp>SOYAW6??1</stp>
        <stp>Ask</stp>
        <stp/>
        <stp>T</stp>
        <tr r="K87" s="15"/>
        <tr r="C52" s="16"/>
      </tp>
      <tp t="s">
        <v>768: Current Message -&gt; Not found: SOYBW6</v>
        <stp/>
        <stp>ContractData</stp>
        <stp>SOYBW6??3</stp>
        <stp>Ask</stp>
        <stp/>
        <stp>T</stp>
        <tr r="M87" s="18"/>
        <tr r="M87" s="18"/>
      </tp>
      <tp t="s">
        <v/>
        <stp/>
        <stp>ContractData</stp>
        <stp>SOYBW6??2</stp>
        <stp>Ask</stp>
        <stp/>
        <stp>T</stp>
        <tr r="C53" s="17"/>
        <tr r="L87" s="18"/>
      </tp>
      <tp t="s">
        <v/>
        <stp/>
        <stp>ContractData</stp>
        <stp>SOYBW6??1</stp>
        <stp>Ask</stp>
        <stp/>
        <stp>T</stp>
        <tr r="K87" s="18"/>
        <tr r="C52" s="17"/>
      </tp>
      <tp t="s">
        <v/>
        <stp/>
        <stp>ContractData</stp>
        <stp>YMAZW5??1</stp>
        <stp>BID</stp>
        <stp/>
        <stp>T</stp>
        <tr r="B88" s="22"/>
      </tp>
      <tp t="s">
        <v/>
        <stp/>
        <stp>ContractData</stp>
        <stp>WMAZW5??1</stp>
        <stp>BID</stp>
        <stp/>
        <stp>T</stp>
        <tr r="B88" s="2"/>
      </tp>
      <tp t="s">
        <v/>
        <stp/>
        <stp>ContractData</stp>
        <stp>YMAZW5??4</stp>
        <stp>Bid</stp>
        <stp/>
        <stp>T</stp>
        <tr r="B47" s="21"/>
        <tr r="E88" s="22"/>
      </tp>
      <tp>
        <v>140</v>
        <stp/>
        <stp>ContractData</stp>
        <stp>YMAZW5??5</stp>
        <stp>Bid</stp>
        <stp/>
        <stp>T</stp>
        <tr r="F88" s="22"/>
        <tr r="F88" s="22"/>
        <tr r="B48" s="21"/>
      </tp>
      <tp>
        <v>-947.4</v>
        <stp/>
        <stp>ContractData</stp>
        <stp>YMAZW5??2</stp>
        <stp>Bid</stp>
        <stp/>
        <stp>T</stp>
        <tr r="C88" s="22"/>
        <tr r="C88" s="22"/>
        <tr r="B45" s="21"/>
      </tp>
      <tp>
        <v>-970</v>
        <stp/>
        <stp>ContractData</stp>
        <stp>YMAZW5??3</stp>
        <stp>Bid</stp>
        <stp/>
        <stp>T</stp>
        <tr r="B46" s="21"/>
        <tr r="D88" s="22"/>
        <tr r="D88" s="22"/>
      </tp>
      <tp t="s">
        <v/>
        <stp/>
        <stp>ContractData</stp>
        <stp>YMAZW5??1</stp>
        <stp>Bid</stp>
        <stp/>
        <stp>T</stp>
        <tr r="B44" s="21"/>
      </tp>
      <tp t="s">
        <v/>
        <stp/>
        <stp>ContractData</stp>
        <stp>WMAZW5??1</stp>
        <stp>Bid</stp>
        <stp/>
        <stp>T</stp>
        <tr r="B44" s="12"/>
      </tp>
      <tp>
        <v>-1962</v>
        <stp/>
        <stp>ContractData</stp>
        <stp>WMAZW5??2</stp>
        <stp>Bid</stp>
        <stp/>
        <stp>T</stp>
        <tr r="B45" s="12"/>
        <tr r="C88" s="2"/>
        <tr r="C88" s="2"/>
      </tp>
      <tp>
        <v>-2023</v>
        <stp/>
        <stp>ContractData</stp>
        <stp>WMAZW5??3</stp>
        <stp>Bid</stp>
        <stp/>
        <stp>T</stp>
        <tr r="B46" s="12"/>
        <tr r="D88" s="2"/>
        <tr r="D88" s="2"/>
      </tp>
      <tp t="s">
        <v/>
        <stp/>
        <stp>ContractData</stp>
        <stp>WMAZW5??4</stp>
        <stp>Bid</stp>
        <stp/>
        <stp>T</stp>
        <tr r="E88" s="2"/>
        <tr r="B47" s="12"/>
      </tp>
      <tp>
        <v>140</v>
        <stp/>
        <stp>ContractData</stp>
        <stp>WMAZW5??5</stp>
        <stp>Bid</stp>
        <stp/>
        <stp>T</stp>
        <tr r="B48" s="12"/>
        <tr r="F88" s="2"/>
        <tr r="F88" s="2"/>
      </tp>
      <tp>
        <v>179.8</v>
        <stp/>
        <stp>ContractData</stp>
        <stp>WMAZW5??5</stp>
        <stp>Ask</stp>
        <stp/>
        <stp>T</stp>
        <tr r="F87" s="2"/>
        <tr r="F87" s="2"/>
        <tr r="C48" s="12"/>
      </tp>
      <tp t="s">
        <v/>
        <stp/>
        <stp>ContractData</stp>
        <stp>WMAZW5??4</stp>
        <stp>Ask</stp>
        <stp/>
        <stp>T</stp>
        <tr r="E87" s="2"/>
        <tr r="C47" s="12"/>
      </tp>
      <tp t="s">
        <v/>
        <stp/>
        <stp>ContractData</stp>
        <stp>WMAZW5??3</stp>
        <stp>Ask</stp>
        <stp/>
        <stp>T</stp>
        <tr r="D87" s="2"/>
        <tr r="C46" s="12"/>
      </tp>
      <tp t="s">
        <v/>
        <stp/>
        <stp>ContractData</stp>
        <stp>WMAZW5??2</stp>
        <stp>Ask</stp>
        <stp/>
        <stp>T</stp>
        <tr r="C45" s="12"/>
        <tr r="C87" s="2"/>
      </tp>
      <tp t="s">
        <v/>
        <stp/>
        <stp>ContractData</stp>
        <stp>WMAZW5??1</stp>
        <stp>Ask</stp>
        <stp/>
        <stp>T</stp>
        <tr r="B87" s="2"/>
        <tr r="C44" s="12"/>
      </tp>
      <tp t="s">
        <v/>
        <stp/>
        <stp>ContractData</stp>
        <stp>YMAZW5??1</stp>
        <stp>Ask</stp>
        <stp/>
        <stp>T</stp>
        <tr r="C44" s="21"/>
        <tr r="B87" s="22"/>
      </tp>
      <tp>
        <v>-923.4</v>
        <stp/>
        <stp>ContractData</stp>
        <stp>YMAZW5??3</stp>
        <stp>Ask</stp>
        <stp/>
        <stp>T</stp>
        <tr r="C46" s="21"/>
        <tr r="D87" s="22"/>
        <tr r="D87" s="22"/>
      </tp>
      <tp>
        <v>-929.4</v>
        <stp/>
        <stp>ContractData</stp>
        <stp>YMAZW5??2</stp>
        <stp>Ask</stp>
        <stp/>
        <stp>T</stp>
        <tr r="C87" s="22"/>
        <tr r="C87" s="22"/>
        <tr r="C45" s="21"/>
      </tp>
      <tp>
        <v>195</v>
        <stp/>
        <stp>ContractData</stp>
        <stp>YMAZW5??5</stp>
        <stp>Ask</stp>
        <stp/>
        <stp>T</stp>
        <tr r="C48" s="21"/>
        <tr r="F87" s="22"/>
        <tr r="F87" s="22"/>
      </tp>
      <tp t="s">
        <v/>
        <stp/>
        <stp>ContractData</stp>
        <stp>YMAZW5??4</stp>
        <stp>Ask</stp>
        <stp/>
        <stp>T</stp>
        <tr r="E87" s="22"/>
        <tr r="C47" s="21"/>
      </tp>
      <tp t="s">
        <v/>
        <stp/>
        <stp>ContractData</stp>
        <stp>YMAZW5??5</stp>
        <stp>Low</stp>
        <stp/>
        <stp>T</stp>
        <tr r="E83" s="22"/>
      </tp>
      <tp t="s">
        <v/>
        <stp/>
        <stp>ContractData</stp>
        <stp>YMAZW5??4</stp>
        <stp>Low</stp>
        <stp/>
        <stp>T</stp>
        <tr r="E82" s="22"/>
      </tp>
      <tp t="s">
        <v/>
        <stp/>
        <stp>ContractData</stp>
        <stp>YMAZW5??1</stp>
        <stp>Low</stp>
        <stp/>
        <stp>T</stp>
        <tr r="E79" s="22"/>
      </tp>
      <tp t="s">
        <v/>
        <stp/>
        <stp>ContractData</stp>
        <stp>YMAZW5??3</stp>
        <stp>Low</stp>
        <stp/>
        <stp>T</stp>
        <tr r="E81" s="22"/>
      </tp>
      <tp t="s">
        <v/>
        <stp/>
        <stp>ContractData</stp>
        <stp>YMAZW5??2</stp>
        <stp>Low</stp>
        <stp/>
        <stp>T</stp>
        <tr r="E80" s="22"/>
      </tp>
      <tp t="s">
        <v/>
        <stp/>
        <stp>ContractData</stp>
        <stp>WMAZW5??3</stp>
        <stp>Low</stp>
        <stp/>
        <stp>T</stp>
        <tr r="E81" s="2"/>
      </tp>
      <tp t="s">
        <v/>
        <stp/>
        <stp>ContractData</stp>
        <stp>WMAZW5??2</stp>
        <stp>Low</stp>
        <stp/>
        <stp>T</stp>
        <tr r="E80" s="2"/>
      </tp>
      <tp t="s">
        <v/>
        <stp/>
        <stp>ContractData</stp>
        <stp>WMAZW5??1</stp>
        <stp>Low</stp>
        <stp/>
        <stp>T</stp>
        <tr r="E79" s="2"/>
      </tp>
      <tp t="s">
        <v/>
        <stp/>
        <stp>ContractData</stp>
        <stp>WMAZW5??5</stp>
        <stp>Low</stp>
        <stp/>
        <stp>T</stp>
        <tr r="E83" s="2"/>
      </tp>
      <tp t="s">
        <v/>
        <stp/>
        <stp>ContractData</stp>
        <stp>WMAZW5??4</stp>
        <stp>Low</stp>
        <stp/>
        <stp>T</stp>
        <tr r="E82" s="2"/>
      </tp>
      <tp>
        <v>-44</v>
        <stp/>
        <stp>ContractData</stp>
        <stp>YMAZW2??6</stp>
        <stp>Bid</stp>
        <stp/>
        <stp>T</stp>
        <tr r="P39" s="22"/>
        <tr r="P39" s="22"/>
        <tr r="B25" s="21"/>
      </tp>
      <tp>
        <v>50</v>
        <stp/>
        <stp>ContractData</stp>
        <stp>YMAZW2??7</stp>
        <stp>Bid</stp>
        <stp/>
        <stp>T</stp>
        <tr r="Q39" s="22"/>
        <tr r="Q39" s="22"/>
        <tr r="B26" s="21"/>
      </tp>
      <tp t="s">
        <v/>
        <stp/>
        <stp>ContractData</stp>
        <stp>YMAZW2??4</stp>
        <stp>Bid</stp>
        <stp/>
        <stp>T</stp>
        <tr r="N39" s="22"/>
        <tr r="B23" s="21"/>
      </tp>
      <tp>
        <v>-902.80000000000007</v>
        <stp/>
        <stp>ContractData</stp>
        <stp>YMAZW2??5</stp>
        <stp>Bid</stp>
        <stp/>
        <stp>T</stp>
        <tr r="O39" s="22"/>
        <tr r="O39" s="22"/>
        <tr r="B24" s="21"/>
      </tp>
      <tp t="s">
        <v/>
        <stp/>
        <stp>ContractData</stp>
        <stp>YMAZW2??2</stp>
        <stp>Bid</stp>
        <stp/>
        <stp>T</stp>
        <tr r="B21" s="21"/>
        <tr r="L39" s="22"/>
      </tp>
      <tp t="s">
        <v/>
        <stp/>
        <stp>ContractData</stp>
        <stp>YMAZW2??3</stp>
        <stp>Bid</stp>
        <stp/>
        <stp>T</stp>
        <tr r="M39" s="22"/>
        <tr r="B22" s="21"/>
      </tp>
      <tp t="s">
        <v/>
        <stp/>
        <stp>ContractData</stp>
        <stp>YMAZW2??1</stp>
        <stp>Bid</stp>
        <stp/>
        <stp>T</stp>
        <tr r="B20" s="21"/>
        <tr r="K39" s="22"/>
      </tp>
      <tp t="s">
        <v/>
        <stp/>
        <stp>ContractData</stp>
        <stp>WMAZW2??1</stp>
        <stp>Bid</stp>
        <stp/>
        <stp>T</stp>
        <tr r="B20" s="12"/>
        <tr r="K39" s="2"/>
      </tp>
      <tp t="s">
        <v/>
        <stp/>
        <stp>ContractData</stp>
        <stp>WMAZW2??2</stp>
        <stp>Bid</stp>
        <stp/>
        <stp>T</stp>
        <tr r="L39" s="2"/>
        <tr r="B21" s="12"/>
      </tp>
      <tp t="s">
        <v/>
        <stp/>
        <stp>ContractData</stp>
        <stp>WMAZW2??3</stp>
        <stp>Bid</stp>
        <stp/>
        <stp>T</stp>
        <tr r="M39" s="2"/>
        <tr r="B22" s="12"/>
      </tp>
      <tp t="s">
        <v/>
        <stp/>
        <stp>ContractData</stp>
        <stp>WMAZW2??4</stp>
        <stp>Bid</stp>
        <stp/>
        <stp>T</stp>
        <tr r="B23" s="12"/>
        <tr r="N39" s="2"/>
      </tp>
      <tp>
        <v>-1744</v>
        <stp/>
        <stp>ContractData</stp>
        <stp>WMAZW2??5</stp>
        <stp>Bid</stp>
        <stp/>
        <stp>T</stp>
        <tr r="O39" s="2"/>
        <tr r="O39" s="2"/>
        <tr r="B24" s="12"/>
      </tp>
      <tp>
        <v>-125</v>
        <stp/>
        <stp>ContractData</stp>
        <stp>WMAZW2??6</stp>
        <stp>Bid</stp>
        <stp/>
        <stp>T</stp>
        <tr r="P39" s="2"/>
        <tr r="P39" s="2"/>
        <tr r="B25" s="12"/>
      </tp>
      <tp>
        <v>50</v>
        <stp/>
        <stp>ContractData</stp>
        <stp>WMAZW2??7</stp>
        <stp>Bid</stp>
        <stp/>
        <stp>T</stp>
        <tr r="Q39" s="2"/>
        <tr r="Q39" s="2"/>
        <tr r="B26" s="12"/>
      </tp>
      <tp>
        <v>95</v>
        <stp/>
        <stp>ContractData</stp>
        <stp>WMAZW2??7</stp>
        <stp>Ask</stp>
        <stp/>
        <stp>T</stp>
        <tr r="Q38" s="2"/>
        <tr r="Q38" s="2"/>
        <tr r="C26" s="12"/>
      </tp>
      <tp>
        <v>-110</v>
        <stp/>
        <stp>ContractData</stp>
        <stp>WMAZW2??6</stp>
        <stp>Ask</stp>
        <stp/>
        <stp>T</stp>
        <tr r="P38" s="2"/>
        <tr r="P38" s="2"/>
        <tr r="C25" s="12"/>
      </tp>
      <tp>
        <v>-1300</v>
        <stp/>
        <stp>ContractData</stp>
        <stp>WMAZW2??5</stp>
        <stp>Ask</stp>
        <stp/>
        <stp>T</stp>
        <tr r="O38" s="2"/>
        <tr r="O38" s="2"/>
        <tr r="C24" s="12"/>
      </tp>
      <tp t="s">
        <v/>
        <stp/>
        <stp>ContractData</stp>
        <stp>WMAZW2??4</stp>
        <stp>Ask</stp>
        <stp/>
        <stp>T</stp>
        <tr r="C23" s="12"/>
        <tr r="N38" s="2"/>
      </tp>
      <tp t="s">
        <v/>
        <stp/>
        <stp>ContractData</stp>
        <stp>WMAZW2??3</stp>
        <stp>Ask</stp>
        <stp/>
        <stp>T</stp>
        <tr r="C22" s="12"/>
        <tr r="M38" s="2"/>
      </tp>
      <tp>
        <v>-50</v>
        <stp/>
        <stp>ContractData</stp>
        <stp>WMAZW2??2</stp>
        <stp>Ask</stp>
        <stp/>
        <stp>T</stp>
        <tr r="L38" s="2"/>
        <tr r="L38" s="2"/>
        <tr r="C21" s="12"/>
      </tp>
      <tp t="s">
        <v/>
        <stp/>
        <stp>ContractData</stp>
        <stp>WMAZW2??1</stp>
        <stp>Ask</stp>
        <stp/>
        <stp>T</stp>
        <tr r="C20" s="12"/>
        <tr r="K38" s="2"/>
      </tp>
      <tp>
        <v>-50.4</v>
        <stp/>
        <stp>ContractData</stp>
        <stp>YMAZW2??1</stp>
        <stp>Ask</stp>
        <stp/>
        <stp>T</stp>
        <tr r="K38" s="22"/>
        <tr r="K38" s="22"/>
        <tr r="C20" s="21"/>
      </tp>
      <tp>
        <v>-15.8</v>
        <stp/>
        <stp>ContractData</stp>
        <stp>YMAZW2??3</stp>
        <stp>Ask</stp>
        <stp/>
        <stp>T</stp>
        <tr r="M38" s="22"/>
        <tr r="M38" s="22"/>
        <tr r="C22" s="21"/>
      </tp>
      <tp>
        <v>0</v>
        <stp/>
        <stp>ContractData</stp>
        <stp>YMAZW2??2</stp>
        <stp>Ask</stp>
        <stp/>
        <stp>T</stp>
        <tr r="C21" s="21"/>
        <tr r="L38" s="22"/>
        <tr r="L38" s="22"/>
      </tp>
      <tp>
        <v>-884.80000000000007</v>
        <stp/>
        <stp>ContractData</stp>
        <stp>YMAZW2??5</stp>
        <stp>Ask</stp>
        <stp/>
        <stp>T</stp>
        <tr r="O38" s="22"/>
        <tr r="O38" s="22"/>
        <tr r="C24" s="21"/>
      </tp>
      <tp t="s">
        <v/>
        <stp/>
        <stp>ContractData</stp>
        <stp>YMAZW2??4</stp>
        <stp>Ask</stp>
        <stp/>
        <stp>T</stp>
        <tr r="N38" s="22"/>
        <tr r="C23" s="21"/>
      </tp>
      <tp>
        <v>95</v>
        <stp/>
        <stp>ContractData</stp>
        <stp>YMAZW2??7</stp>
        <stp>Ask</stp>
        <stp/>
        <stp>T</stp>
        <tr r="C26" s="21"/>
        <tr r="Q38" s="22"/>
        <tr r="Q38" s="22"/>
      </tp>
      <tp>
        <v>-24.2</v>
        <stp/>
        <stp>ContractData</stp>
        <stp>YMAZW2??6</stp>
        <stp>Ask</stp>
        <stp/>
        <stp>T</stp>
        <tr r="C25" s="21"/>
        <tr r="P38" s="22"/>
        <tr r="P38" s="22"/>
      </tp>
      <tp t="s">
        <v/>
        <stp/>
        <stp>ContractData</stp>
        <stp>YMAZW2??5</stp>
        <stp>Low</stp>
        <stp/>
        <stp>T</stp>
        <tr r="N33" s="22"/>
      </tp>
      <tp t="s">
        <v/>
        <stp/>
        <stp>ContractData</stp>
        <stp>YMAZW2??4</stp>
        <stp>Low</stp>
        <stp/>
        <stp>T</stp>
        <tr r="N32" s="22"/>
      </tp>
      <tp t="s">
        <v/>
        <stp/>
        <stp>ContractData</stp>
        <stp>YMAZW2??7</stp>
        <stp>Low</stp>
        <stp/>
        <stp>T</stp>
        <tr r="N35" s="22"/>
      </tp>
      <tp t="s">
        <v/>
        <stp/>
        <stp>ContractData</stp>
        <stp>YMAZW2??6</stp>
        <stp>Low</stp>
        <stp/>
        <stp>T</stp>
        <tr r="N34" s="22"/>
      </tp>
      <tp t="s">
        <v/>
        <stp/>
        <stp>ContractData</stp>
        <stp>YMAZW2??1</stp>
        <stp>Low</stp>
        <stp/>
        <stp>T</stp>
        <tr r="N29" s="22"/>
      </tp>
      <tp t="s">
        <v/>
        <stp/>
        <stp>ContractData</stp>
        <stp>YMAZW2??3</stp>
        <stp>Low</stp>
        <stp/>
        <stp>T</stp>
        <tr r="N31" s="22"/>
      </tp>
      <tp t="s">
        <v/>
        <stp/>
        <stp>ContractData</stp>
        <stp>YMAZW2??2</stp>
        <stp>Low</stp>
        <stp/>
        <stp>T</stp>
        <tr r="N30" s="22"/>
      </tp>
      <tp t="s">
        <v/>
        <stp/>
        <stp>ContractData</stp>
        <stp>WMAZW2??3</stp>
        <stp>Low</stp>
        <stp/>
        <stp>T</stp>
        <tr r="N31" s="2"/>
      </tp>
      <tp t="s">
        <v/>
        <stp/>
        <stp>ContractData</stp>
        <stp>WMAZW2??2</stp>
        <stp>Low</stp>
        <stp/>
        <stp>T</stp>
        <tr r="N30" s="2"/>
      </tp>
      <tp t="s">
        <v/>
        <stp/>
        <stp>ContractData</stp>
        <stp>WMAZW2??1</stp>
        <stp>Low</stp>
        <stp/>
        <stp>T</stp>
        <tr r="N29" s="2"/>
      </tp>
      <tp t="s">
        <v/>
        <stp/>
        <stp>ContractData</stp>
        <stp>WMAZW2??7</stp>
        <stp>Low</stp>
        <stp/>
        <stp>T</stp>
        <tr r="N35" s="2"/>
      </tp>
      <tp>
        <v>-122</v>
        <stp/>
        <stp>ContractData</stp>
        <stp>WMAZW2??6</stp>
        <stp>Low</stp>
        <stp/>
        <stp>T</stp>
        <tr r="N34" s="2"/>
      </tp>
      <tp t="s">
        <v/>
        <stp/>
        <stp>ContractData</stp>
        <stp>WMAZW2??5</stp>
        <stp>Low</stp>
        <stp/>
        <stp>T</stp>
        <tr r="N33" s="2"/>
      </tp>
      <tp t="s">
        <v/>
        <stp/>
        <stp>ContractData</stp>
        <stp>WMAZW2??4</stp>
        <stp>Low</stp>
        <stp/>
        <stp>T</stp>
        <tr r="N32" s="2"/>
      </tp>
      <tp>
        <v>-75</v>
        <stp/>
        <stp>ContractData</stp>
        <stp>YMAZW3??2</stp>
        <stp>BID</stp>
        <stp/>
        <stp>T</stp>
        <tr r="C64" s="22"/>
        <tr r="C64" s="22"/>
      </tp>
      <tp t="s">
        <v/>
        <stp/>
        <stp>ContractData</stp>
        <stp>YMAZW3??1</stp>
        <stp>BID</stp>
        <stp/>
        <stp>T</stp>
        <tr r="B64" s="22"/>
      </tp>
      <tp t="s">
        <v/>
        <stp/>
        <stp>ContractData</stp>
        <stp>WMAZW3??1</stp>
        <stp>BID</stp>
        <stp/>
        <stp>T</stp>
        <tr r="B64" s="2"/>
      </tp>
      <tp>
        <v>-214.8</v>
        <stp/>
        <stp>ContractData</stp>
        <stp>WMAZW3??2</stp>
        <stp>BID</stp>
        <stp/>
        <stp>T</stp>
        <tr r="C64" s="2"/>
        <tr r="C64" s="2"/>
      </tp>
      <tp>
        <v>65</v>
        <stp/>
        <stp>ContractData</stp>
        <stp>YMAZW3??6</stp>
        <stp>Bid</stp>
        <stp/>
        <stp>T</stp>
        <tr r="B33" s="21"/>
        <tr r="G64" s="22"/>
        <tr r="G64" s="22"/>
      </tp>
      <tp>
        <v>-942.80000000000007</v>
        <stp/>
        <stp>ContractData</stp>
        <stp>YMAZW3??4</stp>
        <stp>Bid</stp>
        <stp/>
        <stp>T</stp>
        <tr r="E64" s="22"/>
        <tr r="E64" s="22"/>
        <tr r="B31" s="21"/>
      </tp>
      <tp t="s">
        <v/>
        <stp/>
        <stp>ContractData</stp>
        <stp>YMAZW3??5</stp>
        <stp>Bid</stp>
        <stp/>
        <stp>T</stp>
        <tr r="B32" s="21"/>
        <tr r="F64" s="22"/>
      </tp>
      <tp>
        <v>-75</v>
        <stp/>
        <stp>ContractData</stp>
        <stp>YMAZW3??2</stp>
        <stp>Bid</stp>
        <stp/>
        <stp>T</stp>
        <tr r="B29" s="21"/>
      </tp>
      <tp t="s">
        <v/>
        <stp/>
        <stp>ContractData</stp>
        <stp>YMAZW3??3</stp>
        <stp>Bid</stp>
        <stp/>
        <stp>T</stp>
        <tr r="B30" s="21"/>
        <tr r="D64" s="22"/>
      </tp>
      <tp t="s">
        <v/>
        <stp/>
        <stp>ContractData</stp>
        <stp>YMAZW3??1</stp>
        <stp>Bid</stp>
        <stp/>
        <stp>T</stp>
        <tr r="B28" s="21"/>
      </tp>
      <tp t="s">
        <v/>
        <stp/>
        <stp>ContractData</stp>
        <stp>WMAZW3??1</stp>
        <stp>Bid</stp>
        <stp/>
        <stp>T</stp>
        <tr r="B28" s="12"/>
      </tp>
      <tp>
        <v>-214.8</v>
        <stp/>
        <stp>ContractData</stp>
        <stp>WMAZW3??2</stp>
        <stp>Bid</stp>
        <stp/>
        <stp>T</stp>
        <tr r="B29" s="12"/>
      </tp>
      <tp t="s">
        <v/>
        <stp/>
        <stp>ContractData</stp>
        <stp>WMAZW3??3</stp>
        <stp>Bid</stp>
        <stp/>
        <stp>T</stp>
        <tr r="D64" s="2"/>
        <tr r="B30" s="12"/>
      </tp>
      <tp>
        <v>-1912</v>
        <stp/>
        <stp>ContractData</stp>
        <stp>WMAZW3??4</stp>
        <stp>Bid</stp>
        <stp/>
        <stp>T</stp>
        <tr r="E64" s="2"/>
        <tr r="E64" s="2"/>
        <tr r="B31" s="12"/>
      </tp>
      <tp t="s">
        <v/>
        <stp/>
        <stp>ContractData</stp>
        <stp>WMAZW3??5</stp>
        <stp>Bid</stp>
        <stp/>
        <stp>T</stp>
        <tr r="B32" s="12"/>
        <tr r="F64" s="2"/>
      </tp>
      <tp>
        <v>65</v>
        <stp/>
        <stp>ContractData</stp>
        <stp>WMAZW3??6</stp>
        <stp>Bid</stp>
        <stp/>
        <stp>T</stp>
        <tr r="G64" s="2"/>
        <tr r="G64" s="2"/>
        <tr r="B33" s="12"/>
      </tp>
      <tp>
        <v>125</v>
        <stp/>
        <stp>ContractData</stp>
        <stp>WMAZW3??6</stp>
        <stp>Ask</stp>
        <stp/>
        <stp>T</stp>
        <tr r="C33" s="12"/>
        <tr r="G63" s="2"/>
        <tr r="G63" s="2"/>
      </tp>
      <tp t="s">
        <v/>
        <stp/>
        <stp>ContractData</stp>
        <stp>WMAZW3??5</stp>
        <stp>Ask</stp>
        <stp/>
        <stp>T</stp>
        <tr r="C32" s="12"/>
        <tr r="F63" s="2"/>
      </tp>
      <tp t="s">
        <v/>
        <stp/>
        <stp>ContractData</stp>
        <stp>WMAZW3??4</stp>
        <stp>Ask</stp>
        <stp/>
        <stp>T</stp>
        <tr r="E63" s="2"/>
        <tr r="C31" s="12"/>
      </tp>
      <tp t="s">
        <v/>
        <stp/>
        <stp>ContractData</stp>
        <stp>WMAZW3??3</stp>
        <stp>Ask</stp>
        <stp/>
        <stp>T</stp>
        <tr r="C30" s="12"/>
        <tr r="D63" s="2"/>
      </tp>
      <tp>
        <v>-201</v>
        <stp/>
        <stp>ContractData</stp>
        <stp>WMAZW3??2</stp>
        <stp>Ask</stp>
        <stp/>
        <stp>T</stp>
        <tr r="C29" s="12"/>
        <tr r="C63" s="2"/>
        <tr r="C63" s="2"/>
      </tp>
      <tp>
        <v>-61</v>
        <stp/>
        <stp>ContractData</stp>
        <stp>WMAZW3??1</stp>
        <stp>Ask</stp>
        <stp/>
        <stp>T</stp>
        <tr r="C28" s="12"/>
        <tr r="B63" s="2"/>
        <tr r="B63" s="2"/>
      </tp>
      <tp>
        <v>-40.4</v>
        <stp/>
        <stp>ContractData</stp>
        <stp>YMAZW3??1</stp>
        <stp>Ask</stp>
        <stp/>
        <stp>T</stp>
        <tr r="B63" s="22"/>
        <tr r="B63" s="22"/>
        <tr r="C28" s="21"/>
      </tp>
      <tp t="s">
        <v/>
        <stp/>
        <stp>ContractData</stp>
        <stp>YMAZW3??3</stp>
        <stp>Ask</stp>
        <stp/>
        <stp>T</stp>
        <tr r="C30" s="21"/>
        <tr r="D63" s="22"/>
      </tp>
      <tp>
        <v>-40</v>
        <stp/>
        <stp>ContractData</stp>
        <stp>YMAZW3??2</stp>
        <stp>Ask</stp>
        <stp/>
        <stp>T</stp>
        <tr r="C63" s="22"/>
        <tr r="C63" s="22"/>
        <tr r="C29" s="21"/>
      </tp>
      <tp t="s">
        <v/>
        <stp/>
        <stp>ContractData</stp>
        <stp>YMAZW3??5</stp>
        <stp>Ask</stp>
        <stp/>
        <stp>T</stp>
        <tr r="F63" s="22"/>
        <tr r="C32" s="21"/>
      </tp>
      <tp>
        <v>-885.80000000000007</v>
        <stp/>
        <stp>ContractData</stp>
        <stp>YMAZW3??4</stp>
        <stp>Ask</stp>
        <stp/>
        <stp>T</stp>
        <tr r="E63" s="22"/>
        <tr r="E63" s="22"/>
        <tr r="C31" s="21"/>
      </tp>
      <tp>
        <v>125</v>
        <stp/>
        <stp>ContractData</stp>
        <stp>YMAZW3??6</stp>
        <stp>Ask</stp>
        <stp/>
        <stp>T</stp>
        <tr r="C33" s="21"/>
        <tr r="G63" s="22"/>
        <tr r="G63" s="22"/>
      </tp>
      <tp t="s">
        <v/>
        <stp/>
        <stp>ContractData</stp>
        <stp>YMAZW3??5</stp>
        <stp>Low</stp>
        <stp/>
        <stp>T</stp>
        <tr r="E58" s="22"/>
      </tp>
      <tp t="s">
        <v/>
        <stp/>
        <stp>ContractData</stp>
        <stp>YMAZW3??4</stp>
        <stp>Low</stp>
        <stp/>
        <stp>T</stp>
        <tr r="E57" s="22"/>
      </tp>
      <tp t="s">
        <v/>
        <stp/>
        <stp>ContractData</stp>
        <stp>YMAZW3??6</stp>
        <stp>Low</stp>
        <stp/>
        <stp>T</stp>
        <tr r="E59" s="22"/>
      </tp>
      <tp t="s">
        <v/>
        <stp/>
        <stp>ContractData</stp>
        <stp>YMAZW3??1</stp>
        <stp>Low</stp>
        <stp/>
        <stp>T</stp>
        <tr r="E54" s="22"/>
      </tp>
      <tp t="s">
        <v/>
        <stp/>
        <stp>ContractData</stp>
        <stp>YMAZW3??3</stp>
        <stp>Low</stp>
        <stp/>
        <stp>T</stp>
        <tr r="E56" s="22"/>
      </tp>
      <tp>
        <v>-42</v>
        <stp/>
        <stp>ContractData</stp>
        <stp>YMAZW3??2</stp>
        <stp>Low</stp>
        <stp/>
        <stp>T</stp>
        <tr r="E55" s="22"/>
      </tp>
      <tp t="s">
        <v/>
        <stp/>
        <stp>ContractData</stp>
        <stp>WMAZW3??3</stp>
        <stp>Low</stp>
        <stp/>
        <stp>T</stp>
        <tr r="E56" s="2"/>
      </tp>
      <tp>
        <v>-225.8</v>
        <stp/>
        <stp>ContractData</stp>
        <stp>WMAZW3??2</stp>
        <stp>Low</stp>
        <stp/>
        <stp>T</stp>
        <tr r="E55" s="2"/>
      </tp>
      <tp t="s">
        <v/>
        <stp/>
        <stp>ContractData</stp>
        <stp>WMAZW3??1</stp>
        <stp>Low</stp>
        <stp/>
        <stp>T</stp>
        <tr r="E54" s="2"/>
      </tp>
      <tp t="s">
        <v/>
        <stp/>
        <stp>ContractData</stp>
        <stp>WMAZW3??6</stp>
        <stp>Low</stp>
        <stp/>
        <stp>T</stp>
        <tr r="E59" s="2"/>
      </tp>
      <tp t="s">
        <v/>
        <stp/>
        <stp>ContractData</stp>
        <stp>WMAZW3??5</stp>
        <stp>Low</stp>
        <stp/>
        <stp>T</stp>
        <tr r="E58" s="2"/>
      </tp>
      <tp t="s">
        <v/>
        <stp/>
        <stp>ContractData</stp>
        <stp>WMAZW3??4</stp>
        <stp>Low</stp>
        <stp/>
        <stp>T</stp>
        <tr r="E57" s="2"/>
      </tp>
      <tp t="s">
        <v/>
        <stp/>
        <stp>ContractData</stp>
        <stp>SOYAW1??2</stp>
        <stp>Low</stp>
        <stp/>
        <stp>T</stp>
        <tr r="E30" s="15"/>
      </tp>
      <tp>
        <v>-66</v>
        <stp/>
        <stp>ContractData</stp>
        <stp>SOYAW1??1</stp>
        <stp>Low</stp>
        <stp/>
        <stp>T</stp>
        <tr r="E29" s="15"/>
      </tp>
      <tp t="s">
        <v>768: Current Message -&gt; Not found: SOYBW1</v>
        <stp/>
        <stp>ContractData</stp>
        <stp>SOYBW1??6</stp>
        <stp>Low</stp>
        <stp/>
        <stp>T</stp>
        <tr r="E34" s="18"/>
      </tp>
      <tp t="s">
        <v>768: Current Message -&gt; Not found: SOYBW1</v>
        <stp/>
        <stp>ContractData</stp>
        <stp>SOYBW1??5</stp>
        <stp>Low</stp>
        <stp/>
        <stp>T</stp>
        <tr r="E33" s="18"/>
      </tp>
      <tp t="s">
        <v>768: Current Message -&gt; Not found: SOYBW1</v>
        <stp/>
        <stp>ContractData</stp>
        <stp>SOYBW1??4</stp>
        <stp>Low</stp>
        <stp/>
        <stp>T</stp>
        <tr r="E32" s="18"/>
      </tp>
      <tp t="s">
        <v>768: Current Message -&gt; Not found: SOYBW1</v>
        <stp/>
        <stp>ContractData</stp>
        <stp>SOYBW1??3</stp>
        <stp>Low</stp>
        <stp/>
        <stp>T</stp>
        <tr r="E31" s="18"/>
      </tp>
      <tp t="s">
        <v/>
        <stp/>
        <stp>ContractData</stp>
        <stp>SOYBW1??2</stp>
        <stp>Low</stp>
        <stp/>
        <stp>T</stp>
        <tr r="E30" s="18"/>
      </tp>
      <tp t="s">
        <v/>
        <stp/>
        <stp>ContractData</stp>
        <stp>SOYBW1??1</stp>
        <stp>Low</stp>
        <stp/>
        <stp>T</stp>
        <tr r="E29" s="18"/>
      </tp>
      <tp t="s">
        <v>768: Current Message -&gt; Not found: SOYBW1</v>
        <stp/>
        <stp>ContractData</stp>
        <stp>SOYBW1??4</stp>
        <stp>Bid</stp>
        <stp/>
        <stp>T</stp>
        <tr r="E39" s="18"/>
        <tr r="E39" s="18"/>
      </tp>
      <tp t="s">
        <v>768: Current Message -&gt; Not found: SOYBW1</v>
        <stp/>
        <stp>ContractData</stp>
        <stp>SOYBW1??5</stp>
        <stp>Bid</stp>
        <stp/>
        <stp>T</stp>
        <tr r="F39" s="18"/>
        <tr r="F39" s="18"/>
      </tp>
      <tp t="s">
        <v>768: Current Message -&gt; Not found: SOYBW1</v>
        <stp/>
        <stp>ContractData</stp>
        <stp>SOYBW1??6</stp>
        <stp>Bid</stp>
        <stp/>
        <stp>T</stp>
        <tr r="G39" s="18"/>
        <tr r="G39" s="18"/>
      </tp>
      <tp t="s">
        <v/>
        <stp/>
        <stp>ContractData</stp>
        <stp>SOYBW1??1</stp>
        <stp>Bid</stp>
        <stp/>
        <stp>T</stp>
        <tr r="B39" s="18"/>
        <tr r="B13" s="17"/>
      </tp>
      <tp>
        <v>-800</v>
        <stp/>
        <stp>ContractData</stp>
        <stp>SOYBW1??2</stp>
        <stp>Bid</stp>
        <stp/>
        <stp>T</stp>
        <tr r="C39" s="18"/>
        <tr r="C39" s="18"/>
        <tr r="B14" s="17"/>
      </tp>
      <tp t="s">
        <v>768: Current Message -&gt; Not found: SOYBW1</v>
        <stp/>
        <stp>ContractData</stp>
        <stp>SOYBW1??3</stp>
        <stp>Bid</stp>
        <stp/>
        <stp>T</stp>
        <tr r="D39" s="18"/>
        <tr r="D39" s="18"/>
      </tp>
      <tp>
        <v>-63</v>
        <stp/>
        <stp>ContractData</stp>
        <stp>SOYAW1??1</stp>
        <stp>Bid</stp>
        <stp/>
        <stp>T</stp>
        <tr r="B39" s="15"/>
        <tr r="B39" s="15"/>
        <tr r="B13" s="16"/>
      </tp>
      <tp>
        <v>-250</v>
        <stp/>
        <stp>ContractData</stp>
        <stp>SOYAW1??2</stp>
        <stp>Bid</stp>
        <stp/>
        <stp>T</stp>
        <tr r="B14" s="16"/>
        <tr r="C39" s="15"/>
        <tr r="C39" s="15"/>
      </tp>
      <tp>
        <v>-50</v>
        <stp/>
        <stp>ContractData</stp>
        <stp>SOYAW1??2</stp>
        <stp>Ask</stp>
        <stp/>
        <stp>T</stp>
        <tr r="C14" s="16"/>
        <tr r="C38" s="15"/>
        <tr r="C38" s="15"/>
      </tp>
      <tp>
        <v>-38</v>
        <stp/>
        <stp>ContractData</stp>
        <stp>SOYAW1??1</stp>
        <stp>Ask</stp>
        <stp/>
        <stp>T</stp>
        <tr r="C13" s="16"/>
        <tr r="B38" s="15"/>
        <tr r="B38" s="15"/>
      </tp>
      <tp t="s">
        <v>768: Current Message -&gt; Not found: SOYBW1</v>
        <stp/>
        <stp>ContractData</stp>
        <stp>SOYBW1??3</stp>
        <stp>Ask</stp>
        <stp/>
        <stp>T</stp>
        <tr r="D38" s="18"/>
        <tr r="D38" s="18"/>
      </tp>
      <tp>
        <v>120</v>
        <stp/>
        <stp>ContractData</stp>
        <stp>SOYBW1??2</stp>
        <stp>Ask</stp>
        <stp/>
        <stp>T</stp>
        <tr r="C38" s="18"/>
        <tr r="C38" s="18"/>
        <tr r="C14" s="17"/>
      </tp>
      <tp t="s">
        <v/>
        <stp/>
        <stp>ContractData</stp>
        <stp>SOYBW1??1</stp>
        <stp>Ask</stp>
        <stp/>
        <stp>T</stp>
        <tr r="C13" s="17"/>
        <tr r="B38" s="18"/>
      </tp>
      <tp t="s">
        <v>768: Current Message -&gt; Not found: SOYBW1</v>
        <stp/>
        <stp>ContractData</stp>
        <stp>SOYBW1??6</stp>
        <stp>Ask</stp>
        <stp/>
        <stp>T</stp>
        <tr r="G38" s="18"/>
        <tr r="G38" s="18"/>
      </tp>
      <tp t="s">
        <v>768: Current Message -&gt; Not found: SOYBW1</v>
        <stp/>
        <stp>ContractData</stp>
        <stp>SOYBW1??5</stp>
        <stp>Ask</stp>
        <stp/>
        <stp>T</stp>
        <tr r="F38" s="18"/>
        <tr r="F38" s="18"/>
      </tp>
      <tp t="s">
        <v>768: Current Message -&gt; Not found: SOYBW1</v>
        <stp/>
        <stp>ContractData</stp>
        <stp>SOYBW1??4</stp>
        <stp>Ask</stp>
        <stp/>
        <stp>T</stp>
        <tr r="E38" s="18"/>
        <tr r="E38" s="18"/>
      </tp>
      <tp>
        <v>3912.8</v>
        <stp/>
        <stp>ContractData</stp>
        <stp>YMAZU25</stp>
        <stp>Ask</stp>
        <stp/>
        <stp>T</stp>
        <tr r="S8" s="22"/>
        <tr r="S8" s="22"/>
      </tp>
      <tp>
        <v>6080</v>
        <stp/>
        <stp>ContractData</stp>
        <stp>WMAZX24</stp>
        <stp>Bid</stp>
        <stp/>
        <stp>T</stp>
        <tr r="K9" s="2"/>
        <tr r="K9" s="2"/>
        <tr r="D9" s="2"/>
      </tp>
      <tp>
        <v>6069</v>
        <stp/>
        <stp>ContractData</stp>
        <stp>WMAZZ24</stp>
        <stp>Ask</stp>
        <stp/>
        <stp>T</stp>
        <tr r="L8" s="2"/>
        <tr r="L8" s="2"/>
      </tp>
      <tp>
        <v>4179.8</v>
        <stp/>
        <stp>ContractData</stp>
        <stp>WMAZZ25</stp>
        <stp>Ask</stp>
        <stp/>
        <stp>T</stp>
        <tr r="T8" s="2"/>
        <tr r="T8" s="2"/>
      </tp>
      <tp>
        <v>4146.2</v>
        <stp/>
        <stp>ContractData</stp>
        <stp>WMAZZ25</stp>
        <stp>Bid</stp>
        <stp/>
        <stp>T</stp>
        <tr r="T9" s="2"/>
        <tr r="T9" s="2"/>
      </tp>
      <tp t="s">
        <v/>
        <stp/>
        <stp>ContractData</stp>
        <stp>WMAZZ24</stp>
        <stp>Bid</stp>
        <stp/>
        <stp>T</stp>
        <tr r="L9" s="2"/>
      </tp>
      <tp>
        <v>6129</v>
        <stp/>
        <stp>ContractData</stp>
        <stp>WMAZX24</stp>
        <stp>Ask</stp>
        <stp/>
        <stp>T</stp>
        <tr r="K8" s="2"/>
        <tr r="K8" s="2"/>
        <tr r="D7" s="2"/>
      </tp>
      <tp>
        <v>3875.2000000000003</v>
        <stp/>
        <stp>ContractData</stp>
        <stp>YMAZU25</stp>
        <stp>Bid</stp>
        <stp/>
        <stp>T</stp>
        <tr r="S9" s="22"/>
        <tr r="S9" s="22"/>
      </tp>
      <tp>
        <v>3985.2000000000003</v>
        <stp/>
        <stp>ContractData</stp>
        <stp>YMAZZ25</stp>
        <stp>Bid</stp>
        <stp/>
        <stp>T</stp>
        <tr r="T9" s="22"/>
        <tr r="T9" s="22"/>
      </tp>
      <tp>
        <v>4785</v>
        <stp/>
        <stp>ContractData</stp>
        <stp>YMAZZ24</stp>
        <stp>Bid</stp>
        <stp/>
        <stp>T</stp>
        <tr r="L9" s="22"/>
        <tr r="L9" s="22"/>
      </tp>
      <tp>
        <v>4845.6000000000004</v>
        <stp/>
        <stp>ContractData</stp>
        <stp>YMAZX24</stp>
        <stp>Ask</stp>
        <stp/>
        <stp>T</stp>
        <tr r="D7" s="22"/>
        <tr r="K8" s="22"/>
        <tr r="K8" s="22"/>
      </tp>
      <tp>
        <v>4046.2000000000003</v>
        <stp/>
        <stp>ContractData</stp>
        <stp>WMAZU25</stp>
        <stp>Bid</stp>
        <stp/>
        <stp>T</stp>
        <tr r="S9" s="2"/>
        <tr r="S9" s="2"/>
      </tp>
      <tp>
        <v>4099.8</v>
        <stp/>
        <stp>ContractData</stp>
        <stp>WMAZU25</stp>
        <stp>Ask</stp>
        <stp/>
        <stp>T</stp>
        <tr r="S8" s="2"/>
        <tr r="S8" s="2"/>
      </tp>
      <tp>
        <v>4825.4000000000005</v>
        <stp/>
        <stp>ContractData</stp>
        <stp>YMAZX24</stp>
        <stp>Bid</stp>
        <stp/>
        <stp>T</stp>
        <tr r="D9" s="22"/>
        <tr r="K9" s="22"/>
        <tr r="K9" s="22"/>
      </tp>
      <tp>
        <v>4789.6000000000004</v>
        <stp/>
        <stp>ContractData</stp>
        <stp>YMAZZ24</stp>
        <stp>Ask</stp>
        <stp/>
        <stp>T</stp>
        <tr r="L8" s="22"/>
        <tr r="L8" s="22"/>
      </tp>
      <tp>
        <v>3996.2000000000003</v>
        <stp/>
        <stp>ContractData</stp>
        <stp>YMAZZ25</stp>
        <stp>Ask</stp>
        <stp/>
        <stp>T</stp>
        <tr r="T8" s="22"/>
        <tr r="T8" s="22"/>
      </tp>
      <tp>
        <v>4130</v>
        <stp/>
        <stp>ContractData</stp>
        <stp>WMAZK25</stp>
        <stp>Ask</stp>
        <stp/>
        <stp>T</stp>
        <tr r="Q8" s="2"/>
        <tr r="Q8" s="2"/>
      </tp>
      <tp t="s">
        <v/>
        <stp/>
        <stp>ContractData</stp>
        <stp>WMAZH25</stp>
        <stp>Bid</stp>
        <stp/>
        <stp>T</stp>
        <tr r="O9" s="2"/>
      </tp>
      <tp>
        <v>4756.2</v>
        <stp/>
        <stp>ContractData</stp>
        <stp>YMAZF25</stp>
        <stp>Bid</stp>
        <stp/>
        <stp>T</stp>
        <tr r="M9" s="22"/>
        <tr r="M9" s="22"/>
      </tp>
      <tp t="s">
        <v/>
        <stp/>
        <stp>ContractData</stp>
        <stp>WMAZJ25</stp>
        <stp>Ask</stp>
        <stp/>
        <stp>T</stp>
        <tr r="P8" s="2"/>
      </tp>
      <tp>
        <v>4741.4000000000005</v>
        <stp/>
        <stp>ContractData</stp>
        <stp>YMAZG25</stp>
        <stp>Bid</stp>
        <stp/>
        <stp>T</stp>
        <tr r="N9" s="22"/>
        <tr r="N9" s="22"/>
      </tp>
      <tp>
        <v>4785</v>
        <stp/>
        <stp>ContractData</stp>
        <stp>YMAZG25</stp>
        <stp>Ask</stp>
        <stp/>
        <stp>T</stp>
        <tr r="N8" s="22"/>
        <tr r="N8" s="22"/>
      </tp>
      <tp t="s">
        <v/>
        <stp/>
        <stp>ContractData</stp>
        <stp>WMAZJ25</stp>
        <stp>Bid</stp>
        <stp/>
        <stp>T</stp>
        <tr r="P9" s="2"/>
      </tp>
      <tp>
        <v>5851</v>
        <stp/>
        <stp>ContractData</stp>
        <stp>WMAZH25</stp>
        <stp>Ask</stp>
        <stp/>
        <stp>T</stp>
        <tr r="O8" s="2"/>
        <tr r="O8" s="2"/>
      </tp>
      <tp>
        <v>4775</v>
        <stp/>
        <stp>ContractData</stp>
        <stp>YMAZF25</stp>
        <stp>Ask</stp>
        <stp/>
        <stp>T</stp>
        <tr r="M8" s="22"/>
        <tr r="M8" s="22"/>
      </tp>
      <tp>
        <v>4107</v>
        <stp/>
        <stp>ContractData</stp>
        <stp>WMAZK25</stp>
        <stp>Bid</stp>
        <stp/>
        <stp>T</stp>
        <tr r="Q9" s="2"/>
        <tr r="Q9" s="2"/>
      </tp>
      <tp>
        <v>4279.8</v>
        <stp/>
        <stp>ContractData</stp>
        <stp>WMAZN26</stp>
        <stp>Ask</stp>
        <stp/>
        <stp>T</stp>
        <tr r="U8" s="2"/>
        <tr r="U8" s="2"/>
      </tp>
      <tp>
        <v>4009</v>
        <stp/>
        <stp>ContractData</stp>
        <stp>WMAZN25</stp>
        <stp>Ask</stp>
        <stp/>
        <stp>T</stp>
        <tr r="R8" s="2"/>
        <tr r="R8" s="2"/>
      </tp>
      <tp>
        <v>3996</v>
        <stp/>
        <stp>ContractData</stp>
        <stp>WMAZN25</stp>
        <stp>Bid</stp>
        <stp/>
        <stp>T</stp>
        <tr r="R9" s="2"/>
        <tr r="R9" s="2"/>
      </tp>
      <tp>
        <v>3646.2000000000003</v>
        <stp/>
        <stp>ContractData</stp>
        <stp>WMAZN26</stp>
        <stp>Bid</stp>
        <stp/>
        <stp>T</stp>
        <tr r="U9" s="2"/>
        <tr r="U9" s="2"/>
      </tp>
      <tp>
        <v>3815</v>
        <stp/>
        <stp>ContractData</stp>
        <stp>YMAZN25</stp>
        <stp>Bid</stp>
        <stp/>
        <stp>T</stp>
        <tr r="R9" s="22"/>
        <tr r="R9" s="22"/>
      </tp>
      <tp>
        <v>3500</v>
        <stp/>
        <stp>ContractData</stp>
        <stp>YMAZN26</stp>
        <stp>Bid</stp>
        <stp/>
        <stp>T</stp>
        <tr r="U9" s="22"/>
        <tr r="U9" s="22"/>
      </tp>
      <tp>
        <v>4093</v>
        <stp/>
        <stp>ContractData</stp>
        <stp>YMAZN26</stp>
        <stp>Ask</stp>
        <stp/>
        <stp>T</stp>
        <tr r="U8" s="22"/>
        <tr r="U8" s="22"/>
      </tp>
      <tp>
        <v>3819</v>
        <stp/>
        <stp>ContractData</stp>
        <stp>YMAZN25</stp>
        <stp>Ask</stp>
        <stp/>
        <stp>T</stp>
        <tr r="R8" s="22"/>
        <tr r="R8" s="22"/>
      </tp>
      <tp>
        <v>6019</v>
        <stp/>
        <stp>ContractData</stp>
        <stp>WMAZG25</stp>
        <stp>Ask</stp>
        <stp/>
        <stp>T</stp>
        <tr r="N8" s="2"/>
        <tr r="N8" s="2"/>
      </tp>
      <tp t="s">
        <v/>
        <stp/>
        <stp>ContractData</stp>
        <stp>YMAZJ25</stp>
        <stp>Bid</stp>
        <stp/>
        <stp>T</stp>
        <tr r="P9" s="22"/>
      </tp>
      <tp>
        <v>6129</v>
        <stp/>
        <stp>ContractData</stp>
        <stp>WMAZF25</stp>
        <stp>Ask</stp>
        <stp/>
        <stp>T</stp>
        <tr r="M8" s="2"/>
        <tr r="M8" s="2"/>
      </tp>
      <tp>
        <v>4745</v>
        <stp/>
        <stp>ContractData</stp>
        <stp>YMAZH25</stp>
        <stp>Ask</stp>
        <stp/>
        <stp>T</stp>
        <tr r="O8" s="22"/>
        <tr r="O8" s="22"/>
      </tp>
      <tp>
        <v>3841</v>
        <stp/>
        <stp>ContractData</stp>
        <stp>YMAZK25</stp>
        <stp>Bid</stp>
        <stp/>
        <stp>T</stp>
        <tr r="Q9" s="22"/>
        <tr r="Q9" s="22"/>
      </tp>
      <tp>
        <v>3995</v>
        <stp/>
        <stp>ContractData</stp>
        <stp>YMAZK25</stp>
        <stp>Ask</stp>
        <stp/>
        <stp>T</stp>
        <tr r="Q8" s="22"/>
        <tr r="Q8" s="22"/>
      </tp>
      <tp t="s">
        <v/>
        <stp/>
        <stp>ContractData</stp>
        <stp>WMAZF25</stp>
        <stp>Bid</stp>
        <stp/>
        <stp>T</stp>
        <tr r="M9" s="2"/>
      </tp>
      <tp>
        <v>4740.4000000000005</v>
        <stp/>
        <stp>ContractData</stp>
        <stp>YMAZH25</stp>
        <stp>Bid</stp>
        <stp/>
        <stp>T</stp>
        <tr r="O9" s="22"/>
        <tr r="O9" s="22"/>
      </tp>
      <tp t="s">
        <v/>
        <stp/>
        <stp>ContractData</stp>
        <stp>YMAZJ25</stp>
        <stp>Ask</stp>
        <stp/>
        <stp>T</stp>
        <tr r="P8" s="22"/>
      </tp>
      <tp t="s">
        <v/>
        <stp/>
        <stp>ContractData</stp>
        <stp>WMAZG25</stp>
        <stp>Bid</stp>
        <stp/>
        <stp>T</stp>
        <tr r="N9" s="2"/>
      </tp>
      <tp t="s">
        <v/>
        <stp/>
        <stp>ContractData</stp>
        <stp>WMAZ??6</stp>
        <stp>Ask</stp>
        <stp/>
        <stp>T</stp>
        <tr r="C6" s="12"/>
      </tp>
      <tp>
        <v>4130</v>
        <stp/>
        <stp>ContractData</stp>
        <stp>WMAZ??7</stp>
        <stp>Ask</stp>
        <stp/>
        <stp>T</stp>
        <tr r="C7" s="12"/>
      </tp>
      <tp>
        <v>6019</v>
        <stp/>
        <stp>ContractData</stp>
        <stp>WMAZ??4</stp>
        <stp>Ask</stp>
        <stp/>
        <stp>T</stp>
        <tr r="C4" s="12"/>
      </tp>
      <tp>
        <v>5851</v>
        <stp/>
        <stp>ContractData</stp>
        <stp>WMAZ??5</stp>
        <stp>Ask</stp>
        <stp/>
        <stp>T</stp>
        <tr r="C5" s="12"/>
      </tp>
      <tp>
        <v>6069</v>
        <stp/>
        <stp>ContractData</stp>
        <stp>WMAZ??2</stp>
        <stp>Ask</stp>
        <stp/>
        <stp>T</stp>
        <tr r="C2" s="12"/>
      </tp>
      <tp>
        <v>6129</v>
        <stp/>
        <stp>ContractData</stp>
        <stp>WMAZ??3</stp>
        <stp>Ask</stp>
        <stp/>
        <stp>T</stp>
        <tr r="C3" s="12"/>
      </tp>
      <tp>
        <v>6129</v>
        <stp/>
        <stp>ContractData</stp>
        <stp>WMAZ??1</stp>
        <stp>Ask</stp>
        <stp/>
        <stp>T</stp>
        <tr r="K1" s="12"/>
        <tr r="C1" s="12"/>
      </tp>
      <tp>
        <v>4009</v>
        <stp/>
        <stp>ContractData</stp>
        <stp>WMAZ??8</stp>
        <stp>Ask</stp>
        <stp/>
        <stp>T</stp>
        <tr r="C8" s="12"/>
      </tp>
      <tp>
        <v>4099.8</v>
        <stp/>
        <stp>ContractData</stp>
        <stp>WMAZ??9</stp>
        <stp>Ask</stp>
        <stp/>
        <stp>T</stp>
        <tr r="C9" s="12"/>
      </tp>
      <tp>
        <v>3811</v>
        <stp/>
        <stp>ContractData</stp>
        <stp>YMAZ??8</stp>
        <stp>Low</stp>
        <stp/>
        <stp>T</stp>
        <tr r="E20" s="22"/>
      </tp>
      <tp t="s">
        <v/>
        <stp/>
        <stp>ContractData</stp>
        <stp>YMAZ??9</stp>
        <stp>Low</stp>
        <stp/>
        <stp>T</stp>
        <tr r="E21" s="22"/>
      </tp>
      <tp>
        <v>4743.8</v>
        <stp/>
        <stp>ContractData</stp>
        <stp>YMAZ??2</stp>
        <stp>Low</stp>
        <stp/>
        <stp>T</stp>
        <tr r="E14" s="22"/>
      </tp>
      <tp t="s">
        <v/>
        <stp/>
        <stp>ContractData</stp>
        <stp>YMAZ??3</stp>
        <stp>Low</stp>
        <stp/>
        <stp>T</stp>
        <tr r="E15" s="22"/>
      </tp>
      <tp>
        <v>4795</v>
        <stp/>
        <stp>ContractData</stp>
        <stp>YMAZ??1</stp>
        <stp>Low</stp>
        <stp/>
        <stp>T</stp>
        <tr r="E13" s="22"/>
      </tp>
      <tp t="s">
        <v/>
        <stp/>
        <stp>ContractData</stp>
        <stp>YMAZ??6</stp>
        <stp>Low</stp>
        <stp/>
        <stp>T</stp>
        <tr r="E18" s="22"/>
      </tp>
      <tp>
        <v>3840</v>
        <stp/>
        <stp>ContractData</stp>
        <stp>YMAZ??7</stp>
        <stp>Low</stp>
        <stp/>
        <stp>T</stp>
        <tr r="E19" s="22"/>
      </tp>
      <tp t="s">
        <v/>
        <stp/>
        <stp>ContractData</stp>
        <stp>YMAZ??4</stp>
        <stp>Low</stp>
        <stp/>
        <stp>T</stp>
        <tr r="E16" s="22"/>
      </tp>
      <tp>
        <v>4714.2</v>
        <stp/>
        <stp>ContractData</stp>
        <stp>YMAZ??5</stp>
        <stp>Low</stp>
        <stp/>
        <stp>T</stp>
        <tr r="E17" s="22"/>
      </tp>
      <tp>
        <v>4046.2000000000003</v>
        <stp/>
        <stp>ContractData</stp>
        <stp>WMAZ??9</stp>
        <stp>Bid</stp>
        <stp/>
        <stp>T</stp>
        <tr r="B9" s="12"/>
      </tp>
      <tp>
        <v>3996</v>
        <stp/>
        <stp>ContractData</stp>
        <stp>WMAZ??8</stp>
        <stp>Bid</stp>
        <stp/>
        <stp>T</stp>
        <tr r="B8" s="12"/>
      </tp>
      <tp>
        <v>6080</v>
        <stp/>
        <stp>ContractData</stp>
        <stp>WMAZ??1</stp>
        <stp>Bid</stp>
        <stp/>
        <stp>T</stp>
        <tr r="J1" s="12"/>
        <tr r="B1" s="12"/>
      </tp>
      <tp t="s">
        <v/>
        <stp/>
        <stp>ContractData</stp>
        <stp>WMAZ??3</stp>
        <stp>Bid</stp>
        <stp/>
        <stp>T</stp>
        <tr r="B3" s="12"/>
      </tp>
      <tp t="s">
        <v/>
        <stp/>
        <stp>ContractData</stp>
        <stp>WMAZ??2</stp>
        <stp>Bid</stp>
        <stp/>
        <stp>T</stp>
        <tr r="B2" s="12"/>
      </tp>
      <tp t="s">
        <v/>
        <stp/>
        <stp>ContractData</stp>
        <stp>WMAZ??5</stp>
        <stp>Bid</stp>
        <stp/>
        <stp>T</stp>
        <tr r="B5" s="12"/>
      </tp>
      <tp t="s">
        <v/>
        <stp/>
        <stp>ContractData</stp>
        <stp>WMAZ??4</stp>
        <stp>Bid</stp>
        <stp/>
        <stp>T</stp>
        <tr r="B4" s="12"/>
      </tp>
      <tp>
        <v>4107</v>
        <stp/>
        <stp>ContractData</stp>
        <stp>WMAZ??7</stp>
        <stp>Bid</stp>
        <stp/>
        <stp>T</stp>
        <tr r="B7" s="12"/>
      </tp>
      <tp t="s">
        <v/>
        <stp/>
        <stp>ContractData</stp>
        <stp>WMAZ??6</stp>
        <stp>Bid</stp>
        <stp/>
        <stp>T</stp>
        <tr r="B6" s="12"/>
      </tp>
      <tp>
        <v>3990</v>
        <stp/>
        <stp>ContractData</stp>
        <stp>WMAZ??8</stp>
        <stp>Low</stp>
        <stp/>
        <stp>T</stp>
        <tr r="E20" s="2"/>
      </tp>
      <tp t="s">
        <v/>
        <stp/>
        <stp>ContractData</stp>
        <stp>WMAZ??9</stp>
        <stp>Low</stp>
        <stp/>
        <stp>T</stp>
        <tr r="E21" s="2"/>
      </tp>
      <tp>
        <v>6069</v>
        <stp/>
        <stp>ContractData</stp>
        <stp>WMAZ??2</stp>
        <stp>Low</stp>
        <stp/>
        <stp>T</stp>
        <tr r="E14" s="2"/>
      </tp>
      <tp>
        <v>6030</v>
        <stp/>
        <stp>ContractData</stp>
        <stp>WMAZ??3</stp>
        <stp>Low</stp>
        <stp/>
        <stp>T</stp>
        <tr r="E15" s="2"/>
      </tp>
      <tp>
        <v>6090</v>
        <stp/>
        <stp>ContractData</stp>
        <stp>WMAZ??1</stp>
        <stp>Low</stp>
        <stp/>
        <stp>T</stp>
        <tr r="E13" s="2"/>
      </tp>
      <tp t="s">
        <v/>
        <stp/>
        <stp>ContractData</stp>
        <stp>WMAZ??6</stp>
        <stp>Low</stp>
        <stp/>
        <stp>T</stp>
        <tr r="E18" s="2"/>
      </tp>
      <tp>
        <v>4120</v>
        <stp/>
        <stp>ContractData</stp>
        <stp>WMAZ??7</stp>
        <stp>Low</stp>
        <stp/>
        <stp>T</stp>
        <tr r="E19" s="2"/>
      </tp>
      <tp t="s">
        <v/>
        <stp/>
        <stp>ContractData</stp>
        <stp>WMAZ??4</stp>
        <stp>Low</stp>
        <stp/>
        <stp>T</stp>
        <tr r="E16" s="2"/>
      </tp>
      <tp>
        <v>5850</v>
        <stp/>
        <stp>ContractData</stp>
        <stp>WMAZ??5</stp>
        <stp>Low</stp>
        <stp/>
        <stp>T</stp>
        <tr r="E17" s="2"/>
      </tp>
      <tp>
        <v>3875.2000000000003</v>
        <stp/>
        <stp>ContractData</stp>
        <stp>YMAZ??9</stp>
        <stp>Bid</stp>
        <stp/>
        <stp>T</stp>
        <tr r="B9" s="21"/>
      </tp>
      <tp>
        <v>3815</v>
        <stp/>
        <stp>ContractData</stp>
        <stp>YMAZ??8</stp>
        <stp>Bid</stp>
        <stp/>
        <stp>T</stp>
        <tr r="B8" s="21"/>
      </tp>
      <tp>
        <v>4825.4000000000005</v>
        <stp/>
        <stp>ContractData</stp>
        <stp>YMAZ??1</stp>
        <stp>Bid</stp>
        <stp/>
        <stp>T</stp>
        <tr r="J1" s="21"/>
        <tr r="B1" s="21"/>
      </tp>
      <tp>
        <v>4756.2</v>
        <stp/>
        <stp>ContractData</stp>
        <stp>YMAZ??3</stp>
        <stp>Bid</stp>
        <stp/>
        <stp>T</stp>
        <tr r="B3" s="21"/>
      </tp>
      <tp>
        <v>4785</v>
        <stp/>
        <stp>ContractData</stp>
        <stp>YMAZ??2</stp>
        <stp>Bid</stp>
        <stp/>
        <stp>T</stp>
        <tr r="B2" s="21"/>
      </tp>
      <tp>
        <v>4740.4000000000005</v>
        <stp/>
        <stp>ContractData</stp>
        <stp>YMAZ??5</stp>
        <stp>Bid</stp>
        <stp/>
        <stp>T</stp>
        <tr r="B5" s="21"/>
      </tp>
      <tp>
        <v>4741.4000000000005</v>
        <stp/>
        <stp>ContractData</stp>
        <stp>YMAZ??4</stp>
        <stp>Bid</stp>
        <stp/>
        <stp>T</stp>
        <tr r="B4" s="21"/>
      </tp>
      <tp>
        <v>3841</v>
        <stp/>
        <stp>ContractData</stp>
        <stp>YMAZ??7</stp>
        <stp>Bid</stp>
        <stp/>
        <stp>T</stp>
        <tr r="B7" s="21"/>
      </tp>
      <tp t="s">
        <v/>
        <stp/>
        <stp>ContractData</stp>
        <stp>YMAZ??6</stp>
        <stp>Bid</stp>
        <stp/>
        <stp>T</stp>
        <tr r="B6" s="21"/>
      </tp>
      <tp t="s">
        <v/>
        <stp/>
        <stp>ContractData</stp>
        <stp>YMAZ??6</stp>
        <stp>Ask</stp>
        <stp/>
        <stp>T</stp>
        <tr r="C6" s="21"/>
      </tp>
      <tp>
        <v>3995</v>
        <stp/>
        <stp>ContractData</stp>
        <stp>YMAZ??7</stp>
        <stp>Ask</stp>
        <stp/>
        <stp>T</stp>
        <tr r="C7" s="21"/>
      </tp>
      <tp>
        <v>4785</v>
        <stp/>
        <stp>ContractData</stp>
        <stp>YMAZ??4</stp>
        <stp>Ask</stp>
        <stp/>
        <stp>T</stp>
        <tr r="C4" s="21"/>
      </tp>
      <tp>
        <v>4745</v>
        <stp/>
        <stp>ContractData</stp>
        <stp>YMAZ??5</stp>
        <stp>Ask</stp>
        <stp/>
        <stp>T</stp>
        <tr r="C5" s="21"/>
      </tp>
      <tp>
        <v>4789.6000000000004</v>
        <stp/>
        <stp>ContractData</stp>
        <stp>YMAZ??2</stp>
        <stp>Ask</stp>
        <stp/>
        <stp>T</stp>
        <tr r="C2" s="21"/>
      </tp>
      <tp>
        <v>4775</v>
        <stp/>
        <stp>ContractData</stp>
        <stp>YMAZ??3</stp>
        <stp>Ask</stp>
        <stp/>
        <stp>T</stp>
        <tr r="C3" s="21"/>
      </tp>
      <tp>
        <v>4845.6000000000004</v>
        <stp/>
        <stp>ContractData</stp>
        <stp>YMAZ??1</stp>
        <stp>Ask</stp>
        <stp/>
        <stp>T</stp>
        <tr r="K1" s="21"/>
        <tr r="C1" s="21"/>
      </tp>
      <tp>
        <v>3819</v>
        <stp/>
        <stp>ContractData</stp>
        <stp>YMAZ??8</stp>
        <stp>Ask</stp>
        <stp/>
        <stp>T</stp>
        <tr r="C8" s="21"/>
      </tp>
      <tp>
        <v>3912.8</v>
        <stp/>
        <stp>ContractData</stp>
        <stp>YMAZ??9</stp>
        <stp>Ask</stp>
        <stp/>
        <stp>T</stp>
        <tr r="C9" s="21"/>
      </tp>
      <tp t="s">
        <v/>
        <stp/>
        <stp>ContractData</stp>
        <stp>SOYAW2??3</stp>
        <stp>Low</stp>
        <stp/>
        <stp>T</stp>
        <tr r="N31" s="15"/>
      </tp>
      <tp t="s">
        <v/>
        <stp/>
        <stp>ContractData</stp>
        <stp>SOYAW2??2</stp>
        <stp>Low</stp>
        <stp/>
        <stp>T</stp>
        <tr r="N30" s="15"/>
      </tp>
      <tp t="s">
        <v/>
        <stp/>
        <stp>ContractData</stp>
        <stp>SOYAW2??1</stp>
        <stp>Low</stp>
        <stp/>
        <stp>T</stp>
        <tr r="N29" s="15"/>
      </tp>
      <tp t="s">
        <v>768: Current Message -&gt; Not found: SOYBW2</v>
        <stp/>
        <stp>ContractData</stp>
        <stp>SOYBW2??7</stp>
        <stp>Low</stp>
        <stp/>
        <stp>T</stp>
        <tr r="N35" s="18"/>
      </tp>
      <tp t="s">
        <v>768: Current Message -&gt; Not found: SOYBW2</v>
        <stp/>
        <stp>ContractData</stp>
        <stp>SOYBW2??6</stp>
        <stp>Low</stp>
        <stp/>
        <stp>T</stp>
        <tr r="N34" s="18"/>
      </tp>
      <tp t="s">
        <v>768: Current Message -&gt; Not found: SOYBW2</v>
        <stp/>
        <stp>ContractData</stp>
        <stp>SOYBW2??5</stp>
        <stp>Low</stp>
        <stp/>
        <stp>T</stp>
        <tr r="N33" s="18"/>
      </tp>
      <tp t="s">
        <v>768: Current Message -&gt; Not found: SOYBW2</v>
        <stp/>
        <stp>ContractData</stp>
        <stp>SOYBW2??4</stp>
        <stp>Low</stp>
        <stp/>
        <stp>T</stp>
        <tr r="N32" s="18"/>
      </tp>
      <tp t="s">
        <v/>
        <stp/>
        <stp>ContractData</stp>
        <stp>SOYBW2??3</stp>
        <stp>Low</stp>
        <stp/>
        <stp>T</stp>
        <tr r="N31" s="18"/>
      </tp>
      <tp t="s">
        <v/>
        <stp/>
        <stp>ContractData</stp>
        <stp>SOYBW2??2</stp>
        <stp>Low</stp>
        <stp/>
        <stp>T</stp>
        <tr r="N30" s="18"/>
      </tp>
      <tp t="s">
        <v/>
        <stp/>
        <stp>ContractData</stp>
        <stp>SOYBW2??1</stp>
        <stp>Low</stp>
        <stp/>
        <stp>T</stp>
        <tr r="N29" s="18"/>
      </tp>
      <tp t="s">
        <v>768: Current Message -&gt; Not found: SOYBW2</v>
        <stp/>
        <stp>ContractData</stp>
        <stp>SOYBW2??4</stp>
        <stp>Bid</stp>
        <stp/>
        <stp>T</stp>
        <tr r="N39" s="18"/>
        <tr r="N39" s="18"/>
      </tp>
      <tp t="s">
        <v>768: Current Message -&gt; Not found: SOYBW2</v>
        <stp/>
        <stp>ContractData</stp>
        <stp>SOYBW2??5</stp>
        <stp>Bid</stp>
        <stp/>
        <stp>T</stp>
        <tr r="O39" s="18"/>
        <tr r="O39" s="18"/>
      </tp>
      <tp t="s">
        <v>768: Current Message -&gt; Not found: SOYBW2</v>
        <stp/>
        <stp>ContractData</stp>
        <stp>SOYBW2??6</stp>
        <stp>Bid</stp>
        <stp/>
        <stp>T</stp>
        <tr r="P39" s="18"/>
        <tr r="P39" s="18"/>
      </tp>
      <tp t="s">
        <v>768: Current Message -&gt; Not found: SOYBW2</v>
        <stp/>
        <stp>ContractData</stp>
        <stp>SOYBW2??7</stp>
        <stp>Bid</stp>
        <stp/>
        <stp>T</stp>
        <tr r="Q39" s="18"/>
        <tr r="Q39" s="18"/>
      </tp>
      <tp t="s">
        <v/>
        <stp/>
        <stp>ContractData</stp>
        <stp>SOYBW2??1</stp>
        <stp>Bid</stp>
        <stp/>
        <stp>T</stp>
        <tr r="K39" s="18"/>
        <tr r="B20" s="17"/>
      </tp>
      <tp>
        <v>115</v>
        <stp/>
        <stp>ContractData</stp>
        <stp>SOYBW2??2</stp>
        <stp>Bid</stp>
        <stp/>
        <stp>T</stp>
        <tr r="B21" s="17"/>
        <tr r="L39" s="18"/>
        <tr r="L39" s="18"/>
      </tp>
      <tp>
        <v>100</v>
        <stp/>
        <stp>ContractData</stp>
        <stp>SOYBW2??3</stp>
        <stp>Bid</stp>
        <stp/>
        <stp>T</stp>
        <tr r="B22" s="17"/>
        <tr r="M39" s="18"/>
        <tr r="M39" s="18"/>
      </tp>
      <tp>
        <v>-313.8</v>
        <stp/>
        <stp>ContractData</stp>
        <stp>SOYAW2??1</stp>
        <stp>Bid</stp>
        <stp/>
        <stp>T</stp>
        <tr r="B20" s="16"/>
        <tr r="K39" s="15"/>
        <tr r="K39" s="15"/>
      </tp>
      <tp>
        <v>-509</v>
        <stp/>
        <stp>ContractData</stp>
        <stp>SOYAW2??2</stp>
        <stp>Bid</stp>
        <stp/>
        <stp>T</stp>
        <tr r="L39" s="15"/>
        <tr r="L39" s="15"/>
        <tr r="B21" s="16"/>
      </tp>
      <tp t="s">
        <v/>
        <stp/>
        <stp>ContractData</stp>
        <stp>SOYAW2??3</stp>
        <stp>Bid</stp>
        <stp/>
        <stp>T</stp>
        <tr r="M39" s="15"/>
        <tr r="B22" s="16"/>
      </tp>
      <tp t="s">
        <v/>
        <stp/>
        <stp>ContractData</stp>
        <stp>SOYAW2??3</stp>
        <stp>Ask</stp>
        <stp/>
        <stp>T</stp>
        <tr r="M38" s="15"/>
        <tr r="C22" s="16"/>
      </tp>
      <tp>
        <v>-280.2</v>
        <stp/>
        <stp>ContractData</stp>
        <stp>SOYAW2??2</stp>
        <stp>Ask</stp>
        <stp/>
        <stp>T</stp>
        <tr r="L38" s="15"/>
        <tr r="L38" s="15"/>
        <tr r="C21" s="16"/>
      </tp>
      <tp>
        <v>-81</v>
        <stp/>
        <stp>ContractData</stp>
        <stp>SOYAW2??1</stp>
        <stp>Ask</stp>
        <stp/>
        <stp>T</stp>
        <tr r="C20" s="16"/>
        <tr r="K38" s="15"/>
        <tr r="K38" s="15"/>
      </tp>
      <tp t="s">
        <v/>
        <stp/>
        <stp>ContractData</stp>
        <stp>SOYBW2??3</stp>
        <stp>Ask</stp>
        <stp/>
        <stp>T</stp>
        <tr r="M38" s="18"/>
        <tr r="C22" s="17"/>
      </tp>
      <tp>
        <v>195</v>
        <stp/>
        <stp>ContractData</stp>
        <stp>SOYBW2??2</stp>
        <stp>Ask</stp>
        <stp/>
        <stp>T</stp>
        <tr r="L38" s="18"/>
        <tr r="L38" s="18"/>
        <tr r="C21" s="17"/>
      </tp>
      <tp t="s">
        <v/>
        <stp/>
        <stp>ContractData</stp>
        <stp>SOYBW2??1</stp>
        <stp>Ask</stp>
        <stp/>
        <stp>T</stp>
        <tr r="K38" s="18"/>
        <tr r="C20" s="17"/>
      </tp>
      <tp t="s">
        <v>768: Current Message -&gt; Not found: SOYBW2</v>
        <stp/>
        <stp>ContractData</stp>
        <stp>SOYBW2??7</stp>
        <stp>Ask</stp>
        <stp/>
        <stp>T</stp>
        <tr r="Q38" s="18"/>
        <tr r="Q38" s="18"/>
      </tp>
      <tp t="s">
        <v>768: Current Message -&gt; Not found: SOYBW2</v>
        <stp/>
        <stp>ContractData</stp>
        <stp>SOYBW2??6</stp>
        <stp>Ask</stp>
        <stp/>
        <stp>T</stp>
        <tr r="P38" s="18"/>
        <tr r="P38" s="18"/>
      </tp>
      <tp t="s">
        <v>768: Current Message -&gt; Not found: SOYBW2</v>
        <stp/>
        <stp>ContractData</stp>
        <stp>SOYBW2??5</stp>
        <stp>Ask</stp>
        <stp/>
        <stp>T</stp>
        <tr r="O38" s="18"/>
        <tr r="O38" s="18"/>
      </tp>
      <tp t="s">
        <v>768: Current Message -&gt; Not found: SOYBW2</v>
        <stp/>
        <stp>ContractData</stp>
        <stp>SOYBW2??4</stp>
        <stp>Ask</stp>
        <stp/>
        <stp>T</stp>
        <tr r="N38" s="18"/>
        <tr r="N38" s="18"/>
      </tp>
      <tp>
        <v>-0.4</v>
        <stp/>
        <stp>ContractData</stp>
        <stp>SOYB?</stp>
        <stp>NetLastTradeToday</stp>
        <stp/>
        <stp>T</stp>
        <tr r="H9" s="18"/>
        <tr r="H9" s="18"/>
      </tp>
      <tp>
        <v>5980</v>
        <stp/>
        <stp>ContractData</stp>
        <stp>WEATZ24</stp>
        <stp>LastTradeorSettle</stp>
        <stp/>
        <stp>T</stp>
        <tr r="L10" s="14"/>
        <tr r="L10" s="14"/>
      </tp>
      <tp>
        <v>5920</v>
        <stp/>
        <stp>ContractData</stp>
        <stp>WEATX24</stp>
        <stp>LastTradeorSettle</stp>
        <stp/>
        <stp>T</stp>
        <tr r="F9" s="14"/>
        <tr r="K10" s="14"/>
        <tr r="K10" s="14"/>
      </tp>
      <tp t="s">
        <v/>
        <stp/>
        <stp>ContractData</stp>
        <stp>WEATF25</stp>
        <stp>LastTradeorSettle</stp>
        <stp/>
        <stp>T</stp>
        <tr r="M10" s="14"/>
      </tp>
      <tp t="s">
        <v/>
        <stp/>
        <stp>ContractData</stp>
        <stp>WEATN25</stp>
        <stp>LastTradeorSettle</stp>
        <stp/>
        <stp>T</stp>
        <tr r="P10" s="14"/>
      </tp>
      <tp t="s">
        <v/>
        <stp/>
        <stp>ContractData</stp>
        <stp>WEATK25</stp>
        <stp>LastTradeorSettle</stp>
        <stp/>
        <stp>T</stp>
        <tr r="O10" s="14"/>
      </tp>
      <tp>
        <v>6099</v>
        <stp/>
        <stp>ContractData</stp>
        <stp>WEATH25</stp>
        <stp>LastTradeorSettle</stp>
        <stp/>
        <stp>T</stp>
        <tr r="N10" s="14"/>
        <tr r="N10" s="14"/>
      </tp>
      <tp t="s">
        <v/>
        <stp/>
        <stp>ContractData</stp>
        <stp>WEATU25</stp>
        <stp>LastTradeorSettle</stp>
        <stp/>
        <stp>T</stp>
        <tr r="Q10" s="14"/>
      </tp>
      <tp>
        <v>-600</v>
        <stp/>
        <stp>ContractData</stp>
        <stp>YMAZW1??6</stp>
        <stp>Bid</stp>
        <stp/>
        <stp>T</stp>
        <tr r="B18" s="21"/>
        <tr r="G39" s="22"/>
        <tr r="G39" s="22"/>
      </tp>
      <tp>
        <v>-44.6</v>
        <stp/>
        <stp>ContractData</stp>
        <stp>YMAZW1??4</stp>
        <stp>Bid</stp>
        <stp/>
        <stp>T</stp>
        <tr r="E39" s="22"/>
        <tr r="E39" s="22"/>
        <tr r="B16" s="21"/>
      </tp>
      <tp t="s">
        <v/>
        <stp/>
        <stp>ContractData</stp>
        <stp>YMAZW1??5</stp>
        <stp>Bid</stp>
        <stp/>
        <stp>T</stp>
        <tr r="F39" s="22"/>
        <tr r="B17" s="21"/>
      </tp>
      <tp>
        <v>-40</v>
        <stp/>
        <stp>ContractData</stp>
        <stp>YMAZW1??2</stp>
        <stp>Bid</stp>
        <stp/>
        <stp>T</stp>
        <tr r="C39" s="22"/>
        <tr r="C39" s="22"/>
        <tr r="B14" s="21"/>
      </tp>
      <tp>
        <v>-33.6</v>
        <stp/>
        <stp>ContractData</stp>
        <stp>YMAZW1??3</stp>
        <stp>Bid</stp>
        <stp/>
        <stp>T</stp>
        <tr r="D39" s="22"/>
        <tr r="D39" s="22"/>
        <tr r="B15" s="21"/>
      </tp>
      <tp>
        <v>-56</v>
        <stp/>
        <stp>ContractData</stp>
        <stp>YMAZW1??1</stp>
        <stp>Bid</stp>
        <stp/>
        <stp>T</stp>
        <tr r="B39" s="22"/>
        <tr r="B39" s="22"/>
        <tr r="B13" s="21"/>
      </tp>
      <tp>
        <v>-75</v>
        <stp/>
        <stp>ContractData</stp>
        <stp>WMAZW1??1</stp>
        <stp>Bid</stp>
        <stp/>
        <stp>T</stp>
        <tr r="B13" s="12"/>
        <tr r="B39" s="2"/>
        <tr r="B39" s="2"/>
      </tp>
      <tp>
        <v>-100</v>
        <stp/>
        <stp>ContractData</stp>
        <stp>WMAZW1??2</stp>
        <stp>Bid</stp>
        <stp/>
        <stp>T</stp>
        <tr r="C39" s="2"/>
        <tr r="C39" s="2"/>
        <tr r="B14" s="12"/>
      </tp>
      <tp t="s">
        <v/>
        <stp/>
        <stp>ContractData</stp>
        <stp>WMAZW1??3</stp>
        <stp>Bid</stp>
        <stp/>
        <stp>T</stp>
        <tr r="B15" s="12"/>
        <tr r="D39" s="2"/>
      </tp>
      <tp t="s">
        <v/>
        <stp/>
        <stp>ContractData</stp>
        <stp>WMAZW1??4</stp>
        <stp>Bid</stp>
        <stp/>
        <stp>T</stp>
        <tr r="E39" s="2"/>
        <tr r="B16" s="12"/>
      </tp>
      <tp t="s">
        <v/>
        <stp/>
        <stp>ContractData</stp>
        <stp>WMAZW1??5</stp>
        <stp>Bid</stp>
        <stp/>
        <stp>T</stp>
        <tr r="F39" s="2"/>
        <tr r="B17" s="12"/>
      </tp>
      <tp t="s">
        <v/>
        <stp/>
        <stp>ContractData</stp>
        <stp>WMAZW1??6</stp>
        <stp>Bid</stp>
        <stp/>
        <stp>T</stp>
        <tr r="G39" s="2"/>
        <tr r="B18" s="12"/>
      </tp>
      <tp t="s">
        <v/>
        <stp/>
        <stp>ContractData</stp>
        <stp>WMAZW1??6</stp>
        <stp>Ask</stp>
        <stp/>
        <stp>T</stp>
        <tr r="C18" s="12"/>
        <tr r="G38" s="2"/>
      </tp>
      <tp>
        <v>-220</v>
        <stp/>
        <stp>ContractData</stp>
        <stp>WMAZW1??5</stp>
        <stp>Ask</stp>
        <stp/>
        <stp>T</stp>
        <tr r="F38" s="2"/>
        <tr r="F38" s="2"/>
        <tr r="C17" s="12"/>
      </tp>
      <tp t="s">
        <v/>
        <stp/>
        <stp>ContractData</stp>
        <stp>WMAZW1??4</stp>
        <stp>Ask</stp>
        <stp/>
        <stp>T</stp>
        <tr r="E38" s="2"/>
        <tr r="C16" s="12"/>
      </tp>
      <tp>
        <v>-10</v>
        <stp/>
        <stp>ContractData</stp>
        <stp>WMAZW1??3</stp>
        <stp>Ask</stp>
        <stp/>
        <stp>T</stp>
        <tr r="C15" s="12"/>
        <tr r="D38" s="2"/>
        <tr r="D38" s="2"/>
      </tp>
      <tp>
        <v>-49</v>
        <stp/>
        <stp>ContractData</stp>
        <stp>WMAZW1??2</stp>
        <stp>Ask</stp>
        <stp/>
        <stp>T</stp>
        <tr r="C14" s="12"/>
        <tr r="C38" s="2"/>
        <tr r="C38" s="2"/>
      </tp>
      <tp>
        <v>-50</v>
        <stp/>
        <stp>ContractData</stp>
        <stp>WMAZW1??1</stp>
        <stp>Ask</stp>
        <stp/>
        <stp>T</stp>
        <tr r="B38" s="2"/>
        <tr r="B38" s="2"/>
        <tr r="C13" s="12"/>
      </tp>
      <tp>
        <v>-37</v>
        <stp/>
        <stp>ContractData</stp>
        <stp>YMAZW1??1</stp>
        <stp>Ask</stp>
        <stp/>
        <stp>T</stp>
        <tr r="B38" s="22"/>
        <tr r="B38" s="22"/>
        <tr r="C13" s="21"/>
      </tp>
      <tp t="s">
        <v/>
        <stp/>
        <stp>ContractData</stp>
        <stp>YMAZW1??3</stp>
        <stp>Ask</stp>
        <stp/>
        <stp>T</stp>
        <tr r="D38" s="22"/>
        <tr r="C15" s="21"/>
      </tp>
      <tp>
        <v>-10</v>
        <stp/>
        <stp>ContractData</stp>
        <stp>YMAZW1??2</stp>
        <stp>Ask</stp>
        <stp/>
        <stp>T</stp>
        <tr r="C14" s="21"/>
        <tr r="C38" s="22"/>
        <tr r="C38" s="22"/>
      </tp>
      <tp t="s">
        <v/>
        <stp/>
        <stp>ContractData</stp>
        <stp>YMAZW1??5</stp>
        <stp>Ask</stp>
        <stp/>
        <stp>T</stp>
        <tr r="C17" s="21"/>
        <tr r="F38" s="22"/>
      </tp>
      <tp t="s">
        <v/>
        <stp/>
        <stp>ContractData</stp>
        <stp>YMAZW1??4</stp>
        <stp>Ask</stp>
        <stp/>
        <stp>T</stp>
        <tr r="E38" s="22"/>
        <tr r="C16" s="21"/>
      </tp>
      <tp t="s">
        <v/>
        <stp/>
        <stp>ContractData</stp>
        <stp>YMAZW1??6</stp>
        <stp>Ask</stp>
        <stp/>
        <stp>T</stp>
        <tr r="C18" s="21"/>
        <tr r="G38" s="22"/>
      </tp>
      <tp t="s">
        <v/>
        <stp/>
        <stp>ContractData</stp>
        <stp>YMAZW1??5</stp>
        <stp>Low</stp>
        <stp/>
        <stp>T</stp>
        <tr r="E33" s="22"/>
      </tp>
      <tp t="s">
        <v/>
        <stp/>
        <stp>ContractData</stp>
        <stp>YMAZW1??4</stp>
        <stp>Low</stp>
        <stp/>
        <stp>T</stp>
        <tr r="E32" s="22"/>
      </tp>
      <tp t="s">
        <v/>
        <stp/>
        <stp>ContractData</stp>
        <stp>YMAZW1??6</stp>
        <stp>Low</stp>
        <stp/>
        <stp>T</stp>
        <tr r="E34" s="22"/>
      </tp>
      <tp>
        <v>-45</v>
        <stp/>
        <stp>ContractData</stp>
        <stp>YMAZW1??1</stp>
        <stp>Low</stp>
        <stp/>
        <stp>T</stp>
        <tr r="E29" s="22"/>
      </tp>
      <tp t="s">
        <v/>
        <stp/>
        <stp>ContractData</stp>
        <stp>YMAZW1??3</stp>
        <stp>Low</stp>
        <stp/>
        <stp>T</stp>
        <tr r="E31" s="22"/>
      </tp>
      <tp t="s">
        <v/>
        <stp/>
        <stp>ContractData</stp>
        <stp>YMAZW1??2</stp>
        <stp>Low</stp>
        <stp/>
        <stp>T</stp>
        <tr r="E30" s="22"/>
      </tp>
      <tp t="s">
        <v/>
        <stp/>
        <stp>ContractData</stp>
        <stp>WMAZW1??3</stp>
        <stp>Low</stp>
        <stp/>
        <stp>T</stp>
        <tr r="E31" s="2"/>
      </tp>
      <tp>
        <v>-69</v>
        <stp/>
        <stp>ContractData</stp>
        <stp>WMAZW1??2</stp>
        <stp>Low</stp>
        <stp/>
        <stp>T</stp>
        <tr r="E30" s="2"/>
      </tp>
      <tp>
        <v>-81</v>
        <stp/>
        <stp>ContractData</stp>
        <stp>WMAZW1??1</stp>
        <stp>Low</stp>
        <stp/>
        <stp>T</stp>
        <tr r="E29" s="2"/>
      </tp>
      <tp t="s">
        <v/>
        <stp/>
        <stp>ContractData</stp>
        <stp>WMAZW1??6</stp>
        <stp>Low</stp>
        <stp/>
        <stp>T</stp>
        <tr r="E34" s="2"/>
      </tp>
      <tp t="s">
        <v/>
        <stp/>
        <stp>ContractData</stp>
        <stp>WMAZW1??5</stp>
        <stp>Low</stp>
        <stp/>
        <stp>T</stp>
        <tr r="E33" s="2"/>
      </tp>
      <tp t="s">
        <v/>
        <stp/>
        <stp>ContractData</stp>
        <stp>WMAZW1??4</stp>
        <stp>Low</stp>
        <stp/>
        <stp>T</stp>
        <tr r="E32" s="2"/>
      </tp>
      <tp>
        <v>-590</v>
        <stp/>
        <stp>ContractData</stp>
        <stp>SOYAW3??1</stp>
        <stp>Low</stp>
        <stp/>
        <stp>T</stp>
        <tr r="E54" s="15"/>
      </tp>
      <tp t="s">
        <v>768: Current Message -&gt; Not found: SOYBW3</v>
        <stp/>
        <stp>ContractData</stp>
        <stp>SOYBW3??6</stp>
        <stp>Low</stp>
        <stp/>
        <stp>T</stp>
        <tr r="E59" s="18"/>
      </tp>
      <tp t="s">
        <v>768: Current Message -&gt; Not found: SOYBW3</v>
        <stp/>
        <stp>ContractData</stp>
        <stp>SOYBW3??5</stp>
        <stp>Low</stp>
        <stp/>
        <stp>T</stp>
        <tr r="E58" s="18"/>
      </tp>
      <tp t="s">
        <v/>
        <stp/>
        <stp>ContractData</stp>
        <stp>SOYBW3??4</stp>
        <stp>Low</stp>
        <stp/>
        <stp>T</stp>
        <tr r="E57" s="18"/>
      </tp>
      <tp t="s">
        <v/>
        <stp/>
        <stp>ContractData</stp>
        <stp>SOYBW3??3</stp>
        <stp>Low</stp>
        <stp/>
        <stp>T</stp>
        <tr r="E56" s="18"/>
      </tp>
      <tp t="s">
        <v/>
        <stp/>
        <stp>ContractData</stp>
        <stp>SOYBW3??2</stp>
        <stp>Low</stp>
        <stp/>
        <stp>T</stp>
        <tr r="E55" s="18"/>
      </tp>
      <tp t="s">
        <v/>
        <stp/>
        <stp>ContractData</stp>
        <stp>SOYBW3??1</stp>
        <stp>Low</stp>
        <stp/>
        <stp>T</stp>
        <tr r="E54" s="18"/>
      </tp>
      <tp t="s">
        <v/>
        <stp/>
        <stp>ContractData</stp>
        <stp>SOYBW3??1</stp>
        <stp>BID</stp>
        <stp/>
        <stp>T</stp>
        <tr r="B64" s="18"/>
      </tp>
      <tp t="s">
        <v/>
        <stp/>
        <stp>ContractData</stp>
        <stp>SOYBW3??2</stp>
        <stp>BID</stp>
        <stp/>
        <stp>T</stp>
        <tr r="C64" s="18"/>
      </tp>
      <tp>
        <v>-600</v>
        <stp/>
        <stp>ContractData</stp>
        <stp>SOYAW3??1</stp>
        <stp>BID</stp>
        <stp/>
        <stp>T</stp>
        <tr r="B64" s="15"/>
        <tr r="B64" s="15"/>
      </tp>
      <tp>
        <v>100</v>
        <stp/>
        <stp>ContractData</stp>
        <stp>SOYBW3??4</stp>
        <stp>Bid</stp>
        <stp/>
        <stp>T</stp>
        <tr r="E64" s="18"/>
        <tr r="E64" s="18"/>
      </tp>
      <tp t="s">
        <v>768: Current Message -&gt; Not found: SOYBW3</v>
        <stp/>
        <stp>ContractData</stp>
        <stp>SOYBW3??5</stp>
        <stp>Bid</stp>
        <stp/>
        <stp>T</stp>
        <tr r="F64" s="18"/>
        <tr r="F64" s="18"/>
      </tp>
      <tp t="s">
        <v>768: Current Message -&gt; Not found: SOYBW3</v>
        <stp/>
        <stp>ContractData</stp>
        <stp>SOYBW3??6</stp>
        <stp>Bid</stp>
        <stp/>
        <stp>T</stp>
        <tr r="G64" s="18"/>
        <tr r="G64" s="18"/>
      </tp>
      <tp t="s">
        <v/>
        <stp/>
        <stp>ContractData</stp>
        <stp>SOYBW3??1</stp>
        <stp>Bid</stp>
        <stp/>
        <stp>T</stp>
        <tr r="B28" s="17"/>
      </tp>
      <tp t="s">
        <v/>
        <stp/>
        <stp>ContractData</stp>
        <stp>SOYBW3??2</stp>
        <stp>Bid</stp>
        <stp/>
        <stp>T</stp>
        <tr r="B29" s="17"/>
      </tp>
      <tp>
        <v>-778.80000000000007</v>
        <stp/>
        <stp>ContractData</stp>
        <stp>SOYBW3??3</stp>
        <stp>Bid</stp>
        <stp/>
        <stp>T</stp>
        <tr r="D64" s="18"/>
        <tr r="D64" s="18"/>
        <tr r="B30" s="17"/>
      </tp>
      <tp>
        <v>-600</v>
        <stp/>
        <stp>ContractData</stp>
        <stp>SOYAW3??1</stp>
        <stp>Bid</stp>
        <stp/>
        <stp>T</stp>
        <tr r="B28" s="16"/>
      </tp>
      <tp>
        <v>-530</v>
        <stp/>
        <stp>ContractData</stp>
        <stp>SOYAW3??1</stp>
        <stp>Ask</stp>
        <stp/>
        <stp>T</stp>
        <tr r="C28" s="16"/>
        <tr r="B63" s="15"/>
        <tr r="B63" s="15"/>
      </tp>
      <tp>
        <v>374.8</v>
        <stp/>
        <stp>ContractData</stp>
        <stp>SOYBW3??3</stp>
        <stp>Ask</stp>
        <stp/>
        <stp>T</stp>
        <tr r="C30" s="17"/>
        <tr r="D63" s="18"/>
        <tr r="D63" s="18"/>
      </tp>
      <tp t="s">
        <v/>
        <stp/>
        <stp>ContractData</stp>
        <stp>SOYBW3??2</stp>
        <stp>Ask</stp>
        <stp/>
        <stp>T</stp>
        <tr r="C29" s="17"/>
        <tr r="C63" s="18"/>
      </tp>
      <tp t="s">
        <v/>
        <stp/>
        <stp>ContractData</stp>
        <stp>SOYBW3??1</stp>
        <stp>Ask</stp>
        <stp/>
        <stp>T</stp>
        <tr r="C28" s="17"/>
        <tr r="B63" s="18"/>
      </tp>
      <tp t="s">
        <v>768: Current Message -&gt; Not found: SOYBW3</v>
        <stp/>
        <stp>ContractData</stp>
        <stp>SOYBW3??6</stp>
        <stp>Ask</stp>
        <stp/>
        <stp>T</stp>
        <tr r="G63" s="18"/>
        <tr r="G63" s="18"/>
      </tp>
      <tp t="s">
        <v>768: Current Message -&gt; Not found: SOYBW3</v>
        <stp/>
        <stp>ContractData</stp>
        <stp>SOYBW3??5</stp>
        <stp>Ask</stp>
        <stp/>
        <stp>T</stp>
        <tr r="F63" s="18"/>
        <tr r="F63" s="18"/>
      </tp>
      <tp>
        <v>235</v>
        <stp/>
        <stp>ContractData</stp>
        <stp>SOYBW3??4</stp>
        <stp>Ask</stp>
        <stp/>
        <stp>T</stp>
        <tr r="E63" s="18"/>
        <tr r="E63" s="18"/>
      </tp>
      <tp t="s">
        <v/>
        <stp/>
        <stp>ContractData</stp>
        <stp>SUNSW6??2</stp>
        <stp>Low</stp>
        <stp/>
        <stp>T</stp>
        <tr r="N80" s="20"/>
      </tp>
      <tp t="s">
        <v/>
        <stp/>
        <stp>ContractData</stp>
        <stp>SUNSW6??1</stp>
        <stp>Low</stp>
        <stp/>
        <stp>T</stp>
        <tr r="N79" s="20"/>
      </tp>
      <tp t="s">
        <v>768: Current Message -&gt; Not found: SUNSW6</v>
        <stp/>
        <stp>ContractData</stp>
        <stp>SUNSW6??3</stp>
        <stp>Ask</stp>
        <stp/>
        <stp>T</stp>
        <tr r="C54" s="19"/>
      </tp>
      <tp>
        <v>-426</v>
        <stp/>
        <stp>ContractData</stp>
        <stp>SUNSW6??2</stp>
        <stp>Ask</stp>
        <stp/>
        <stp>T</stp>
        <tr r="C53" s="19"/>
        <tr r="L87" s="20"/>
        <tr r="L87" s="20"/>
      </tp>
      <tp t="s">
        <v/>
        <stp/>
        <stp>ContractData</stp>
        <stp>SUNSW6??1</stp>
        <stp>Ask</stp>
        <stp/>
        <stp>T</stp>
        <tr r="K87" s="20"/>
        <tr r="C52" s="19"/>
      </tp>
      <tp t="s">
        <v/>
        <stp/>
        <stp>ContractData</stp>
        <stp>SUNSW6??1</stp>
        <stp>BID</stp>
        <stp/>
        <stp>T</stp>
        <tr r="K88" s="20"/>
      </tp>
      <tp t="s">
        <v/>
        <stp/>
        <stp>ContractData</stp>
        <stp>SUNSW6??1</stp>
        <stp>Bid</stp>
        <stp/>
        <stp>T</stp>
        <tr r="B52" s="19"/>
      </tp>
      <tp>
        <v>-723.80000000000007</v>
        <stp/>
        <stp>ContractData</stp>
        <stp>SUNSW6??2</stp>
        <stp>Bid</stp>
        <stp/>
        <stp>T</stp>
        <tr r="L88" s="20"/>
        <tr r="L88" s="20"/>
        <tr r="B53" s="19"/>
      </tp>
      <tp t="s">
        <v>768: Current Message -&gt; Not found: SUNSW6</v>
        <stp/>
        <stp>ContractData</stp>
        <stp>SUNSW6??3</stp>
        <stp>Bid</stp>
        <stp/>
        <stp>T</stp>
        <tr r="B54" s="19"/>
        <tr r="G54" s="19"/>
      </tp>
      <tp t="s">
        <v>Yellow Maize, Jul 26</v>
        <stp/>
        <stp>ContractData</stp>
        <stp>YMAZ??11</stp>
        <stp>LongDescription</stp>
        <tr r="B23" s="22"/>
      </tp>
      <tp t="s">
        <v>White Maize, Jul 26</v>
        <stp/>
        <stp>ContractData</stp>
        <stp>WMAZ??11</stp>
        <stp>LongDescription</stp>
        <tr r="B23" s="2"/>
      </tp>
      <tp t="s">
        <v>Yellow Maize, Dec 25</v>
        <stp/>
        <stp>ContractData</stp>
        <stp>YMAZ??10</stp>
        <stp>LongDescription</stp>
        <tr r="B22" s="22"/>
      </tp>
      <tp t="s">
        <v>White Maize, Dec 25</v>
        <stp/>
        <stp>ContractData</stp>
        <stp>WMAZ??10</stp>
        <stp>LongDescription</stp>
        <tr r="B22" s="2"/>
      </tp>
      <tp>
        <v>3814.2000000000003</v>
        <stp/>
        <stp>ContractData</stp>
        <stp>YMAZ??8</stp>
        <stp>LastTrade</stp>
        <stp/>
        <stp>T</stp>
        <tr r="D8" s="21"/>
      </tp>
      <tp>
        <v>4000</v>
        <stp/>
        <stp>ContractData</stp>
        <stp>WMAZ??8</stp>
        <stp>LastTrade</stp>
        <stp/>
        <stp>T</stp>
        <tr r="D8" s="12"/>
      </tp>
      <tp>
        <v>3929.8</v>
        <stp/>
        <stp>ContractData</stp>
        <stp>YMAZ??9</stp>
        <stp>LastTrade</stp>
        <stp/>
        <stp>T</stp>
        <tr r="D9" s="21"/>
      </tp>
      <tp t="s">
        <v/>
        <stp/>
        <stp>ContractData</stp>
        <stp>WMAZ??9</stp>
        <stp>LastTrade</stp>
        <stp/>
        <stp>T</stp>
        <tr r="D9" s="12"/>
      </tp>
      <tp t="s">
        <v/>
        <stp/>
        <stp>ContractData</stp>
        <stp>YMAZ??6</stp>
        <stp>LastTrade</stp>
        <stp/>
        <stp>T</stp>
        <tr r="D6" s="21"/>
      </tp>
      <tp t="s">
        <v/>
        <stp/>
        <stp>ContractData</stp>
        <stp>WMAZ??6</stp>
        <stp>LastTrade</stp>
        <stp/>
        <stp>T</stp>
        <tr r="D6" s="12"/>
      </tp>
      <tp>
        <v>3850</v>
        <stp/>
        <stp>ContractData</stp>
        <stp>YMAZ??7</stp>
        <stp>LastTrade</stp>
        <stp/>
        <stp>T</stp>
        <tr r="D7" s="21"/>
      </tp>
      <tp>
        <v>4120</v>
        <stp/>
        <stp>ContractData</stp>
        <stp>WMAZ??7</stp>
        <stp>LastTrade</stp>
        <stp/>
        <stp>T</stp>
        <tr r="D7" s="12"/>
      </tp>
      <tp>
        <v>4870</v>
        <stp/>
        <stp>ContractData</stp>
        <stp>YMAZ??4</stp>
        <stp>LastTrade</stp>
        <stp/>
        <stp>T</stp>
        <tr r="D4" s="21"/>
      </tp>
      <tp>
        <v>5860</v>
        <stp/>
        <stp>ContractData</stp>
        <stp>WMAZ??4</stp>
        <stp>LastTrade</stp>
        <stp/>
        <stp>T</stp>
        <tr r="D4" s="12"/>
      </tp>
      <tp>
        <v>4745</v>
        <stp/>
        <stp>ContractData</stp>
        <stp>YMAZ??5</stp>
        <stp>LastTrade</stp>
        <stp/>
        <stp>T</stp>
        <tr r="D5" s="21"/>
      </tp>
      <tp>
        <v>5851</v>
        <stp/>
        <stp>ContractData</stp>
        <stp>WMAZ??5</stp>
        <stp>LastTrade</stp>
        <stp/>
        <stp>T</stp>
        <tr r="D5" s="12"/>
      </tp>
      <tp>
        <v>4785.2</v>
        <stp/>
        <stp>ContractData</stp>
        <stp>YMAZ??2</stp>
        <stp>LastTrade</stp>
        <stp/>
        <stp>T</stp>
        <tr r="D2" s="21"/>
      </tp>
      <tp>
        <v>6069</v>
        <stp/>
        <stp>ContractData</stp>
        <stp>WMAZ??2</stp>
        <stp>LastTrade</stp>
        <stp/>
        <stp>T</stp>
        <tr r="D2" s="12"/>
      </tp>
      <tp t="s">
        <v/>
        <stp/>
        <stp>ContractData</stp>
        <stp>YMAZ??3</stp>
        <stp>LastTrade</stp>
        <stp/>
        <stp>T</stp>
        <tr r="D3" s="21"/>
      </tp>
      <tp>
        <v>6030</v>
        <stp/>
        <stp>ContractData</stp>
        <stp>WMAZ??3</stp>
        <stp>LastTrade</stp>
        <stp/>
        <stp>T</stp>
        <tr r="D3" s="12"/>
      </tp>
      <tp>
        <v>4835</v>
        <stp/>
        <stp>ContractData</stp>
        <stp>YMAZ??1</stp>
        <stp>LastTrade</stp>
        <stp/>
        <stp>T</stp>
        <tr r="D1" s="21"/>
        <tr r="L1" s="21"/>
      </tp>
      <tp>
        <v>6125</v>
        <stp/>
        <stp>ContractData</stp>
        <stp>WMAZ??1</stp>
        <stp>LastTrade</stp>
        <stp/>
        <stp>T</stp>
        <tr r="L1" s="12"/>
        <tr r="D1" s="12"/>
      </tp>
      <tp>
        <v>-3</v>
        <stp/>
        <stp>ContractData</stp>
        <stp>WEAT??4</stp>
        <stp>NetLastTradeToday</stp>
        <stp/>
        <stp>T</stp>
        <tr r="G16" s="14"/>
        <tr r="H16" s="14"/>
      </tp>
      <tp t="s">
        <v/>
        <stp/>
        <stp>ContractData</stp>
        <stp>WEAT??5</stp>
        <stp>NetLastTradeToday</stp>
        <stp/>
        <stp>T</stp>
        <tr r="G17" s="14"/>
        <tr r="H17" s="14"/>
      </tp>
      <tp t="s">
        <v/>
        <stp/>
        <stp>ContractData</stp>
        <stp>WEAT??6</stp>
        <stp>NetLastTradeToday</stp>
        <stp/>
        <stp>T</stp>
        <tr r="H18" s="14"/>
        <tr r="G18" s="14"/>
      </tp>
      <tp t="s">
        <v/>
        <stp/>
        <stp>ContractData</stp>
        <stp>WEAT??7</stp>
        <stp>NetLastTradeToday</stp>
        <stp/>
        <stp>T</stp>
        <tr r="H19" s="14"/>
        <tr r="G19" s="14"/>
      </tp>
      <tp>
        <v>-5</v>
        <stp/>
        <stp>ContractData</stp>
        <stp>WEAT??1</stp>
        <stp>NetLastTradeToday</stp>
        <stp/>
        <stp>T</stp>
        <tr r="H13" s="14"/>
        <tr r="G13" s="14"/>
      </tp>
      <tp>
        <v>1</v>
        <stp/>
        <stp>ContractData</stp>
        <stp>WEAT??2</stp>
        <stp>NetLastTradeToday</stp>
        <stp/>
        <stp>T</stp>
        <tr r="G14" s="14"/>
        <tr r="H14" s="14"/>
      </tp>
      <tp t="s">
        <v/>
        <stp/>
        <stp>ContractData</stp>
        <stp>WEAT??3</stp>
        <stp>NetLastTradeToday</stp>
        <stp/>
        <stp>T</stp>
        <tr r="G15" s="14"/>
        <tr r="H15" s="14"/>
      </tp>
      <tp>
        <v>9802.8000000000011</v>
        <stp/>
        <stp>ContractData</stp>
        <stp>SUNS??7</stp>
        <stp>LastTradeorSettle</stp>
        <stp/>
        <stp>T</stp>
        <tr r="F19" s="20"/>
      </tp>
      <tp>
        <v>9710</v>
        <stp/>
        <stp>ContractData</stp>
        <stp>SUNS??6</stp>
        <stp>LastTradeorSettle</stp>
        <stp/>
        <stp>T</stp>
        <tr r="F18" s="20"/>
      </tp>
      <tp t="s">
        <v/>
        <stp/>
        <stp>ContractData</stp>
        <stp>SUNS??5</stp>
        <stp>LastTradeorSettle</stp>
        <stp/>
        <stp>T</stp>
        <tr r="F17" s="20"/>
      </tp>
      <tp>
        <v>10600</v>
        <stp/>
        <stp>ContractData</stp>
        <stp>SUNS??4</stp>
        <stp>LastTradeorSettle</stp>
        <stp/>
        <stp>T</stp>
        <tr r="F16" s="20"/>
      </tp>
      <tp t="s">
        <v/>
        <stp/>
        <stp>ContractData</stp>
        <stp>SUNS??3</stp>
        <stp>LastTradeorSettle</stp>
        <stp/>
        <stp>T</stp>
        <tr r="F15" s="20"/>
      </tp>
      <tp>
        <v>10612.2</v>
        <stp/>
        <stp>ContractData</stp>
        <stp>SUNS??2</stp>
        <stp>LastTradeorSettle</stp>
        <stp/>
        <stp>T</stp>
        <tr r="F14" s="20"/>
      </tp>
      <tp>
        <v>10600</v>
        <stp/>
        <stp>ContractData</stp>
        <stp>SUNS??1</stp>
        <stp>LastTradeorSettle</stp>
        <stp/>
        <stp>T</stp>
        <tr r="F13" s="20"/>
      </tp>
      <tp t="s">
        <v/>
        <stp/>
        <stp>ContractData</stp>
        <stp>SUNS??8</stp>
        <stp>LastTradeorSettle</stp>
        <stp/>
        <stp>T</stp>
        <tr r="F20" s="20"/>
      </tp>
      <tp t="s">
        <v/>
        <stp/>
        <stp>ContractData</stp>
        <stp>SUNSW4??4</stp>
        <stp>Low</stp>
        <stp/>
        <stp>T</stp>
        <tr r="N57" s="20"/>
      </tp>
      <tp t="s">
        <v/>
        <stp/>
        <stp>ContractData</stp>
        <stp>SUNSW4??3</stp>
        <stp>Low</stp>
        <stp/>
        <stp>T</stp>
        <tr r="N56" s="20"/>
      </tp>
      <tp t="s">
        <v/>
        <stp/>
        <stp>ContractData</stp>
        <stp>SUNSW4??2</stp>
        <stp>Low</stp>
        <stp/>
        <stp>T</stp>
        <tr r="N55" s="20"/>
      </tp>
      <tp t="s">
        <v/>
        <stp/>
        <stp>ContractData</stp>
        <stp>SUNSW4??1</stp>
        <stp>Low</stp>
        <stp/>
        <stp>T</stp>
        <tr r="N54" s="20"/>
      </tp>
      <tp>
        <v>-676</v>
        <stp/>
        <stp>ContractData</stp>
        <stp>SUNSW4??3</stp>
        <stp>Ask</stp>
        <stp/>
        <stp>T</stp>
        <tr r="C38" s="19"/>
        <tr r="M63" s="20"/>
        <tr r="M63" s="20"/>
      </tp>
      <tp t="s">
        <v/>
        <stp/>
        <stp>ContractData</stp>
        <stp>SUNSW4??2</stp>
        <stp>Ask</stp>
        <stp/>
        <stp>T</stp>
        <tr r="L63" s="20"/>
        <tr r="C37" s="19"/>
      </tp>
      <tp t="s">
        <v/>
        <stp/>
        <stp>ContractData</stp>
        <stp>SUNSW4??1</stp>
        <stp>Ask</stp>
        <stp/>
        <stp>T</stp>
        <tr r="C36" s="19"/>
        <tr r="K63" s="20"/>
      </tp>
      <tp t="s">
        <v>768: Current Message -&gt; Not found: SUNSW4</v>
        <stp/>
        <stp>ContractData</stp>
        <stp>SUNSW4??5</stp>
        <stp>Ask</stp>
        <stp/>
        <stp>T</stp>
        <tr r="C40" s="19"/>
      </tp>
      <tp>
        <v>482</v>
        <stp/>
        <stp>ContractData</stp>
        <stp>SUNSW4??4</stp>
        <stp>Ask</stp>
        <stp/>
        <stp>T</stp>
        <tr r="C39" s="19"/>
        <tr r="N63" s="20"/>
        <tr r="N63" s="20"/>
      </tp>
      <tp t="s">
        <v/>
        <stp/>
        <stp>ContractData</stp>
        <stp>SUNSW4??1</stp>
        <stp>BID</stp>
        <stp/>
        <stp>T</stp>
        <tr r="K64" s="20"/>
      </tp>
      <tp t="s">
        <v/>
        <stp/>
        <stp>ContractData</stp>
        <stp>SUNSW4??2</stp>
        <stp>BID</stp>
        <stp/>
        <stp>T</stp>
        <tr r="L64" s="20"/>
      </tp>
      <tp>
        <v>150.20000000000002</v>
        <stp/>
        <stp>ContractData</stp>
        <stp>SUNSW4??4</stp>
        <stp>Bid</stp>
        <stp/>
        <stp>T</stp>
        <tr r="B39" s="19"/>
        <tr r="N64" s="20"/>
        <tr r="N64" s="20"/>
      </tp>
      <tp t="s">
        <v>768: Current Message -&gt; Not found: SUNSW4</v>
        <stp/>
        <stp>ContractData</stp>
        <stp>SUNSW4??5</stp>
        <stp>Bid</stp>
        <stp/>
        <stp>T</stp>
        <tr r="B40" s="19"/>
        <tr r="G40" s="19"/>
      </tp>
      <tp t="s">
        <v/>
        <stp/>
        <stp>ContractData</stp>
        <stp>SUNSW4??1</stp>
        <stp>Bid</stp>
        <stp/>
        <stp>T</stp>
        <tr r="B36" s="19"/>
      </tp>
      <tp t="s">
        <v/>
        <stp/>
        <stp>ContractData</stp>
        <stp>SUNSW4??2</stp>
        <stp>Bid</stp>
        <stp/>
        <stp>T</stp>
        <tr r="B37" s="19"/>
      </tp>
      <tp>
        <v>-823.80000000000007</v>
        <stp/>
        <stp>ContractData</stp>
        <stp>SUNSW4??3</stp>
        <stp>Bid</stp>
        <stp/>
        <stp>T</stp>
        <tr r="M64" s="20"/>
        <tr r="M64" s="20"/>
        <tr r="B38" s="19"/>
      </tp>
      <tp t="s">
        <v/>
        <stp/>
        <stp>ContractData</stp>
        <stp>SOYB??6</stp>
        <stp>LastTrade</stp>
        <stp/>
        <stp>T</stp>
        <tr r="D6" s="17"/>
      </tp>
      <tp t="s">
        <v/>
        <stp/>
        <stp>ContractData</stp>
        <stp>SOYA??6</stp>
        <stp>LastTrade</stp>
        <stp/>
        <stp>T</stp>
        <tr r="D6" s="16"/>
      </tp>
      <tp t="s">
        <v/>
        <stp/>
        <stp>ContractData</stp>
        <stp>SOYB??7</stp>
        <stp>LastTrade</stp>
        <stp/>
        <stp>T</stp>
        <tr r="D7" s="17"/>
      </tp>
      <tp t="s">
        <v/>
        <stp/>
        <stp>ContractData</stp>
        <stp>SOYB??4</stp>
        <stp>LastTrade</stp>
        <stp/>
        <stp>T</stp>
        <tr r="D4" s="17"/>
      </tp>
      <tp>
        <v>8440</v>
        <stp/>
        <stp>ContractData</stp>
        <stp>SOYA??4</stp>
        <stp>LastTrade</stp>
        <stp/>
        <stp>T</stp>
        <tr r="D4" s="16"/>
      </tp>
      <tp>
        <v>7500</v>
        <stp/>
        <stp>ContractData</stp>
        <stp>SOYB??5</stp>
        <stp>LastTrade</stp>
        <stp/>
        <stp>T</stp>
        <tr r="D5" s="17"/>
      </tp>
      <tp t="s">
        <v/>
        <stp/>
        <stp>ContractData</stp>
        <stp>SOYA??5</stp>
        <stp>LastTrade</stp>
        <stp/>
        <stp>T</stp>
        <tr r="D5" s="16"/>
      </tp>
      <tp t="s">
        <v/>
        <stp/>
        <stp>ContractData</stp>
        <stp>SOYB??2</stp>
        <stp>LastTrade</stp>
        <stp/>
        <stp>T</stp>
        <tr r="D2" s="17"/>
      </tp>
      <tp>
        <v>8981</v>
        <stp/>
        <stp>ContractData</stp>
        <stp>SOYA??2</stp>
        <stp>LastTrade</stp>
        <stp/>
        <stp>T</stp>
        <tr r="D2" s="16"/>
      </tp>
      <tp t="s">
        <v/>
        <stp/>
        <stp>ContractData</stp>
        <stp>SOYB??3</stp>
        <stp>LastTrade</stp>
        <stp/>
        <stp>T</stp>
        <tr r="D3" s="17"/>
      </tp>
      <tp t="s">
        <v/>
        <stp/>
        <stp>ContractData</stp>
        <stp>SOYA??3</stp>
        <stp>LastTrade</stp>
        <stp/>
        <stp>T</stp>
        <tr r="D3" s="16"/>
      </tp>
      <tp t="s">
        <v/>
        <stp/>
        <stp>ContractData</stp>
        <stp>SOYB??1</stp>
        <stp>LastTrade</stp>
        <stp/>
        <stp>T</stp>
        <tr r="D1" s="17"/>
        <tr r="L1" s="17"/>
      </tp>
      <tp>
        <v>9032</v>
        <stp/>
        <stp>ContractData</stp>
        <stp>SOYA??1</stp>
        <stp>LastTrade</stp>
        <stp/>
        <stp>T</stp>
        <tr r="D1" s="16"/>
        <tr r="L1" s="16"/>
      </tp>
      <tp t="s">
        <v/>
        <stp/>
        <stp>ContractData</stp>
        <stp>SOYB??8</stp>
        <stp>LastTrade</stp>
        <stp/>
        <stp>T</stp>
        <tr r="D8" s="17"/>
      </tp>
      <tp t="s">
        <v/>
        <stp/>
        <stp>ContractData</stp>
        <stp>SUNSW5??2</stp>
        <stp>Low</stp>
        <stp/>
        <stp>T</stp>
        <tr r="E80" s="20"/>
      </tp>
      <tp>
        <v>-964</v>
        <stp/>
        <stp>ContractData</stp>
        <stp>SUNSW5??1</stp>
        <stp>Low</stp>
        <stp/>
        <stp>T</stp>
        <tr r="E79" s="20"/>
      </tp>
      <tp t="s">
        <v>768: Current Message -&gt; Not found: SUNSW5</v>
        <stp/>
        <stp>ContractData</stp>
        <stp>SUNSW5??3</stp>
        <stp>Ask</stp>
        <stp/>
        <stp>T</stp>
        <tr r="C46" s="19"/>
      </tp>
      <tp t="s">
        <v/>
        <stp/>
        <stp>ContractData</stp>
        <stp>SUNSW5??2</stp>
        <stp>Ask</stp>
        <stp/>
        <stp>T</stp>
        <tr r="C45" s="19"/>
        <tr r="C87" s="20"/>
      </tp>
      <tp>
        <v>-862.2</v>
        <stp/>
        <stp>ContractData</stp>
        <stp>SUNSW5??1</stp>
        <stp>Ask</stp>
        <stp/>
        <stp>T</stp>
        <tr r="B87" s="20"/>
        <tr r="B87" s="20"/>
        <tr r="C44" s="19"/>
      </tp>
      <tp>
        <v>-953</v>
        <stp/>
        <stp>ContractData</stp>
        <stp>SUNSW5??1</stp>
        <stp>BID</stp>
        <stp/>
        <stp>T</stp>
        <tr r="B88" s="20"/>
        <tr r="B88" s="20"/>
      </tp>
      <tp>
        <v>-953</v>
        <stp/>
        <stp>ContractData</stp>
        <stp>SUNSW5??1</stp>
        <stp>Bid</stp>
        <stp/>
        <stp>T</stp>
        <tr r="B44" s="19"/>
      </tp>
      <tp t="s">
        <v/>
        <stp/>
        <stp>ContractData</stp>
        <stp>SUNSW5??2</stp>
        <stp>Bid</stp>
        <stp/>
        <stp>T</stp>
        <tr r="B45" s="19"/>
        <tr r="C88" s="20"/>
      </tp>
      <tp t="s">
        <v>768: Current Message -&gt; Not found: SUNSW5</v>
        <stp/>
        <stp>ContractData</stp>
        <stp>SUNSW5??3</stp>
        <stp>Bid</stp>
        <stp/>
        <stp>T</stp>
        <tr r="B46" s="19"/>
        <tr r="G46" s="19"/>
      </tp>
      <tp t="s">
        <v/>
        <stp/>
        <stp>ContractData</stp>
        <stp>SUNSW2??4</stp>
        <stp>Low</stp>
        <stp/>
        <stp>T</stp>
        <tr r="N32" s="20"/>
      </tp>
      <tp>
        <v>116</v>
        <stp/>
        <stp>ContractData</stp>
        <stp>SUNSW2??3</stp>
        <stp>Low</stp>
        <stp/>
        <stp>T</stp>
        <tr r="N31" s="20"/>
      </tp>
      <tp>
        <v>-901</v>
        <stp/>
        <stp>ContractData</stp>
        <stp>SUNSW2??2</stp>
        <stp>Low</stp>
        <stp/>
        <stp>T</stp>
        <tr r="N30" s="20"/>
      </tp>
      <tp t="s">
        <v/>
        <stp/>
        <stp>ContractData</stp>
        <stp>SUNSW2??1</stp>
        <stp>Low</stp>
        <stp/>
        <stp>T</stp>
        <tr r="N29" s="20"/>
      </tp>
      <tp>
        <v>165</v>
        <stp/>
        <stp>ContractData</stp>
        <stp>SUNSW2??3</stp>
        <stp>Ask</stp>
        <stp/>
        <stp>T</stp>
        <tr r="M38" s="20"/>
        <tr r="M38" s="20"/>
        <tr r="C22" s="19"/>
      </tp>
      <tp>
        <v>-840</v>
        <stp/>
        <stp>ContractData</stp>
        <stp>SUNSW2??2</stp>
        <stp>Ask</stp>
        <stp/>
        <stp>T</stp>
        <tr r="L38" s="20"/>
        <tr r="L38" s="20"/>
        <tr r="C21" s="19"/>
      </tp>
      <tp t="s">
        <v/>
        <stp/>
        <stp>ContractData</stp>
        <stp>SUNSW2??1</stp>
        <stp>Ask</stp>
        <stp/>
        <stp>T</stp>
        <tr r="C20" s="19"/>
        <tr r="K38" s="20"/>
      </tp>
      <tp t="s">
        <v>768: Current Message -&gt; Not found: SUNSW2</v>
        <stp/>
        <stp>ContractData</stp>
        <stp>SUNSW2??5</stp>
        <stp>Ask</stp>
        <stp/>
        <stp>T</stp>
        <tr r="C24" s="19"/>
      </tp>
      <tp>
        <v>250</v>
        <stp/>
        <stp>ContractData</stp>
        <stp>SUNSW2??4</stp>
        <stp>Ask</stp>
        <stp/>
        <stp>T</stp>
        <tr r="N38" s="20"/>
        <tr r="N38" s="20"/>
        <tr r="C23" s="19"/>
      </tp>
      <tp>
        <v>100</v>
        <stp/>
        <stp>ContractData</stp>
        <stp>SUNSW2??4</stp>
        <stp>Bid</stp>
        <stp/>
        <stp>T</stp>
        <tr r="N39" s="20"/>
        <tr r="N39" s="20"/>
        <tr r="B23" s="19"/>
        <tr r="G23" s="19"/>
      </tp>
      <tp t="s">
        <v>768: Current Message -&gt; Not found: SUNSW2</v>
        <stp/>
        <stp>ContractData</stp>
        <stp>SUNSW2??5</stp>
        <stp>Bid</stp>
        <stp/>
        <stp>T</stp>
        <tr r="G24" s="19"/>
        <tr r="B24" s="19"/>
      </tp>
      <tp t="s">
        <v/>
        <stp/>
        <stp>ContractData</stp>
        <stp>SUNSW2??1</stp>
        <stp>Bid</stp>
        <stp/>
        <stp>T</stp>
        <tr r="G20" s="19"/>
        <tr r="K39" s="20"/>
        <tr r="B20" s="19"/>
      </tp>
      <tp>
        <v>-920</v>
        <stp/>
        <stp>ContractData</stp>
        <stp>SUNSW2??2</stp>
        <stp>Bid</stp>
        <stp/>
        <stp>T</stp>
        <tr r="L39" s="20"/>
        <tr r="L39" s="20"/>
        <tr r="B21" s="19"/>
        <tr r="G21" s="19"/>
      </tp>
      <tp>
        <v>118</v>
        <stp/>
        <stp>ContractData</stp>
        <stp>SUNSW2??3</stp>
        <stp>Bid</stp>
        <stp/>
        <stp>T</stp>
        <tr r="M39" s="20"/>
        <tr r="M39" s="20"/>
        <tr r="G22" s="19"/>
        <tr r="B22" s="19"/>
      </tp>
      <tp t="s">
        <v/>
        <stp/>
        <stp>ContractData</stp>
        <stp>SOYAX25</stp>
        <stp>Bid</stp>
        <stp/>
        <stp>T</stp>
        <tr r="P9" s="15"/>
      </tp>
      <tp>
        <v>9021</v>
        <stp/>
        <stp>ContractData</stp>
        <stp>SOYAX24</stp>
        <stp>Bid</stp>
        <stp/>
        <stp>T</stp>
        <tr r="D9" s="15"/>
        <tr r="K9" s="15"/>
        <tr r="K9" s="15"/>
      </tp>
      <tp>
        <v>9000</v>
        <stp/>
        <stp>ContractData</stp>
        <stp>SOYAZ24</stp>
        <stp>Ask</stp>
        <stp/>
        <stp>T</stp>
        <tr r="L8" s="15"/>
        <tr r="L8" s="15"/>
      </tp>
      <tp>
        <v>8941</v>
        <stp/>
        <stp>ContractData</stp>
        <stp>SOYAZ24</stp>
        <stp>Bid</stp>
        <stp/>
        <stp>T</stp>
        <tr r="L9" s="15"/>
        <tr r="L9" s="15"/>
      </tp>
      <tp>
        <v>9045</v>
        <stp/>
        <stp>ContractData</stp>
        <stp>SOYAX24</stp>
        <stp>Ask</stp>
        <stp/>
        <stp>T</stp>
        <tr r="D7" s="15"/>
        <tr r="K8" s="15"/>
        <tr r="K8" s="15"/>
      </tp>
      <tp t="s">
        <v/>
        <stp/>
        <stp>ContractData</stp>
        <stp>SOYAX25</stp>
        <stp>Ask</stp>
        <stp/>
        <stp>T</stp>
        <tr r="P8" s="15"/>
      </tp>
      <tp t="s">
        <v/>
        <stp/>
        <stp>ContractData</stp>
        <stp>SOYAK25</stp>
        <stp>Ask</stp>
        <stp/>
        <stp>T</stp>
        <tr r="O8" s="15"/>
      </tp>
      <tp>
        <v>8431</v>
        <stp/>
        <stp>ContractData</stp>
        <stp>SOYAH25</stp>
        <stp>Bid</stp>
        <stp/>
        <stp>T</stp>
        <tr r="N9" s="15"/>
        <tr r="N9" s="15"/>
      </tp>
      <tp>
        <v>8463</v>
        <stp/>
        <stp>ContractData</stp>
        <stp>SOYAH25</stp>
        <stp>Ask</stp>
        <stp/>
        <stp>T</stp>
        <tr r="N8" s="15"/>
        <tr r="N8" s="15"/>
      </tp>
      <tp t="s">
        <v/>
        <stp/>
        <stp>ContractData</stp>
        <stp>SOYAK25</stp>
        <stp>Bid</stp>
        <stp/>
        <stp>T</stp>
        <tr r="O9" s="15"/>
      </tp>
      <tp>
        <v>8940</v>
        <stp/>
        <stp>ContractData</stp>
        <stp>SOYAF25</stp>
        <stp>Ask</stp>
        <stp/>
        <stp>T</stp>
        <tr r="M8" s="15"/>
        <tr r="M8" s="15"/>
      </tp>
      <tp>
        <v>8731.2000000000007</v>
        <stp/>
        <stp>ContractData</stp>
        <stp>SOYAF25</stp>
        <stp>Bid</stp>
        <stp/>
        <stp>T</stp>
        <tr r="M9" s="15"/>
        <tr r="M9" s="15"/>
      </tp>
      <tp t="s">
        <v/>
        <stp/>
        <stp>ContractData</stp>
        <stp>SOYA??6</stp>
        <stp>Ask</stp>
        <stp/>
        <stp>T</stp>
        <tr r="C6" s="16"/>
      </tp>
      <tp>
        <v>8463</v>
        <stp/>
        <stp>ContractData</stp>
        <stp>SOYA??4</stp>
        <stp>Ask</stp>
        <stp/>
        <stp>T</stp>
        <tr r="C4" s="16"/>
      </tp>
      <tp t="s">
        <v/>
        <stp/>
        <stp>ContractData</stp>
        <stp>SOYA??5</stp>
        <stp>Ask</stp>
        <stp/>
        <stp>T</stp>
        <tr r="C5" s="16"/>
      </tp>
      <tp>
        <v>9000</v>
        <stp/>
        <stp>ContractData</stp>
        <stp>SOYA??2</stp>
        <stp>Ask</stp>
        <stp/>
        <stp>T</stp>
        <tr r="C2" s="16"/>
      </tp>
      <tp>
        <v>8940</v>
        <stp/>
        <stp>ContractData</stp>
        <stp>SOYA??3</stp>
        <stp>Ask</stp>
        <stp/>
        <stp>T</stp>
        <tr r="C3" s="16"/>
      </tp>
      <tp>
        <v>9045</v>
        <stp/>
        <stp>ContractData</stp>
        <stp>SOYA??1</stp>
        <stp>Ask</stp>
        <stp/>
        <stp>T</stp>
        <tr r="C1" s="16"/>
        <tr r="K1" s="16"/>
      </tp>
      <tp t="s">
        <v/>
        <stp/>
        <stp>ContractData</stp>
        <stp>SUNSW3??3</stp>
        <stp>Low</stp>
        <stp/>
        <stp>T</stp>
        <tr r="E56" s="20"/>
      </tp>
      <tp t="s">
        <v/>
        <stp/>
        <stp>ContractData</stp>
        <stp>SUNSW3??2</stp>
        <stp>Low</stp>
        <stp/>
        <stp>T</stp>
        <tr r="E55" s="20"/>
      </tp>
      <tp>
        <v>-70</v>
        <stp/>
        <stp>ContractData</stp>
        <stp>SUNSW3??1</stp>
        <stp>Low</stp>
        <stp/>
        <stp>T</stp>
        <tr r="E54" s="20"/>
      </tp>
      <tp>
        <v>9021</v>
        <stp/>
        <stp>ContractData</stp>
        <stp>SOYA??1</stp>
        <stp>Bid</stp>
        <stp/>
        <stp>T</stp>
        <tr r="B1" s="16"/>
        <tr r="J1" s="16"/>
      </tp>
      <tp>
        <v>8731.2000000000007</v>
        <stp/>
        <stp>ContractData</stp>
        <stp>SOYA??3</stp>
        <stp>Bid</stp>
        <stp/>
        <stp>T</stp>
        <tr r="B3" s="16"/>
      </tp>
      <tp>
        <v>8941</v>
        <stp/>
        <stp>ContractData</stp>
        <stp>SOYA??2</stp>
        <stp>Bid</stp>
        <stp/>
        <stp>T</stp>
        <tr r="B2" s="16"/>
      </tp>
      <tp t="s">
        <v/>
        <stp/>
        <stp>ContractData</stp>
        <stp>SOYA??5</stp>
        <stp>Bid</stp>
        <stp/>
        <stp>T</stp>
        <tr r="B5" s="16"/>
      </tp>
      <tp>
        <v>8431</v>
        <stp/>
        <stp>ContractData</stp>
        <stp>SOYA??4</stp>
        <stp>Bid</stp>
        <stp/>
        <stp>T</stp>
        <tr r="B4" s="16"/>
      </tp>
      <tp t="s">
        <v/>
        <stp/>
        <stp>ContractData</stp>
        <stp>SOYA??6</stp>
        <stp>Bid</stp>
        <stp/>
        <stp>T</stp>
        <tr r="B6" s="16"/>
      </tp>
      <tp>
        <v>8866.8000000000011</v>
        <stp/>
        <stp>ContractData</stp>
        <stp>SOYA??2</stp>
        <stp>Low</stp>
        <stp/>
        <stp>T</stp>
        <tr r="E14" s="15"/>
      </tp>
      <tp t="s">
        <v/>
        <stp/>
        <stp>ContractData</stp>
        <stp>SOYA??3</stp>
        <stp>Low</stp>
        <stp/>
        <stp>T</stp>
        <tr r="E15" s="15"/>
      </tp>
      <tp>
        <v>9000</v>
        <stp/>
        <stp>ContractData</stp>
        <stp>SOYA??1</stp>
        <stp>Low</stp>
        <stp/>
        <stp>T</stp>
        <tr r="E13" s="15"/>
      </tp>
      <tp t="s">
        <v/>
        <stp/>
        <stp>ContractData</stp>
        <stp>SOYA??6</stp>
        <stp>Low</stp>
        <stp/>
        <stp>T</stp>
        <tr r="E18" s="15"/>
      </tp>
      <tp>
        <v>8400</v>
        <stp/>
        <stp>ContractData</stp>
        <stp>SOYA??4</stp>
        <stp>Low</stp>
        <stp/>
        <stp>T</stp>
        <tr r="E16" s="15"/>
      </tp>
      <tp t="s">
        <v/>
        <stp/>
        <stp>ContractData</stp>
        <stp>SOYA??5</stp>
        <stp>Low</stp>
        <stp/>
        <stp>T</stp>
        <tr r="E17" s="15"/>
      </tp>
      <tp t="s">
        <v/>
        <stp/>
        <stp>ContractData</stp>
        <stp>SUNSW3??3</stp>
        <stp>Ask</stp>
        <stp/>
        <stp>T</stp>
        <tr r="D63" s="20"/>
        <tr r="C30" s="19"/>
      </tp>
      <tp t="s">
        <v/>
        <stp/>
        <stp>ContractData</stp>
        <stp>SUNSW3??2</stp>
        <stp>Ask</stp>
        <stp/>
        <stp>T</stp>
        <tr r="C29" s="19"/>
        <tr r="C63" s="20"/>
      </tp>
      <tp>
        <v>0</v>
        <stp/>
        <stp>ContractData</stp>
        <stp>SUNSW3??1</stp>
        <stp>Ask</stp>
        <stp/>
        <stp>T</stp>
        <tr r="C28" s="19"/>
        <tr r="B63" s="20"/>
        <tr r="B63" s="20"/>
      </tp>
      <tp>
        <v>-26.400000000000002</v>
        <stp/>
        <stp>ContractData</stp>
        <stp>SUNSW3??1</stp>
        <stp>BID</stp>
        <stp/>
        <stp>T</stp>
        <tr r="B64" s="20"/>
        <tr r="B64" s="20"/>
      </tp>
      <tp t="s">
        <v/>
        <stp/>
        <stp>ContractData</stp>
        <stp>SUNSW3??2</stp>
        <stp>BID</stp>
        <stp/>
        <stp>T</stp>
        <tr r="C64" s="20"/>
      </tp>
      <tp>
        <v>-26.400000000000002</v>
        <stp/>
        <stp>ContractData</stp>
        <stp>SUNSW3??1</stp>
        <stp>Bid</stp>
        <stp/>
        <stp>T</stp>
        <tr r="B28" s="19"/>
      </tp>
      <tp t="s">
        <v/>
        <stp/>
        <stp>ContractData</stp>
        <stp>SUNSW3??2</stp>
        <stp>Bid</stp>
        <stp/>
        <stp>T</stp>
        <tr r="B29" s="19"/>
      </tp>
      <tp t="s">
        <v/>
        <stp/>
        <stp>ContractData</stp>
        <stp>SUNSW3??3</stp>
        <stp>Bid</stp>
        <stp/>
        <stp>T</stp>
        <tr r="D64" s="20"/>
        <tr r="B30" s="19"/>
      </tp>
      <tp t="s">
        <v/>
        <stp/>
        <stp>ContractData</stp>
        <stp>SOYBX24</stp>
        <stp>Bid</stp>
        <stp/>
        <stp>T</stp>
        <tr r="K9" s="18"/>
      </tp>
      <tp t="s">
        <v/>
        <stp/>
        <stp>ContractData</stp>
        <stp>SOYBZ24</stp>
        <stp>Ask</stp>
        <stp/>
        <stp>T</stp>
        <tr r="L8" s="18"/>
      </tp>
      <tp>
        <v>8189.8</v>
        <stp/>
        <stp>ContractData</stp>
        <stp>SOYBZ25</stp>
        <stp>Ask</stp>
        <stp/>
        <stp>T</stp>
        <tr r="R8" s="18"/>
        <tr r="R8" s="18"/>
      </tp>
      <tp>
        <v>7821</v>
        <stp/>
        <stp>ContractData</stp>
        <stp>SOYBZ25</stp>
        <stp>Bid</stp>
        <stp/>
        <stp>T</stp>
        <tr r="R9" s="18"/>
        <tr r="R9" s="18"/>
      </tp>
      <tp t="s">
        <v/>
        <stp/>
        <stp>ContractData</stp>
        <stp>SOYBZ24</stp>
        <stp>Bid</stp>
        <stp/>
        <stp>T</stp>
        <tr r="L9" s="18"/>
      </tp>
      <tp t="s">
        <v/>
        <stp/>
        <stp>ContractData</stp>
        <stp>SOYBX24</stp>
        <stp>Ask</stp>
        <stp/>
        <stp>T</stp>
        <tr r="K8" s="18"/>
      </tp>
      <tp>
        <v>7721</v>
        <stp/>
        <stp>ContractData</stp>
        <stp>SOYBU25</stp>
        <stp>Bid</stp>
        <stp/>
        <stp>T</stp>
        <tr r="Q9" s="18"/>
        <tr r="Q9" s="18"/>
      </tp>
      <tp>
        <v>7954.8</v>
        <stp/>
        <stp>ContractData</stp>
        <stp>SOYBU25</stp>
        <stp>Ask</stp>
        <stp/>
        <stp>T</stp>
        <tr r="Q8" s="18"/>
        <tr r="Q8" s="18"/>
      </tp>
      <tp>
        <v>7759.8</v>
        <stp/>
        <stp>ContractData</stp>
        <stp>SOYBN25</stp>
        <stp>Ask</stp>
        <stp/>
        <stp>T</stp>
        <tr r="P8" s="18"/>
        <tr r="P8" s="18"/>
      </tp>
      <tp>
        <v>7621</v>
        <stp/>
        <stp>ContractData</stp>
        <stp>SOYBN25</stp>
        <stp>Bid</stp>
        <stp/>
        <stp>T</stp>
        <tr r="P9" s="18"/>
        <tr r="P9" s="18"/>
      </tp>
      <tp>
        <v>7600</v>
        <stp/>
        <stp>ContractData</stp>
        <stp>SOYBK25</stp>
        <stp>Ask</stp>
        <stp/>
        <stp>T</stp>
        <tr r="O8" s="18"/>
        <tr r="O8" s="18"/>
      </tp>
      <tp>
        <v>8399.7999999999993</v>
        <stp/>
        <stp>ContractData</stp>
        <stp>SOYBJ25</stp>
        <stp>Ask</stp>
        <stp/>
        <stp>T</stp>
        <tr r="N8" s="18"/>
        <tr r="N8" s="18"/>
      </tp>
      <tp>
        <v>7385</v>
        <stp/>
        <stp>ContractData</stp>
        <stp>SOYBJ25</stp>
        <stp>Bid</stp>
        <stp/>
        <stp>T</stp>
        <tr r="N9" s="18"/>
        <tr r="N9" s="18"/>
      </tp>
      <tp>
        <v>7500</v>
        <stp/>
        <stp>ContractData</stp>
        <stp>SOYBK25</stp>
        <stp>Bid</stp>
        <stp/>
        <stp>T</stp>
        <tr r="O9" s="18"/>
        <tr r="O9" s="18"/>
      </tp>
      <tp t="s">
        <v/>
        <stp/>
        <stp>ContractData</stp>
        <stp>SOYBF25</stp>
        <stp>Ask</stp>
        <stp/>
        <stp>T</stp>
        <tr r="M8" s="18"/>
      </tp>
      <tp t="s">
        <v/>
        <stp/>
        <stp>ContractData</stp>
        <stp>SOYBF25</stp>
        <stp>Bid</stp>
        <stp/>
        <stp>T</stp>
        <tr r="M9" s="18"/>
      </tp>
      <tp t="s">
        <v>Soya Beans, May 25</v>
        <stp/>
        <stp>ContractData</stp>
        <stp>SOYB?</stp>
        <stp>LongDescription</stp>
        <tr r="C3" s="18"/>
      </tp>
      <tp>
        <v>8189.8</v>
        <stp/>
        <stp>ContractData</stp>
        <stp>SOYB??8</stp>
        <stp>Ask</stp>
        <stp/>
        <stp>T</stp>
        <tr r="C8" s="17"/>
      </tp>
      <tp>
        <v>7759.8</v>
        <stp/>
        <stp>ContractData</stp>
        <stp>SOYB??6</stp>
        <stp>Ask</stp>
        <stp/>
        <stp>T</stp>
        <tr r="C6" s="17"/>
      </tp>
      <tp>
        <v>7954.8</v>
        <stp/>
        <stp>ContractData</stp>
        <stp>SOYB??7</stp>
        <stp>Ask</stp>
        <stp/>
        <stp>T</stp>
        <tr r="C7" s="17"/>
      </tp>
      <tp>
        <v>8399.7999999999993</v>
        <stp/>
        <stp>ContractData</stp>
        <stp>SOYB??4</stp>
        <stp>Ask</stp>
        <stp/>
        <stp>T</stp>
        <tr r="C4" s="17"/>
      </tp>
      <tp>
        <v>7600</v>
        <stp/>
        <stp>ContractData</stp>
        <stp>SOYB??5</stp>
        <stp>Ask</stp>
        <stp/>
        <stp>T</stp>
        <tr r="C5" s="17"/>
      </tp>
      <tp t="s">
        <v/>
        <stp/>
        <stp>ContractData</stp>
        <stp>SOYB??2</stp>
        <stp>Ask</stp>
        <stp/>
        <stp>T</stp>
        <tr r="C2" s="17"/>
      </tp>
      <tp t="s">
        <v/>
        <stp/>
        <stp>ContractData</stp>
        <stp>SOYB??3</stp>
        <stp>Ask</stp>
        <stp/>
        <stp>T</stp>
        <tr r="C3" s="17"/>
      </tp>
      <tp t="s">
        <v/>
        <stp/>
        <stp>ContractData</stp>
        <stp>SOYB??1</stp>
        <stp>Ask</stp>
        <stp/>
        <stp>T</stp>
        <tr r="C1" s="17"/>
        <tr r="K1" s="17"/>
      </tp>
      <tp t="s">
        <v/>
        <stp/>
        <stp>ContractData</stp>
        <stp>SOYB??1</stp>
        <stp>Bid</stp>
        <stp/>
        <stp>T</stp>
        <tr r="J1" s="17"/>
        <tr r="B1" s="17"/>
      </tp>
      <tp t="s">
        <v/>
        <stp/>
        <stp>ContractData</stp>
        <stp>SOYB??3</stp>
        <stp>Bid</stp>
        <stp/>
        <stp>T</stp>
        <tr r="B3" s="17"/>
      </tp>
      <tp t="s">
        <v/>
        <stp/>
        <stp>ContractData</stp>
        <stp>SOYB??2</stp>
        <stp>Bid</stp>
        <stp/>
        <stp>T</stp>
        <tr r="B2" s="17"/>
      </tp>
      <tp>
        <v>7500</v>
        <stp/>
        <stp>ContractData</stp>
        <stp>SOYB??5</stp>
        <stp>Bid</stp>
        <stp/>
        <stp>T</stp>
        <tr r="B5" s="17"/>
      </tp>
      <tp>
        <v>7385</v>
        <stp/>
        <stp>ContractData</stp>
        <stp>SOYB??4</stp>
        <stp>Bid</stp>
        <stp/>
        <stp>T</stp>
        <tr r="B4" s="17"/>
      </tp>
      <tp>
        <v>7721</v>
        <stp/>
        <stp>ContractData</stp>
        <stp>SOYB??7</stp>
        <stp>Bid</stp>
        <stp/>
        <stp>T</stp>
        <tr r="B7" s="17"/>
      </tp>
      <tp>
        <v>7621</v>
        <stp/>
        <stp>ContractData</stp>
        <stp>SOYB??6</stp>
        <stp>Bid</stp>
        <stp/>
        <stp>T</stp>
        <tr r="B6" s="17"/>
      </tp>
      <tp>
        <v>7821</v>
        <stp/>
        <stp>ContractData</stp>
        <stp>SOYB??8</stp>
        <stp>Bid</stp>
        <stp/>
        <stp>T</stp>
        <tr r="B8" s="17"/>
      </tp>
      <tp t="s">
        <v/>
        <stp/>
        <stp>ContractData</stp>
        <stp>SOYB??2</stp>
        <stp>Low</stp>
        <stp/>
        <stp>T</stp>
        <tr r="E14" s="18"/>
      </tp>
      <tp t="s">
        <v/>
        <stp/>
        <stp>ContractData</stp>
        <stp>SOYB??3</stp>
        <stp>Low</stp>
        <stp/>
        <stp>T</stp>
        <tr r="E15" s="18"/>
      </tp>
      <tp t="s">
        <v/>
        <stp/>
        <stp>ContractData</stp>
        <stp>SOYB??1</stp>
        <stp>Low</stp>
        <stp/>
        <stp>T</stp>
        <tr r="E13" s="18"/>
      </tp>
      <tp t="s">
        <v/>
        <stp/>
        <stp>ContractData</stp>
        <stp>SOYB??6</stp>
        <stp>Low</stp>
        <stp/>
        <stp>T</stp>
        <tr r="E18" s="18"/>
      </tp>
      <tp t="s">
        <v/>
        <stp/>
        <stp>ContractData</stp>
        <stp>SOYB??7</stp>
        <stp>Low</stp>
        <stp/>
        <stp>T</stp>
        <tr r="E19" s="18"/>
      </tp>
      <tp t="s">
        <v/>
        <stp/>
        <stp>ContractData</stp>
        <stp>SOYB??4</stp>
        <stp>Low</stp>
        <stp/>
        <stp>T</stp>
        <tr r="E16" s="18"/>
      </tp>
      <tp>
        <v>7500</v>
        <stp/>
        <stp>ContractData</stp>
        <stp>SOYB??5</stp>
        <stp>Low</stp>
        <stp/>
        <stp>T</stp>
        <tr r="E17" s="18"/>
      </tp>
      <tp t="s">
        <v/>
        <stp/>
        <stp>ContractData</stp>
        <stp>SOYB??8</stp>
        <stp>Low</stp>
        <stp/>
        <stp>T</stp>
        <tr r="E20" s="18"/>
      </tp>
      <tp t="s">
        <v/>
        <stp/>
        <stp>ContractData</stp>
        <stp>SUNSW1??3</stp>
        <stp>Low</stp>
        <stp/>
        <stp>T</stp>
        <tr r="E31" s="20"/>
      </tp>
      <tp t="s">
        <v/>
        <stp/>
        <stp>ContractData</stp>
        <stp>SUNSW1??2</stp>
        <stp>Low</stp>
        <stp/>
        <stp>T</stp>
        <tr r="E30" s="20"/>
      </tp>
      <tp t="s">
        <v/>
        <stp/>
        <stp>ContractData</stp>
        <stp>SUNSW1??1</stp>
        <stp>Low</stp>
        <stp/>
        <stp>T</stp>
        <tr r="E29" s="20"/>
      </tp>
      <tp t="s">
        <v/>
        <stp/>
        <stp>ContractData</stp>
        <stp>SUNSW1??3</stp>
        <stp>Ask</stp>
        <stp/>
        <stp>T</stp>
        <tr r="D38" s="20"/>
        <tr r="C15" s="19"/>
      </tp>
      <tp t="s">
        <v/>
        <stp/>
        <stp>ContractData</stp>
        <stp>SUNSW1??2</stp>
        <stp>Ask</stp>
        <stp/>
        <stp>T</stp>
        <tr r="C38" s="20"/>
        <tr r="C14" s="19"/>
      </tp>
      <tp t="s">
        <v/>
        <stp/>
        <stp>ContractData</stp>
        <stp>SUNSW1??1</stp>
        <stp>Ask</stp>
        <stp/>
        <stp>T</stp>
        <tr r="B38" s="20"/>
        <tr r="C13" s="19"/>
      </tp>
      <tp t="s">
        <v>768: Current Message -&gt; Not found: SUNSW1</v>
        <stp/>
        <stp>ContractData</stp>
        <stp>SUNSW1??4</stp>
        <stp>Ask</stp>
        <stp/>
        <stp>T</stp>
        <tr r="C16" s="19"/>
      </tp>
      <tp t="s">
        <v>768: Current Message -&gt; Not found: SUNSW1</v>
        <stp/>
        <stp>ContractData</stp>
        <stp>SUNSW1??4</stp>
        <stp>Bid</stp>
        <stp/>
        <stp>T</stp>
        <tr r="B16" s="19"/>
        <tr r="G16" s="19"/>
      </tp>
      <tp t="s">
        <v/>
        <stp/>
        <stp>ContractData</stp>
        <stp>SUNSW1??1</stp>
        <stp>Bid</stp>
        <stp/>
        <stp>T</stp>
        <tr r="B13" s="19"/>
        <tr r="G13" s="19"/>
        <tr r="B39" s="20"/>
      </tp>
      <tp t="s">
        <v/>
        <stp/>
        <stp>ContractData</stp>
        <stp>SUNSW1??2</stp>
        <stp>Bid</stp>
        <stp/>
        <stp>T</stp>
        <tr r="G14" s="19"/>
        <tr r="C39" s="20"/>
        <tr r="B14" s="19"/>
      </tp>
      <tp t="s">
        <v/>
        <stp/>
        <stp>ContractData</stp>
        <stp>SUNSW1??3</stp>
        <stp>Bid</stp>
        <stp/>
        <stp>T</stp>
        <tr r="D39" s="20"/>
        <tr r="B15" s="19"/>
        <tr r="G15" s="19"/>
      </tp>
      <tp t="s">
        <v/>
        <stp/>
        <stp>ContractData</stp>
        <stp>SOYB??4</stp>
        <stp>NetLastTradeToday</stp>
        <stp/>
        <stp>T</stp>
        <tr r="H16" s="18"/>
        <tr r="G16" s="18"/>
      </tp>
      <tp>
        <v>-121</v>
        <stp/>
        <stp>ContractData</stp>
        <stp>SOYA??4</stp>
        <stp>NetLastTradeToday</stp>
        <stp/>
        <stp>T</stp>
        <tr r="H16" s="15"/>
        <tr r="G16" s="15"/>
      </tp>
      <tp>
        <v>-0.4</v>
        <stp/>
        <stp>ContractData</stp>
        <stp>SOYB??5</stp>
        <stp>NetLastTradeToday</stp>
        <stp/>
        <stp>T</stp>
        <tr r="H17" s="18"/>
        <tr r="G17" s="18"/>
      </tp>
      <tp t="s">
        <v/>
        <stp/>
        <stp>ContractData</stp>
        <stp>SOYA??5</stp>
        <stp>NetLastTradeToday</stp>
        <stp/>
        <stp>T</stp>
        <tr r="H17" s="15"/>
        <tr r="G17" s="15"/>
      </tp>
      <tp t="s">
        <v/>
        <stp/>
        <stp>ContractData</stp>
        <stp>SOYB??6</stp>
        <stp>NetLastTradeToday</stp>
        <stp/>
        <stp>T</stp>
        <tr r="G18" s="18"/>
        <tr r="H18" s="18"/>
      </tp>
      <tp t="s">
        <v/>
        <stp/>
        <stp>ContractData</stp>
        <stp>SOYA??6</stp>
        <stp>NetLastTradeToday</stp>
        <stp/>
        <stp>T</stp>
        <tr r="H18" s="15"/>
        <tr r="G18" s="15"/>
      </tp>
      <tp t="s">
        <v/>
        <stp/>
        <stp>ContractData</stp>
        <stp>SOYB??7</stp>
        <stp>NetLastTradeToday</stp>
        <stp/>
        <stp>T</stp>
        <tr r="H19" s="18"/>
        <tr r="G19" s="18"/>
      </tp>
      <tp t="s">
        <v/>
        <stp/>
        <stp>ContractData</stp>
        <stp>SOYB??1</stp>
        <stp>NetLastTradeToday</stp>
        <stp/>
        <stp>T</stp>
        <tr r="H13" s="18"/>
        <tr r="G13" s="18"/>
      </tp>
      <tp>
        <v>-27</v>
        <stp/>
        <stp>ContractData</stp>
        <stp>SOYA??1</stp>
        <stp>NetLastTradeToday</stp>
        <stp/>
        <stp>T</stp>
        <tr r="G13" s="15"/>
        <tr r="H13" s="15"/>
      </tp>
      <tp t="s">
        <v/>
        <stp/>
        <stp>ContractData</stp>
        <stp>SOYB??2</stp>
        <stp>NetLastTradeToday</stp>
        <stp/>
        <stp>T</stp>
        <tr r="H14" s="18"/>
        <tr r="G14" s="18"/>
      </tp>
      <tp>
        <v>-12</v>
        <stp/>
        <stp>ContractData</stp>
        <stp>SOYA??2</stp>
        <stp>NetLastTradeToday</stp>
        <stp/>
        <stp>T</stp>
        <tr r="H14" s="15"/>
        <tr r="G14" s="15"/>
      </tp>
      <tp t="s">
        <v/>
        <stp/>
        <stp>ContractData</stp>
        <stp>SOYB??3</stp>
        <stp>NetLastTradeToday</stp>
        <stp/>
        <stp>T</stp>
        <tr r="G15" s="18"/>
        <tr r="H15" s="18"/>
      </tp>
      <tp t="s">
        <v/>
        <stp/>
        <stp>ContractData</stp>
        <stp>SOYA??3</stp>
        <stp>NetLastTradeToday</stp>
        <stp/>
        <stp>T</stp>
        <tr r="H15" s="15"/>
        <tr r="G15" s="15"/>
      </tp>
      <tp t="s">
        <v/>
        <stp/>
        <stp>ContractData</stp>
        <stp>SOYB??8</stp>
        <stp>NetLastTradeToday</stp>
        <stp/>
        <stp>T</stp>
        <tr r="G20" s="18"/>
        <tr r="H20" s="18"/>
      </tp>
      <tp t="s">
        <v/>
        <stp/>
        <stp>ContractData</stp>
        <stp>WEAT??6</stp>
        <stp>LastTrade</stp>
        <stp/>
        <stp>T</stp>
        <tr r="D6" s="13"/>
      </tp>
      <tp t="s">
        <v/>
        <stp/>
        <stp>ContractData</stp>
        <stp>WEAT??7</stp>
        <stp>LastTrade</stp>
        <stp/>
        <stp>T</stp>
        <tr r="D7" s="13"/>
      </tp>
      <tp>
        <v>6099</v>
        <stp/>
        <stp>ContractData</stp>
        <stp>WEAT??4</stp>
        <stp>LastTrade</stp>
        <stp/>
        <stp>T</stp>
        <tr r="D4" s="13"/>
      </tp>
      <tp>
        <v>6029</v>
        <stp/>
        <stp>ContractData</stp>
        <stp>WEAT??5</stp>
        <stp>LastTrade</stp>
        <stp/>
        <stp>T</stp>
        <tr r="D5" s="13"/>
      </tp>
      <tp>
        <v>5980</v>
        <stp/>
        <stp>ContractData</stp>
        <stp>WEAT??2</stp>
        <stp>LastTrade</stp>
        <stp/>
        <stp>T</stp>
        <tr r="D2" s="13"/>
      </tp>
      <tp t="s">
        <v/>
        <stp/>
        <stp>ContractData</stp>
        <stp>WEAT??3</stp>
        <stp>LastTrade</stp>
        <stp/>
        <stp>T</stp>
        <tr r="D3" s="13"/>
      </tp>
      <tp>
        <v>5920</v>
        <stp/>
        <stp>ContractData</stp>
        <stp>WEAT??1</stp>
        <stp>LastTrade</stp>
        <stp/>
        <stp>T</stp>
        <tr r="L1" s="13"/>
        <tr r="D1" s="13"/>
      </tp>
      <tp>
        <v>-88</v>
        <stp/>
        <stp>ContractData</stp>
        <stp>WMAZ??8</stp>
        <stp>NetLastTradeToday</stp>
        <stp/>
        <stp>T</stp>
        <tr r="H20" s="2"/>
        <tr r="G20" s="2"/>
      </tp>
      <tp>
        <v>-59.800000000000004</v>
        <stp/>
        <stp>ContractData</stp>
        <stp>YMAZ??8</stp>
        <stp>NetLastTradeToday</stp>
        <stp/>
        <stp>T</stp>
        <tr r="H20" s="22"/>
        <tr r="G20" s="22"/>
      </tp>
      <tp t="s">
        <v/>
        <stp/>
        <stp>ContractData</stp>
        <stp>WMAZ??9</stp>
        <stp>NetLastTradeToday</stp>
        <stp/>
        <stp>T</stp>
        <tr r="H21" s="2"/>
        <tr r="G21" s="2"/>
      </tp>
      <tp t="s">
        <v/>
        <stp/>
        <stp>ContractData</stp>
        <stp>YMAZ??9</stp>
        <stp>NetLastTradeToday</stp>
        <stp/>
        <stp>T</stp>
        <tr r="G21" s="22"/>
        <tr r="H21" s="22"/>
      </tp>
      <tp t="s">
        <v/>
        <stp/>
        <stp>ContractData</stp>
        <stp>WMAZ??4</stp>
        <stp>NetLastTradeToday</stp>
        <stp/>
        <stp>T</stp>
        <tr r="G16" s="2"/>
        <tr r="H16" s="2"/>
      </tp>
      <tp t="s">
        <v/>
        <stp/>
        <stp>ContractData</stp>
        <stp>YMAZ??4</stp>
        <stp>NetLastTradeToday</stp>
        <stp/>
        <stp>T</stp>
        <tr r="G16" s="22"/>
        <tr r="H16" s="22"/>
      </tp>
      <tp>
        <v>-149</v>
        <stp/>
        <stp>ContractData</stp>
        <stp>WMAZ??5</stp>
        <stp>NetLastTradeToday</stp>
        <stp/>
        <stp>T</stp>
        <tr r="G17" s="2"/>
        <tr r="H17" s="2"/>
      </tp>
      <tp>
        <v>-80</v>
        <stp/>
        <stp>ContractData</stp>
        <stp>YMAZ??5</stp>
        <stp>NetLastTradeToday</stp>
        <stp/>
        <stp>T</stp>
        <tr r="H17" s="22"/>
        <tr r="G17" s="22"/>
      </tp>
      <tp t="s">
        <v/>
        <stp/>
        <stp>ContractData</stp>
        <stp>WMAZ??6</stp>
        <stp>NetLastTradeToday</stp>
        <stp/>
        <stp>T</stp>
        <tr r="H18" s="2"/>
        <tr r="G18" s="2"/>
      </tp>
      <tp t="s">
        <v/>
        <stp/>
        <stp>ContractData</stp>
        <stp>YMAZ??6</stp>
        <stp>NetLastTradeToday</stp>
        <stp/>
        <stp>T</stp>
        <tr r="G18" s="22"/>
        <tr r="H18" s="22"/>
      </tp>
      <tp>
        <v>-90</v>
        <stp/>
        <stp>ContractData</stp>
        <stp>WMAZ??7</stp>
        <stp>NetLastTradeToday</stp>
        <stp/>
        <stp>T</stp>
        <tr r="G19" s="2"/>
        <tr r="H19" s="2"/>
      </tp>
      <tp>
        <v>-45</v>
        <stp/>
        <stp>ContractData</stp>
        <stp>YMAZ??7</stp>
        <stp>NetLastTradeToday</stp>
        <stp/>
        <stp>T</stp>
        <tr r="H19" s="22"/>
        <tr r="G19" s="22"/>
      </tp>
      <tp>
        <v>-175</v>
        <stp/>
        <stp>ContractData</stp>
        <stp>WMAZ??1</stp>
        <stp>NetLastTradeToday</stp>
        <stp/>
        <stp>T</stp>
        <tr r="H13" s="2"/>
        <tr r="G13" s="2"/>
      </tp>
      <tp>
        <v>-75</v>
        <stp/>
        <stp>ContractData</stp>
        <stp>YMAZ??1</stp>
        <stp>NetLastTradeToday</stp>
        <stp/>
        <stp>T</stp>
        <tr r="G13" s="22"/>
        <tr r="H13" s="22"/>
      </tp>
      <tp>
        <v>-150</v>
        <stp/>
        <stp>ContractData</stp>
        <stp>WMAZ??2</stp>
        <stp>NetLastTradeToday</stp>
        <stp/>
        <stp>T</stp>
        <tr r="H14" s="2"/>
        <tr r="G14" s="2"/>
      </tp>
      <tp>
        <v>-81.8</v>
        <stp/>
        <stp>ContractData</stp>
        <stp>YMAZ??2</stp>
        <stp>NetLastTradeToday</stp>
        <stp/>
        <stp>T</stp>
        <tr r="G14" s="22"/>
        <tr r="H14" s="22"/>
      </tp>
      <tp>
        <v>-149</v>
        <stp/>
        <stp>ContractData</stp>
        <stp>WMAZ??3</stp>
        <stp>NetLastTradeToday</stp>
        <stp/>
        <stp>T</stp>
        <tr r="H15" s="2"/>
        <tr r="G15" s="2"/>
      </tp>
      <tp t="s">
        <v/>
        <stp/>
        <stp>ContractData</stp>
        <stp>YMAZ??3</stp>
        <stp>NetLastTradeToday</stp>
        <stp/>
        <stp>T</stp>
        <tr r="H15" s="22"/>
        <tr r="G15" s="22"/>
      </tp>
      <tp t="s">
        <v>Obligatory parameter &lt;contract&gt;(position - 1) is not specified</v>
        <stp/>
        <stp>ContractData</stp>
        <stp/>
        <stp>T_CVol</stp>
        <tr r="AB126" s="2"/>
        <tr r="AB127" s="2"/>
        <tr r="AB128" s="2"/>
        <tr r="AB122" s="2"/>
        <tr r="AB125" s="2"/>
        <tr r="AB123" s="2"/>
        <tr r="AB124" s="2"/>
        <tr r="AB128" s="14"/>
        <tr r="AB127" s="14"/>
        <tr r="AB126" s="14"/>
        <tr r="AB125" s="14"/>
        <tr r="AB124" s="14"/>
        <tr r="AB123" s="14"/>
        <tr r="AB122" s="14"/>
        <tr r="AB128" s="15"/>
        <tr r="AB127" s="15"/>
        <tr r="AB126" s="15"/>
        <tr r="AB125" s="15"/>
        <tr r="AB124" s="15"/>
        <tr r="AB123" s="15"/>
        <tr r="AB122" s="15"/>
        <tr r="AB128" s="18"/>
        <tr r="AB127" s="18"/>
        <tr r="AB126" s="18"/>
        <tr r="AB125" s="18"/>
        <tr r="AB124" s="18"/>
        <tr r="AB123" s="18"/>
        <tr r="AB122" s="18"/>
        <tr r="AB128" s="20"/>
        <tr r="AB127" s="20"/>
        <tr r="AB126" s="20"/>
        <tr r="AB125" s="20"/>
        <tr r="AB124" s="20"/>
        <tr r="AB123" s="20"/>
        <tr r="AB122" s="20"/>
        <tr r="AB128" s="22"/>
        <tr r="AB127" s="22"/>
        <tr r="AB126" s="22"/>
        <tr r="AB125" s="22"/>
        <tr r="AB124" s="22"/>
        <tr r="AB123" s="22"/>
        <tr r="AB122" s="22"/>
      </tp>
      <tp t="s">
        <v/>
        <stp/>
        <stp>ContractData</stp>
        <stp>SUNSF25</stp>
        <stp>LastTradeorSettle</stp>
        <stp/>
        <stp>T</stp>
        <tr r="M10" s="20"/>
      </tp>
      <tp t="s">
        <v/>
        <stp/>
        <stp>ContractData</stp>
        <stp>SUNSJ25</stp>
        <stp>LastTradeorSettle</stp>
        <stp/>
        <stp>T</stp>
        <tr r="O10" s="20"/>
      </tp>
      <tp>
        <v>9710</v>
        <stp/>
        <stp>ContractData</stp>
        <stp>SUNSK25</stp>
        <stp>LastTradeorSettle</stp>
        <stp/>
        <stp>T</stp>
        <tr r="P10" s="20"/>
        <tr r="P10" s="20"/>
      </tp>
      <tp>
        <v>10600</v>
        <stp/>
        <stp>ContractData</stp>
        <stp>SUNSH25</stp>
        <stp>LastTradeorSettle</stp>
        <stp/>
        <stp>T</stp>
        <tr r="N10" s="20"/>
        <tr r="N10" s="20"/>
      </tp>
      <tp>
        <v>9802.8000000000011</v>
        <stp/>
        <stp>ContractData</stp>
        <stp>SUNSN25</stp>
        <stp>LastTradeorSettle</stp>
        <stp/>
        <stp>T</stp>
        <tr r="Q10" s="20"/>
        <tr r="Q10" s="20"/>
      </tp>
      <tp t="s">
        <v/>
        <stp/>
        <stp>ContractData</stp>
        <stp>SUNSU25</stp>
        <stp>LastTradeorSettle</stp>
        <stp/>
        <stp>T</stp>
        <tr r="R10" s="20"/>
      </tp>
      <tp>
        <v>10612.2</v>
        <stp/>
        <stp>ContractData</stp>
        <stp>SUNSZ24</stp>
        <stp>LastTradeorSettle</stp>
        <stp/>
        <stp>T</stp>
        <tr r="L10" s="20"/>
        <tr r="L10" s="20"/>
      </tp>
      <tp>
        <v>10600</v>
        <stp/>
        <stp>ContractData</stp>
        <stp>SUNSX24</stp>
        <stp>LastTradeorSettle</stp>
        <stp/>
        <stp>T</stp>
        <tr r="F9" s="20"/>
        <tr r="K10" s="20"/>
        <tr r="K10" s="20"/>
      </tp>
      <tp>
        <v>7500</v>
        <stp/>
        <stp>ContractData</stp>
        <stp>SOYB?</stp>
        <stp>LastTradeorSettle</stp>
        <stp/>
        <stp>T</stp>
        <tr r="F9" s="18"/>
      </tp>
      <tp t="s">
        <v>SUNSU25</v>
        <stp/>
        <stp>ContractData</stp>
        <stp>SUNS??8</stp>
        <stp>Symbol</stp>
        <tr r="R6" s="20"/>
      </tp>
      <tp t="s">
        <v>SUNSN25</v>
        <stp/>
        <stp>ContractData</stp>
        <stp>SUNS??7</stp>
        <stp>Symbol</stp>
        <tr r="Q6" s="20"/>
      </tp>
      <tp t="s">
        <v>SUNSK25</v>
        <stp/>
        <stp>ContractData</stp>
        <stp>SUNS??6</stp>
        <stp>Symbol</stp>
        <tr r="P6" s="20"/>
      </tp>
      <tp t="s">
        <v>SUNSJ25</v>
        <stp/>
        <stp>ContractData</stp>
        <stp>SUNS??5</stp>
        <stp>Symbol</stp>
        <tr r="O6" s="20"/>
      </tp>
      <tp t="s">
        <v>SUNSH25</v>
        <stp/>
        <stp>ContractData</stp>
        <stp>SUNS??4</stp>
        <stp>Symbol</stp>
        <tr r="N6" s="20"/>
      </tp>
      <tp t="s">
        <v>SUNSF25</v>
        <stp/>
        <stp>ContractData</stp>
        <stp>SUNS??3</stp>
        <stp>Symbol</stp>
        <tr r="M6" s="20"/>
      </tp>
      <tp t="s">
        <v>SUNSZ24</v>
        <stp/>
        <stp>ContractData</stp>
        <stp>SUNS??2</stp>
        <stp>Symbol</stp>
        <tr r="L6" s="20"/>
      </tp>
      <tp t="s">
        <v>SUNSX24</v>
        <stp/>
        <stp>ContractData</stp>
        <stp>SUNS??1</stp>
        <stp>Symbol</stp>
        <tr r="K6" s="20"/>
      </tp>
      <tp t="s">
        <v/>
        <stp/>
        <stp>ContractData</stp>
        <stp>SUNSW4??4</stp>
        <stp>T_Settlement</stp>
        <stp/>
        <stp>T</stp>
        <tr r="G39" s="19"/>
      </tp>
      <tp t="s">
        <v/>
        <stp/>
        <stp>ContractData</stp>
        <stp>SUNSW2??4</stp>
        <stp>T_Settlement</stp>
        <stp/>
        <stp>T</stp>
        <tr r="G23" s="19"/>
      </tp>
      <tp t="s">
        <v/>
        <stp/>
        <stp>ContractData</stp>
        <stp>SUNSW5??1</stp>
        <stp>T_Settlement</stp>
        <stp/>
        <stp>T</stp>
        <tr r="G44" s="19"/>
      </tp>
      <tp t="s">
        <v/>
        <stp/>
        <stp>ContractData</stp>
        <stp>SUNSW4??1</stp>
        <stp>T_Settlement</stp>
        <stp/>
        <stp>T</stp>
        <tr r="G36" s="19"/>
      </tp>
      <tp t="s">
        <v/>
        <stp/>
        <stp>ContractData</stp>
        <stp>SUNSW6??1</stp>
        <stp>T_Settlement</stp>
        <stp/>
        <stp>T</stp>
        <tr r="G52" s="19"/>
      </tp>
      <tp t="s">
        <v/>
        <stp/>
        <stp>ContractData</stp>
        <stp>SUNSW1??1</stp>
        <stp>T_Settlement</stp>
        <stp/>
        <stp>T</stp>
        <tr r="G13" s="19"/>
      </tp>
      <tp t="s">
        <v/>
        <stp/>
        <stp>ContractData</stp>
        <stp>SUNSW3??1</stp>
        <stp>T_Settlement</stp>
        <stp/>
        <stp>T</stp>
        <tr r="G28" s="19"/>
      </tp>
      <tp t="s">
        <v/>
        <stp/>
        <stp>ContractData</stp>
        <stp>SUNSW2??1</stp>
        <stp>T_Settlement</stp>
        <stp/>
        <stp>T</stp>
        <tr r="G20" s="19"/>
      </tp>
      <tp t="s">
        <v/>
        <stp/>
        <stp>ContractData</stp>
        <stp>SUNSW4??3</stp>
        <stp>T_Settlement</stp>
        <stp/>
        <stp>T</stp>
        <tr r="G38" s="19"/>
      </tp>
      <tp t="s">
        <v/>
        <stp/>
        <stp>ContractData</stp>
        <stp>SUNSW1??3</stp>
        <stp>T_Settlement</stp>
        <stp/>
        <stp>T</stp>
        <tr r="G15" s="19"/>
      </tp>
      <tp t="s">
        <v/>
        <stp/>
        <stp>ContractData</stp>
        <stp>SUNSW3??3</stp>
        <stp>T_Settlement</stp>
        <stp/>
        <stp>T</stp>
        <tr r="G30" s="19"/>
      </tp>
      <tp t="s">
        <v/>
        <stp/>
        <stp>ContractData</stp>
        <stp>SUNSW2??3</stp>
        <stp>T_Settlement</stp>
        <stp/>
        <stp>T</stp>
        <tr r="G22" s="19"/>
      </tp>
      <tp t="s">
        <v/>
        <stp/>
        <stp>ContractData</stp>
        <stp>SUNSW5??2</stp>
        <stp>T_Settlement</stp>
        <stp/>
        <stp>T</stp>
        <tr r="G45" s="19"/>
      </tp>
      <tp t="s">
        <v/>
        <stp/>
        <stp>ContractData</stp>
        <stp>SUNSW4??2</stp>
        <stp>T_Settlement</stp>
        <stp/>
        <stp>T</stp>
        <tr r="G37" s="19"/>
      </tp>
      <tp t="s">
        <v/>
        <stp/>
        <stp>ContractData</stp>
        <stp>SUNSW6??2</stp>
        <stp>T_Settlement</stp>
        <stp/>
        <stp>T</stp>
        <tr r="G53" s="19"/>
      </tp>
      <tp t="s">
        <v/>
        <stp/>
        <stp>ContractData</stp>
        <stp>SUNSW1??2</stp>
        <stp>T_Settlement</stp>
        <stp/>
        <stp>T</stp>
        <tr r="G14" s="19"/>
      </tp>
      <tp t="s">
        <v/>
        <stp/>
        <stp>ContractData</stp>
        <stp>SUNSW3??2</stp>
        <stp>T_Settlement</stp>
        <stp/>
        <stp>T</stp>
        <tr r="G29" s="19"/>
      </tp>
      <tp t="s">
        <v/>
        <stp/>
        <stp>ContractData</stp>
        <stp>SUNSW2??2</stp>
        <stp>T_Settlement</stp>
        <stp/>
        <stp>T</stp>
        <tr r="G21" s="19"/>
      </tp>
      <tp t="s">
        <v>768: Current Message -&gt; operators and operands out of sequence</v>
        <stp/>
        <stp>ContractData</stp>
        <stp>Obligatory parameter &lt;contract&gt;(position - 1) is not specified</stp>
        <stp>Ask</stp>
        <stp/>
        <stp>T</stp>
        <tr r="T8" s="18"/>
        <tr r="T8" s="18"/>
        <tr r="U8" s="18"/>
        <tr r="U8" s="18"/>
        <tr r="S8" s="18"/>
        <tr r="S8" s="18"/>
      </tp>
      <tp t="s">
        <v>768: Current Message -&gt; operators and operands out of sequence</v>
        <stp/>
        <stp>ContractData</stp>
        <stp>Obligatory parameter &lt;contract&gt;(position - 1) is not specified</stp>
        <stp>Bid</stp>
        <stp/>
        <stp>T</stp>
        <tr r="S9" s="18"/>
        <tr r="S9" s="18"/>
        <tr r="T9" s="18"/>
        <tr r="T9" s="18"/>
        <tr r="U9" s="18"/>
        <tr r="U9" s="18"/>
      </tp>
      <tp>
        <v>3850</v>
        <stp/>
        <stp>ContractData</stp>
        <stp>YMAZ??8</stp>
        <stp>High</stp>
        <stp/>
        <stp>T</stp>
        <tr r="D20" s="22"/>
      </tp>
      <tp t="s">
        <v/>
        <stp/>
        <stp>ContractData</stp>
        <stp>YMAZ??9</stp>
        <stp>High</stp>
        <stp/>
        <stp>T</stp>
        <tr r="D21" s="22"/>
      </tp>
      <tp t="s">
        <v/>
        <stp/>
        <stp>ContractData</stp>
        <stp>YMAZ??6</stp>
        <stp>High</stp>
        <stp/>
        <stp>T</stp>
        <tr r="D18" s="22"/>
      </tp>
      <tp>
        <v>3853</v>
        <stp/>
        <stp>ContractData</stp>
        <stp>YMAZ??7</stp>
        <stp>High</stp>
        <stp/>
        <stp>T</stp>
        <tr r="D19" s="22"/>
      </tp>
      <tp t="s">
        <v/>
        <stp/>
        <stp>ContractData</stp>
        <stp>YMAZ??4</stp>
        <stp>High</stp>
        <stp/>
        <stp>T</stp>
        <tr r="D16" s="22"/>
      </tp>
      <tp>
        <v>4796.6000000000004</v>
        <stp/>
        <stp>ContractData</stp>
        <stp>YMAZ??5</stp>
        <stp>High</stp>
        <stp/>
        <stp>T</stp>
        <tr r="D17" s="22"/>
      </tp>
      <tp>
        <v>4845</v>
        <stp/>
        <stp>ContractData</stp>
        <stp>YMAZ??2</stp>
        <stp>High</stp>
        <stp/>
        <stp>T</stp>
        <tr r="D14" s="22"/>
      </tp>
      <tp t="s">
        <v/>
        <stp/>
        <stp>ContractData</stp>
        <stp>YMAZ??3</stp>
        <stp>High</stp>
        <stp/>
        <stp>T</stp>
        <tr r="D15" s="22"/>
      </tp>
      <tp>
        <v>4880</v>
        <stp/>
        <stp>ContractData</stp>
        <stp>YMAZ??1</stp>
        <stp>High</stp>
        <stp/>
        <stp>T</stp>
        <tr r="D13" s="22"/>
      </tp>
      <tp t="s">
        <v/>
        <stp/>
        <stp>ContractData</stp>
        <stp>SUNSW6??1</stp>
        <stp>Open</stp>
        <stp/>
        <stp>T</stp>
        <tr r="L79" s="20"/>
      </tp>
      <tp>
        <v>-750</v>
        <stp/>
        <stp>ContractData</stp>
        <stp>SUNSW5??1</stp>
        <stp>Open</stp>
        <stp/>
        <stp>T</stp>
        <tr r="C79" s="20"/>
      </tp>
      <tp t="s">
        <v/>
        <stp/>
        <stp>ContractData</stp>
        <stp>SUNSW4??1</stp>
        <stp>Open</stp>
        <stp/>
        <stp>T</stp>
        <tr r="L54" s="20"/>
      </tp>
      <tp>
        <v>-70.2</v>
        <stp/>
        <stp>ContractData</stp>
        <stp>SUNSW3??1</stp>
        <stp>Open</stp>
        <stp/>
        <stp>T</stp>
        <tr r="C54" s="20"/>
      </tp>
      <tp t="s">
        <v/>
        <stp/>
        <stp>ContractData</stp>
        <stp>SUNSW2??1</stp>
        <stp>Open</stp>
        <stp/>
        <stp>T</stp>
        <tr r="L29" s="20"/>
      </tp>
      <tp t="s">
        <v/>
        <stp/>
        <stp>ContractData</stp>
        <stp>SUNSW1??1</stp>
        <stp>Open</stp>
        <stp/>
        <stp>T</stp>
        <tr r="C29" s="20"/>
      </tp>
      <tp t="s">
        <v>768: Current Message -&gt; Not found: SUNSW6</v>
        <stp/>
        <stp>ContractData</stp>
        <stp>SUNSW6??3</stp>
        <stp>Open</stp>
        <stp/>
        <stp>T</stp>
        <tr r="K81" s="20"/>
      </tp>
      <tp t="s">
        <v>768: Current Message -&gt; Not found: SUNSW5</v>
        <stp/>
        <stp>ContractData</stp>
        <stp>SUNSW5??3</stp>
        <stp>Open</stp>
        <stp/>
        <stp>T</stp>
        <tr r="B81" s="20"/>
      </tp>
      <tp t="s">
        <v/>
        <stp/>
        <stp>ContractData</stp>
        <stp>SUNSW4??3</stp>
        <stp>Open</stp>
        <stp/>
        <stp>T</stp>
        <tr r="L56" s="20"/>
      </tp>
      <tp t="s">
        <v/>
        <stp/>
        <stp>ContractData</stp>
        <stp>SUNSW3??3</stp>
        <stp>Open</stp>
        <stp/>
        <stp>T</stp>
        <tr r="C56" s="20"/>
      </tp>
      <tp>
        <v>130</v>
        <stp/>
        <stp>ContractData</stp>
        <stp>SUNSW2??3</stp>
        <stp>Open</stp>
        <stp/>
        <stp>T</stp>
        <tr r="L31" s="20"/>
      </tp>
      <tp t="s">
        <v/>
        <stp/>
        <stp>ContractData</stp>
        <stp>SUNSW1??3</stp>
        <stp>Open</stp>
        <stp/>
        <stp>T</stp>
        <tr r="C31" s="20"/>
      </tp>
      <tp t="s">
        <v/>
        <stp/>
        <stp>ContractData</stp>
        <stp>SUNSW6??2</stp>
        <stp>Open</stp>
        <stp/>
        <stp>T</stp>
        <tr r="L80" s="20"/>
      </tp>
      <tp t="s">
        <v/>
        <stp/>
        <stp>ContractData</stp>
        <stp>SUNSW5??2</stp>
        <stp>Open</stp>
        <stp/>
        <stp>T</stp>
        <tr r="C80" s="20"/>
      </tp>
      <tp t="s">
        <v/>
        <stp/>
        <stp>ContractData</stp>
        <stp>SUNSW4??2</stp>
        <stp>Open</stp>
        <stp/>
        <stp>T</stp>
        <tr r="L55" s="20"/>
      </tp>
      <tp t="s">
        <v/>
        <stp/>
        <stp>ContractData</stp>
        <stp>SUNSW3??2</stp>
        <stp>Open</stp>
        <stp/>
        <stp>T</stp>
        <tr r="C55" s="20"/>
      </tp>
      <tp>
        <v>-760</v>
        <stp/>
        <stp>ContractData</stp>
        <stp>SUNSW2??2</stp>
        <stp>Open</stp>
        <stp/>
        <stp>T</stp>
        <tr r="L30" s="20"/>
      </tp>
      <tp t="s">
        <v/>
        <stp/>
        <stp>ContractData</stp>
        <stp>SUNSW1??2</stp>
        <stp>Open</stp>
        <stp/>
        <stp>T</stp>
        <tr r="C30" s="20"/>
      </tp>
      <tp t="s">
        <v>768: Current Message -&gt; Not found: SUNSW4</v>
        <stp/>
        <stp>ContractData</stp>
        <stp>SUNSW4??5</stp>
        <stp>Open</stp>
        <stp/>
        <stp>T</stp>
        <tr r="K58" s="20"/>
      </tp>
      <tp t="s">
        <v>768: Current Message -&gt; Not found: SUNSW2</v>
        <stp/>
        <stp>ContractData</stp>
        <stp>SUNSW2??5</stp>
        <stp>Open</stp>
        <stp/>
        <stp>T</stp>
        <tr r="K33" s="20"/>
      </tp>
      <tp t="s">
        <v/>
        <stp/>
        <stp>ContractData</stp>
        <stp>SUNSW4??4</stp>
        <stp>Open</stp>
        <stp/>
        <stp>T</stp>
        <tr r="L57" s="20"/>
        <tr r="K57" s="20"/>
      </tp>
      <tp t="s">
        <v/>
        <stp/>
        <stp>ContractData</stp>
        <stp>SUNSW2??4</stp>
        <stp>Open</stp>
        <stp/>
        <stp>T</stp>
        <tr r="K32" s="20"/>
        <tr r="L32" s="20"/>
      </tp>
      <tp t="s">
        <v>768: Current Message -&gt; Not found: SUNSW1</v>
        <stp/>
        <stp>ContractData</stp>
        <stp>SUNSW1??4</stp>
        <stp>Open</stp>
        <stp/>
        <stp>T</stp>
        <tr r="B32" s="20"/>
      </tp>
      <tp>
        <v>3850</v>
        <stp/>
        <stp>ContractData</stp>
        <stp>YMAZ??8</stp>
        <stp>Open</stp>
        <stp/>
        <stp>T</stp>
        <tr r="C20" s="22"/>
      </tp>
      <tp t="s">
        <v/>
        <stp/>
        <stp>ContractData</stp>
        <stp>YMAZ??9</stp>
        <stp>Open</stp>
        <stp/>
        <stp>T</stp>
        <tr r="C21" s="22"/>
      </tp>
      <tp t="s">
        <v/>
        <stp/>
        <stp>ContractData</stp>
        <stp>YMAZ??4</stp>
        <stp>Open</stp>
        <stp/>
        <stp>T</stp>
        <tr r="C16" s="22"/>
      </tp>
      <tp>
        <v>4795.8</v>
        <stp/>
        <stp>ContractData</stp>
        <stp>YMAZ??5</stp>
        <stp>Open</stp>
        <stp/>
        <stp>T</stp>
        <tr r="C17" s="22"/>
      </tp>
      <tp t="s">
        <v/>
        <stp/>
        <stp>ContractData</stp>
        <stp>YMAZ??6</stp>
        <stp>Open</stp>
        <stp/>
        <stp>T</stp>
        <tr r="C18" s="22"/>
      </tp>
      <tp>
        <v>3850</v>
        <stp/>
        <stp>ContractData</stp>
        <stp>YMAZ??7</stp>
        <stp>Open</stp>
        <stp/>
        <stp>T</stp>
        <tr r="C19" s="22"/>
      </tp>
      <tp>
        <v>4880</v>
        <stp/>
        <stp>ContractData</stp>
        <stp>YMAZ??1</stp>
        <stp>Open</stp>
        <stp/>
        <stp>T</stp>
        <tr r="C13" s="22"/>
      </tp>
      <tp>
        <v>4845</v>
        <stp/>
        <stp>ContractData</stp>
        <stp>YMAZ??2</stp>
        <stp>Open</stp>
        <stp/>
        <stp>T</stp>
        <tr r="C14" s="22"/>
      </tp>
      <tp t="s">
        <v/>
        <stp/>
        <stp>ContractData</stp>
        <stp>YMAZ??3</stp>
        <stp>Open</stp>
        <stp/>
        <stp>T</stp>
        <tr r="C15" s="22"/>
      </tp>
      <tp t="s">
        <v/>
        <stp/>
        <stp>ContractData</stp>
        <stp>SUNSW1??3</stp>
        <stp>High</stp>
        <stp/>
        <stp>T</stp>
        <tr r="D31" s="20"/>
      </tp>
      <tp t="s">
        <v/>
        <stp/>
        <stp>ContractData</stp>
        <stp>SUNSW3??3</stp>
        <stp>High</stp>
        <stp/>
        <stp>T</stp>
        <tr r="D56" s="20"/>
      </tp>
      <tp>
        <v>116</v>
        <stp/>
        <stp>ContractData</stp>
        <stp>SUNSW2??3</stp>
        <stp>High</stp>
        <stp/>
        <stp>T</stp>
        <tr r="M31" s="20"/>
      </tp>
      <tp t="s">
        <v/>
        <stp/>
        <stp>ContractData</stp>
        <stp>SUNSW4??3</stp>
        <stp>High</stp>
        <stp/>
        <stp>T</stp>
        <tr r="M56" s="20"/>
      </tp>
      <tp t="s">
        <v/>
        <stp/>
        <stp>ContractData</stp>
        <stp>SUNSW1??2</stp>
        <stp>High</stp>
        <stp/>
        <stp>T</stp>
        <tr r="D30" s="20"/>
      </tp>
      <tp t="s">
        <v/>
        <stp/>
        <stp>ContractData</stp>
        <stp>SUNSW3??2</stp>
        <stp>High</stp>
        <stp/>
        <stp>T</stp>
        <tr r="D55" s="20"/>
      </tp>
      <tp>
        <v>-901</v>
        <stp/>
        <stp>ContractData</stp>
        <stp>SUNSW2??2</stp>
        <stp>High</stp>
        <stp/>
        <stp>T</stp>
        <tr r="M30" s="20"/>
      </tp>
      <tp t="s">
        <v/>
        <stp/>
        <stp>ContractData</stp>
        <stp>SUNSW5??2</stp>
        <stp>High</stp>
        <stp/>
        <stp>T</stp>
        <tr r="D80" s="20"/>
      </tp>
      <tp t="s">
        <v/>
        <stp/>
        <stp>ContractData</stp>
        <stp>SUNSW4??2</stp>
        <stp>High</stp>
        <stp/>
        <stp>T</stp>
        <tr r="M55" s="20"/>
      </tp>
      <tp t="s">
        <v/>
        <stp/>
        <stp>ContractData</stp>
        <stp>SUNSW6??2</stp>
        <stp>High</stp>
        <stp/>
        <stp>T</stp>
        <tr r="M80" s="20"/>
      </tp>
      <tp t="s">
        <v/>
        <stp/>
        <stp>ContractData</stp>
        <stp>SUNSW1??1</stp>
        <stp>High</stp>
        <stp/>
        <stp>T</stp>
        <tr r="D29" s="20"/>
      </tp>
      <tp>
        <v>-10</v>
        <stp/>
        <stp>ContractData</stp>
        <stp>SUNSW3??1</stp>
        <stp>High</stp>
        <stp/>
        <stp>T</stp>
        <tr r="D54" s="20"/>
      </tp>
      <tp t="s">
        <v/>
        <stp/>
        <stp>ContractData</stp>
        <stp>SUNSW2??1</stp>
        <stp>High</stp>
        <stp/>
        <stp>T</stp>
        <tr r="M29" s="20"/>
      </tp>
      <tp>
        <v>-770</v>
        <stp/>
        <stp>ContractData</stp>
        <stp>SUNSW5??1</stp>
        <stp>High</stp>
        <stp/>
        <stp>T</stp>
        <tr r="D79" s="20"/>
      </tp>
      <tp t="s">
        <v/>
        <stp/>
        <stp>ContractData</stp>
        <stp>SUNSW4??1</stp>
        <stp>High</stp>
        <stp/>
        <stp>T</stp>
        <tr r="M54" s="20"/>
      </tp>
      <tp t="s">
        <v/>
        <stp/>
        <stp>ContractData</stp>
        <stp>SUNSW6??1</stp>
        <stp>High</stp>
        <stp/>
        <stp>T</stp>
        <tr r="M79" s="20"/>
      </tp>
      <tp t="s">
        <v/>
        <stp/>
        <stp>ContractData</stp>
        <stp>SUNSW2??4</stp>
        <stp>High</stp>
        <stp/>
        <stp>T</stp>
        <tr r="M32" s="20"/>
      </tp>
      <tp t="s">
        <v/>
        <stp/>
        <stp>ContractData</stp>
        <stp>SUNSW4??4</stp>
        <stp>High</stp>
        <stp/>
        <stp>T</stp>
        <tr r="M57" s="20"/>
      </tp>
      <tp t="s">
        <v>WEATX24</v>
        <stp/>
        <stp>ContractData</stp>
        <stp>WEAT??1</stp>
        <stp>Symbol</stp>
        <tr r="K6" s="14"/>
      </tp>
      <tp t="s">
        <v>WEATZ24</v>
        <stp/>
        <stp>ContractData</stp>
        <stp>WEAT??2</stp>
        <stp>Symbol</stp>
        <tr r="L6" s="14"/>
      </tp>
      <tp t="s">
        <v>WEATF25</v>
        <stp/>
        <stp>ContractData</stp>
        <stp>WEAT??3</stp>
        <stp>Symbol</stp>
        <tr r="M6" s="14"/>
      </tp>
      <tp t="s">
        <v>WEATH25</v>
        <stp/>
        <stp>ContractData</stp>
        <stp>WEAT??4</stp>
        <stp>Symbol</stp>
        <tr r="N6" s="14"/>
      </tp>
      <tp t="s">
        <v>WEATK25</v>
        <stp/>
        <stp>ContractData</stp>
        <stp>WEAT??5</stp>
        <stp>Symbol</stp>
        <tr r="O6" s="14"/>
      </tp>
      <tp t="s">
        <v>WEATN25</v>
        <stp/>
        <stp>ContractData</stp>
        <stp>WEAT??6</stp>
        <stp>Symbol</stp>
        <tr r="P6" s="14"/>
      </tp>
      <tp t="s">
        <v>WEATU25</v>
        <stp/>
        <stp>ContractData</stp>
        <stp>WEAT??7</stp>
        <stp>Symbol</stp>
        <tr r="Q6" s="14"/>
      </tp>
      <tp t="s">
        <v/>
        <stp/>
        <stp>ContractData</stp>
        <stp>YMAZ??8</stp>
        <stp>T_Settlement</stp>
        <stp/>
        <stp>T</stp>
        <tr r="G8" s="21"/>
      </tp>
      <tp t="s">
        <v/>
        <stp/>
        <stp>ContractData</stp>
        <stp>YMAZ??9</stp>
        <stp>T_Settlement</stp>
        <stp/>
        <stp>T</stp>
        <tr r="G9" s="21"/>
      </tp>
      <tp t="s">
        <v/>
        <stp/>
        <stp>ContractData</stp>
        <stp>YMAZ??1</stp>
        <stp>T_Settlement</stp>
        <stp/>
        <stp>T</stp>
        <tr r="G1" s="21"/>
      </tp>
      <tp t="s">
        <v/>
        <stp/>
        <stp>ContractData</stp>
        <stp>YMAZ??2</stp>
        <stp>T_Settlement</stp>
        <stp/>
        <stp>T</stp>
        <tr r="G2" s="21"/>
      </tp>
      <tp t="s">
        <v/>
        <stp/>
        <stp>ContractData</stp>
        <stp>YMAZ??3</stp>
        <stp>T_Settlement</stp>
        <stp/>
        <stp>T</stp>
        <tr r="G3" s="21"/>
      </tp>
      <tp t="s">
        <v/>
        <stp/>
        <stp>ContractData</stp>
        <stp>YMAZ??4</stp>
        <stp>T_Settlement</stp>
        <stp/>
        <stp>T</stp>
        <tr r="G4" s="21"/>
      </tp>
      <tp t="s">
        <v/>
        <stp/>
        <stp>ContractData</stp>
        <stp>YMAZ??5</stp>
        <stp>T_Settlement</stp>
        <stp/>
        <stp>T</stp>
        <tr r="G5" s="21"/>
      </tp>
      <tp t="s">
        <v/>
        <stp/>
        <stp>ContractData</stp>
        <stp>YMAZ??6</stp>
        <stp>T_Settlement</stp>
        <stp/>
        <stp>T</stp>
        <tr r="G6" s="21"/>
      </tp>
      <tp t="s">
        <v/>
        <stp/>
        <stp>ContractData</stp>
        <stp>YMAZ??7</stp>
        <stp>T_Settlement</stp>
        <stp/>
        <stp>T</stp>
        <tr r="G7" s="21"/>
      </tp>
      <tp t="s">
        <v>Sunflower Seed Reverse Spread 2, (-1*SUNSK25+1*SUNSN25)</v>
        <stp/>
        <stp>ContractData</stp>
        <stp>SUNSW2??3</stp>
        <stp>LongDescription</stp>
        <stp/>
        <stp>T</stp>
        <tr r="K31" s="20"/>
        <tr r="K31" s="20"/>
      </tp>
      <tp t="s">
        <v>Sunflower Seed Reverse Spread 2, (-1*SUNSH25+1*SUNSK25)</v>
        <stp/>
        <stp>ContractData</stp>
        <stp>SUNSW2??2</stp>
        <stp>LongDescription</stp>
        <stp/>
        <stp>T</stp>
        <tr r="K30" s="20"/>
        <tr r="K30" s="20"/>
      </tp>
      <tp t="s">
        <v>Sunflower Seed Reverse Spread 2, (-1*SUNSF25+1*SUNSH25)</v>
        <stp/>
        <stp>ContractData</stp>
        <stp>SUNSW2??1</stp>
        <stp>LongDescription</stp>
        <stp/>
        <stp>T</stp>
        <tr r="K29" s="20"/>
        <tr r="K29" s="20"/>
      </tp>
      <tp t="s">
        <v>Sunflower Seed Reverse Spread 2, (-1*SUNSN25+1*SUNSU25)</v>
        <stp/>
        <stp>ContractData</stp>
        <stp>SUNSW2??4</stp>
        <stp>LongDescription</stp>
        <stp/>
        <stp>T</stp>
        <tr r="K32" s="20"/>
        <tr r="K32" s="20"/>
      </tp>
      <tp t="s">
        <v/>
        <stp/>
        <stp>ContractData</stp>
        <stp>SOYB??6</stp>
        <stp>High</stp>
        <stp/>
        <stp>T</stp>
        <tr r="D18" s="18"/>
      </tp>
      <tp t="s">
        <v/>
        <stp/>
        <stp>ContractData</stp>
        <stp>SOYA??6</stp>
        <stp>High</stp>
        <stp/>
        <stp>T</stp>
        <tr r="D18" s="15"/>
      </tp>
      <tp t="s">
        <v/>
        <stp/>
        <stp>ContractData</stp>
        <stp>SOYB??7</stp>
        <stp>High</stp>
        <stp/>
        <stp>T</stp>
        <tr r="D19" s="18"/>
      </tp>
      <tp t="s">
        <v/>
        <stp/>
        <stp>ContractData</stp>
        <stp>SOYB??4</stp>
        <stp>High</stp>
        <stp/>
        <stp>T</stp>
        <tr r="D16" s="18"/>
      </tp>
      <tp>
        <v>8535</v>
        <stp/>
        <stp>ContractData</stp>
        <stp>SOYA??4</stp>
        <stp>High</stp>
        <stp/>
        <stp>T</stp>
        <tr r="D16" s="15"/>
      </tp>
      <tp>
        <v>7500</v>
        <stp/>
        <stp>ContractData</stp>
        <stp>SOYB??5</stp>
        <stp>High</stp>
        <stp/>
        <stp>T</stp>
        <tr r="D17" s="18"/>
      </tp>
      <tp t="s">
        <v/>
        <stp/>
        <stp>ContractData</stp>
        <stp>SOYA??5</stp>
        <stp>High</stp>
        <stp/>
        <stp>T</stp>
        <tr r="D17" s="15"/>
      </tp>
      <tp t="s">
        <v/>
        <stp/>
        <stp>ContractData</stp>
        <stp>SOYB??2</stp>
        <stp>High</stp>
        <stp/>
        <stp>T</stp>
        <tr r="D14" s="18"/>
      </tp>
      <tp>
        <v>9002.8000000000011</v>
        <stp/>
        <stp>ContractData</stp>
        <stp>SOYA??2</stp>
        <stp>High</stp>
        <stp/>
        <stp>T</stp>
        <tr r="D14" s="15"/>
      </tp>
      <tp t="s">
        <v/>
        <stp/>
        <stp>ContractData</stp>
        <stp>SOYB??3</stp>
        <stp>High</stp>
        <stp/>
        <stp>T</stp>
        <tr r="D15" s="18"/>
      </tp>
      <tp t="s">
        <v/>
        <stp/>
        <stp>ContractData</stp>
        <stp>SOYA??3</stp>
        <stp>High</stp>
        <stp/>
        <stp>T</stp>
        <tr r="D15" s="15"/>
      </tp>
      <tp t="s">
        <v/>
        <stp/>
        <stp>ContractData</stp>
        <stp>SOYB??1</stp>
        <stp>High</stp>
        <stp/>
        <stp>T</stp>
        <tr r="D13" s="18"/>
      </tp>
      <tp>
        <v>9050</v>
        <stp/>
        <stp>ContractData</stp>
        <stp>SOYA??1</stp>
        <stp>High</stp>
        <stp/>
        <stp>T</stp>
        <tr r="D13" s="15"/>
      </tp>
      <tp t="s">
        <v/>
        <stp/>
        <stp>ContractData</stp>
        <stp>SOYB??8</stp>
        <stp>High</stp>
        <stp/>
        <stp>T</stp>
        <tr r="D20" s="18"/>
      </tp>
      <tp>
        <v>10611</v>
        <stp/>
        <stp>ContractData</stp>
        <stp>SUNS??1</stp>
        <stp>High</stp>
        <stp/>
        <stp>T</stp>
        <tr r="D13" s="20"/>
      </tp>
      <tp t="s">
        <v/>
        <stp/>
        <stp>ContractData</stp>
        <stp>SUNS??3</stp>
        <stp>High</stp>
        <stp/>
        <stp>T</stp>
        <tr r="D15" s="20"/>
      </tp>
      <tp>
        <v>10650</v>
        <stp/>
        <stp>ContractData</stp>
        <stp>SUNS??2</stp>
        <stp>High</stp>
        <stp/>
        <stp>T</stp>
        <tr r="D14" s="20"/>
      </tp>
      <tp t="s">
        <v/>
        <stp/>
        <stp>ContractData</stp>
        <stp>SUNS??5</stp>
        <stp>High</stp>
        <stp/>
        <stp>T</stp>
        <tr r="D17" s="20"/>
      </tp>
      <tp>
        <v>10620</v>
        <stp/>
        <stp>ContractData</stp>
        <stp>SUNS??4</stp>
        <stp>High</stp>
        <stp/>
        <stp>T</stp>
        <tr r="D16" s="20"/>
      </tp>
      <tp>
        <v>9900</v>
        <stp/>
        <stp>ContractData</stp>
        <stp>SUNS??7</stp>
        <stp>High</stp>
        <stp/>
        <stp>T</stp>
        <tr r="D19" s="20"/>
      </tp>
      <tp>
        <v>9850</v>
        <stp/>
        <stp>ContractData</stp>
        <stp>SUNS??6</stp>
        <stp>High</stp>
        <stp/>
        <stp>T</stp>
        <tr r="D18" s="20"/>
      </tp>
      <tp t="s">
        <v/>
        <stp/>
        <stp>ContractData</stp>
        <stp>SUNS??8</stp>
        <stp>High</stp>
        <stp/>
        <stp>T</stp>
        <tr r="D20" s="20"/>
      </tp>
      <tp t="s">
        <v>Sunflower Seed Reverse Spread 3, (-1*SUNSJ25+1*SUNSN25)</v>
        <stp/>
        <stp>ContractData</stp>
        <stp>SUNSW3??3</stp>
        <stp>LongDescription</stp>
        <stp/>
        <stp>T</stp>
        <tr r="B56" s="20"/>
        <tr r="B56" s="20"/>
      </tp>
      <tp t="s">
        <v>Sunflower Seed Reverse Spread 3, (-1*SUNSF25+1*SUNSJ25)</v>
        <stp/>
        <stp>ContractData</stp>
        <stp>SUNSW3??2</stp>
        <stp>LongDescription</stp>
        <stp/>
        <stp>T</stp>
        <tr r="B55" s="20"/>
        <tr r="B55" s="20"/>
      </tp>
      <tp t="s">
        <v>Sunflower Seed Reverse Spread 3, (-1*SUNSZ24+1*SUNSH25)</v>
        <stp/>
        <stp>ContractData</stp>
        <stp>SUNSW3??1</stp>
        <stp>LongDescription</stp>
        <stp/>
        <stp>T</stp>
        <tr r="B54" s="20"/>
        <tr r="B54" s="20"/>
      </tp>
      <tp t="s">
        <v>YMAZX24</v>
        <stp/>
        <stp>ContractData</stp>
        <stp>YMAZ??1</stp>
        <stp>Symbol</stp>
        <tr r="K6" s="22"/>
      </tp>
      <tp t="s">
        <v>YMAZZ24</v>
        <stp/>
        <stp>ContractData</stp>
        <stp>YMAZ??2</stp>
        <stp>Symbol</stp>
        <tr r="L6" s="22"/>
      </tp>
      <tp t="s">
        <v>YMAZF25</v>
        <stp/>
        <stp>ContractData</stp>
        <stp>YMAZ??3</stp>
        <stp>Symbol</stp>
        <tr r="M6" s="22"/>
      </tp>
      <tp t="s">
        <v>YMAZG25</v>
        <stp/>
        <stp>ContractData</stp>
        <stp>YMAZ??4</stp>
        <stp>Symbol</stp>
        <tr r="N6" s="22"/>
      </tp>
      <tp t="s">
        <v>YMAZH25</v>
        <stp/>
        <stp>ContractData</stp>
        <stp>YMAZ??5</stp>
        <stp>Symbol</stp>
        <tr r="O6" s="22"/>
      </tp>
      <tp t="s">
        <v>YMAZJ25</v>
        <stp/>
        <stp>ContractData</stp>
        <stp>YMAZ??6</stp>
        <stp>Symbol</stp>
        <tr r="P6" s="22"/>
      </tp>
      <tp t="s">
        <v>YMAZK25</v>
        <stp/>
        <stp>ContractData</stp>
        <stp>YMAZ??7</stp>
        <stp>Symbol</stp>
        <tr r="Q6" s="22"/>
      </tp>
      <tp t="s">
        <v>YMAZN25</v>
        <stp/>
        <stp>ContractData</stp>
        <stp>YMAZ??8</stp>
        <stp>Symbol</stp>
        <tr r="R6" s="22"/>
      </tp>
      <tp t="s">
        <v>YMAZU25</v>
        <stp/>
        <stp>ContractData</stp>
        <stp>YMAZ??9</stp>
        <stp>Symbol</stp>
        <tr r="S6" s="22"/>
      </tp>
      <tp t="s">
        <v>WMAZX24</v>
        <stp/>
        <stp>ContractData</stp>
        <stp>WMAZ??1</stp>
        <stp>Symbol</stp>
        <tr r="K6" s="2"/>
      </tp>
      <tp t="s">
        <v>WMAZZ24</v>
        <stp/>
        <stp>ContractData</stp>
        <stp>WMAZ??2</stp>
        <stp>Symbol</stp>
        <tr r="L6" s="2"/>
      </tp>
      <tp t="s">
        <v>WMAZF25</v>
        <stp/>
        <stp>ContractData</stp>
        <stp>WMAZ??3</stp>
        <stp>Symbol</stp>
        <tr r="M6" s="2"/>
      </tp>
      <tp t="s">
        <v>WMAZG25</v>
        <stp/>
        <stp>ContractData</stp>
        <stp>WMAZ??4</stp>
        <stp>Symbol</stp>
        <tr r="N6" s="2"/>
      </tp>
      <tp t="s">
        <v>WMAZH25</v>
        <stp/>
        <stp>ContractData</stp>
        <stp>WMAZ??5</stp>
        <stp>Symbol</stp>
        <tr r="O6" s="2"/>
      </tp>
      <tp t="s">
        <v>WMAZJ25</v>
        <stp/>
        <stp>ContractData</stp>
        <stp>WMAZ??6</stp>
        <stp>Symbol</stp>
        <tr r="P6" s="2"/>
      </tp>
      <tp t="s">
        <v>WMAZK25</v>
        <stp/>
        <stp>ContractData</stp>
        <stp>WMAZ??7</stp>
        <stp>Symbol</stp>
        <tr r="Q6" s="2"/>
      </tp>
      <tp t="s">
        <v>WMAZN25</v>
        <stp/>
        <stp>ContractData</stp>
        <stp>WMAZ??8</stp>
        <stp>Symbol</stp>
        <tr r="R6" s="2"/>
      </tp>
      <tp t="s">
        <v>WMAZU25</v>
        <stp/>
        <stp>ContractData</stp>
        <stp>WMAZ??9</stp>
        <stp>Symbol</stp>
        <tr r="S6" s="2"/>
      </tp>
      <tp t="s">
        <v/>
        <stp/>
        <stp>ContractData</stp>
        <stp>WEAT??1</stp>
        <stp>T_Settlement</stp>
        <stp/>
        <stp>T</stp>
        <tr r="G1" s="13"/>
      </tp>
      <tp t="s">
        <v/>
        <stp/>
        <stp>ContractData</stp>
        <stp>WEAT??2</stp>
        <stp>T_Settlement</stp>
        <stp/>
        <stp>T</stp>
        <tr r="G2" s="13"/>
      </tp>
      <tp t="s">
        <v/>
        <stp/>
        <stp>ContractData</stp>
        <stp>WEAT??3</stp>
        <stp>T_Settlement</stp>
        <stp/>
        <stp>T</stp>
        <tr r="G3" s="13"/>
      </tp>
      <tp t="s">
        <v/>
        <stp/>
        <stp>ContractData</stp>
        <stp>WEAT??4</stp>
        <stp>T_Settlement</stp>
        <stp/>
        <stp>T</stp>
        <tr r="G4" s="13"/>
      </tp>
      <tp t="s">
        <v/>
        <stp/>
        <stp>ContractData</stp>
        <stp>WEAT??5</stp>
        <stp>T_Settlement</stp>
        <stp/>
        <stp>T</stp>
        <tr r="G5" s="13"/>
      </tp>
      <tp t="s">
        <v/>
        <stp/>
        <stp>ContractData</stp>
        <stp>WEAT??6</stp>
        <stp>T_Settlement</stp>
        <stp/>
        <stp>T</stp>
        <tr r="G6" s="13"/>
      </tp>
      <tp t="s">
        <v/>
        <stp/>
        <stp>ContractData</stp>
        <stp>WEAT??7</stp>
        <stp>T_Settlement</stp>
        <stp/>
        <stp>T</stp>
        <tr r="G7" s="13"/>
      </tp>
      <tp t="s">
        <v/>
        <stp/>
        <stp>ContractData</stp>
        <stp>WMAZ??8</stp>
        <stp>T_Settlement</stp>
        <stp/>
        <stp>T</stp>
        <tr r="G8" s="12"/>
      </tp>
      <tp t="s">
        <v/>
        <stp/>
        <stp>ContractData</stp>
        <stp>WMAZ??9</stp>
        <stp>T_Settlement</stp>
        <stp/>
        <stp>T</stp>
        <tr r="G9" s="12"/>
      </tp>
      <tp t="s">
        <v/>
        <stp/>
        <stp>ContractData</stp>
        <stp>WMAZ??1</stp>
        <stp>T_Settlement</stp>
        <stp/>
        <stp>T</stp>
        <tr r="G1" s="12"/>
      </tp>
      <tp t="s">
        <v/>
        <stp/>
        <stp>ContractData</stp>
        <stp>WMAZ??2</stp>
        <stp>T_Settlement</stp>
        <stp/>
        <stp>T</stp>
        <tr r="G2" s="12"/>
      </tp>
      <tp t="s">
        <v/>
        <stp/>
        <stp>ContractData</stp>
        <stp>WMAZ??3</stp>
        <stp>T_Settlement</stp>
        <stp/>
        <stp>T</stp>
        <tr r="G3" s="12"/>
      </tp>
      <tp t="s">
        <v/>
        <stp/>
        <stp>ContractData</stp>
        <stp>WMAZ??4</stp>
        <stp>T_Settlement</stp>
        <stp/>
        <stp>T</stp>
        <tr r="G4" s="12"/>
      </tp>
      <tp t="s">
        <v/>
        <stp/>
        <stp>ContractData</stp>
        <stp>WMAZ??5</stp>
        <stp>T_Settlement</stp>
        <stp/>
        <stp>T</stp>
        <tr r="G5" s="12"/>
      </tp>
      <tp t="s">
        <v/>
        <stp/>
        <stp>ContractData</stp>
        <stp>WMAZ??6</stp>
        <stp>T_Settlement</stp>
        <stp/>
        <stp>T</stp>
        <tr r="G6" s="12"/>
      </tp>
      <tp t="s">
        <v/>
        <stp/>
        <stp>ContractData</stp>
        <stp>WMAZ??7</stp>
        <stp>T_Settlement</stp>
        <stp/>
        <stp>T</stp>
        <tr r="G7" s="12"/>
      </tp>
      <tp>
        <v>-37</v>
        <stp/>
        <stp>ContractData</stp>
        <stp>YMAZW1??1</stp>
        <stp>High</stp>
        <stp/>
        <stp>T</stp>
        <tr r="D29" s="22"/>
      </tp>
      <tp t="s">
        <v/>
        <stp/>
        <stp>ContractData</stp>
        <stp>YMAZW3??1</stp>
        <stp>High</stp>
        <stp/>
        <stp>T</stp>
        <tr r="D54" s="22"/>
      </tp>
      <tp t="s">
        <v/>
        <stp/>
        <stp>ContractData</stp>
        <stp>YMAZW2??1</stp>
        <stp>High</stp>
        <stp/>
        <stp>T</stp>
        <tr r="M29" s="22"/>
      </tp>
      <tp t="s">
        <v/>
        <stp/>
        <stp>ContractData</stp>
        <stp>YMAZW5??1</stp>
        <stp>High</stp>
        <stp/>
        <stp>T</stp>
        <tr r="D79" s="22"/>
      </tp>
      <tp t="s">
        <v/>
        <stp/>
        <stp>ContractData</stp>
        <stp>YMAZW4??1</stp>
        <stp>High</stp>
        <stp/>
        <stp>T</stp>
        <tr r="M54" s="22"/>
      </tp>
      <tp t="s">
        <v/>
        <stp/>
        <stp>ContractData</stp>
        <stp>YMAZW6??1</stp>
        <stp>High</stp>
        <stp/>
        <stp>T</stp>
        <tr r="M79" s="22"/>
      </tp>
      <tp t="s">
        <v/>
        <stp/>
        <stp>ContractData</stp>
        <stp>YMAZW1??3</stp>
        <stp>High</stp>
        <stp/>
        <stp>T</stp>
        <tr r="D31" s="22"/>
      </tp>
      <tp t="s">
        <v/>
        <stp/>
        <stp>ContractData</stp>
        <stp>YMAZW3??3</stp>
        <stp>High</stp>
        <stp/>
        <stp>T</stp>
        <tr r="D56" s="22"/>
      </tp>
      <tp t="s">
        <v/>
        <stp/>
        <stp>ContractData</stp>
        <stp>YMAZW2??3</stp>
        <stp>High</stp>
        <stp/>
        <stp>T</stp>
        <tr r="M31" s="22"/>
      </tp>
      <tp t="s">
        <v/>
        <stp/>
        <stp>ContractData</stp>
        <stp>YMAZW5??3</stp>
        <stp>High</stp>
        <stp/>
        <stp>T</stp>
        <tr r="D81" s="22"/>
      </tp>
      <tp t="s">
        <v/>
        <stp/>
        <stp>ContractData</stp>
        <stp>YMAZW4??3</stp>
        <stp>High</stp>
        <stp/>
        <stp>T</stp>
        <tr r="M56" s="22"/>
      </tp>
      <tp t="s">
        <v/>
        <stp/>
        <stp>ContractData</stp>
        <stp>YMAZW1??2</stp>
        <stp>High</stp>
        <stp/>
        <stp>T</stp>
        <tr r="D30" s="22"/>
      </tp>
      <tp>
        <v>-26</v>
        <stp/>
        <stp>ContractData</stp>
        <stp>YMAZW3??2</stp>
        <stp>High</stp>
        <stp/>
        <stp>T</stp>
        <tr r="D55" s="22"/>
      </tp>
      <tp t="s">
        <v/>
        <stp/>
        <stp>ContractData</stp>
        <stp>YMAZW2??2</stp>
        <stp>High</stp>
        <stp/>
        <stp>T</stp>
        <tr r="M30" s="22"/>
      </tp>
      <tp t="s">
        <v/>
        <stp/>
        <stp>ContractData</stp>
        <stp>YMAZW5??2</stp>
        <stp>High</stp>
        <stp/>
        <stp>T</stp>
        <tr r="D80" s="22"/>
      </tp>
      <tp t="s">
        <v/>
        <stp/>
        <stp>ContractData</stp>
        <stp>YMAZW4??2</stp>
        <stp>High</stp>
        <stp/>
        <stp>T</stp>
        <tr r="M55" s="22"/>
      </tp>
      <tp t="s">
        <v/>
        <stp/>
        <stp>ContractData</stp>
        <stp>YMAZW6??2</stp>
        <stp>High</stp>
        <stp/>
        <stp>T</stp>
        <tr r="M80" s="22"/>
      </tp>
      <tp t="s">
        <v/>
        <stp/>
        <stp>ContractData</stp>
        <stp>YMAZW1??5</stp>
        <stp>High</stp>
        <stp/>
        <stp>T</stp>
        <tr r="D33" s="22"/>
      </tp>
      <tp t="s">
        <v/>
        <stp/>
        <stp>ContractData</stp>
        <stp>YMAZW3??5</stp>
        <stp>High</stp>
        <stp/>
        <stp>T</stp>
        <tr r="D58" s="22"/>
      </tp>
      <tp t="s">
        <v/>
        <stp/>
        <stp>ContractData</stp>
        <stp>YMAZW2??5</stp>
        <stp>High</stp>
        <stp/>
        <stp>T</stp>
        <tr r="M33" s="22"/>
      </tp>
      <tp t="s">
        <v/>
        <stp/>
        <stp>ContractData</stp>
        <stp>YMAZW5??5</stp>
        <stp>High</stp>
        <stp/>
        <stp>T</stp>
        <tr r="D83" s="22"/>
      </tp>
      <tp t="s">
        <v/>
        <stp/>
        <stp>ContractData</stp>
        <stp>YMAZW4??5</stp>
        <stp>High</stp>
        <stp/>
        <stp>T</stp>
        <tr r="M58" s="22"/>
      </tp>
      <tp t="s">
        <v/>
        <stp/>
        <stp>ContractData</stp>
        <stp>YMAZW1??4</stp>
        <stp>High</stp>
        <stp/>
        <stp>T</stp>
        <tr r="D32" s="22"/>
      </tp>
      <tp t="s">
        <v/>
        <stp/>
        <stp>ContractData</stp>
        <stp>YMAZW3??4</stp>
        <stp>High</stp>
        <stp/>
        <stp>T</stp>
        <tr r="D57" s="22"/>
      </tp>
      <tp t="s">
        <v/>
        <stp/>
        <stp>ContractData</stp>
        <stp>YMAZW2??4</stp>
        <stp>High</stp>
        <stp/>
        <stp>T</stp>
        <tr r="M32" s="22"/>
      </tp>
      <tp t="s">
        <v/>
        <stp/>
        <stp>ContractData</stp>
        <stp>YMAZW5??4</stp>
        <stp>High</stp>
        <stp/>
        <stp>T</stp>
        <tr r="D82" s="22"/>
      </tp>
      <tp t="s">
        <v/>
        <stp/>
        <stp>ContractData</stp>
        <stp>YMAZW4??4</stp>
        <stp>High</stp>
        <stp/>
        <stp>T</stp>
        <tr r="M57" s="22"/>
      </tp>
      <tp t="s">
        <v/>
        <stp/>
        <stp>ContractData</stp>
        <stp>YMAZW2??7</stp>
        <stp>High</stp>
        <stp/>
        <stp>T</stp>
        <tr r="M35" s="22"/>
      </tp>
      <tp t="s">
        <v/>
        <stp/>
        <stp>ContractData</stp>
        <stp>YMAZW1??6</stp>
        <stp>High</stp>
        <stp/>
        <stp>T</stp>
        <tr r="D34" s="22"/>
      </tp>
      <tp t="s">
        <v/>
        <stp/>
        <stp>ContractData</stp>
        <stp>YMAZW3??6</stp>
        <stp>High</stp>
        <stp/>
        <stp>T</stp>
        <tr r="D59" s="22"/>
      </tp>
      <tp t="s">
        <v/>
        <stp/>
        <stp>ContractData</stp>
        <stp>YMAZW2??6</stp>
        <stp>High</stp>
        <stp/>
        <stp>T</stp>
        <tr r="M34" s="22"/>
      </tp>
      <tp t="s">
        <v/>
        <stp/>
        <stp>ContractData</stp>
        <stp>WMAZW2??7</stp>
        <stp>High</stp>
        <stp/>
        <stp>T</stp>
        <tr r="M35" s="2"/>
      </tp>
      <tp t="s">
        <v/>
        <stp/>
        <stp>ContractData</stp>
        <stp>WMAZW1??6</stp>
        <stp>High</stp>
        <stp/>
        <stp>T</stp>
        <tr r="D34" s="2"/>
      </tp>
      <tp t="s">
        <v/>
        <stp/>
        <stp>ContractData</stp>
        <stp>WMAZW3??6</stp>
        <stp>High</stp>
        <stp/>
        <stp>T</stp>
        <tr r="D59" s="2"/>
      </tp>
      <tp>
        <v>-122</v>
        <stp/>
        <stp>ContractData</stp>
        <stp>WMAZW2??6</stp>
        <stp>High</stp>
        <stp/>
        <stp>T</stp>
        <tr r="M34" s="2"/>
      </tp>
      <tp t="s">
        <v/>
        <stp/>
        <stp>ContractData</stp>
        <stp>WMAZW1??5</stp>
        <stp>High</stp>
        <stp/>
        <stp>T</stp>
        <tr r="D33" s="2"/>
      </tp>
      <tp t="s">
        <v/>
        <stp/>
        <stp>ContractData</stp>
        <stp>WMAZW3??5</stp>
        <stp>High</stp>
        <stp/>
        <stp>T</stp>
        <tr r="D58" s="2"/>
      </tp>
      <tp t="s">
        <v/>
        <stp/>
        <stp>ContractData</stp>
        <stp>WMAZW2??5</stp>
        <stp>High</stp>
        <stp/>
        <stp>T</stp>
        <tr r="M33" s="2"/>
      </tp>
      <tp t="s">
        <v/>
        <stp/>
        <stp>ContractData</stp>
        <stp>WMAZW5??5</stp>
        <stp>High</stp>
        <stp/>
        <stp>T</stp>
        <tr r="D83" s="2"/>
      </tp>
      <tp t="s">
        <v/>
        <stp/>
        <stp>ContractData</stp>
        <stp>WMAZW4??5</stp>
        <stp>High</stp>
        <stp/>
        <stp>T</stp>
        <tr r="M58" s="2"/>
      </tp>
      <tp t="s">
        <v/>
        <stp/>
        <stp>ContractData</stp>
        <stp>WMAZW1??4</stp>
        <stp>High</stp>
        <stp/>
        <stp>T</stp>
        <tr r="D32" s="2"/>
      </tp>
      <tp t="s">
        <v/>
        <stp/>
        <stp>ContractData</stp>
        <stp>WMAZW3??4</stp>
        <stp>High</stp>
        <stp/>
        <stp>T</stp>
        <tr r="D57" s="2"/>
      </tp>
      <tp t="s">
        <v/>
        <stp/>
        <stp>ContractData</stp>
        <stp>WMAZW2??4</stp>
        <stp>High</stp>
        <stp/>
        <stp>T</stp>
        <tr r="M32" s="2"/>
      </tp>
      <tp t="s">
        <v/>
        <stp/>
        <stp>ContractData</stp>
        <stp>WMAZW5??4</stp>
        <stp>High</stp>
        <stp/>
        <stp>T</stp>
        <tr r="D82" s="2"/>
      </tp>
      <tp>
        <v>-1820</v>
        <stp/>
        <stp>ContractData</stp>
        <stp>WMAZW4??4</stp>
        <stp>High</stp>
        <stp/>
        <stp>T</stp>
        <tr r="M57" s="2"/>
      </tp>
      <tp t="s">
        <v/>
        <stp/>
        <stp>ContractData</stp>
        <stp>WMAZW1??3</stp>
        <stp>High</stp>
        <stp/>
        <stp>T</stp>
        <tr r="D31" s="2"/>
      </tp>
      <tp t="s">
        <v/>
        <stp/>
        <stp>ContractData</stp>
        <stp>WMAZW3??3</stp>
        <stp>High</stp>
        <stp/>
        <stp>T</stp>
        <tr r="D56" s="2"/>
      </tp>
      <tp t="s">
        <v/>
        <stp/>
        <stp>ContractData</stp>
        <stp>WMAZW2??3</stp>
        <stp>High</stp>
        <stp/>
        <stp>T</stp>
        <tr r="M31" s="2"/>
      </tp>
      <tp t="s">
        <v/>
        <stp/>
        <stp>ContractData</stp>
        <stp>WMAZW5??3</stp>
        <stp>High</stp>
        <stp/>
        <stp>T</stp>
        <tr r="D81" s="2"/>
      </tp>
      <tp t="s">
        <v/>
        <stp/>
        <stp>ContractData</stp>
        <stp>WMAZW4??3</stp>
        <stp>High</stp>
        <stp/>
        <stp>T</stp>
        <tr r="M56" s="2"/>
      </tp>
      <tp t="s">
        <v/>
        <stp/>
        <stp>ContractData</stp>
        <stp>WMAZW6??3</stp>
        <stp>High</stp>
        <stp/>
        <stp>T</stp>
        <tr r="M81" s="2"/>
      </tp>
      <tp>
        <v>-40</v>
        <stp/>
        <stp>ContractData</stp>
        <stp>WMAZW1??2</stp>
        <stp>High</stp>
        <stp/>
        <stp>T</stp>
        <tr r="D30" s="2"/>
      </tp>
      <tp>
        <v>-206.4</v>
        <stp/>
        <stp>ContractData</stp>
        <stp>WMAZW3??2</stp>
        <stp>High</stp>
        <stp/>
        <stp>T</stp>
        <tr r="D55" s="2"/>
      </tp>
      <tp t="s">
        <v/>
        <stp/>
        <stp>ContractData</stp>
        <stp>WMAZW2??2</stp>
        <stp>High</stp>
        <stp/>
        <stp>T</stp>
        <tr r="M30" s="2"/>
      </tp>
      <tp t="s">
        <v/>
        <stp/>
        <stp>ContractData</stp>
        <stp>WMAZW5??2</stp>
        <stp>High</stp>
        <stp/>
        <stp>T</stp>
        <tr r="D80" s="2"/>
      </tp>
      <tp t="s">
        <v/>
        <stp/>
        <stp>ContractData</stp>
        <stp>WMAZW4??2</stp>
        <stp>High</stp>
        <stp/>
        <stp>T</stp>
        <tr r="M55" s="2"/>
      </tp>
      <tp t="s">
        <v/>
        <stp/>
        <stp>ContractData</stp>
        <stp>WMAZW6??2</stp>
        <stp>High</stp>
        <stp/>
        <stp>T</stp>
        <tr r="M80" s="2"/>
      </tp>
      <tp>
        <v>-50</v>
        <stp/>
        <stp>ContractData</stp>
        <stp>WMAZW1??1</stp>
        <stp>High</stp>
        <stp/>
        <stp>T</stp>
        <tr r="D29" s="2"/>
      </tp>
      <tp t="s">
        <v/>
        <stp/>
        <stp>ContractData</stp>
        <stp>WMAZW3??1</stp>
        <stp>High</stp>
        <stp/>
        <stp>T</stp>
        <tr r="D54" s="2"/>
      </tp>
      <tp t="s">
        <v/>
        <stp/>
        <stp>ContractData</stp>
        <stp>WMAZW2??1</stp>
        <stp>High</stp>
        <stp/>
        <stp>T</stp>
        <tr r="M29" s="2"/>
      </tp>
      <tp t="s">
        <v/>
        <stp/>
        <stp>ContractData</stp>
        <stp>WMAZW5??1</stp>
        <stp>High</stp>
        <stp/>
        <stp>T</stp>
        <tr r="D79" s="2"/>
      </tp>
      <tp t="s">
        <v/>
        <stp/>
        <stp>ContractData</stp>
        <stp>WMAZW4??1</stp>
        <stp>High</stp>
        <stp/>
        <stp>T</stp>
        <tr r="M54" s="2"/>
      </tp>
      <tp t="s">
        <v/>
        <stp/>
        <stp>ContractData</stp>
        <stp>WMAZW6??1</stp>
        <stp>High</stp>
        <stp/>
        <stp>T</stp>
        <tr r="M79" s="2"/>
      </tp>
      <tp t="s">
        <v/>
        <stp/>
        <stp>ContractData</stp>
        <stp>WEATW2??5</stp>
        <stp>High</stp>
        <stp/>
        <stp>T</stp>
        <tr r="M33" s="14"/>
      </tp>
      <tp t="s">
        <v/>
        <stp/>
        <stp>ContractData</stp>
        <stp>WEATW2??4</stp>
        <stp>High</stp>
        <stp/>
        <stp>T</stp>
        <tr r="M32" s="14"/>
      </tp>
      <tp t="s">
        <v/>
        <stp/>
        <stp>ContractData</stp>
        <stp>WEATW4??4</stp>
        <stp>High</stp>
        <stp/>
        <stp>T</stp>
        <tr r="M57" s="14"/>
      </tp>
      <tp t="s">
        <v/>
        <stp/>
        <stp>ContractData</stp>
        <stp>WEATW2??3</stp>
        <stp>High</stp>
        <stp/>
        <stp>T</stp>
        <tr r="M31" s="14"/>
      </tp>
      <tp t="s">
        <v/>
        <stp/>
        <stp>ContractData</stp>
        <stp>WEATW4??3</stp>
        <stp>High</stp>
        <stp/>
        <stp>T</stp>
        <tr r="M56" s="14"/>
      </tp>
      <tp t="s">
        <v/>
        <stp/>
        <stp>ContractData</stp>
        <stp>WEATW6??3</stp>
        <stp>High</stp>
        <stp/>
        <stp>T</stp>
        <tr r="M81" s="14"/>
      </tp>
      <tp t="s">
        <v/>
        <stp/>
        <stp>ContractData</stp>
        <stp>WEATW1??2</stp>
        <stp>High</stp>
        <stp/>
        <stp>T</stp>
        <tr r="D30" s="14"/>
      </tp>
      <tp t="s">
        <v/>
        <stp/>
        <stp>ContractData</stp>
        <stp>WEATW2??2</stp>
        <stp>High</stp>
        <stp/>
        <stp>T</stp>
        <tr r="M30" s="14"/>
      </tp>
      <tp t="s">
        <v/>
        <stp/>
        <stp>ContractData</stp>
        <stp>WEATW4??2</stp>
        <stp>High</stp>
        <stp/>
        <stp>T</stp>
        <tr r="M55" s="14"/>
      </tp>
      <tp t="s">
        <v/>
        <stp/>
        <stp>ContractData</stp>
        <stp>WEATW6??2</stp>
        <stp>High</stp>
        <stp/>
        <stp>T</stp>
        <tr r="M80" s="14"/>
      </tp>
      <tp>
        <v>54</v>
        <stp/>
        <stp>ContractData</stp>
        <stp>WEATW1??1</stp>
        <stp>High</stp>
        <stp/>
        <stp>T</stp>
        <tr r="D29" s="14"/>
      </tp>
      <tp>
        <v>130.6</v>
        <stp/>
        <stp>ContractData</stp>
        <stp>WEATW3??1</stp>
        <stp>High</stp>
        <stp/>
        <stp>T</stp>
        <tr r="D54" s="14"/>
      </tp>
      <tp t="s">
        <v/>
        <stp/>
        <stp>ContractData</stp>
        <stp>WEATW2??1</stp>
        <stp>High</stp>
        <stp/>
        <stp>T</stp>
        <tr r="M29" s="14"/>
      </tp>
      <tp t="s">
        <v/>
        <stp/>
        <stp>ContractData</stp>
        <stp>WEATW5??1</stp>
        <stp>High</stp>
        <stp/>
        <stp>T</stp>
        <tr r="D79" s="14"/>
      </tp>
      <tp t="s">
        <v/>
        <stp/>
        <stp>ContractData</stp>
        <stp>WEATW4??1</stp>
        <stp>High</stp>
        <stp/>
        <stp>T</stp>
        <tr r="M54" s="14"/>
      </tp>
      <tp t="s">
        <v/>
        <stp/>
        <stp>ContractData</stp>
        <stp>WEATW6??1</stp>
        <stp>High</stp>
        <stp/>
        <stp>T</stp>
        <tr r="M79" s="14"/>
      </tp>
      <tp t="s">
        <v>Sunflower Seed Reverse Spread 1, (-1*SUNSJ25+1*SUNSK25)</v>
        <stp/>
        <stp>ContractData</stp>
        <stp>SUNSW1??3</stp>
        <stp>LongDescription</stp>
        <stp/>
        <stp>T</stp>
        <tr r="B31" s="20"/>
        <tr r="B31" s="20"/>
      </tp>
      <tp t="s">
        <v>Sunflower Seed Reverse Spread 1, (-1*SUNSH25+1*SUNSJ25)</v>
        <stp/>
        <stp>ContractData</stp>
        <stp>SUNSW1??2</stp>
        <stp>LongDescription</stp>
        <stp/>
        <stp>T</stp>
        <tr r="B30" s="20"/>
        <tr r="B30" s="20"/>
      </tp>
      <tp t="s">
        <v>Sunflower Seed Reverse Spread 1, (-1*SUNSZ24+1*SUNSF25)</v>
        <stp/>
        <stp>ContractData</stp>
        <stp>SUNSW1??1</stp>
        <stp>LongDescription</stp>
        <stp/>
        <stp>T</stp>
        <tr r="B29" s="20"/>
        <tr r="B29" s="20"/>
      </tp>
      <tp>
        <v>4045</v>
        <stp/>
        <stp>ContractData</stp>
        <stp>WMAZ??8</stp>
        <stp>Open</stp>
        <stp/>
        <stp>T</stp>
        <tr r="C20" s="2"/>
      </tp>
      <tp t="s">
        <v/>
        <stp/>
        <stp>ContractData</stp>
        <stp>WMAZ??9</stp>
        <stp>Open</stp>
        <stp/>
        <stp>T</stp>
        <tr r="C21" s="2"/>
      </tp>
      <tp t="s">
        <v/>
        <stp/>
        <stp>ContractData</stp>
        <stp>WMAZ??4</stp>
        <stp>Open</stp>
        <stp/>
        <stp>T</stp>
        <tr r="C16" s="2"/>
      </tp>
      <tp>
        <v>5962</v>
        <stp/>
        <stp>ContractData</stp>
        <stp>WMAZ??5</stp>
        <stp>Open</stp>
        <stp/>
        <stp>T</stp>
        <tr r="C17" s="2"/>
      </tp>
      <tp t="s">
        <v/>
        <stp/>
        <stp>ContractData</stp>
        <stp>WMAZ??6</stp>
        <stp>Open</stp>
        <stp/>
        <stp>T</stp>
        <tr r="C18" s="2"/>
      </tp>
      <tp>
        <v>4128</v>
        <stp/>
        <stp>ContractData</stp>
        <stp>WMAZ??7</stp>
        <stp>Open</stp>
        <stp/>
        <stp>T</stp>
        <tr r="C19" s="2"/>
      </tp>
      <tp>
        <v>6255</v>
        <stp/>
        <stp>ContractData</stp>
        <stp>WMAZ??1</stp>
        <stp>Open</stp>
        <stp/>
        <stp>T</stp>
        <tr r="C13" s="2"/>
      </tp>
      <tp>
        <v>6170</v>
        <stp/>
        <stp>ContractData</stp>
        <stp>WMAZ??2</stp>
        <stp>Open</stp>
        <stp/>
        <stp>T</stp>
        <tr r="C14" s="2"/>
      </tp>
      <tp>
        <v>6132</v>
        <stp/>
        <stp>ContractData</stp>
        <stp>WMAZ??3</stp>
        <stp>Open</stp>
        <stp/>
        <stp>T</stp>
        <tr r="C15" s="2"/>
      </tp>
      <tp>
        <v>6075</v>
        <stp/>
        <stp>ContractData</stp>
        <stp>WEAT??4</stp>
        <stp>Open</stp>
        <stp/>
        <stp>T</stp>
        <tr r="C16" s="14"/>
      </tp>
      <tp t="s">
        <v/>
        <stp/>
        <stp>ContractData</stp>
        <stp>WEAT??5</stp>
        <stp>Open</stp>
        <stp/>
        <stp>T</stp>
        <tr r="C17" s="14"/>
      </tp>
      <tp t="s">
        <v/>
        <stp/>
        <stp>ContractData</stp>
        <stp>WEAT??6</stp>
        <stp>Open</stp>
        <stp/>
        <stp>T</stp>
        <tr r="C18" s="14"/>
      </tp>
      <tp t="s">
        <v/>
        <stp/>
        <stp>ContractData</stp>
        <stp>WEAT??7</stp>
        <stp>Open</stp>
        <stp/>
        <stp>T</stp>
        <tr r="C19" s="14"/>
      </tp>
      <tp>
        <v>5915</v>
        <stp/>
        <stp>ContractData</stp>
        <stp>WEAT??1</stp>
        <stp>Open</stp>
        <stp/>
        <stp>T</stp>
        <tr r="C13" s="14"/>
      </tp>
      <tp>
        <v>5963</v>
        <stp/>
        <stp>ContractData</stp>
        <stp>WEAT??2</stp>
        <stp>Open</stp>
        <stp/>
        <stp>T</stp>
        <tr r="C14" s="14"/>
      </tp>
      <tp t="s">
        <v/>
        <stp/>
        <stp>ContractData</stp>
        <stp>WEAT??3</stp>
        <stp>Open</stp>
        <stp/>
        <stp>T</stp>
        <tr r="C15" s="14"/>
      </tp>
      <tp t="s">
        <v>Sunflower Seed Reverse Spread 6, (-1*SUNSH25+1*SUNSU25)</v>
        <stp/>
        <stp>ContractData</stp>
        <stp>SUNSW6??2</stp>
        <stp>LongDescription</stp>
        <stp/>
        <stp>T</stp>
        <tr r="K80" s="20"/>
        <tr r="K80" s="20"/>
      </tp>
      <tp t="s">
        <v>Sunflower Seed Reverse Spread 6, (-1*SUNSF25+1*SUNSN25)</v>
        <stp/>
        <stp>ContractData</stp>
        <stp>SUNSW6??1</stp>
        <stp>LongDescription</stp>
        <stp/>
        <stp>T</stp>
        <tr r="K79" s="20"/>
        <tr r="K79" s="20"/>
      </tp>
      <tp t="s">
        <v/>
        <stp/>
        <stp>ContractData</stp>
        <stp>WEAT??6</stp>
        <stp>High</stp>
        <stp/>
        <stp>T</stp>
        <tr r="D18" s="14"/>
      </tp>
      <tp t="s">
        <v/>
        <stp/>
        <stp>ContractData</stp>
        <stp>WEAT??7</stp>
        <stp>High</stp>
        <stp/>
        <stp>T</stp>
        <tr r="D19" s="14"/>
      </tp>
      <tp>
        <v>6099</v>
        <stp/>
        <stp>ContractData</stp>
        <stp>WEAT??4</stp>
        <stp>High</stp>
        <stp/>
        <stp>T</stp>
        <tr r="D16" s="14"/>
      </tp>
      <tp t="s">
        <v/>
        <stp/>
        <stp>ContractData</stp>
        <stp>WEAT??5</stp>
        <stp>High</stp>
        <stp/>
        <stp>T</stp>
        <tr r="D17" s="14"/>
      </tp>
      <tp>
        <v>5980</v>
        <stp/>
        <stp>ContractData</stp>
        <stp>WEAT??2</stp>
        <stp>High</stp>
        <stp/>
        <stp>T</stp>
        <tr r="D14" s="14"/>
      </tp>
      <tp t="s">
        <v/>
        <stp/>
        <stp>ContractData</stp>
        <stp>WEAT??3</stp>
        <stp>High</stp>
        <stp/>
        <stp>T</stp>
        <tr r="D15" s="14"/>
      </tp>
      <tp>
        <v>5920</v>
        <stp/>
        <stp>ContractData</stp>
        <stp>WEAT??1</stp>
        <stp>High</stp>
        <stp/>
        <stp>T</stp>
        <tr r="D13" s="14"/>
      </tp>
      <tp>
        <v>4045</v>
        <stp/>
        <stp>ContractData</stp>
        <stp>WMAZ??8</stp>
        <stp>High</stp>
        <stp/>
        <stp>T</stp>
        <tr r="D20" s="2"/>
      </tp>
      <tp t="s">
        <v/>
        <stp/>
        <stp>ContractData</stp>
        <stp>WMAZ??9</stp>
        <stp>High</stp>
        <stp/>
        <stp>T</stp>
        <tr r="D21" s="2"/>
      </tp>
      <tp t="s">
        <v/>
        <stp/>
        <stp>ContractData</stp>
        <stp>WMAZ??6</stp>
        <stp>High</stp>
        <stp/>
        <stp>T</stp>
        <tr r="D18" s="2"/>
      </tp>
      <tp>
        <v>4150</v>
        <stp/>
        <stp>ContractData</stp>
        <stp>WMAZ??7</stp>
        <stp>High</stp>
        <stp/>
        <stp>T</stp>
        <tr r="D19" s="2"/>
      </tp>
      <tp t="s">
        <v/>
        <stp/>
        <stp>ContractData</stp>
        <stp>WMAZ??4</stp>
        <stp>High</stp>
        <stp/>
        <stp>T</stp>
        <tr r="D16" s="2"/>
      </tp>
      <tp>
        <v>5962</v>
        <stp/>
        <stp>ContractData</stp>
        <stp>WMAZ??5</stp>
        <stp>High</stp>
        <stp/>
        <stp>T</stp>
        <tr r="D17" s="2"/>
      </tp>
      <tp>
        <v>6170</v>
        <stp/>
        <stp>ContractData</stp>
        <stp>WMAZ??2</stp>
        <stp>High</stp>
        <stp/>
        <stp>T</stp>
        <tr r="D14" s="2"/>
      </tp>
      <tp>
        <v>6133.8</v>
        <stp/>
        <stp>ContractData</stp>
        <stp>WMAZ??3</stp>
        <stp>High</stp>
        <stp/>
        <stp>T</stp>
        <tr r="D15" s="2"/>
      </tp>
      <tp>
        <v>6255</v>
        <stp/>
        <stp>ContractData</stp>
        <stp>WMAZ??1</stp>
        <stp>High</stp>
        <stp/>
        <stp>T</stp>
        <tr r="D13" s="2"/>
      </tp>
      <tp t="s">
        <v/>
        <stp/>
        <stp>ContractData</stp>
        <stp>WEATW2??5</stp>
        <stp>Open</stp>
        <stp/>
        <stp>T</stp>
        <tr r="L33" s="14"/>
      </tp>
      <tp t="s">
        <v/>
        <stp/>
        <stp>ContractData</stp>
        <stp>WEATW4??4</stp>
        <stp>Open</stp>
        <stp/>
        <stp>T</stp>
        <tr r="L57" s="14"/>
      </tp>
      <tp t="s">
        <v/>
        <stp/>
        <stp>ContractData</stp>
        <stp>WEATW2??4</stp>
        <stp>Open</stp>
        <stp/>
        <stp>T</stp>
        <tr r="L32" s="14"/>
      </tp>
      <tp t="s">
        <v/>
        <stp/>
        <stp>ContractData</stp>
        <stp>WEATW6??1</stp>
        <stp>Open</stp>
        <stp/>
        <stp>T</stp>
        <tr r="L79" s="14"/>
      </tp>
      <tp t="s">
        <v/>
        <stp/>
        <stp>ContractData</stp>
        <stp>WEATW5??1</stp>
        <stp>Open</stp>
        <stp/>
        <stp>T</stp>
        <tr r="C79" s="14"/>
      </tp>
      <tp t="s">
        <v/>
        <stp/>
        <stp>ContractData</stp>
        <stp>WEATW4??1</stp>
        <stp>Open</stp>
        <stp/>
        <stp>T</stp>
        <tr r="L54" s="14"/>
      </tp>
      <tp>
        <v>130</v>
        <stp/>
        <stp>ContractData</stp>
        <stp>WEATW3??1</stp>
        <stp>Open</stp>
        <stp/>
        <stp>T</stp>
        <tr r="C54" s="14"/>
      </tp>
      <tp t="s">
        <v/>
        <stp/>
        <stp>ContractData</stp>
        <stp>WEATW2??1</stp>
        <stp>Open</stp>
        <stp/>
        <stp>T</stp>
        <tr r="L29" s="14"/>
      </tp>
      <tp>
        <v>40</v>
        <stp/>
        <stp>ContractData</stp>
        <stp>WEATW1??1</stp>
        <stp>Open</stp>
        <stp/>
        <stp>T</stp>
        <tr r="C29" s="14"/>
      </tp>
      <tp t="s">
        <v/>
        <stp/>
        <stp>ContractData</stp>
        <stp>WEATW6??3</stp>
        <stp>Open</stp>
        <stp/>
        <stp>T</stp>
        <tr r="L81" s="14"/>
      </tp>
      <tp t="s">
        <v/>
        <stp/>
        <stp>ContractData</stp>
        <stp>WEATW4??3</stp>
        <stp>Open</stp>
        <stp/>
        <stp>T</stp>
        <tr r="L56" s="14"/>
      </tp>
      <tp t="s">
        <v/>
        <stp/>
        <stp>ContractData</stp>
        <stp>WEATW2??3</stp>
        <stp>Open</stp>
        <stp/>
        <stp>T</stp>
        <tr r="L31" s="14"/>
      </tp>
      <tp t="s">
        <v/>
        <stp/>
        <stp>ContractData</stp>
        <stp>WEATW6??2</stp>
        <stp>Open</stp>
        <stp/>
        <stp>T</stp>
        <tr r="L80" s="14"/>
      </tp>
      <tp t="s">
        <v/>
        <stp/>
        <stp>ContractData</stp>
        <stp>WEATW4??2</stp>
        <stp>Open</stp>
        <stp/>
        <stp>T</stp>
        <tr r="L55" s="14"/>
      </tp>
      <tp t="s">
        <v/>
        <stp/>
        <stp>ContractData</stp>
        <stp>WEATW2??2</stp>
        <stp>Open</stp>
        <stp/>
        <stp>T</stp>
        <tr r="L30" s="14"/>
      </tp>
      <tp t="s">
        <v/>
        <stp/>
        <stp>ContractData</stp>
        <stp>WEATW1??2</stp>
        <stp>Open</stp>
        <stp/>
        <stp>T</stp>
        <tr r="C30" s="14"/>
      </tp>
      <tp t="s">
        <v/>
        <stp/>
        <stp>ContractData</stp>
        <stp>YMAZW5??3</stp>
        <stp>Open</stp>
        <stp/>
        <stp>T</stp>
        <tr r="C81" s="22"/>
      </tp>
      <tp t="s">
        <v/>
        <stp/>
        <stp>ContractData</stp>
        <stp>YMAZW4??3</stp>
        <stp>Open</stp>
        <stp/>
        <stp>T</stp>
        <tr r="L56" s="22"/>
      </tp>
      <tp t="s">
        <v/>
        <stp/>
        <stp>ContractData</stp>
        <stp>YMAZW3??3</stp>
        <stp>Open</stp>
        <stp/>
        <stp>T</stp>
        <tr r="C56" s="22"/>
      </tp>
      <tp t="s">
        <v/>
        <stp/>
        <stp>ContractData</stp>
        <stp>YMAZW2??3</stp>
        <stp>Open</stp>
        <stp/>
        <stp>T</stp>
        <tr r="L31" s="22"/>
      </tp>
      <tp t="s">
        <v/>
        <stp/>
        <stp>ContractData</stp>
        <stp>YMAZW1??3</stp>
        <stp>Open</stp>
        <stp/>
        <stp>T</stp>
        <tr r="C31" s="22"/>
      </tp>
      <tp t="s">
        <v/>
        <stp/>
        <stp>ContractData</stp>
        <stp>YMAZW6??2</stp>
        <stp>Open</stp>
        <stp/>
        <stp>T</stp>
        <tr r="L80" s="22"/>
      </tp>
      <tp t="s">
        <v/>
        <stp/>
        <stp>ContractData</stp>
        <stp>YMAZW5??2</stp>
        <stp>Open</stp>
        <stp/>
        <stp>T</stp>
        <tr r="C80" s="22"/>
      </tp>
      <tp t="s">
        <v/>
        <stp/>
        <stp>ContractData</stp>
        <stp>YMAZW4??2</stp>
        <stp>Open</stp>
        <stp/>
        <stp>T</stp>
        <tr r="L55" s="22"/>
      </tp>
      <tp>
        <v>-38</v>
        <stp/>
        <stp>ContractData</stp>
        <stp>YMAZW3??2</stp>
        <stp>Open</stp>
        <stp/>
        <stp>T</stp>
        <tr r="C55" s="22"/>
      </tp>
      <tp t="s">
        <v/>
        <stp/>
        <stp>ContractData</stp>
        <stp>YMAZW2??2</stp>
        <stp>Open</stp>
        <stp/>
        <stp>T</stp>
        <tr r="L30" s="22"/>
      </tp>
      <tp t="s">
        <v/>
        <stp/>
        <stp>ContractData</stp>
        <stp>YMAZW1??2</stp>
        <stp>Open</stp>
        <stp/>
        <stp>T</stp>
        <tr r="C30" s="22"/>
      </tp>
      <tp t="s">
        <v/>
        <stp/>
        <stp>ContractData</stp>
        <stp>YMAZW6??1</stp>
        <stp>Open</stp>
        <stp/>
        <stp>T</stp>
        <tr r="L79" s="22"/>
      </tp>
      <tp t="s">
        <v/>
        <stp/>
        <stp>ContractData</stp>
        <stp>YMAZW5??1</stp>
        <stp>Open</stp>
        <stp/>
        <stp>T</stp>
        <tr r="C79" s="22"/>
      </tp>
      <tp t="s">
        <v/>
        <stp/>
        <stp>ContractData</stp>
        <stp>YMAZW4??1</stp>
        <stp>Open</stp>
        <stp/>
        <stp>T</stp>
        <tr r="L54" s="22"/>
      </tp>
      <tp t="s">
        <v/>
        <stp/>
        <stp>ContractData</stp>
        <stp>YMAZW3??1</stp>
        <stp>Open</stp>
        <stp/>
        <stp>T</stp>
        <tr r="C54" s="22"/>
      </tp>
      <tp t="s">
        <v/>
        <stp/>
        <stp>ContractData</stp>
        <stp>YMAZW2??1</stp>
        <stp>Open</stp>
        <stp/>
        <stp>T</stp>
        <tr r="L29" s="22"/>
      </tp>
      <tp>
        <v>-40</v>
        <stp/>
        <stp>ContractData</stp>
        <stp>YMAZW1??1</stp>
        <stp>Open</stp>
        <stp/>
        <stp>T</stp>
        <tr r="C29" s="22"/>
      </tp>
      <tp t="s">
        <v/>
        <stp/>
        <stp>ContractData</stp>
        <stp>YMAZW2??7</stp>
        <stp>Open</stp>
        <stp/>
        <stp>T</stp>
        <tr r="L35" s="22"/>
      </tp>
      <tp t="s">
        <v/>
        <stp/>
        <stp>ContractData</stp>
        <stp>YMAZW3??6</stp>
        <stp>Open</stp>
        <stp/>
        <stp>T</stp>
        <tr r="C59" s="22"/>
      </tp>
      <tp t="s">
        <v/>
        <stp/>
        <stp>ContractData</stp>
        <stp>YMAZW2??6</stp>
        <stp>Open</stp>
        <stp/>
        <stp>T</stp>
        <tr r="L34" s="22"/>
      </tp>
      <tp t="s">
        <v/>
        <stp/>
        <stp>ContractData</stp>
        <stp>YMAZW1??6</stp>
        <stp>Open</stp>
        <stp/>
        <stp>T</stp>
        <tr r="C34" s="22"/>
      </tp>
      <tp t="s">
        <v/>
        <stp/>
        <stp>ContractData</stp>
        <stp>YMAZW5??5</stp>
        <stp>Open</stp>
        <stp/>
        <stp>T</stp>
        <tr r="C83" s="22"/>
      </tp>
      <tp t="s">
        <v/>
        <stp/>
        <stp>ContractData</stp>
        <stp>YMAZW4??5</stp>
        <stp>Open</stp>
        <stp/>
        <stp>T</stp>
        <tr r="L58" s="22"/>
      </tp>
      <tp t="s">
        <v/>
        <stp/>
        <stp>ContractData</stp>
        <stp>YMAZW3??5</stp>
        <stp>Open</stp>
        <stp/>
        <stp>T</stp>
        <tr r="C58" s="22"/>
      </tp>
      <tp t="s">
        <v/>
        <stp/>
        <stp>ContractData</stp>
        <stp>YMAZW2??5</stp>
        <stp>Open</stp>
        <stp/>
        <stp>T</stp>
        <tr r="L33" s="22"/>
      </tp>
      <tp t="s">
        <v/>
        <stp/>
        <stp>ContractData</stp>
        <stp>YMAZW1??5</stp>
        <stp>Open</stp>
        <stp/>
        <stp>T</stp>
        <tr r="C33" s="22"/>
      </tp>
      <tp t="s">
        <v/>
        <stp/>
        <stp>ContractData</stp>
        <stp>YMAZW5??4</stp>
        <stp>Open</stp>
        <stp/>
        <stp>T</stp>
        <tr r="C82" s="22"/>
      </tp>
      <tp t="s">
        <v/>
        <stp/>
        <stp>ContractData</stp>
        <stp>YMAZW4??4</stp>
        <stp>Open</stp>
        <stp/>
        <stp>T</stp>
        <tr r="L57" s="22"/>
      </tp>
      <tp t="s">
        <v/>
        <stp/>
        <stp>ContractData</stp>
        <stp>YMAZW3??4</stp>
        <stp>Open</stp>
        <stp/>
        <stp>T</stp>
        <tr r="C57" s="22"/>
      </tp>
      <tp t="s">
        <v/>
        <stp/>
        <stp>ContractData</stp>
        <stp>YMAZW2??4</stp>
        <stp>Open</stp>
        <stp/>
        <stp>T</stp>
        <tr r="L32" s="22"/>
      </tp>
      <tp t="s">
        <v/>
        <stp/>
        <stp>ContractData</stp>
        <stp>YMAZW1??4</stp>
        <stp>Open</stp>
        <stp/>
        <stp>T</stp>
        <tr r="C32" s="22"/>
      </tp>
      <tp t="s">
        <v/>
        <stp/>
        <stp>ContractData</stp>
        <stp>WMAZW5??5</stp>
        <stp>Open</stp>
        <stp/>
        <stp>T</stp>
        <tr r="C83" s="2"/>
      </tp>
      <tp t="s">
        <v/>
        <stp/>
        <stp>ContractData</stp>
        <stp>WMAZW4??5</stp>
        <stp>Open</stp>
        <stp/>
        <stp>T</stp>
        <tr r="L58" s="2"/>
      </tp>
      <tp t="s">
        <v/>
        <stp/>
        <stp>ContractData</stp>
        <stp>WMAZW3??5</stp>
        <stp>Open</stp>
        <stp/>
        <stp>T</stp>
        <tr r="C58" s="2"/>
      </tp>
      <tp t="s">
        <v/>
        <stp/>
        <stp>ContractData</stp>
        <stp>WMAZW2??5</stp>
        <stp>Open</stp>
        <stp/>
        <stp>T</stp>
        <tr r="L33" s="2"/>
      </tp>
      <tp t="s">
        <v/>
        <stp/>
        <stp>ContractData</stp>
        <stp>WMAZW1??5</stp>
        <stp>Open</stp>
        <stp/>
        <stp>T</stp>
        <tr r="C33" s="2"/>
      </tp>
      <tp t="s">
        <v/>
        <stp/>
        <stp>ContractData</stp>
        <stp>WMAZW5??4</stp>
        <stp>Open</stp>
        <stp/>
        <stp>T</stp>
        <tr r="C82" s="2"/>
      </tp>
      <tp>
        <v>-1836</v>
        <stp/>
        <stp>ContractData</stp>
        <stp>WMAZW4??4</stp>
        <stp>Open</stp>
        <stp/>
        <stp>T</stp>
        <tr r="L57" s="2"/>
      </tp>
      <tp t="s">
        <v/>
        <stp/>
        <stp>ContractData</stp>
        <stp>WMAZW3??4</stp>
        <stp>Open</stp>
        <stp/>
        <stp>T</stp>
        <tr r="C57" s="2"/>
      </tp>
      <tp t="s">
        <v/>
        <stp/>
        <stp>ContractData</stp>
        <stp>WMAZW2??4</stp>
        <stp>Open</stp>
        <stp/>
        <stp>T</stp>
        <tr r="L32" s="2"/>
      </tp>
      <tp t="s">
        <v/>
        <stp/>
        <stp>ContractData</stp>
        <stp>WMAZW1??4</stp>
        <stp>Open</stp>
        <stp/>
        <stp>T</stp>
        <tr r="C32" s="2"/>
      </tp>
      <tp t="s">
        <v/>
        <stp/>
        <stp>ContractData</stp>
        <stp>WMAZW2??7</stp>
        <stp>Open</stp>
        <stp/>
        <stp>T</stp>
        <tr r="L35" s="2"/>
      </tp>
      <tp t="s">
        <v/>
        <stp/>
        <stp>ContractData</stp>
        <stp>WMAZW3??6</stp>
        <stp>Open</stp>
        <stp/>
        <stp>T</stp>
        <tr r="C59" s="2"/>
      </tp>
      <tp>
        <v>-111</v>
        <stp/>
        <stp>ContractData</stp>
        <stp>WMAZW2??6</stp>
        <stp>Open</stp>
        <stp/>
        <stp>T</stp>
        <tr r="L34" s="2"/>
      </tp>
      <tp t="s">
        <v/>
        <stp/>
        <stp>ContractData</stp>
        <stp>WMAZW1??6</stp>
        <stp>Open</stp>
        <stp/>
        <stp>T</stp>
        <tr r="C34" s="2"/>
      </tp>
      <tp t="s">
        <v/>
        <stp/>
        <stp>ContractData</stp>
        <stp>WMAZW6??1</stp>
        <stp>Open</stp>
        <stp/>
        <stp>T</stp>
        <tr r="L79" s="2"/>
      </tp>
      <tp t="s">
        <v/>
        <stp/>
        <stp>ContractData</stp>
        <stp>WMAZW5??1</stp>
        <stp>Open</stp>
        <stp/>
        <stp>T</stp>
        <tr r="C79" s="2"/>
      </tp>
      <tp t="s">
        <v/>
        <stp/>
        <stp>ContractData</stp>
        <stp>WMAZW4??1</stp>
        <stp>Open</stp>
        <stp/>
        <stp>T</stp>
        <tr r="L54" s="2"/>
      </tp>
      <tp t="s">
        <v/>
        <stp/>
        <stp>ContractData</stp>
        <stp>WMAZW3??1</stp>
        <stp>Open</stp>
        <stp/>
        <stp>T</stp>
        <tr r="C54" s="2"/>
      </tp>
      <tp t="s">
        <v/>
        <stp/>
        <stp>ContractData</stp>
        <stp>WMAZW2??1</stp>
        <stp>Open</stp>
        <stp/>
        <stp>T</stp>
        <tr r="L29" s="2"/>
      </tp>
      <tp>
        <v>-85</v>
        <stp/>
        <stp>ContractData</stp>
        <stp>WMAZW1??1</stp>
        <stp>Open</stp>
        <stp/>
        <stp>T</stp>
        <tr r="C29" s="2"/>
      </tp>
      <tp t="s">
        <v/>
        <stp/>
        <stp>ContractData</stp>
        <stp>WMAZW6??3</stp>
        <stp>Open</stp>
        <stp/>
        <stp>T</stp>
        <tr r="L81" s="2"/>
      </tp>
      <tp t="s">
        <v/>
        <stp/>
        <stp>ContractData</stp>
        <stp>WMAZW5??3</stp>
        <stp>Open</stp>
        <stp/>
        <stp>T</stp>
        <tr r="C81" s="2"/>
      </tp>
      <tp t="s">
        <v/>
        <stp/>
        <stp>ContractData</stp>
        <stp>WMAZW4??3</stp>
        <stp>Open</stp>
        <stp/>
        <stp>T</stp>
        <tr r="L56" s="2"/>
      </tp>
      <tp t="s">
        <v/>
        <stp/>
        <stp>ContractData</stp>
        <stp>WMAZW3??3</stp>
        <stp>Open</stp>
        <stp/>
        <stp>T</stp>
        <tr r="C56" s="2"/>
      </tp>
      <tp t="s">
        <v/>
        <stp/>
        <stp>ContractData</stp>
        <stp>WMAZW2??3</stp>
        <stp>Open</stp>
        <stp/>
        <stp>T</stp>
        <tr r="L31" s="2"/>
      </tp>
      <tp t="s">
        <v/>
        <stp/>
        <stp>ContractData</stp>
        <stp>WMAZW1??3</stp>
        <stp>Open</stp>
        <stp/>
        <stp>T</stp>
        <tr r="C31" s="2"/>
      </tp>
      <tp t="s">
        <v/>
        <stp/>
        <stp>ContractData</stp>
        <stp>WMAZW6??2</stp>
        <stp>Open</stp>
        <stp/>
        <stp>T</stp>
        <tr r="L80" s="2"/>
      </tp>
      <tp t="s">
        <v/>
        <stp/>
        <stp>ContractData</stp>
        <stp>WMAZW5??2</stp>
        <stp>Open</stp>
        <stp/>
        <stp>T</stp>
        <tr r="C80" s="2"/>
      </tp>
      <tp t="s">
        <v/>
        <stp/>
        <stp>ContractData</stp>
        <stp>WMAZW4??2</stp>
        <stp>Open</stp>
        <stp/>
        <stp>T</stp>
        <tr r="L55" s="2"/>
      </tp>
      <tp>
        <v>-219</v>
        <stp/>
        <stp>ContractData</stp>
        <stp>WMAZW3??2</stp>
        <stp>Open</stp>
        <stp/>
        <stp>T</stp>
        <tr r="C55" s="2"/>
      </tp>
      <tp t="s">
        <v/>
        <stp/>
        <stp>ContractData</stp>
        <stp>WMAZW2??2</stp>
        <stp>Open</stp>
        <stp/>
        <stp>T</stp>
        <tr r="L30" s="2"/>
      </tp>
      <tp>
        <v>-50</v>
        <stp/>
        <stp>ContractData</stp>
        <stp>WMAZW1??2</stp>
        <stp>Open</stp>
        <stp/>
        <stp>T</stp>
        <tr r="C30" s="2"/>
      </tp>
      <tp t="s">
        <v/>
        <stp/>
        <stp>ContractData</stp>
        <stp>SOYB??1</stp>
        <stp>T_Settlement</stp>
        <stp/>
        <stp>T</stp>
        <tr r="G1" s="17"/>
      </tp>
      <tp t="s">
        <v/>
        <stp/>
        <stp>ContractData</stp>
        <stp>SOYA??1</stp>
        <stp>T_Settlement</stp>
        <stp/>
        <stp>T</stp>
        <tr r="G1" s="16"/>
      </tp>
      <tp t="s">
        <v/>
        <stp/>
        <stp>ContractData</stp>
        <stp>SOYB??2</stp>
        <stp>T_Settlement</stp>
        <stp/>
        <stp>T</stp>
        <tr r="G2" s="17"/>
      </tp>
      <tp t="s">
        <v/>
        <stp/>
        <stp>ContractData</stp>
        <stp>SOYA??2</stp>
        <stp>T_Settlement</stp>
        <stp/>
        <stp>T</stp>
        <tr r="G2" s="16"/>
      </tp>
      <tp t="s">
        <v/>
        <stp/>
        <stp>ContractData</stp>
        <stp>SOYB??3</stp>
        <stp>T_Settlement</stp>
        <stp/>
        <stp>T</stp>
        <tr r="G3" s="17"/>
      </tp>
      <tp t="s">
        <v/>
        <stp/>
        <stp>ContractData</stp>
        <stp>SOYA??3</stp>
        <stp>T_Settlement</stp>
        <stp/>
        <stp>T</stp>
        <tr r="G3" s="16"/>
      </tp>
      <tp t="s">
        <v/>
        <stp/>
        <stp>ContractData</stp>
        <stp>SOYB??4</stp>
        <stp>T_Settlement</stp>
        <stp/>
        <stp>T</stp>
        <tr r="G4" s="17"/>
      </tp>
      <tp t="s">
        <v/>
        <stp/>
        <stp>ContractData</stp>
        <stp>SOYA??4</stp>
        <stp>T_Settlement</stp>
        <stp/>
        <stp>T</stp>
        <tr r="G4" s="16"/>
      </tp>
      <tp t="s">
        <v/>
        <stp/>
        <stp>ContractData</stp>
        <stp>SOYB??5</stp>
        <stp>T_Settlement</stp>
        <stp/>
        <stp>T</stp>
        <tr r="G5" s="17"/>
      </tp>
      <tp t="s">
        <v/>
        <stp/>
        <stp>ContractData</stp>
        <stp>SOYA??5</stp>
        <stp>T_Settlement</stp>
        <stp/>
        <stp>T</stp>
        <tr r="G5" s="16"/>
      </tp>
      <tp t="s">
        <v/>
        <stp/>
        <stp>ContractData</stp>
        <stp>SOYB??6</stp>
        <stp>T_Settlement</stp>
        <stp/>
        <stp>T</stp>
        <tr r="G6" s="17"/>
      </tp>
      <tp t="s">
        <v/>
        <stp/>
        <stp>ContractData</stp>
        <stp>SOYA??6</stp>
        <stp>T_Settlement</stp>
        <stp/>
        <stp>T</stp>
        <tr r="G6" s="16"/>
      </tp>
      <tp t="s">
        <v/>
        <stp/>
        <stp>ContractData</stp>
        <stp>SOYB??7</stp>
        <stp>T_Settlement</stp>
        <stp/>
        <stp>T</stp>
        <tr r="G7" s="17"/>
      </tp>
      <tp t="s">
        <v/>
        <stp/>
        <stp>ContractData</stp>
        <stp>SOYB??8</stp>
        <stp>T_Settlement</stp>
        <stp/>
        <stp>T</stp>
        <tr r="G8" s="17"/>
      </tp>
      <tp t="s">
        <v/>
        <stp/>
        <stp>ContractData</stp>
        <stp>SUNS??7</stp>
        <stp>T_Settlement</stp>
        <stp/>
        <stp>T</stp>
        <tr r="G7" s="19"/>
      </tp>
      <tp t="s">
        <v/>
        <stp/>
        <stp>ContractData</stp>
        <stp>SUNS??6</stp>
        <stp>T_Settlement</stp>
        <stp/>
        <stp>T</stp>
        <tr r="G6" s="19"/>
      </tp>
      <tp t="s">
        <v/>
        <stp/>
        <stp>ContractData</stp>
        <stp>SUNS??5</stp>
        <stp>T_Settlement</stp>
        <stp/>
        <stp>T</stp>
        <tr r="G5" s="19"/>
      </tp>
      <tp t="s">
        <v/>
        <stp/>
        <stp>ContractData</stp>
        <stp>SUNS??4</stp>
        <stp>T_Settlement</stp>
        <stp/>
        <stp>T</stp>
        <tr r="G4" s="19"/>
      </tp>
      <tp t="s">
        <v/>
        <stp/>
        <stp>ContractData</stp>
        <stp>SUNS??3</stp>
        <stp>T_Settlement</stp>
        <stp/>
        <stp>T</stp>
        <tr r="G3" s="19"/>
      </tp>
      <tp t="s">
        <v/>
        <stp/>
        <stp>ContractData</stp>
        <stp>SUNS??2</stp>
        <stp>T_Settlement</stp>
        <stp/>
        <stp>T</stp>
        <tr r="G2" s="19"/>
      </tp>
      <tp t="s">
        <v/>
        <stp/>
        <stp>ContractData</stp>
        <stp>SUNS??1</stp>
        <stp>T_Settlement</stp>
        <stp/>
        <stp>T</stp>
        <tr r="G1" s="19"/>
      </tp>
      <tp t="s">
        <v/>
        <stp/>
        <stp>ContractData</stp>
        <stp>SUNS??8</stp>
        <stp>T_Settlement</stp>
        <stp/>
        <stp>T</stp>
        <tr r="G8" s="19"/>
      </tp>
      <tp t="s">
        <v>Sunflower Seed Reverse Spread 4, (-1*SUNSH25+1*SUNSN25)</v>
        <stp/>
        <stp>ContractData</stp>
        <stp>SUNSW4??3</stp>
        <stp>LongDescription</stp>
        <stp/>
        <stp>T</stp>
        <tr r="K56" s="20"/>
        <tr r="K56" s="20"/>
      </tp>
      <tp t="s">
        <v>Sunflower Seed Reverse Spread 4, (-1*SUNSF25+1*SUNSK25)</v>
        <stp/>
        <stp>ContractData</stp>
        <stp>SUNSW4??2</stp>
        <stp>LongDescription</stp>
        <stp/>
        <stp>T</stp>
        <tr r="K55" s="20"/>
        <tr r="K55" s="20"/>
      </tp>
      <tp t="s">
        <v>Sunflower Seed Reverse Spread 4, (-1*SUNSZ24+1*SUNSJ25)</v>
        <stp/>
        <stp>ContractData</stp>
        <stp>SUNSW4??1</stp>
        <stp>LongDescription</stp>
        <stp/>
        <stp>T</stp>
        <tr r="K54" s="20"/>
        <tr r="K54" s="20"/>
      </tp>
      <tp t="s">
        <v>Sunflower Seed Reverse Spread 4, (-1*SUNSK25+1*SUNSU25)</v>
        <stp/>
        <stp>ContractData</stp>
        <stp>SUNSW4??4</stp>
        <stp>LongDescription</stp>
        <stp/>
        <stp>T</stp>
        <tr r="K57" s="20"/>
        <tr r="K57" s="20"/>
      </tp>
      <tp t="s">
        <v>Sunflower Seed Reverse Spread 5, (-1*SUNSJ25+1*SUNSU25)</v>
        <stp/>
        <stp>ContractData</stp>
        <stp>SUNSW5??2</stp>
        <stp>LongDescription</stp>
        <stp/>
        <stp>T</stp>
        <tr r="B80" s="20"/>
        <tr r="B80" s="20"/>
      </tp>
      <tp t="s">
        <v>Sunflower Seed Reverse Spread 5, (-1*SUNSZ24+1*SUNSK25)</v>
        <stp/>
        <stp>ContractData</stp>
        <stp>SUNSW5??1</stp>
        <stp>LongDescription</stp>
        <stp/>
        <stp>T</stp>
        <tr r="B79" s="20"/>
        <tr r="B79" s="20"/>
      </tp>
      <tp t="s">
        <v/>
        <stp/>
        <stp>ContractData</stp>
        <stp>SUNS??3</stp>
        <stp>Open</stp>
        <stp/>
        <stp>T</stp>
        <tr r="C15" s="20"/>
      </tp>
      <tp>
        <v>10536.2</v>
        <stp/>
        <stp>ContractData</stp>
        <stp>SUNS??2</stp>
        <stp>Open</stp>
        <stp/>
        <stp>T</stp>
        <tr r="C14" s="20"/>
      </tp>
      <tp>
        <v>10600</v>
        <stp/>
        <stp>ContractData</stp>
        <stp>SUNS??1</stp>
        <stp>Open</stp>
        <stp/>
        <stp>T</stp>
        <tr r="C13" s="20"/>
      </tp>
      <tp>
        <v>9900</v>
        <stp/>
        <stp>ContractData</stp>
        <stp>SUNS??7</stp>
        <stp>Open</stp>
        <stp/>
        <stp>T</stp>
        <tr r="C19" s="20"/>
      </tp>
      <tp>
        <v>9805</v>
        <stp/>
        <stp>ContractData</stp>
        <stp>SUNS??6</stp>
        <stp>Open</stp>
        <stp/>
        <stp>T</stp>
        <tr r="C18" s="20"/>
      </tp>
      <tp t="s">
        <v/>
        <stp/>
        <stp>ContractData</stp>
        <stp>SUNS??5</stp>
        <stp>Open</stp>
        <stp/>
        <stp>T</stp>
        <tr r="C17" s="20"/>
      </tp>
      <tp>
        <v>10511</v>
        <stp/>
        <stp>ContractData</stp>
        <stp>SUNS??4</stp>
        <stp>Open</stp>
        <stp/>
        <stp>T</stp>
        <tr r="C16" s="20"/>
      </tp>
      <tp t="s">
        <v/>
        <stp/>
        <stp>ContractData</stp>
        <stp>SUNS??8</stp>
        <stp>Open</stp>
        <stp/>
        <stp>T</stp>
        <tr r="C20" s="20"/>
      </tp>
      <tp>
        <v>8510</v>
        <stp/>
        <stp>ContractData</stp>
        <stp>SOYA??4</stp>
        <stp>Open</stp>
        <stp/>
        <stp>T</stp>
        <tr r="C16" s="15"/>
      </tp>
      <tp t="s">
        <v/>
        <stp/>
        <stp>ContractData</stp>
        <stp>SOYB??4</stp>
        <stp>Open</stp>
        <stp/>
        <stp>T</stp>
        <tr r="C16" s="18"/>
      </tp>
      <tp t="s">
        <v/>
        <stp/>
        <stp>ContractData</stp>
        <stp>SOYA??5</stp>
        <stp>Open</stp>
        <stp/>
        <stp>T</stp>
        <tr r="C17" s="15"/>
      </tp>
      <tp>
        <v>7500</v>
        <stp/>
        <stp>ContractData</stp>
        <stp>SOYB??5</stp>
        <stp>Open</stp>
        <stp/>
        <stp>T</stp>
        <tr r="C17" s="18"/>
      </tp>
      <tp t="s">
        <v/>
        <stp/>
        <stp>ContractData</stp>
        <stp>SOYA??6</stp>
        <stp>Open</stp>
        <stp/>
        <stp>T</stp>
        <tr r="C18" s="15"/>
      </tp>
      <tp t="s">
        <v/>
        <stp/>
        <stp>ContractData</stp>
        <stp>SOYB??6</stp>
        <stp>Open</stp>
        <stp/>
        <stp>T</stp>
        <tr r="C18" s="18"/>
      </tp>
      <tp t="s">
        <v/>
        <stp/>
        <stp>ContractData</stp>
        <stp>SOYB??7</stp>
        <stp>Open</stp>
        <stp/>
        <stp>T</stp>
        <tr r="C19" s="18"/>
      </tp>
      <tp>
        <v>9001.4</v>
        <stp/>
        <stp>ContractData</stp>
        <stp>SOYA??1</stp>
        <stp>Open</stp>
        <stp/>
        <stp>T</stp>
        <tr r="C13" s="15"/>
      </tp>
      <tp t="s">
        <v/>
        <stp/>
        <stp>ContractData</stp>
        <stp>SOYB??1</stp>
        <stp>Open</stp>
        <stp/>
        <stp>T</stp>
        <tr r="C13" s="18"/>
      </tp>
      <tp>
        <v>8866.8000000000011</v>
        <stp/>
        <stp>ContractData</stp>
        <stp>SOYA??2</stp>
        <stp>Open</stp>
        <stp/>
        <stp>T</stp>
        <tr r="C14" s="15"/>
      </tp>
      <tp t="s">
        <v/>
        <stp/>
        <stp>ContractData</stp>
        <stp>SOYB??2</stp>
        <stp>Open</stp>
        <stp/>
        <stp>T</stp>
        <tr r="C14" s="18"/>
      </tp>
      <tp t="s">
        <v/>
        <stp/>
        <stp>ContractData</stp>
        <stp>SOYA??3</stp>
        <stp>Open</stp>
        <stp/>
        <stp>T</stp>
        <tr r="C15" s="15"/>
      </tp>
      <tp t="s">
        <v/>
        <stp/>
        <stp>ContractData</stp>
        <stp>SOYB??3</stp>
        <stp>Open</stp>
        <stp/>
        <stp>T</stp>
        <tr r="C15" s="18"/>
      </tp>
      <tp t="s">
        <v/>
        <stp/>
        <stp>ContractData</stp>
        <stp>SOYB??8</stp>
        <stp>Open</stp>
        <stp/>
        <stp>T</stp>
        <tr r="C20" s="18"/>
      </tp>
      <tp t="s">
        <v/>
        <stp/>
        <stp>ContractData</stp>
        <stp>YMAZW2??7</stp>
        <stp>T_Settlement</stp>
        <stp/>
        <stp>T</stp>
        <tr r="G26" s="21"/>
      </tp>
      <tp t="s">
        <v/>
        <stp/>
        <stp>ContractData</stp>
        <stp>YMAZW1??6</stp>
        <stp>T_Settlement</stp>
        <stp/>
        <stp>T</stp>
        <tr r="G18" s="21"/>
      </tp>
      <tp t="s">
        <v/>
        <stp/>
        <stp>ContractData</stp>
        <stp>YMAZW3??6</stp>
        <stp>T_Settlement</stp>
        <stp/>
        <stp>T</stp>
        <tr r="G33" s="21"/>
      </tp>
      <tp t="s">
        <v/>
        <stp/>
        <stp>ContractData</stp>
        <stp>YMAZW2??6</stp>
        <stp>T_Settlement</stp>
        <stp/>
        <stp>T</stp>
        <tr r="G25" s="21"/>
      </tp>
      <tp t="s">
        <v/>
        <stp/>
        <stp>ContractData</stp>
        <stp>YMAZW5??5</stp>
        <stp>T_Settlement</stp>
        <stp/>
        <stp>T</stp>
        <tr r="G48" s="21"/>
      </tp>
      <tp t="s">
        <v/>
        <stp/>
        <stp>ContractData</stp>
        <stp>YMAZW4??5</stp>
        <stp>T_Settlement</stp>
        <stp/>
        <stp>T</stp>
        <tr r="G40" s="21"/>
      </tp>
      <tp t="s">
        <v/>
        <stp/>
        <stp>ContractData</stp>
        <stp>YMAZW1??5</stp>
        <stp>T_Settlement</stp>
        <stp/>
        <stp>T</stp>
        <tr r="G17" s="21"/>
      </tp>
      <tp t="s">
        <v/>
        <stp/>
        <stp>ContractData</stp>
        <stp>YMAZW3??5</stp>
        <stp>T_Settlement</stp>
        <stp/>
        <stp>T</stp>
        <tr r="G32" s="21"/>
      </tp>
      <tp t="s">
        <v/>
        <stp/>
        <stp>ContractData</stp>
        <stp>YMAZW2??5</stp>
        <stp>T_Settlement</stp>
        <stp/>
        <stp>T</stp>
        <tr r="G24" s="21"/>
      </tp>
      <tp t="s">
        <v/>
        <stp/>
        <stp>ContractData</stp>
        <stp>YMAZW5??4</stp>
        <stp>T_Settlement</stp>
        <stp/>
        <stp>T</stp>
        <tr r="G47" s="21"/>
      </tp>
      <tp t="s">
        <v/>
        <stp/>
        <stp>ContractData</stp>
        <stp>YMAZW4??4</stp>
        <stp>T_Settlement</stp>
        <stp/>
        <stp>T</stp>
        <tr r="G39" s="21"/>
      </tp>
      <tp t="s">
        <v/>
        <stp/>
        <stp>ContractData</stp>
        <stp>YMAZW1??4</stp>
        <stp>T_Settlement</stp>
        <stp/>
        <stp>T</stp>
        <tr r="G16" s="21"/>
      </tp>
      <tp t="s">
        <v/>
        <stp/>
        <stp>ContractData</stp>
        <stp>YMAZW3??4</stp>
        <stp>T_Settlement</stp>
        <stp/>
        <stp>T</stp>
        <tr r="G31" s="21"/>
      </tp>
      <tp t="s">
        <v/>
        <stp/>
        <stp>ContractData</stp>
        <stp>YMAZW2??4</stp>
        <stp>T_Settlement</stp>
        <stp/>
        <stp>T</stp>
        <tr r="G23" s="21"/>
      </tp>
      <tp t="s">
        <v/>
        <stp/>
        <stp>ContractData</stp>
        <stp>YMAZW5??3</stp>
        <stp>T_Settlement</stp>
        <stp/>
        <stp>T</stp>
        <tr r="G46" s="21"/>
      </tp>
      <tp t="s">
        <v/>
        <stp/>
        <stp>ContractData</stp>
        <stp>YMAZW4??3</stp>
        <stp>T_Settlement</stp>
        <stp/>
        <stp>T</stp>
        <tr r="G38" s="21"/>
      </tp>
      <tp t="s">
        <v/>
        <stp/>
        <stp>ContractData</stp>
        <stp>YMAZW1??3</stp>
        <stp>T_Settlement</stp>
        <stp/>
        <stp>T</stp>
        <tr r="G15" s="21"/>
      </tp>
      <tp t="s">
        <v/>
        <stp/>
        <stp>ContractData</stp>
        <stp>YMAZW3??3</stp>
        <stp>T_Settlement</stp>
        <stp/>
        <stp>T</stp>
        <tr r="G30" s="21"/>
      </tp>
      <tp t="s">
        <v/>
        <stp/>
        <stp>ContractData</stp>
        <stp>YMAZW2??3</stp>
        <stp>T_Settlement</stp>
        <stp/>
        <stp>T</stp>
        <tr r="G22" s="21"/>
      </tp>
      <tp t="s">
        <v/>
        <stp/>
        <stp>ContractData</stp>
        <stp>YMAZW5??2</stp>
        <stp>T_Settlement</stp>
        <stp/>
        <stp>T</stp>
        <tr r="G45" s="21"/>
      </tp>
      <tp t="s">
        <v/>
        <stp/>
        <stp>ContractData</stp>
        <stp>YMAZW4??2</stp>
        <stp>T_Settlement</stp>
        <stp/>
        <stp>T</stp>
        <tr r="G37" s="21"/>
      </tp>
      <tp t="s">
        <v/>
        <stp/>
        <stp>ContractData</stp>
        <stp>YMAZW6??2</stp>
        <stp>T_Settlement</stp>
        <stp/>
        <stp>T</stp>
        <tr r="G53" s="21"/>
      </tp>
      <tp t="s">
        <v/>
        <stp/>
        <stp>ContractData</stp>
        <stp>YMAZW1??2</stp>
        <stp>T_Settlement</stp>
        <stp/>
        <stp>T</stp>
        <tr r="G14" s="21"/>
      </tp>
      <tp t="s">
        <v/>
        <stp/>
        <stp>ContractData</stp>
        <stp>YMAZW3??2</stp>
        <stp>T_Settlement</stp>
        <stp/>
        <stp>T</stp>
        <tr r="G29" s="21"/>
      </tp>
      <tp t="s">
        <v/>
        <stp/>
        <stp>ContractData</stp>
        <stp>YMAZW2??2</stp>
        <stp>T_Settlement</stp>
        <stp/>
        <stp>T</stp>
        <tr r="G21" s="21"/>
      </tp>
      <tp t="s">
        <v/>
        <stp/>
        <stp>ContractData</stp>
        <stp>YMAZW5??1</stp>
        <stp>T_Settlement</stp>
        <stp/>
        <stp>T</stp>
        <tr r="G44" s="21"/>
      </tp>
      <tp t="s">
        <v/>
        <stp/>
        <stp>ContractData</stp>
        <stp>YMAZW4??1</stp>
        <stp>T_Settlement</stp>
        <stp/>
        <stp>T</stp>
        <tr r="G36" s="21"/>
      </tp>
      <tp t="s">
        <v/>
        <stp/>
        <stp>ContractData</stp>
        <stp>YMAZW6??1</stp>
        <stp>T_Settlement</stp>
        <stp/>
        <stp>T</stp>
        <tr r="G52" s="21"/>
      </tp>
      <tp t="s">
        <v/>
        <stp/>
        <stp>ContractData</stp>
        <stp>YMAZW1??1</stp>
        <stp>T_Settlement</stp>
        <stp/>
        <stp>T</stp>
        <tr r="G13" s="21"/>
      </tp>
      <tp t="s">
        <v/>
        <stp/>
        <stp>ContractData</stp>
        <stp>YMAZW3??1</stp>
        <stp>T_Settlement</stp>
        <stp/>
        <stp>T</stp>
        <tr r="G28" s="21"/>
      </tp>
      <tp t="s">
        <v/>
        <stp/>
        <stp>ContractData</stp>
        <stp>YMAZW2??1</stp>
        <stp>T_Settlement</stp>
        <stp/>
        <stp>T</stp>
        <tr r="G20" s="21"/>
      </tp>
      <tp t="s">
        <v/>
        <stp/>
        <stp>ContractData</stp>
        <stp>WMAZW5??1</stp>
        <stp>T_Settlement</stp>
        <stp/>
        <stp>T</stp>
        <tr r="G44" s="12"/>
      </tp>
      <tp t="s">
        <v/>
        <stp/>
        <stp>ContractData</stp>
        <stp>WMAZW4??1</stp>
        <stp>T_Settlement</stp>
        <stp/>
        <stp>T</stp>
        <tr r="G36" s="12"/>
      </tp>
      <tp t="s">
        <v/>
        <stp/>
        <stp>ContractData</stp>
        <stp>WMAZW6??1</stp>
        <stp>T_Settlement</stp>
        <stp/>
        <stp>T</stp>
        <tr r="G52" s="12"/>
      </tp>
      <tp t="s">
        <v/>
        <stp/>
        <stp>ContractData</stp>
        <stp>WMAZW1??1</stp>
        <stp>T_Settlement</stp>
        <stp/>
        <stp>T</stp>
        <tr r="G13" s="12"/>
      </tp>
      <tp t="s">
        <v/>
        <stp/>
        <stp>ContractData</stp>
        <stp>WMAZW3??1</stp>
        <stp>T_Settlement</stp>
        <stp/>
        <stp>T</stp>
        <tr r="G28" s="12"/>
      </tp>
      <tp t="s">
        <v/>
        <stp/>
        <stp>ContractData</stp>
        <stp>WMAZW2??1</stp>
        <stp>T_Settlement</stp>
        <stp/>
        <stp>T</stp>
        <tr r="G20" s="12"/>
      </tp>
      <tp t="s">
        <v/>
        <stp/>
        <stp>ContractData</stp>
        <stp>WMAZW5??3</stp>
        <stp>T_Settlement</stp>
        <stp/>
        <stp>T</stp>
        <tr r="G46" s="12"/>
      </tp>
      <tp t="s">
        <v/>
        <stp/>
        <stp>ContractData</stp>
        <stp>WMAZW4??3</stp>
        <stp>T_Settlement</stp>
        <stp/>
        <stp>T</stp>
        <tr r="G38" s="12"/>
      </tp>
      <tp t="s">
        <v/>
        <stp/>
        <stp>ContractData</stp>
        <stp>WMAZW6??3</stp>
        <stp>T_Settlement</stp>
        <stp/>
        <stp>T</stp>
        <tr r="G54" s="12"/>
      </tp>
      <tp t="s">
        <v/>
        <stp/>
        <stp>ContractData</stp>
        <stp>WMAZW1??3</stp>
        <stp>T_Settlement</stp>
        <stp/>
        <stp>T</stp>
        <tr r="G15" s="12"/>
      </tp>
      <tp t="s">
        <v/>
        <stp/>
        <stp>ContractData</stp>
        <stp>WMAZW3??3</stp>
        <stp>T_Settlement</stp>
        <stp/>
        <stp>T</stp>
        <tr r="G30" s="12"/>
      </tp>
      <tp t="s">
        <v/>
        <stp/>
        <stp>ContractData</stp>
        <stp>WMAZW2??3</stp>
        <stp>T_Settlement</stp>
        <stp/>
        <stp>T</stp>
        <tr r="G22" s="12"/>
      </tp>
      <tp t="s">
        <v/>
        <stp/>
        <stp>ContractData</stp>
        <stp>WMAZW5??2</stp>
        <stp>T_Settlement</stp>
        <stp/>
        <stp>T</stp>
        <tr r="G45" s="12"/>
      </tp>
      <tp t="s">
        <v/>
        <stp/>
        <stp>ContractData</stp>
        <stp>WMAZW4??2</stp>
        <stp>T_Settlement</stp>
        <stp/>
        <stp>T</stp>
        <tr r="G37" s="12"/>
      </tp>
      <tp t="s">
        <v/>
        <stp/>
        <stp>ContractData</stp>
        <stp>WMAZW6??2</stp>
        <stp>T_Settlement</stp>
        <stp/>
        <stp>T</stp>
        <tr r="G53" s="12"/>
      </tp>
      <tp t="s">
        <v/>
        <stp/>
        <stp>ContractData</stp>
        <stp>WMAZW1??2</stp>
        <stp>T_Settlement</stp>
        <stp/>
        <stp>T</stp>
        <tr r="G14" s="12"/>
      </tp>
      <tp t="s">
        <v/>
        <stp/>
        <stp>ContractData</stp>
        <stp>WMAZW3??2</stp>
        <stp>T_Settlement</stp>
        <stp/>
        <stp>T</stp>
        <tr r="G29" s="12"/>
      </tp>
      <tp t="s">
        <v/>
        <stp/>
        <stp>ContractData</stp>
        <stp>WMAZW2??2</stp>
        <stp>T_Settlement</stp>
        <stp/>
        <stp>T</stp>
        <tr r="G21" s="12"/>
      </tp>
      <tp t="s">
        <v/>
        <stp/>
        <stp>ContractData</stp>
        <stp>WMAZW5??5</stp>
        <stp>T_Settlement</stp>
        <stp/>
        <stp>T</stp>
        <tr r="G48" s="12"/>
      </tp>
      <tp t="s">
        <v/>
        <stp/>
        <stp>ContractData</stp>
        <stp>WMAZW4??5</stp>
        <stp>T_Settlement</stp>
        <stp/>
        <stp>T</stp>
        <tr r="G40" s="12"/>
      </tp>
      <tp t="s">
        <v/>
        <stp/>
        <stp>ContractData</stp>
        <stp>WMAZW1??5</stp>
        <stp>T_Settlement</stp>
        <stp/>
        <stp>T</stp>
        <tr r="G17" s="12"/>
      </tp>
      <tp t="s">
        <v/>
        <stp/>
        <stp>ContractData</stp>
        <stp>WMAZW3??5</stp>
        <stp>T_Settlement</stp>
        <stp/>
        <stp>T</stp>
        <tr r="G32" s="12"/>
      </tp>
      <tp t="s">
        <v/>
        <stp/>
        <stp>ContractData</stp>
        <stp>WMAZW2??5</stp>
        <stp>T_Settlement</stp>
        <stp/>
        <stp>T</stp>
        <tr r="G24" s="12"/>
      </tp>
      <tp t="s">
        <v/>
        <stp/>
        <stp>ContractData</stp>
        <stp>WMAZW5??4</stp>
        <stp>T_Settlement</stp>
        <stp/>
        <stp>T</stp>
        <tr r="G47" s="12"/>
      </tp>
      <tp t="s">
        <v/>
        <stp/>
        <stp>ContractData</stp>
        <stp>WMAZW4??4</stp>
        <stp>T_Settlement</stp>
        <stp/>
        <stp>T</stp>
        <tr r="G39" s="12"/>
      </tp>
      <tp t="s">
        <v/>
        <stp/>
        <stp>ContractData</stp>
        <stp>WMAZW1??4</stp>
        <stp>T_Settlement</stp>
        <stp/>
        <stp>T</stp>
        <tr r="G16" s="12"/>
      </tp>
      <tp t="s">
        <v/>
        <stp/>
        <stp>ContractData</stp>
        <stp>WMAZW3??4</stp>
        <stp>T_Settlement</stp>
        <stp/>
        <stp>T</stp>
        <tr r="G31" s="12"/>
      </tp>
      <tp t="s">
        <v/>
        <stp/>
        <stp>ContractData</stp>
        <stp>WMAZW2??4</stp>
        <stp>T_Settlement</stp>
        <stp/>
        <stp>T</stp>
        <tr r="G23" s="12"/>
      </tp>
      <tp t="s">
        <v/>
        <stp/>
        <stp>ContractData</stp>
        <stp>WMAZW2??7</stp>
        <stp>T_Settlement</stp>
        <stp/>
        <stp>T</stp>
        <tr r="G26" s="12"/>
      </tp>
      <tp t="s">
        <v/>
        <stp/>
        <stp>ContractData</stp>
        <stp>WMAZW1??6</stp>
        <stp>T_Settlement</stp>
        <stp/>
        <stp>T</stp>
        <tr r="G18" s="12"/>
      </tp>
      <tp t="s">
        <v/>
        <stp/>
        <stp>ContractData</stp>
        <stp>WMAZW3??6</stp>
        <stp>T_Settlement</stp>
        <stp/>
        <stp>T</stp>
        <tr r="G33" s="12"/>
      </tp>
      <tp t="s">
        <v/>
        <stp/>
        <stp>ContractData</stp>
        <stp>WMAZW2??6</stp>
        <stp>T_Settlement</stp>
        <stp/>
        <stp>T</stp>
        <tr r="G25" s="12"/>
      </tp>
      <tp t="s">
        <v/>
        <stp/>
        <stp>ContractData</stp>
        <stp>WEATW5??1</stp>
        <stp>T_Settlement</stp>
        <stp/>
        <stp>T</stp>
        <tr r="G44" s="13"/>
      </tp>
      <tp t="s">
        <v/>
        <stp/>
        <stp>ContractData</stp>
        <stp>WEATW4??1</stp>
        <stp>T_Settlement</stp>
        <stp/>
        <stp>T</stp>
        <tr r="G36" s="13"/>
      </tp>
      <tp t="s">
        <v/>
        <stp/>
        <stp>ContractData</stp>
        <stp>WEATW6??1</stp>
        <stp>T_Settlement</stp>
        <stp/>
        <stp>T</stp>
        <tr r="G52" s="13"/>
      </tp>
      <tp t="s">
        <v/>
        <stp/>
        <stp>ContractData</stp>
        <stp>WEATW1??1</stp>
        <stp>T_Settlement</stp>
        <stp/>
        <stp>T</stp>
        <tr r="G13" s="13"/>
      </tp>
      <tp t="s">
        <v/>
        <stp/>
        <stp>ContractData</stp>
        <stp>WEATW3??1</stp>
        <stp>T_Settlement</stp>
        <stp/>
        <stp>T</stp>
        <tr r="G28" s="13"/>
      </tp>
      <tp t="s">
        <v/>
        <stp/>
        <stp>ContractData</stp>
        <stp>WEATW2??1</stp>
        <stp>T_Settlement</stp>
        <stp/>
        <stp>T</stp>
        <tr r="G20" s="13"/>
      </tp>
      <tp t="s">
        <v/>
        <stp/>
        <stp>ContractData</stp>
        <stp>WEATW4??3</stp>
        <stp>T_Settlement</stp>
        <stp/>
        <stp>T</stp>
        <tr r="G38" s="13"/>
      </tp>
      <tp t="s">
        <v/>
        <stp/>
        <stp>ContractData</stp>
        <stp>WEATW6??3</stp>
        <stp>T_Settlement</stp>
        <stp/>
        <stp>T</stp>
        <tr r="G54" s="13"/>
      </tp>
      <tp t="s">
        <v/>
        <stp/>
        <stp>ContractData</stp>
        <stp>WEATW2??3</stp>
        <stp>T_Settlement</stp>
        <stp/>
        <stp>T</stp>
        <tr r="G22" s="13"/>
      </tp>
      <tp t="s">
        <v/>
        <stp/>
        <stp>ContractData</stp>
        <stp>WEATW4??2</stp>
        <stp>T_Settlement</stp>
        <stp/>
        <stp>T</stp>
        <tr r="G37" s="13"/>
      </tp>
      <tp t="s">
        <v/>
        <stp/>
        <stp>ContractData</stp>
        <stp>WEATW6??2</stp>
        <stp>T_Settlement</stp>
        <stp/>
        <stp>T</stp>
        <tr r="G53" s="13"/>
      </tp>
      <tp t="s">
        <v/>
        <stp/>
        <stp>ContractData</stp>
        <stp>WEATW1??2</stp>
        <stp>T_Settlement</stp>
        <stp/>
        <stp>T</stp>
        <tr r="G14" s="13"/>
      </tp>
      <tp t="s">
        <v/>
        <stp/>
        <stp>ContractData</stp>
        <stp>WEATW2??2</stp>
        <stp>T_Settlement</stp>
        <stp/>
        <stp>T</stp>
        <tr r="G21" s="13"/>
      </tp>
      <tp t="s">
        <v/>
        <stp/>
        <stp>ContractData</stp>
        <stp>WEATW2??5</stp>
        <stp>T_Settlement</stp>
        <stp/>
        <stp>T</stp>
        <tr r="G24" s="13"/>
      </tp>
      <tp t="s">
        <v/>
        <stp/>
        <stp>ContractData</stp>
        <stp>WEATW4??4</stp>
        <stp>T_Settlement</stp>
        <stp/>
        <stp>T</stp>
        <tr r="G39" s="13"/>
      </tp>
      <tp t="s">
        <v/>
        <stp/>
        <stp>ContractData</stp>
        <stp>WEATW2??4</stp>
        <stp>T_Settlement</stp>
        <stp/>
        <stp>T</stp>
        <tr r="G23" s="13"/>
      </tp>
      <tp t="s">
        <v>Yellow Maize Reverse Spread 2, (-1*YMAZX24+1*YMAZF25)</v>
        <stp/>
        <stp>ContractData</stp>
        <stp>YMAZW2??1</stp>
        <stp>LongDescription</stp>
        <stp/>
        <stp>T</stp>
        <tr r="K29" s="22"/>
        <tr r="K29" s="22"/>
      </tp>
      <tp t="s">
        <v>Yellow Maize Reverse Spread 2, (-1*YMAZF25+1*YMAZH25)</v>
        <stp/>
        <stp>ContractData</stp>
        <stp>YMAZW2??3</stp>
        <stp>LongDescription</stp>
        <stp/>
        <stp>T</stp>
        <tr r="K31" s="22"/>
        <tr r="K31" s="22"/>
      </tp>
      <tp t="s">
        <v>Yellow Maize Reverse Spread 2, (-1*YMAZZ24+1*YMAZG25)</v>
        <stp/>
        <stp>ContractData</stp>
        <stp>YMAZW2??2</stp>
        <stp>LongDescription</stp>
        <stp/>
        <stp>T</stp>
        <tr r="K30" s="22"/>
        <tr r="K30" s="22"/>
      </tp>
      <tp t="s">
        <v>Yellow Maize Reverse Spread 2, (-1*YMAZH25+1*YMAZK25)</v>
        <stp/>
        <stp>ContractData</stp>
        <stp>YMAZW2??5</stp>
        <stp>LongDescription</stp>
        <stp/>
        <stp>T</stp>
        <tr r="K33" s="22"/>
        <tr r="K33" s="22"/>
      </tp>
      <tp t="s">
        <v>Yellow Maize Reverse Spread 2, (-1*YMAZG25+1*YMAZJ25)</v>
        <stp/>
        <stp>ContractData</stp>
        <stp>YMAZW2??4</stp>
        <stp>LongDescription</stp>
        <stp/>
        <stp>T</stp>
        <tr r="K32" s="22"/>
        <tr r="K32" s="22"/>
      </tp>
      <tp t="s">
        <v>Yellow Maize Reverse Spread 2, (-1*YMAZN25+1*YMAZU25)</v>
        <stp/>
        <stp>ContractData</stp>
        <stp>YMAZW2??7</stp>
        <stp>LongDescription</stp>
        <stp/>
        <stp>T</stp>
        <tr r="K35" s="22"/>
        <tr r="K35" s="22"/>
      </tp>
      <tp t="s">
        <v>Yellow Maize Reverse Spread 2, (-1*YMAZK25+1*YMAZN25)</v>
        <stp/>
        <stp>ContractData</stp>
        <stp>YMAZW2??6</stp>
        <stp>LongDescription</stp>
        <stp/>
        <stp>T</stp>
        <tr r="K34" s="22"/>
        <tr r="K34" s="22"/>
      </tp>
      <tp t="s">
        <v>White Maize Reverse Spread 2, (-1*WMAZN25+1*WMAZU25)</v>
        <stp/>
        <stp>ContractData</stp>
        <stp>WMAZW2??7</stp>
        <stp>LongDescription</stp>
        <stp/>
        <stp>T</stp>
        <tr r="K35" s="2"/>
        <tr r="K35" s="2"/>
      </tp>
      <tp t="s">
        <v>White Maize Reverse Spread 2, (-1*WMAZK25+1*WMAZN25)</v>
        <stp/>
        <stp>ContractData</stp>
        <stp>WMAZW2??6</stp>
        <stp>LongDescription</stp>
        <stp/>
        <stp>T</stp>
        <tr r="K34" s="2"/>
        <tr r="K34" s="2"/>
      </tp>
      <tp t="s">
        <v>White Maize Reverse Spread 2, (-1*WMAZH25+1*WMAZK25)</v>
        <stp/>
        <stp>ContractData</stp>
        <stp>WMAZW2??5</stp>
        <stp>LongDescription</stp>
        <stp/>
        <stp>T</stp>
        <tr r="K33" s="2"/>
        <tr r="K33" s="2"/>
      </tp>
      <tp t="s">
        <v>White Maize Reverse Spread 2, (-1*WMAZG25+1*WMAZJ25)</v>
        <stp/>
        <stp>ContractData</stp>
        <stp>WMAZW2??4</stp>
        <stp>LongDescription</stp>
        <stp/>
        <stp>T</stp>
        <tr r="K32" s="2"/>
        <tr r="K32" s="2"/>
      </tp>
      <tp t="s">
        <v>White Maize Reverse Spread 2, (-1*WMAZF25+1*WMAZH25)</v>
        <stp/>
        <stp>ContractData</stp>
        <stp>WMAZW2??3</stp>
        <stp>LongDescription</stp>
        <stp/>
        <stp>T</stp>
        <tr r="K31" s="2"/>
        <tr r="K31" s="2"/>
      </tp>
      <tp t="s">
        <v>White Maize Reverse Spread 2, (-1*WMAZZ24+1*WMAZG25)</v>
        <stp/>
        <stp>ContractData</stp>
        <stp>WMAZW2??2</stp>
        <stp>LongDescription</stp>
        <stp/>
        <stp>T</stp>
        <tr r="K30" s="2"/>
        <tr r="K30" s="2"/>
      </tp>
      <tp t="s">
        <v>White Maize Reverse Spread 2, (-1*WMAZX24+1*WMAZF25)</v>
        <stp/>
        <stp>ContractData</stp>
        <stp>WMAZW2??1</stp>
        <stp>LongDescription</stp>
        <stp/>
        <stp>T</stp>
        <tr r="K29" s="2"/>
        <tr r="K29" s="2"/>
      </tp>
      <tp t="s">
        <v>768: Current Message -&gt; Not found: SOYBW1</v>
        <stp/>
        <stp>ContractData</stp>
        <stp>SOYBW1??3</stp>
        <stp>LongDescription</stp>
        <stp/>
        <stp>T</stp>
        <tr r="B31" s="18"/>
        <tr r="B31" s="18"/>
      </tp>
      <tp t="s">
        <v>Soya Beans Reverse Calendar Spread, Apr 25</v>
        <stp/>
        <stp>ContractData</stp>
        <stp>SOYBW1??2</stp>
        <stp>LongDescription</stp>
        <stp/>
        <stp>T</stp>
        <tr r="B30" s="18"/>
        <tr r="B30" s="18"/>
      </tp>
      <tp t="s">
        <v>Soya Beans Reverse Calendar Spread, Dec 24</v>
        <stp/>
        <stp>ContractData</stp>
        <stp>SOYBW1??1</stp>
        <stp>LongDescription</stp>
        <stp/>
        <stp>T</stp>
        <tr r="B29" s="18"/>
        <tr r="B29" s="18"/>
      </tp>
      <tp t="s">
        <v>768: Current Message -&gt; Not found: SOYBW1</v>
        <stp/>
        <stp>ContractData</stp>
        <stp>SOYBW1??6</stp>
        <stp>LongDescription</stp>
        <stp/>
        <stp>T</stp>
        <tr r="B34" s="18"/>
        <tr r="B34" s="18"/>
      </tp>
      <tp t="s">
        <v>768: Current Message -&gt; Not found: SOYBW1</v>
        <stp/>
        <stp>ContractData</stp>
        <stp>SOYBW1??5</stp>
        <stp>LongDescription</stp>
        <stp/>
        <stp>T</stp>
        <tr r="B33" s="18"/>
        <tr r="B33" s="18"/>
      </tp>
      <tp t="s">
        <v>768: Current Message -&gt; Not found: SOYBW1</v>
        <stp/>
        <stp>ContractData</stp>
        <stp>SOYBW1??4</stp>
        <stp>LongDescription</stp>
        <stp/>
        <stp>T</stp>
        <tr r="B32" s="18"/>
        <tr r="B32" s="18"/>
      </tp>
      <tp t="s">
        <v>Soybeans Reverse Spread 1, (-1*SOYAZ24+1*SOYAF25)</v>
        <stp/>
        <stp>ContractData</stp>
        <stp>SOYAW1??2</stp>
        <stp>LongDescription</stp>
        <stp/>
        <stp>T</stp>
        <tr r="B30" s="15"/>
        <tr r="B30" s="15"/>
      </tp>
      <tp t="s">
        <v>Soybeans Reverse Spread 1, (-1*SOYAX24+1*SOYAZ24)</v>
        <stp/>
        <stp>ContractData</stp>
        <stp>SOYAW1??1</stp>
        <stp>LongDescription</stp>
        <stp/>
        <stp>T</stp>
        <tr r="B29" s="15"/>
        <tr r="B29" s="15"/>
      </tp>
      <tp t="s">
        <v>Yellow Maize Reverse Spread 3, (-1*YMAZX24+1*YMAZG25)</v>
        <stp/>
        <stp>ContractData</stp>
        <stp>YMAZW3??1</stp>
        <stp>LongDescription</stp>
        <stp/>
        <stp>T</stp>
        <tr r="B54" s="22"/>
        <tr r="B54" s="22"/>
      </tp>
      <tp t="s">
        <v>Yellow Maize Reverse Spread 3, (-1*YMAZF25+1*YMAZJ25)</v>
        <stp/>
        <stp>ContractData</stp>
        <stp>YMAZW3??3</stp>
        <stp>LongDescription</stp>
        <stp/>
        <stp>T</stp>
        <tr r="B56" s="22"/>
        <tr r="B56" s="22"/>
      </tp>
      <tp t="s">
        <v>Yellow Maize Reverse Spread 3, (-1*YMAZZ24+1*YMAZH25)</v>
        <stp/>
        <stp>ContractData</stp>
        <stp>YMAZW3??2</stp>
        <stp>LongDescription</stp>
        <stp/>
        <stp>T</stp>
        <tr r="B55" s="22"/>
        <tr r="B55" s="22"/>
      </tp>
      <tp t="s">
        <v>Yellow Maize Reverse Spread 3, (-1*YMAZJ25+1*YMAZN25)</v>
        <stp/>
        <stp>ContractData</stp>
        <stp>YMAZW3??5</stp>
        <stp>LongDescription</stp>
        <stp/>
        <stp>T</stp>
        <tr r="B58" s="22"/>
        <tr r="B58" s="22"/>
      </tp>
      <tp t="s">
        <v>Yellow Maize Reverse Spread 3, (-1*YMAZG25+1*YMAZK25)</v>
        <stp/>
        <stp>ContractData</stp>
        <stp>YMAZW3??4</stp>
        <stp>LongDescription</stp>
        <stp/>
        <stp>T</stp>
        <tr r="B57" s="22"/>
        <tr r="B57" s="22"/>
      </tp>
      <tp t="s">
        <v>Yellow Maize Reverse Spread 3, (-1*YMAZU25+1*YMAZZ25)</v>
        <stp/>
        <stp>ContractData</stp>
        <stp>YMAZW3??6</stp>
        <stp>LongDescription</stp>
        <stp/>
        <stp>T</stp>
        <tr r="B59" s="22"/>
        <tr r="B59" s="22"/>
      </tp>
      <tp t="s">
        <v>White Maize Reverse Spread 3, (-1*WMAZU25+1*WMAZZ25)</v>
        <stp/>
        <stp>ContractData</stp>
        <stp>WMAZW3??6</stp>
        <stp>LongDescription</stp>
        <stp/>
        <stp>T</stp>
        <tr r="B59" s="2"/>
        <tr r="B59" s="2"/>
      </tp>
      <tp t="s">
        <v>White Maize Reverse Spread 3, (-1*WMAZJ25+1*WMAZN25)</v>
        <stp/>
        <stp>ContractData</stp>
        <stp>WMAZW3??5</stp>
        <stp>LongDescription</stp>
        <stp/>
        <stp>T</stp>
        <tr r="B58" s="2"/>
        <tr r="B58" s="2"/>
      </tp>
      <tp t="s">
        <v>White Maize Reverse Spread 3, (-1*WMAZG25+1*WMAZK25)</v>
        <stp/>
        <stp>ContractData</stp>
        <stp>WMAZW3??4</stp>
        <stp>LongDescription</stp>
        <stp/>
        <stp>T</stp>
        <tr r="B57" s="2"/>
        <tr r="B57" s="2"/>
      </tp>
      <tp t="s">
        <v>White Maize Reverse Spread 3, (-1*WMAZF25+1*WMAZJ25)</v>
        <stp/>
        <stp>ContractData</stp>
        <stp>WMAZW3??3</stp>
        <stp>LongDescription</stp>
        <stp/>
        <stp>T</stp>
        <tr r="B56" s="2"/>
        <tr r="B56" s="2"/>
      </tp>
      <tp t="s">
        <v>White Maize Reverse Spread 3, (-1*WMAZZ24+1*WMAZH25)</v>
        <stp/>
        <stp>ContractData</stp>
        <stp>WMAZW3??2</stp>
        <stp>LongDescription</stp>
        <stp/>
        <stp>T</stp>
        <tr r="B55" s="2"/>
        <tr r="B55" s="2"/>
      </tp>
      <tp t="s">
        <v>White Maize Reverse Spread 3, (-1*WMAZX24+1*WMAZG25)</v>
        <stp/>
        <stp>ContractData</stp>
        <stp>WMAZW3??1</stp>
        <stp>LongDescription</stp>
        <stp/>
        <stp>T</stp>
        <tr r="B54" s="2"/>
        <tr r="B54" s="2"/>
      </tp>
      <tp t="s">
        <v>SOYBZ25</v>
        <stp/>
        <stp>ContractData</stp>
        <stp>SOYB??8</stp>
        <stp>Symbol</stp>
        <tr r="R6" s="18"/>
      </tp>
      <tp t="s">
        <v>SOYBX24</v>
        <stp/>
        <stp>ContractData</stp>
        <stp>SOYB??1</stp>
        <stp>Symbol</stp>
        <tr r="K6" s="18"/>
      </tp>
      <tp t="s">
        <v>SOYBZ24</v>
        <stp/>
        <stp>ContractData</stp>
        <stp>SOYB??2</stp>
        <stp>Symbol</stp>
        <tr r="L6" s="18"/>
      </tp>
      <tp t="s">
        <v>SOYBF25</v>
        <stp/>
        <stp>ContractData</stp>
        <stp>SOYB??3</stp>
        <stp>Symbol</stp>
        <tr r="M6" s="18"/>
      </tp>
      <tp t="s">
        <v>SOYBJ25</v>
        <stp/>
        <stp>ContractData</stp>
        <stp>SOYB??4</stp>
        <stp>Symbol</stp>
        <tr r="N6" s="18"/>
      </tp>
      <tp t="s">
        <v>SOYBK25</v>
        <stp/>
        <stp>ContractData</stp>
        <stp>SOYB??5</stp>
        <stp>Symbol</stp>
        <tr r="O6" s="18"/>
      </tp>
      <tp t="s">
        <v>SOYBN25</v>
        <stp/>
        <stp>ContractData</stp>
        <stp>SOYB??6</stp>
        <stp>Symbol</stp>
        <tr r="P6" s="18"/>
      </tp>
      <tp t="s">
        <v>SOYBU25</v>
        <stp/>
        <stp>ContractData</stp>
        <stp>SOYB??7</stp>
        <stp>Symbol</stp>
        <tr r="Q6" s="18"/>
      </tp>
      <tp t="s">
        <v>Soya Beans Reverse Calendar Spread, Jul 25</v>
        <stp/>
        <stp>ContractData</stp>
        <stp>SOYBW2??3</stp>
        <stp>LongDescription</stp>
        <stp/>
        <stp>T</stp>
        <tr r="K31" s="18"/>
        <tr r="K31" s="18"/>
      </tp>
      <tp t="s">
        <v>Soya Beans Reverse Calendar Spread, May 25</v>
        <stp/>
        <stp>ContractData</stp>
        <stp>SOYBW2??2</stp>
        <stp>LongDescription</stp>
        <stp/>
        <stp>T</stp>
        <tr r="K30" s="18"/>
        <tr r="K30" s="18"/>
      </tp>
      <tp t="s">
        <v>Soya Beans Reverse Calendar Spread, Nov 24</v>
        <stp/>
        <stp>ContractData</stp>
        <stp>SOYBW2??1</stp>
        <stp>LongDescription</stp>
        <stp/>
        <stp>T</stp>
        <tr r="K29" s="18"/>
        <tr r="K29" s="18"/>
      </tp>
      <tp t="s">
        <v>768: Current Message -&gt; Not found: SOYBW2</v>
        <stp/>
        <stp>ContractData</stp>
        <stp>SOYBW2??7</stp>
        <stp>LongDescription</stp>
        <stp/>
        <stp>T</stp>
        <tr r="K35" s="18"/>
        <tr r="K35" s="18"/>
      </tp>
      <tp t="s">
        <v>768: Current Message -&gt; Not found: SOYBW2</v>
        <stp/>
        <stp>ContractData</stp>
        <stp>SOYBW2??6</stp>
        <stp>LongDescription</stp>
        <stp/>
        <stp>T</stp>
        <tr r="K34" s="18"/>
        <tr r="K34" s="18"/>
      </tp>
      <tp t="s">
        <v>768: Current Message -&gt; Not found: SOYBW2</v>
        <stp/>
        <stp>ContractData</stp>
        <stp>SOYBW2??5</stp>
        <stp>LongDescription</stp>
        <stp/>
        <stp>T</stp>
        <tr r="K33" s="18"/>
        <tr r="K33" s="18"/>
      </tp>
      <tp t="s">
        <v>768: Current Message -&gt; Not found: SOYBW2</v>
        <stp/>
        <stp>ContractData</stp>
        <stp>SOYBW2??4</stp>
        <stp>LongDescription</stp>
        <stp/>
        <stp>T</stp>
        <tr r="K32" s="18"/>
        <tr r="K32" s="18"/>
      </tp>
      <tp t="s">
        <v>Soybeans Reverse Spread 2, (-1*SOYAH25+1*SOYAK25)</v>
        <stp/>
        <stp>ContractData</stp>
        <stp>SOYAW2??3</stp>
        <stp>LongDescription</stp>
        <stp/>
        <stp>T</stp>
        <tr r="K31" s="15"/>
        <tr r="K31" s="15"/>
      </tp>
      <tp t="s">
        <v>Soybeans Reverse Spread 2, (-1*SOYAF25+1*SOYAH25)</v>
        <stp/>
        <stp>ContractData</stp>
        <stp>SOYAW2??2</stp>
        <stp>LongDescription</stp>
        <stp/>
        <stp>T</stp>
        <tr r="K30" s="15"/>
        <tr r="K30" s="15"/>
      </tp>
      <tp t="s">
        <v>Soybeans Reverse Spread 2, (-1*SOYAX24+1*SOYAF25)</v>
        <stp/>
        <stp>ContractData</stp>
        <stp>SOYAW2??1</stp>
        <stp>LongDescription</stp>
        <stp/>
        <stp>T</stp>
        <tr r="K29" s="15"/>
        <tr r="K29" s="15"/>
      </tp>
      <tp t="s">
        <v>SOYAX24</v>
        <stp/>
        <stp>ContractData</stp>
        <stp>SOYA??1</stp>
        <stp>Symbol</stp>
        <tr r="K6" s="15"/>
      </tp>
      <tp t="s">
        <v>SOYAZ24</v>
        <stp/>
        <stp>ContractData</stp>
        <stp>SOYA??2</stp>
        <stp>Symbol</stp>
        <tr r="L6" s="15"/>
      </tp>
      <tp t="s">
        <v>SOYAF25</v>
        <stp/>
        <stp>ContractData</stp>
        <stp>SOYA??3</stp>
        <stp>Symbol</stp>
        <tr r="M6" s="15"/>
      </tp>
      <tp t="s">
        <v>SOYAH25</v>
        <stp/>
        <stp>ContractData</stp>
        <stp>SOYA??4</stp>
        <stp>Symbol</stp>
        <tr r="N6" s="15"/>
      </tp>
      <tp t="s">
        <v>SOYAK25</v>
        <stp/>
        <stp>ContractData</stp>
        <stp>SOYA??5</stp>
        <stp>Symbol</stp>
        <tr r="O6" s="15"/>
      </tp>
      <tp t="s">
        <v>SOYAX25</v>
        <stp/>
        <stp>ContractData</stp>
        <stp>SOYA??6</stp>
        <stp>Symbol</stp>
        <tr r="P6" s="15"/>
      </tp>
      <tp t="s">
        <v/>
        <stp/>
        <stp>ContractData</stp>
        <stp>SOYBW3??3</stp>
        <stp>High</stp>
        <stp/>
        <stp>T</stp>
        <tr r="D56" s="18"/>
      </tp>
      <tp t="s">
        <v/>
        <stp/>
        <stp>ContractData</stp>
        <stp>SOYBW2??3</stp>
        <stp>High</stp>
        <stp/>
        <stp>T</stp>
        <tr r="M31" s="18"/>
      </tp>
      <tp t="s">
        <v>768: Current Message -&gt; Not found: SOYBW1</v>
        <stp/>
        <stp>ContractData</stp>
        <stp>SOYBW1??3</stp>
        <stp>High</stp>
        <stp/>
        <stp>T</stp>
        <tr r="D31" s="18"/>
      </tp>
      <tp t="s">
        <v>768: Current Message -&gt; Not found: SOYBW6</v>
        <stp/>
        <stp>ContractData</stp>
        <stp>SOYBW6??3</stp>
        <stp>High</stp>
        <stp/>
        <stp>T</stp>
        <tr r="M81" s="18"/>
      </tp>
      <tp t="s">
        <v/>
        <stp/>
        <stp>ContractData</stp>
        <stp>SOYBW5??3</stp>
        <stp>High</stp>
        <stp/>
        <stp>T</stp>
        <tr r="D81" s="18"/>
      </tp>
      <tp t="s">
        <v/>
        <stp/>
        <stp>ContractData</stp>
        <stp>SOYBW4??3</stp>
        <stp>High</stp>
        <stp/>
        <stp>T</stp>
        <tr r="M56" s="18"/>
      </tp>
      <tp t="s">
        <v/>
        <stp/>
        <stp>ContractData</stp>
        <stp>SOYBW3??2</stp>
        <stp>High</stp>
        <stp/>
        <stp>T</stp>
        <tr r="D55" s="18"/>
      </tp>
      <tp t="s">
        <v/>
        <stp/>
        <stp>ContractData</stp>
        <stp>SOYBW2??2</stp>
        <stp>High</stp>
        <stp/>
        <stp>T</stp>
        <tr r="M30" s="18"/>
      </tp>
      <tp t="s">
        <v/>
        <stp/>
        <stp>ContractData</stp>
        <stp>SOYBW1??2</stp>
        <stp>High</stp>
        <stp/>
        <stp>T</stp>
        <tr r="D30" s="18"/>
      </tp>
      <tp t="s">
        <v/>
        <stp/>
        <stp>ContractData</stp>
        <stp>SOYBW6??2</stp>
        <stp>High</stp>
        <stp/>
        <stp>T</stp>
        <tr r="M80" s="18"/>
      </tp>
      <tp t="s">
        <v/>
        <stp/>
        <stp>ContractData</stp>
        <stp>SOYBW5??2</stp>
        <stp>High</stp>
        <stp/>
        <stp>T</stp>
        <tr r="D80" s="18"/>
      </tp>
      <tp t="s">
        <v/>
        <stp/>
        <stp>ContractData</stp>
        <stp>SOYBW4??2</stp>
        <stp>High</stp>
        <stp/>
        <stp>T</stp>
        <tr r="M55" s="18"/>
      </tp>
      <tp t="s">
        <v/>
        <stp/>
        <stp>ContractData</stp>
        <stp>SOYBW3??1</stp>
        <stp>High</stp>
        <stp/>
        <stp>T</stp>
        <tr r="D54" s="18"/>
      </tp>
      <tp t="s">
        <v/>
        <stp/>
        <stp>ContractData</stp>
        <stp>SOYBW2??1</stp>
        <stp>High</stp>
        <stp/>
        <stp>T</stp>
        <tr r="M29" s="18"/>
      </tp>
      <tp t="s">
        <v/>
        <stp/>
        <stp>ContractData</stp>
        <stp>SOYBW1??1</stp>
        <stp>High</stp>
        <stp/>
        <stp>T</stp>
        <tr r="D29" s="18"/>
      </tp>
      <tp t="s">
        <v/>
        <stp/>
        <stp>ContractData</stp>
        <stp>SOYBW6??1</stp>
        <stp>High</stp>
        <stp/>
        <stp>T</stp>
        <tr r="M79" s="18"/>
      </tp>
      <tp t="s">
        <v/>
        <stp/>
        <stp>ContractData</stp>
        <stp>SOYBW5??1</stp>
        <stp>High</stp>
        <stp/>
        <stp>T</stp>
        <tr r="D79" s="18"/>
      </tp>
      <tp t="s">
        <v/>
        <stp/>
        <stp>ContractData</stp>
        <stp>SOYBW4??1</stp>
        <stp>High</stp>
        <stp/>
        <stp>T</stp>
        <tr r="M54" s="18"/>
      </tp>
      <tp t="s">
        <v>768: Current Message -&gt; Not found: SOYBW2</v>
        <stp/>
        <stp>ContractData</stp>
        <stp>SOYBW2??7</stp>
        <stp>High</stp>
        <stp/>
        <stp>T</stp>
        <tr r="M35" s="18"/>
      </tp>
      <tp t="s">
        <v>768: Current Message -&gt; Not found: SOYBW3</v>
        <stp/>
        <stp>ContractData</stp>
        <stp>SOYBW3??6</stp>
        <stp>High</stp>
        <stp/>
        <stp>T</stp>
        <tr r="D59" s="18"/>
      </tp>
      <tp t="s">
        <v>768: Current Message -&gt; Not found: SOYBW2</v>
        <stp/>
        <stp>ContractData</stp>
        <stp>SOYBW2??6</stp>
        <stp>High</stp>
        <stp/>
        <stp>T</stp>
        <tr r="M34" s="18"/>
      </tp>
      <tp t="s">
        <v>768: Current Message -&gt; Not found: SOYBW1</v>
        <stp/>
        <stp>ContractData</stp>
        <stp>SOYBW1??6</stp>
        <stp>High</stp>
        <stp/>
        <stp>T</stp>
        <tr r="D34" s="18"/>
      </tp>
      <tp t="s">
        <v>768: Current Message -&gt; Not found: SOYBW3</v>
        <stp/>
        <stp>ContractData</stp>
        <stp>SOYBW3??5</stp>
        <stp>High</stp>
        <stp/>
        <stp>T</stp>
        <tr r="D58" s="18"/>
      </tp>
      <tp t="s">
        <v>768: Current Message -&gt; Not found: SOYBW2</v>
        <stp/>
        <stp>ContractData</stp>
        <stp>SOYBW2??5</stp>
        <stp>High</stp>
        <stp/>
        <stp>T</stp>
        <tr r="M33" s="18"/>
      </tp>
      <tp t="s">
        <v>768: Current Message -&gt; Not found: SOYBW1</v>
        <stp/>
        <stp>ContractData</stp>
        <stp>SOYBW1??5</stp>
        <stp>High</stp>
        <stp/>
        <stp>T</stp>
        <tr r="D33" s="18"/>
      </tp>
      <tp t="s">
        <v>768: Current Message -&gt; Not found: SOYBW5</v>
        <stp/>
        <stp>ContractData</stp>
        <stp>SOYBW5??5</stp>
        <stp>High</stp>
        <stp/>
        <stp>T</stp>
        <tr r="D83" s="18"/>
      </tp>
      <tp t="s">
        <v>768: Current Message -&gt; Not found: SOYBW4</v>
        <stp/>
        <stp>ContractData</stp>
        <stp>SOYBW4??5</stp>
        <stp>High</stp>
        <stp/>
        <stp>T</stp>
        <tr r="M58" s="18"/>
      </tp>
      <tp t="s">
        <v/>
        <stp/>
        <stp>ContractData</stp>
        <stp>SOYBW3??4</stp>
        <stp>High</stp>
        <stp/>
        <stp>T</stp>
        <tr r="D57" s="18"/>
      </tp>
      <tp t="s">
        <v>768: Current Message -&gt; Not found: SOYBW2</v>
        <stp/>
        <stp>ContractData</stp>
        <stp>SOYBW2??4</stp>
        <stp>High</stp>
        <stp/>
        <stp>T</stp>
        <tr r="M32" s="18"/>
      </tp>
      <tp t="s">
        <v>768: Current Message -&gt; Not found: SOYBW1</v>
        <stp/>
        <stp>ContractData</stp>
        <stp>SOYBW1??4</stp>
        <stp>High</stp>
        <stp/>
        <stp>T</stp>
        <tr r="D32" s="18"/>
      </tp>
      <tp t="s">
        <v>768: Current Message -&gt; Not found: SOYBW5</v>
        <stp/>
        <stp>ContractData</stp>
        <stp>SOYBW5??4</stp>
        <stp>High</stp>
        <stp/>
        <stp>T</stp>
        <tr r="D82" s="18"/>
      </tp>
      <tp t="s">
        <v>768: Current Message -&gt; Not found: SOYBW4</v>
        <stp/>
        <stp>ContractData</stp>
        <stp>SOYBW4??4</stp>
        <stp>High</stp>
        <stp/>
        <stp>T</stp>
        <tr r="M57" s="18"/>
      </tp>
      <tp t="s">
        <v/>
        <stp/>
        <stp>ContractData</stp>
        <stp>SOYAW2??3</stp>
        <stp>High</stp>
        <stp/>
        <stp>T</stp>
        <tr r="M31" s="15"/>
      </tp>
      <tp t="s">
        <v/>
        <stp/>
        <stp>ContractData</stp>
        <stp>SOYAW2??2</stp>
        <stp>High</stp>
        <stp/>
        <stp>T</stp>
        <tr r="M30" s="15"/>
      </tp>
      <tp t="s">
        <v/>
        <stp/>
        <stp>ContractData</stp>
        <stp>SOYAW1??2</stp>
        <stp>High</stp>
        <stp/>
        <stp>T</stp>
        <tr r="D30" s="15"/>
      </tp>
      <tp>
        <v>-432</v>
        <stp/>
        <stp>ContractData</stp>
        <stp>SOYAW3??1</stp>
        <stp>High</stp>
        <stp/>
        <stp>T</stp>
        <tr r="D54" s="15"/>
      </tp>
      <tp t="s">
        <v/>
        <stp/>
        <stp>ContractData</stp>
        <stp>SOYAW2??1</stp>
        <stp>High</stp>
        <stp/>
        <stp>T</stp>
        <tr r="M29" s="15"/>
      </tp>
      <tp>
        <v>-30</v>
        <stp/>
        <stp>ContractData</stp>
        <stp>SOYAW1??1</stp>
        <stp>High</stp>
        <stp/>
        <stp>T</stp>
        <tr r="D29" s="15"/>
      </tp>
      <tp t="s">
        <v/>
        <stp/>
        <stp>ContractData</stp>
        <stp>SOYAW6??1</stp>
        <stp>High</stp>
        <stp/>
        <stp>T</stp>
        <tr r="M79" s="15"/>
      </tp>
      <tp t="s">
        <v/>
        <stp/>
        <stp>ContractData</stp>
        <stp>SOYAW5??1</stp>
        <stp>High</stp>
        <stp/>
        <stp>T</stp>
        <tr r="D79" s="15"/>
      </tp>
      <tp t="s">
        <v/>
        <stp/>
        <stp>ContractData</stp>
        <stp>SOYAW4??1</stp>
        <stp>High</stp>
        <stp/>
        <stp>T</stp>
        <tr r="M54" s="15"/>
      </tp>
      <tp t="s">
        <v>Soya Beans Reverse Calendar Spread, Apr 25</v>
        <stp/>
        <stp>ContractData</stp>
        <stp>SOYBW3??3</stp>
        <stp>LongDescription</stp>
        <stp/>
        <stp>T</stp>
        <tr r="B56" s="18"/>
        <tr r="B56" s="18"/>
      </tp>
      <tp t="s">
        <v>Soya Beans Reverse Calendar Spread, Jan 25</v>
        <stp/>
        <stp>ContractData</stp>
        <stp>SOYBW3??2</stp>
        <stp>LongDescription</stp>
        <stp/>
        <stp>T</stp>
        <tr r="B55" s="18"/>
        <tr r="B55" s="18"/>
      </tp>
      <tp t="s">
        <v>Soya Beans Reverse Calendar Spread, Nov 24</v>
        <stp/>
        <stp>ContractData</stp>
        <stp>SOYBW3??1</stp>
        <stp>LongDescription</stp>
        <stp/>
        <stp>T</stp>
        <tr r="B54" s="18"/>
        <tr r="B54" s="18"/>
      </tp>
      <tp t="s">
        <v>768: Current Message -&gt; Not found: SOYBW3</v>
        <stp/>
        <stp>ContractData</stp>
        <stp>SOYBW3??6</stp>
        <stp>LongDescription</stp>
        <stp/>
        <stp>T</stp>
        <tr r="B59" s="18"/>
        <tr r="B59" s="18"/>
      </tp>
      <tp t="s">
        <v>768: Current Message -&gt; Not found: SOYBW3</v>
        <stp/>
        <stp>ContractData</stp>
        <stp>SOYBW3??5</stp>
        <stp>LongDescription</stp>
        <stp/>
        <stp>T</stp>
        <tr r="B58" s="18"/>
        <tr r="B58" s="18"/>
      </tp>
      <tp t="s">
        <v>Soya Beans Reverse Calendar Spread, Sep 25</v>
        <stp/>
        <stp>ContractData</stp>
        <stp>SOYBW3??4</stp>
        <stp>LongDescription</stp>
        <stp/>
        <stp>T</stp>
        <tr r="B57" s="18"/>
        <tr r="B57" s="18"/>
      </tp>
      <tp t="s">
        <v>Soybeans Reverse Spread 3, (-1*SOYAZ24+1*SOYAH25)</v>
        <stp/>
        <stp>ContractData</stp>
        <stp>SOYAW3??1</stp>
        <stp>LongDescription</stp>
        <stp/>
        <stp>T</stp>
        <tr r="B54" s="15"/>
        <tr r="B54" s="15"/>
      </tp>
      <tp t="s">
        <v>Yellow Maize Reverse Spread 1, (-1*YMAZX24+1*YMAZZ24)</v>
        <stp/>
        <stp>ContractData</stp>
        <stp>YMAZW1??1</stp>
        <stp>LongDescription</stp>
        <stp/>
        <stp>T</stp>
        <tr r="B29" s="22"/>
        <tr r="B29" s="22"/>
      </tp>
      <tp t="s">
        <v>Yellow Maize Reverse Spread 1, (-1*YMAZF25+1*YMAZG25)</v>
        <stp/>
        <stp>ContractData</stp>
        <stp>YMAZW1??3</stp>
        <stp>LongDescription</stp>
        <stp/>
        <stp>T</stp>
        <tr r="B31" s="22"/>
        <tr r="B31" s="22"/>
      </tp>
      <tp t="s">
        <v>Yellow Maize Reverse Spread 1, (-1*YMAZZ24+1*YMAZF25)</v>
        <stp/>
        <stp>ContractData</stp>
        <stp>YMAZW1??2</stp>
        <stp>LongDescription</stp>
        <stp/>
        <stp>T</stp>
        <tr r="B30" s="22"/>
        <tr r="B30" s="22"/>
      </tp>
      <tp t="s">
        <v>Yellow Maize Reverse Spread 1, (-1*YMAZH25+1*YMAZJ25)</v>
        <stp/>
        <stp>ContractData</stp>
        <stp>YMAZW1??5</stp>
        <stp>LongDescription</stp>
        <stp/>
        <stp>T</stp>
        <tr r="B33" s="22"/>
        <tr r="B33" s="22"/>
      </tp>
      <tp t="s">
        <v>Yellow Maize Reverse Spread 1, (-1*YMAZG25+1*YMAZH25)</v>
        <stp/>
        <stp>ContractData</stp>
        <stp>YMAZW1??4</stp>
        <stp>LongDescription</stp>
        <stp/>
        <stp>T</stp>
        <tr r="B32" s="22"/>
        <tr r="B32" s="22"/>
      </tp>
      <tp t="s">
        <v>Yellow Maize Reverse Spread 1, (-1*YMAZJ25+1*YMAZK25)</v>
        <stp/>
        <stp>ContractData</stp>
        <stp>YMAZW1??6</stp>
        <stp>LongDescription</stp>
        <stp/>
        <stp>T</stp>
        <tr r="B34" s="22"/>
        <tr r="B34" s="22"/>
      </tp>
      <tp t="s">
        <v>White Maize Reverse Spread 1, (-1*WMAZJ25+1*WMAZK25)</v>
        <stp/>
        <stp>ContractData</stp>
        <stp>WMAZW1??6</stp>
        <stp>LongDescription</stp>
        <stp/>
        <stp>T</stp>
        <tr r="B34" s="2"/>
        <tr r="B34" s="2"/>
      </tp>
      <tp t="s">
        <v>White Maize Reverse Spread 1, (-1*WMAZH25+1*WMAZJ25)</v>
        <stp/>
        <stp>ContractData</stp>
        <stp>WMAZW1??5</stp>
        <stp>LongDescription</stp>
        <stp/>
        <stp>T</stp>
        <tr r="B33" s="2"/>
        <tr r="B33" s="2"/>
      </tp>
      <tp t="s">
        <v>White Maize Reverse Spread 1, (-1*WMAZG25+1*WMAZH25)</v>
        <stp/>
        <stp>ContractData</stp>
        <stp>WMAZW1??4</stp>
        <stp>LongDescription</stp>
        <stp/>
        <stp>T</stp>
        <tr r="B32" s="2"/>
        <tr r="B32" s="2"/>
      </tp>
      <tp t="s">
        <v>White Maize Reverse Spread 1, (-1*WMAZF25+1*WMAZG25)</v>
        <stp/>
        <stp>ContractData</stp>
        <stp>WMAZW1??3</stp>
        <stp>LongDescription</stp>
        <stp/>
        <stp>T</stp>
        <tr r="B31" s="2"/>
        <tr r="B31" s="2"/>
      </tp>
      <tp t="s">
        <v>White Maize Reverse Spread 1, (-1*WMAZZ24+1*WMAZF25)</v>
        <stp/>
        <stp>ContractData</stp>
        <stp>WMAZW1??2</stp>
        <stp>LongDescription</stp>
        <stp/>
        <stp>T</stp>
        <tr r="B30" s="2"/>
        <tr r="B30" s="2"/>
      </tp>
      <tp t="s">
        <v>White Maize Reverse Spread 1, (-1*WMAZX24+1*WMAZZ24)</v>
        <stp/>
        <stp>ContractData</stp>
        <stp>WMAZW1??1</stp>
        <stp>LongDescription</stp>
        <stp/>
        <stp>T</stp>
        <tr r="B29" s="2"/>
        <tr r="B29" s="2"/>
      </tp>
      <tp t="s">
        <v>Soya Beans Reverse Calendar Spread, May 25</v>
        <stp/>
        <stp>ContractData</stp>
        <stp>SOYBW4??3</stp>
        <stp>LongDescription</stp>
        <stp/>
        <stp>T</stp>
        <tr r="K57" s="18"/>
        <tr r="K57" s="18"/>
      </tp>
      <tp t="s">
        <v>Soya Beans Reverse Calendar Spread, Jan 25</v>
        <stp/>
        <stp>ContractData</stp>
        <stp>SOYBW4??2</stp>
        <stp>LongDescription</stp>
        <stp/>
        <stp>T</stp>
        <tr r="K56" s="18"/>
        <tr r="K56" s="18"/>
      </tp>
      <tp t="s">
        <v>Soya Beans Reverse Calendar Spread, Nov 24</v>
        <stp/>
        <stp>ContractData</stp>
        <stp>SOYBW4??1</stp>
        <stp>LongDescription</stp>
        <stp/>
        <stp>T</stp>
        <tr r="K54" s="18"/>
        <tr r="K54" s="18"/>
        <tr r="K55" s="18"/>
        <tr r="K55" s="18"/>
      </tp>
      <tp t="s">
        <v>768: Current Message -&gt; Not found: SOYBW4</v>
        <stp/>
        <stp>ContractData</stp>
        <stp>SOYBW4??4</stp>
        <stp>LongDescription</stp>
        <stp/>
        <stp>T</stp>
        <tr r="K58" s="18"/>
        <tr r="K58" s="18"/>
      </tp>
      <tp t="s">
        <v>Soybeans Reverse Spread 4, (-1*SOYAX24+1*SOYAH25)</v>
        <stp/>
        <stp>ContractData</stp>
        <stp>SOYAW4??1</stp>
        <stp>LongDescription</stp>
        <stp/>
        <stp>T</stp>
        <tr r="K54" s="15"/>
        <tr r="K54" s="15"/>
      </tp>
      <tp t="s">
        <v>Yellow Maize Reverse Spread 6, (-1*YMAZF25+1*YMAZN25)</v>
        <stp/>
        <stp>ContractData</stp>
        <stp>YMAZW6??1</stp>
        <stp>LongDescription</stp>
        <stp/>
        <stp>T</stp>
        <tr r="K79" s="22"/>
        <tr r="K79" s="22"/>
      </tp>
      <tp t="s">
        <v>Yellow Maize Reverse Spread 6, (-1*YMAZH25+1*YMAZU25)</v>
        <stp/>
        <stp>ContractData</stp>
        <stp>YMAZW6??2</stp>
        <stp>LongDescription</stp>
        <stp/>
        <stp>T</stp>
        <tr r="K80" s="22"/>
        <tr r="K80" s="22"/>
      </tp>
      <tp t="s">
        <v>White Maize Reverse Spread 6, (-1*WMAZH25+1*WMAZU25)</v>
        <stp/>
        <stp>ContractData</stp>
        <stp>WMAZW6??3</stp>
        <stp>LongDescription</stp>
        <stp/>
        <stp>T</stp>
        <tr r="K81" s="2"/>
        <tr r="K81" s="2"/>
      </tp>
      <tp t="s">
        <v>White Maize Reverse Spread 6, (-1*WMAZF25+1*WMAZN25)</v>
        <stp/>
        <stp>ContractData</stp>
        <stp>WMAZW6??2</stp>
        <stp>LongDescription</stp>
        <stp/>
        <stp>T</stp>
        <tr r="K80" s="2"/>
        <tr r="K80" s="2"/>
      </tp>
      <tp t="s">
        <v>White Maize Reverse Spread 6, (-1*WMAZX24+1*WMAZK25)</v>
        <stp/>
        <stp>ContractData</stp>
        <stp>WMAZW6??1</stp>
        <stp>LongDescription</stp>
        <stp/>
        <stp>T</stp>
        <tr r="K79" s="2"/>
        <tr r="K79" s="2"/>
      </tp>
      <tp>
        <v>0</v>
        <stp/>
        <stp>ContractData</stp>
        <stp>WMAZ??11</stp>
        <stp>T_CVol</stp>
        <tr r="I23" s="2"/>
      </tp>
      <tp>
        <v>0</v>
        <stp/>
        <stp>ContractData</stp>
        <stp>WMAZ??10</stp>
        <stp>T_CVol</stp>
        <tr r="I22" s="2"/>
      </tp>
      <tp t="s">
        <v>Soya Beans Reverse Calendar Spread, Jul 25</v>
        <stp/>
        <stp>ContractData</stp>
        <stp>SOYBW5??3</stp>
        <stp>LongDescription</stp>
        <stp/>
        <stp>T</stp>
        <tr r="B81" s="18"/>
        <tr r="B81" s="18"/>
      </tp>
      <tp t="s">
        <v>Soya Beans Reverse Calendar Spread, Apr 25</v>
        <stp/>
        <stp>ContractData</stp>
        <stp>SOYBW5??2</stp>
        <stp>LongDescription</stp>
        <stp/>
        <stp>T</stp>
        <tr r="B80" s="18"/>
        <tr r="B80" s="18"/>
      </tp>
      <tp t="s">
        <v>Soya Beans Reverse Calendar Spread, Nov 24</v>
        <stp/>
        <stp>ContractData</stp>
        <stp>SOYBW5??1</stp>
        <stp>LongDescription</stp>
        <stp/>
        <stp>T</stp>
        <tr r="B79" s="18"/>
        <tr r="B79" s="18"/>
      </tp>
      <tp t="s">
        <v>768: Current Message -&gt; Not found: SOYBW5</v>
        <stp/>
        <stp>ContractData</stp>
        <stp>SOYBW5??5</stp>
        <stp>LongDescription</stp>
        <stp/>
        <stp>T</stp>
        <tr r="B83" s="18"/>
        <tr r="B83" s="18"/>
      </tp>
      <tp t="s">
        <v>768: Current Message -&gt; Not found: SOYBW5</v>
        <stp/>
        <stp>ContractData</stp>
        <stp>SOYBW5??4</stp>
        <stp>LongDescription</stp>
        <stp/>
        <stp>T</stp>
        <tr r="B82" s="18"/>
        <tr r="B82" s="18"/>
      </tp>
      <tp t="s">
        <v>Soybeans Reverse Spread 5, (-1*SOYAZ24+1*SOYAK25)</v>
        <stp/>
        <stp>ContractData</stp>
        <stp>SOYAW5??1</stp>
        <stp>LongDescription</stp>
        <stp/>
        <stp>T</stp>
        <tr r="B79" s="15"/>
        <tr r="B79" s="15"/>
      </tp>
      <tp t="s">
        <v/>
        <stp/>
        <stp>ContractData</stp>
        <stp>SOYBW5??1</stp>
        <stp>Open</stp>
        <stp/>
        <stp>T</stp>
        <tr r="C79" s="18"/>
      </tp>
      <tp t="s">
        <v/>
        <stp/>
        <stp>ContractData</stp>
        <stp>SOYBW4??1</stp>
        <stp>Open</stp>
        <stp/>
        <stp>T</stp>
        <tr r="L54" s="18"/>
      </tp>
      <tp t="s">
        <v/>
        <stp/>
        <stp>ContractData</stp>
        <stp>SOYBW6??1</stp>
        <stp>Open</stp>
        <stp/>
        <stp>T</stp>
        <tr r="L79" s="18"/>
      </tp>
      <tp t="s">
        <v/>
        <stp/>
        <stp>ContractData</stp>
        <stp>SOYBW1??1</stp>
        <stp>Open</stp>
        <stp/>
        <stp>T</stp>
        <tr r="C29" s="18"/>
      </tp>
      <tp t="s">
        <v/>
        <stp/>
        <stp>ContractData</stp>
        <stp>SOYBW3??1</stp>
        <stp>Open</stp>
        <stp/>
        <stp>T</stp>
        <tr r="C54" s="18"/>
      </tp>
      <tp t="s">
        <v/>
        <stp/>
        <stp>ContractData</stp>
        <stp>SOYBW2??1</stp>
        <stp>Open</stp>
        <stp/>
        <stp>T</stp>
        <tr r="L29" s="18"/>
      </tp>
      <tp t="s">
        <v/>
        <stp/>
        <stp>ContractData</stp>
        <stp>SOYBW5??3</stp>
        <stp>Open</stp>
        <stp/>
        <stp>T</stp>
        <tr r="C81" s="18"/>
      </tp>
      <tp t="s">
        <v/>
        <stp/>
        <stp>ContractData</stp>
        <stp>SOYBW4??3</stp>
        <stp>Open</stp>
        <stp/>
        <stp>T</stp>
        <tr r="L56" s="18"/>
      </tp>
      <tp t="s">
        <v>768: Current Message -&gt; Not found: SOYBW6</v>
        <stp/>
        <stp>ContractData</stp>
        <stp>SOYBW6??3</stp>
        <stp>Open</stp>
        <stp/>
        <stp>T</stp>
        <tr r="L81" s="18"/>
      </tp>
      <tp t="s">
        <v>768: Current Message -&gt; Not found: SOYBW1</v>
        <stp/>
        <stp>ContractData</stp>
        <stp>SOYBW1??3</stp>
        <stp>Open</stp>
        <stp/>
        <stp>T</stp>
        <tr r="C31" s="18"/>
      </tp>
      <tp t="s">
        <v/>
        <stp/>
        <stp>ContractData</stp>
        <stp>SOYBW3??3</stp>
        <stp>Open</stp>
        <stp/>
        <stp>T</stp>
        <tr r="C56" s="18"/>
      </tp>
      <tp t="s">
        <v/>
        <stp/>
        <stp>ContractData</stp>
        <stp>SOYBW2??3</stp>
        <stp>Open</stp>
        <stp/>
        <stp>T</stp>
        <tr r="L31" s="18"/>
      </tp>
      <tp t="s">
        <v/>
        <stp/>
        <stp>ContractData</stp>
        <stp>SOYBW5??2</stp>
        <stp>Open</stp>
        <stp/>
        <stp>T</stp>
        <tr r="C80" s="18"/>
      </tp>
      <tp t="s">
        <v/>
        <stp/>
        <stp>ContractData</stp>
        <stp>SOYBW4??2</stp>
        <stp>Open</stp>
        <stp/>
        <stp>T</stp>
        <tr r="L55" s="18"/>
      </tp>
      <tp t="s">
        <v/>
        <stp/>
        <stp>ContractData</stp>
        <stp>SOYBW6??2</stp>
        <stp>Open</stp>
        <stp/>
        <stp>T</stp>
        <tr r="L80" s="18"/>
      </tp>
      <tp t="s">
        <v/>
        <stp/>
        <stp>ContractData</stp>
        <stp>SOYBW1??2</stp>
        <stp>Open</stp>
        <stp/>
        <stp>T</stp>
        <tr r="C30" s="18"/>
      </tp>
      <tp t="s">
        <v/>
        <stp/>
        <stp>ContractData</stp>
        <stp>SOYBW3??2</stp>
        <stp>Open</stp>
        <stp/>
        <stp>T</stp>
        <tr r="C55" s="18"/>
      </tp>
      <tp t="s">
        <v/>
        <stp/>
        <stp>ContractData</stp>
        <stp>SOYBW2??2</stp>
        <stp>Open</stp>
        <stp/>
        <stp>T</stp>
        <tr r="L30" s="18"/>
      </tp>
      <tp t="s">
        <v>768: Current Message -&gt; Not found: SOYBW5</v>
        <stp/>
        <stp>ContractData</stp>
        <stp>SOYBW5??5</stp>
        <stp>Open</stp>
        <stp/>
        <stp>T</stp>
        <tr r="C83" s="18"/>
      </tp>
      <tp t="s">
        <v>768: Current Message -&gt; Not found: SOYBW4</v>
        <stp/>
        <stp>ContractData</stp>
        <stp>SOYBW4??5</stp>
        <stp>Open</stp>
        <stp/>
        <stp>T</stp>
        <tr r="L58" s="18"/>
      </tp>
      <tp t="s">
        <v>768: Current Message -&gt; Not found: SOYBW1</v>
        <stp/>
        <stp>ContractData</stp>
        <stp>SOYBW1??5</stp>
        <stp>Open</stp>
        <stp/>
        <stp>T</stp>
        <tr r="C33" s="18"/>
      </tp>
      <tp t="s">
        <v>768: Current Message -&gt; Not found: SOYBW3</v>
        <stp/>
        <stp>ContractData</stp>
        <stp>SOYBW3??5</stp>
        <stp>Open</stp>
        <stp/>
        <stp>T</stp>
        <tr r="C58" s="18"/>
      </tp>
      <tp t="s">
        <v>768: Current Message -&gt; Not found: SOYBW2</v>
        <stp/>
        <stp>ContractData</stp>
        <stp>SOYBW2??5</stp>
        <stp>Open</stp>
        <stp/>
        <stp>T</stp>
        <tr r="L33" s="18"/>
      </tp>
      <tp t="s">
        <v>768: Current Message -&gt; Not found: SOYBW5</v>
        <stp/>
        <stp>ContractData</stp>
        <stp>SOYBW5??4</stp>
        <stp>Open</stp>
        <stp/>
        <stp>T</stp>
        <tr r="C82" s="18"/>
      </tp>
      <tp t="s">
        <v>768: Current Message -&gt; Not found: SOYBW4</v>
        <stp/>
        <stp>ContractData</stp>
        <stp>SOYBW4??4</stp>
        <stp>Open</stp>
        <stp/>
        <stp>T</stp>
        <tr r="L57" s="18"/>
      </tp>
      <tp t="s">
        <v>768: Current Message -&gt; Not found: SOYBW1</v>
        <stp/>
        <stp>ContractData</stp>
        <stp>SOYBW1??4</stp>
        <stp>Open</stp>
        <stp/>
        <stp>T</stp>
        <tr r="C32" s="18"/>
      </tp>
      <tp t="s">
        <v/>
        <stp/>
        <stp>ContractData</stp>
        <stp>SOYBW3??4</stp>
        <stp>Open</stp>
        <stp/>
        <stp>T</stp>
        <tr r="C57" s="18"/>
      </tp>
      <tp t="s">
        <v>768: Current Message -&gt; Not found: SOYBW2</v>
        <stp/>
        <stp>ContractData</stp>
        <stp>SOYBW2??4</stp>
        <stp>Open</stp>
        <stp/>
        <stp>T</stp>
        <tr r="L32" s="18"/>
      </tp>
      <tp t="s">
        <v>768: Current Message -&gt; Not found: SOYBW2</v>
        <stp/>
        <stp>ContractData</stp>
        <stp>SOYBW2??7</stp>
        <stp>Open</stp>
        <stp/>
        <stp>T</stp>
        <tr r="L35" s="18"/>
      </tp>
      <tp t="s">
        <v>768: Current Message -&gt; Not found: SOYBW1</v>
        <stp/>
        <stp>ContractData</stp>
        <stp>SOYBW1??6</stp>
        <stp>Open</stp>
        <stp/>
        <stp>T</stp>
        <tr r="C34" s="18"/>
      </tp>
      <tp t="s">
        <v>768: Current Message -&gt; Not found: SOYBW3</v>
        <stp/>
        <stp>ContractData</stp>
        <stp>SOYBW3??6</stp>
        <stp>Open</stp>
        <stp/>
        <stp>T</stp>
        <tr r="C59" s="18"/>
      </tp>
      <tp t="s">
        <v>768: Current Message -&gt; Not found: SOYBW2</v>
        <stp/>
        <stp>ContractData</stp>
        <stp>SOYBW2??6</stp>
        <stp>Open</stp>
        <stp/>
        <stp>T</stp>
        <tr r="L34" s="18"/>
      </tp>
      <tp t="s">
        <v/>
        <stp/>
        <stp>ContractData</stp>
        <stp>SOYAW5??1</stp>
        <stp>Open</stp>
        <stp/>
        <stp>T</stp>
        <tr r="C79" s="15"/>
      </tp>
      <tp t="s">
        <v/>
        <stp/>
        <stp>ContractData</stp>
        <stp>SOYAW4??1</stp>
        <stp>Open</stp>
        <stp/>
        <stp>T</stp>
        <tr r="L54" s="15"/>
      </tp>
      <tp t="s">
        <v/>
        <stp/>
        <stp>ContractData</stp>
        <stp>SOYAW6??1</stp>
        <stp>Open</stp>
        <stp/>
        <stp>T</stp>
        <tr r="L79" s="15"/>
      </tp>
      <tp>
        <v>-50</v>
        <stp/>
        <stp>ContractData</stp>
        <stp>SOYAW1??1</stp>
        <stp>Open</stp>
        <stp/>
        <stp>T</stp>
        <tr r="C29" s="15"/>
      </tp>
      <tp>
        <v>-430</v>
        <stp/>
        <stp>ContractData</stp>
        <stp>SOYAW3??1</stp>
        <stp>Open</stp>
        <stp/>
        <stp>T</stp>
        <tr r="C54" s="15"/>
      </tp>
      <tp t="s">
        <v/>
        <stp/>
        <stp>ContractData</stp>
        <stp>SOYAW2??1</stp>
        <stp>Open</stp>
        <stp/>
        <stp>T</stp>
        <tr r="L29" s="15"/>
      </tp>
      <tp t="s">
        <v/>
        <stp/>
        <stp>ContractData</stp>
        <stp>SOYAW2??3</stp>
        <stp>Open</stp>
        <stp/>
        <stp>T</stp>
        <tr r="L31" s="15"/>
      </tp>
      <tp t="s">
        <v/>
        <stp/>
        <stp>ContractData</stp>
        <stp>SOYAW1??2</stp>
        <stp>Open</stp>
        <stp/>
        <stp>T</stp>
        <tr r="C30" s="15"/>
      </tp>
      <tp t="s">
        <v/>
        <stp/>
        <stp>ContractData</stp>
        <stp>SOYAW2??2</stp>
        <stp>Open</stp>
        <stp/>
        <stp>T</stp>
        <tr r="L30" s="15"/>
      </tp>
      <tp>
        <v>45616.302291666667</v>
        <stp/>
        <stp>SystemInfo</stp>
        <stp>Linetime</stp>
        <tr r="T3" s="15"/>
        <tr r="T3" s="14"/>
        <tr r="T3" s="22"/>
        <tr r="T3" s="2"/>
        <tr r="T3" s="18"/>
        <tr r="T3" s="20"/>
      </tp>
      <tp t="s">
        <v>768: Current Message -&gt; Not found: SOYBW6</v>
        <stp/>
        <stp>ContractData</stp>
        <stp>SOYBW6??3</stp>
        <stp>LongDescription</stp>
        <stp/>
        <stp>T</stp>
        <tr r="K81" s="18"/>
        <tr r="K81" s="18"/>
      </tp>
      <tp t="s">
        <v>Soya Beans Reverse Calendar Spread, Jan 25</v>
        <stp/>
        <stp>ContractData</stp>
        <stp>SOYBW6??2</stp>
        <stp>LongDescription</stp>
        <stp/>
        <stp>T</stp>
        <tr r="K80" s="18"/>
        <tr r="K80" s="18"/>
      </tp>
      <tp t="s">
        <v>Soya Beans Reverse Calendar Spread, Nov 24</v>
        <stp/>
        <stp>ContractData</stp>
        <stp>SOYBW6??1</stp>
        <stp>LongDescription</stp>
        <stp/>
        <stp>T</stp>
        <tr r="K79" s="18"/>
        <tr r="K79" s="18"/>
      </tp>
      <tp t="s">
        <v>Soybeans Reverse Spread 6, (-1*SOYAX24+1*SOYAK25)</v>
        <stp/>
        <stp>ContractData</stp>
        <stp>SOYAW6??1</stp>
        <stp>LongDescription</stp>
        <stp/>
        <stp>T</stp>
        <tr r="K79" s="15"/>
        <tr r="K79" s="15"/>
      </tp>
      <tp t="s">
        <v>Yellow Maize Reverse Spread 4, (-1*YMAZX24+1*YMAZH25)</v>
        <stp/>
        <stp>ContractData</stp>
        <stp>YMAZW4??1</stp>
        <stp>LongDescription</stp>
        <stp/>
        <stp>T</stp>
        <tr r="K55" s="22"/>
        <tr r="K55" s="22"/>
        <tr r="K54" s="22"/>
        <tr r="K54" s="22"/>
      </tp>
      <tp t="s">
        <v>Yellow Maize Reverse Spread 4, (-1*YMAZF25+1*YMAZK25)</v>
        <stp/>
        <stp>ContractData</stp>
        <stp>YMAZW4??3</stp>
        <stp>LongDescription</stp>
        <stp/>
        <stp>T</stp>
        <tr r="K57" s="22"/>
        <tr r="K57" s="22"/>
      </tp>
      <tp t="s">
        <v>Yellow Maize Reverse Spread 4, (-1*YMAZZ24+1*YMAZJ25)</v>
        <stp/>
        <stp>ContractData</stp>
        <stp>YMAZW4??2</stp>
        <stp>LongDescription</stp>
        <stp/>
        <stp>T</stp>
        <tr r="K56" s="22"/>
        <tr r="K56" s="22"/>
      </tp>
      <tp t="s">
        <v>Yellow Maize Reverse Spread 4, (-1*YMAZH25+1*YMAZN25)</v>
        <stp/>
        <stp>ContractData</stp>
        <stp>YMAZW4??4</stp>
        <stp>LongDescription</stp>
        <stp/>
        <stp>T</stp>
        <tr r="K58" s="22"/>
        <tr r="K58" s="22"/>
      </tp>
      <tp t="s">
        <v>White Maize Reverse Spread 4, (-1*WMAZH25+1*WMAZN25)</v>
        <stp/>
        <stp>ContractData</stp>
        <stp>WMAZW4??4</stp>
        <stp>LongDescription</stp>
        <stp/>
        <stp>T</stp>
        <tr r="K58" s="2"/>
        <tr r="K58" s="2"/>
      </tp>
      <tp t="s">
        <v>White Maize Reverse Spread 4, (-1*WMAZF25+1*WMAZK25)</v>
        <stp/>
        <stp>ContractData</stp>
        <stp>WMAZW4??3</stp>
        <stp>LongDescription</stp>
        <stp/>
        <stp>T</stp>
        <tr r="K57" s="2"/>
        <tr r="K57" s="2"/>
      </tp>
      <tp t="s">
        <v>White Maize Reverse Spread 4, (-1*WMAZZ24+1*WMAZJ25)</v>
        <stp/>
        <stp>ContractData</stp>
        <stp>WMAZW4??2</stp>
        <stp>LongDescription</stp>
        <stp/>
        <stp>T</stp>
        <tr r="K56" s="2"/>
        <tr r="K56" s="2"/>
      </tp>
      <tp t="s">
        <v>White Maize Reverse Spread 4, (-1*WMAZX24+1*WMAZH25)</v>
        <stp/>
        <stp>ContractData</stp>
        <stp>WMAZW4??1</stp>
        <stp>LongDescription</stp>
        <stp/>
        <stp>T</stp>
        <tr r="K55" s="2"/>
        <tr r="K55" s="2"/>
        <tr r="K54" s="2"/>
        <tr r="K54" s="2"/>
      </tp>
      <tp t="s">
        <v>Yellow Maize Reverse Spread 5, (-1*YMAZX24+1*YMAZJ25)</v>
        <stp/>
        <stp>ContractData</stp>
        <stp>YMAZW5??1</stp>
        <stp>LongDescription</stp>
        <stp/>
        <stp>T</stp>
        <tr r="B79" s="22"/>
        <tr r="B79" s="22"/>
      </tp>
      <tp t="s">
        <v>Yellow Maize Reverse Spread 5, (-1*YMAZG25+1*YMAZN25)</v>
        <stp/>
        <stp>ContractData</stp>
        <stp>YMAZW5??3</stp>
        <stp>LongDescription</stp>
        <stp/>
        <stp>T</stp>
        <tr r="B81" s="22"/>
        <tr r="B81" s="22"/>
      </tp>
      <tp t="s">
        <v>Yellow Maize Reverse Spread 5, (-1*YMAZZ24+1*YMAZK25)</v>
        <stp/>
        <stp>ContractData</stp>
        <stp>YMAZW5??2</stp>
        <stp>LongDescription</stp>
        <stp/>
        <stp>T</stp>
        <tr r="B80" s="22"/>
        <tr r="B80" s="22"/>
      </tp>
      <tp t="s">
        <v>Yellow Maize Reverse Spread 5, (-1*YMAZN25+1*YMAZZ25)</v>
        <stp/>
        <stp>ContractData</stp>
        <stp>YMAZW5??5</stp>
        <stp>LongDescription</stp>
        <stp/>
        <stp>T</stp>
        <tr r="B83" s="22"/>
        <tr r="B83" s="22"/>
      </tp>
      <tp t="s">
        <v>Yellow Maize Reverse Spread 5, (-1*YMAZJ25+1*YMAZU25)</v>
        <stp/>
        <stp>ContractData</stp>
        <stp>YMAZW5??4</stp>
        <stp>LongDescription</stp>
        <stp/>
        <stp>T</stp>
        <tr r="B82" s="22"/>
        <tr r="B82" s="22"/>
      </tp>
      <tp t="s">
        <v>White Maize Reverse Spread 5, (-1*WMAZN25+1*WMAZZ25)</v>
        <stp/>
        <stp>ContractData</stp>
        <stp>WMAZW5??5</stp>
        <stp>LongDescription</stp>
        <stp/>
        <stp>T</stp>
        <tr r="B83" s="2"/>
        <tr r="B83" s="2"/>
      </tp>
      <tp t="s">
        <v>White Maize Reverse Spread 5, (-1*WMAZJ25+1*WMAZU25)</v>
        <stp/>
        <stp>ContractData</stp>
        <stp>WMAZW5??4</stp>
        <stp>LongDescription</stp>
        <stp/>
        <stp>T</stp>
        <tr r="B82" s="2"/>
        <tr r="B82" s="2"/>
      </tp>
      <tp t="s">
        <v>White Maize Reverse Spread 5, (-1*WMAZG25+1*WMAZN25)</v>
        <stp/>
        <stp>ContractData</stp>
        <stp>WMAZW5??3</stp>
        <stp>LongDescription</stp>
        <stp/>
        <stp>T</stp>
        <tr r="B81" s="2"/>
        <tr r="B81" s="2"/>
      </tp>
      <tp t="s">
        <v>White Maize Reverse Spread 5, (-1*WMAZZ24+1*WMAZK25)</v>
        <stp/>
        <stp>ContractData</stp>
        <stp>WMAZW5??2</stp>
        <stp>LongDescription</stp>
        <stp/>
        <stp>T</stp>
        <tr r="B80" s="2"/>
        <tr r="B80" s="2"/>
      </tp>
      <tp t="s">
        <v>White Maize Reverse Spread 5, (-1*WMAZX24+1*WMAZJ25)</v>
        <stp/>
        <stp>ContractData</stp>
        <stp>WMAZW5??1</stp>
        <stp>LongDescription</stp>
        <stp/>
        <stp>T</stp>
        <tr r="B79" s="2"/>
        <tr r="B79" s="2"/>
      </tp>
      <tp t="s">
        <v/>
        <stp/>
        <stp>ContractData</stp>
        <stp>SOYAW6??1</stp>
        <stp>T_Settlement</stp>
        <stp/>
        <stp>T</stp>
        <tr r="G52" s="16"/>
      </tp>
      <tp t="s">
        <v/>
        <stp/>
        <stp>ContractData</stp>
        <stp>SOYAW5??1</stp>
        <stp>T_Settlement</stp>
        <stp/>
        <stp>T</stp>
        <tr r="G44" s="16"/>
      </tp>
      <tp t="s">
        <v/>
        <stp/>
        <stp>ContractData</stp>
        <stp>SOYAW4??1</stp>
        <stp>T_Settlement</stp>
        <stp/>
        <stp>T</stp>
        <tr r="G36" s="16"/>
      </tp>
      <tp t="s">
        <v/>
        <stp/>
        <stp>ContractData</stp>
        <stp>SOYAW3??1</stp>
        <stp>T_Settlement</stp>
        <stp/>
        <stp>T</stp>
        <tr r="G28" s="16"/>
      </tp>
      <tp t="s">
        <v/>
        <stp/>
        <stp>ContractData</stp>
        <stp>SOYAW2??1</stp>
        <stp>T_Settlement</stp>
        <stp/>
        <stp>T</stp>
        <tr r="G20" s="16"/>
      </tp>
      <tp t="s">
        <v/>
        <stp/>
        <stp>ContractData</stp>
        <stp>SOYAW1??1</stp>
        <stp>T_Settlement</stp>
        <stp/>
        <stp>T</stp>
        <tr r="G13" s="16"/>
      </tp>
      <tp t="s">
        <v/>
        <stp/>
        <stp>ContractData</stp>
        <stp>SOYAW2??3</stp>
        <stp>T_Settlement</stp>
        <stp/>
        <stp>T</stp>
        <tr r="G22" s="16"/>
      </tp>
      <tp t="s">
        <v/>
        <stp/>
        <stp>ContractData</stp>
        <stp>SOYAW2??2</stp>
        <stp>T_Settlement</stp>
        <stp/>
        <stp>T</stp>
        <tr r="G21" s="16"/>
      </tp>
      <tp t="s">
        <v/>
        <stp/>
        <stp>ContractData</stp>
        <stp>SOYAW1??2</stp>
        <stp>T_Settlement</stp>
        <stp/>
        <stp>T</stp>
        <tr r="G14" s="16"/>
      </tp>
      <tp t="s">
        <v/>
        <stp/>
        <stp>ContractData</stp>
        <stp>SOYBW6??1</stp>
        <stp>T_Settlement</stp>
        <stp/>
        <stp>T</stp>
        <tr r="G52" s="17"/>
      </tp>
      <tp t="s">
        <v/>
        <stp/>
        <stp>ContractData</stp>
        <stp>SOYBW5??1</stp>
        <stp>T_Settlement</stp>
        <stp/>
        <stp>T</stp>
        <tr r="G44" s="17"/>
      </tp>
      <tp t="s">
        <v/>
        <stp/>
        <stp>ContractData</stp>
        <stp>SOYBW4??1</stp>
        <stp>T_Settlement</stp>
        <stp/>
        <stp>T</stp>
        <tr r="G36" s="17"/>
      </tp>
      <tp t="s">
        <v/>
        <stp/>
        <stp>ContractData</stp>
        <stp>SOYBW3??1</stp>
        <stp>T_Settlement</stp>
        <stp/>
        <stp>T</stp>
        <tr r="G28" s="17"/>
      </tp>
      <tp t="s">
        <v/>
        <stp/>
        <stp>ContractData</stp>
        <stp>SOYBW2??1</stp>
        <stp>T_Settlement</stp>
        <stp/>
        <stp>T</stp>
        <tr r="G20" s="17"/>
      </tp>
      <tp t="s">
        <v/>
        <stp/>
        <stp>ContractData</stp>
        <stp>SOYBW1??1</stp>
        <stp>T_Settlement</stp>
        <stp/>
        <stp>T</stp>
        <tr r="G13" s="17"/>
      </tp>
      <tp t="s">
        <v/>
        <stp/>
        <stp>ContractData</stp>
        <stp>SOYBW5??3</stp>
        <stp>T_Settlement</stp>
        <stp/>
        <stp>T</stp>
        <tr r="G46" s="17"/>
      </tp>
      <tp t="s">
        <v/>
        <stp/>
        <stp>ContractData</stp>
        <stp>SOYBW4??3</stp>
        <stp>T_Settlement</stp>
        <stp/>
        <stp>T</stp>
        <tr r="G38" s="17"/>
      </tp>
      <tp t="s">
        <v/>
        <stp/>
        <stp>ContractData</stp>
        <stp>SOYBW3??3</stp>
        <stp>T_Settlement</stp>
        <stp/>
        <stp>T</stp>
        <tr r="G30" s="17"/>
      </tp>
      <tp t="s">
        <v/>
        <stp/>
        <stp>ContractData</stp>
        <stp>SOYBW2??3</stp>
        <stp>T_Settlement</stp>
        <stp/>
        <stp>T</stp>
        <tr r="G22" s="17"/>
      </tp>
      <tp t="s">
        <v/>
        <stp/>
        <stp>ContractData</stp>
        <stp>SOYBW6??2</stp>
        <stp>T_Settlement</stp>
        <stp/>
        <stp>T</stp>
        <tr r="G53" s="17"/>
      </tp>
      <tp t="s">
        <v/>
        <stp/>
        <stp>ContractData</stp>
        <stp>SOYBW5??2</stp>
        <stp>T_Settlement</stp>
        <stp/>
        <stp>T</stp>
        <tr r="G45" s="17"/>
      </tp>
      <tp t="s">
        <v/>
        <stp/>
        <stp>ContractData</stp>
        <stp>SOYBW4??2</stp>
        <stp>T_Settlement</stp>
        <stp/>
        <stp>T</stp>
        <tr r="G37" s="17"/>
      </tp>
      <tp t="s">
        <v/>
        <stp/>
        <stp>ContractData</stp>
        <stp>SOYBW3??2</stp>
        <stp>T_Settlement</stp>
        <stp/>
        <stp>T</stp>
        <tr r="G29" s="17"/>
      </tp>
      <tp t="s">
        <v/>
        <stp/>
        <stp>ContractData</stp>
        <stp>SOYBW2??2</stp>
        <stp>T_Settlement</stp>
        <stp/>
        <stp>T</stp>
        <tr r="G21" s="17"/>
      </tp>
      <tp t="s">
        <v/>
        <stp/>
        <stp>ContractData</stp>
        <stp>SOYBW1??2</stp>
        <stp>T_Settlement</stp>
        <stp/>
        <stp>T</stp>
        <tr r="G14" s="17"/>
      </tp>
      <tp t="s">
        <v>Wheat Reverse Spread 2, (-1*WEATN25+1*WEATU25)</v>
        <stp/>
        <stp>ContractData</stp>
        <stp>WEATW2??5</stp>
        <stp>LongDescription</stp>
        <stp/>
        <stp>T</stp>
        <tr r="K33" s="14"/>
        <tr r="K33" s="14"/>
      </tp>
      <tp t="s">
        <v>Wheat Reverse Spread 2, (-1*WEATK25+1*WEATN25)</v>
        <stp/>
        <stp>ContractData</stp>
        <stp>WEATW2??4</stp>
        <stp>LongDescription</stp>
        <stp/>
        <stp>T</stp>
        <tr r="K32" s="14"/>
        <tr r="K32" s="14"/>
      </tp>
      <tp t="s">
        <v>Wheat Reverse Spread 2, (-1*WEATH25+1*WEATK25)</v>
        <stp/>
        <stp>ContractData</stp>
        <stp>WEATW2??3</stp>
        <stp>LongDescription</stp>
        <stp/>
        <stp>T</stp>
        <tr r="K31" s="14"/>
        <tr r="K31" s="14"/>
      </tp>
      <tp t="s">
        <v>Wheat Reverse Spread 2, (-1*WEATF25+1*WEATH25)</v>
        <stp/>
        <stp>ContractData</stp>
        <stp>WEATW2??2</stp>
        <stp>LongDescription</stp>
        <stp/>
        <stp>T</stp>
        <tr r="K30" s="14"/>
        <tr r="K30" s="14"/>
      </tp>
      <tp t="s">
        <v>Wheat Reverse Spread 2, (-1*WEATX24+1*WEATF25)</v>
        <stp/>
        <stp>ContractData</stp>
        <stp>WEATW2??1</stp>
        <stp>LongDescription</stp>
        <stp/>
        <stp>T</stp>
        <tr r="K29" s="14"/>
        <tr r="K29" s="14"/>
      </tp>
      <tp t="s">
        <v>Wheat Reverse Spread 3, (-1*WEATZ24+1*WEATH25)</v>
        <stp/>
        <stp>ContractData</stp>
        <stp>WEATW3??1</stp>
        <stp>LongDescription</stp>
        <stp/>
        <stp>T</stp>
        <tr r="B54" s="14"/>
        <tr r="B54" s="14"/>
      </tp>
      <tp>
        <v>0</v>
        <stp/>
        <stp>ContractData</stp>
        <stp>YMAZ??11</stp>
        <stp>T_CVol</stp>
        <tr r="I23" s="22"/>
      </tp>
      <tp>
        <v>1</v>
        <stp/>
        <stp>ContractData</stp>
        <stp>YMAZ??10</stp>
        <stp>T_CVol</stp>
        <tr r="I22" s="22"/>
      </tp>
      <tp t="s">
        <v>Wheat Reverse Spread 1, (-1*WEATZ24+1*WEATF25)</v>
        <stp/>
        <stp>ContractData</stp>
        <stp>WEATW1??2</stp>
        <stp>LongDescription</stp>
        <stp/>
        <stp>T</stp>
        <tr r="B30" s="14"/>
        <tr r="B30" s="14"/>
      </tp>
      <tp t="s">
        <v>Wheat Reverse Spread 1, (-1*WEATX24+1*WEATZ24)</v>
        <stp/>
        <stp>ContractData</stp>
        <stp>WEATW1??1</stp>
        <stp>LongDescription</stp>
        <stp/>
        <stp>T</stp>
        <tr r="B29" s="14"/>
        <tr r="B29" s="14"/>
      </tp>
      <tp t="s">
        <v>Wheat Reverse Spread 6, (-1*WEATH25+1*WEATU25)</v>
        <stp/>
        <stp>ContractData</stp>
        <stp>WEATW6??3</stp>
        <stp>LongDescription</stp>
        <stp/>
        <stp>T</stp>
        <tr r="K81" s="14"/>
        <tr r="K81" s="14"/>
      </tp>
      <tp t="s">
        <v>Wheat Reverse Spread 6, (-1*WEATF25+1*WEATN25)</v>
        <stp/>
        <stp>ContractData</stp>
        <stp>WEATW6??2</stp>
        <stp>LongDescription</stp>
        <stp/>
        <stp>T</stp>
        <tr r="K80" s="14"/>
        <tr r="K80" s="14"/>
      </tp>
      <tp t="s">
        <v>Wheat Reverse Spread 6, (-1*WEATX24+1*WEATK25)</v>
        <stp/>
        <stp>ContractData</stp>
        <stp>WEATW6??1</stp>
        <stp>LongDescription</stp>
        <stp/>
        <stp>T</stp>
        <tr r="K79" s="14"/>
        <tr r="K79" s="14"/>
      </tp>
      <tp t="s">
        <v>Wheat Reverse Spread 4, (-1*WEATH25+1*WEATN25)</v>
        <stp/>
        <stp>ContractData</stp>
        <stp>WEATW4??3</stp>
        <stp>LongDescription</stp>
        <stp/>
        <stp>T</stp>
        <tr r="K57" s="14"/>
        <tr r="K57" s="14"/>
      </tp>
      <tp t="s">
        <v>Wheat Reverse Spread 4, (-1*WEATF25+1*WEATK25)</v>
        <stp/>
        <stp>ContractData</stp>
        <stp>WEATW4??2</stp>
        <stp>LongDescription</stp>
        <stp/>
        <stp>T</stp>
        <tr r="K56" s="14"/>
        <tr r="K56" s="14"/>
      </tp>
      <tp t="s">
        <v>Wheat Reverse Spread 4, (-1*WEATX24+1*WEATH25)</v>
        <stp/>
        <stp>ContractData</stp>
        <stp>WEATW4??1</stp>
        <stp>LongDescription</stp>
        <stp/>
        <stp>T</stp>
        <tr r="K54" s="14"/>
        <tr r="K54" s="14"/>
        <tr r="K55" s="14"/>
        <tr r="K55" s="14"/>
      </tp>
      <tp t="s">
        <v>Wheat Reverse Spread 5, (-1*WEATZ24+1*WEATK25)</v>
        <stp/>
        <stp>ContractData</stp>
        <stp>WEATW5??1</stp>
        <stp>LongDescription</stp>
        <stp/>
        <stp>T</stp>
        <tr r="B79" s="14"/>
        <tr r="B79" s="14"/>
      </tp>
      <tp t="s">
        <v>WMAZN26</v>
        <stp/>
        <stp>ContractData</stp>
        <stp>WMAZ??11</stp>
        <stp>Symbol</stp>
        <tr r="U6" s="2"/>
      </tp>
      <tp t="s">
        <v>WMAZZ25</v>
        <stp/>
        <stp>ContractData</stp>
        <stp>WMAZ??10</stp>
        <stp>Symbol</stp>
        <tr r="T6" s="2"/>
      </tp>
      <tp>
        <v>0</v>
        <stp/>
        <stp>ContractData</stp>
        <stp>SUNSW5??2</stp>
        <stp>T_CVol</stp>
        <tr r="I80" s="20"/>
      </tp>
      <tp>
        <v>79</v>
        <stp/>
        <stp>ContractData</stp>
        <stp>SUNSW5??1</stp>
        <stp>T_CVol</stp>
        <tr r="I79" s="20"/>
      </tp>
      <tp>
        <v>0</v>
        <stp/>
        <stp>ContractData</stp>
        <stp>SUNSW4??3</stp>
        <stp>T_CVol</stp>
        <tr r="R56" s="20"/>
      </tp>
      <tp>
        <v>0</v>
        <stp/>
        <stp>ContractData</stp>
        <stp>SUNSW4??2</stp>
        <stp>T_CVol</stp>
        <tr r="R55" s="20"/>
      </tp>
      <tp>
        <v>0</v>
        <stp/>
        <stp>ContractData</stp>
        <stp>SUNSW4??1</stp>
        <stp>T_CVol</stp>
        <tr r="R54" s="20"/>
      </tp>
      <tp>
        <v>0</v>
        <stp/>
        <stp>ContractData</stp>
        <stp>SUNSW4??4</stp>
        <stp>T_CVol</stp>
        <tr r="R57" s="20"/>
      </tp>
      <tp>
        <v>0</v>
        <stp/>
        <stp>ContractData</stp>
        <stp>SUNSW6??2</stp>
        <stp>T_CVol</stp>
        <tr r="R80" s="20"/>
      </tp>
      <tp>
        <v>0</v>
        <stp/>
        <stp>ContractData</stp>
        <stp>SUNSW6??1</stp>
        <stp>T_CVol</stp>
        <tr r="R79" s="20"/>
      </tp>
      <tp>
        <v>0</v>
        <stp/>
        <stp>ContractData</stp>
        <stp>SUNSW1??3</stp>
        <stp>T_CVol</stp>
        <tr r="I31" s="20"/>
      </tp>
      <tp>
        <v>0</v>
        <stp/>
        <stp>ContractData</stp>
        <stp>SUNSW1??2</stp>
        <stp>T_CVol</stp>
        <tr r="I30" s="20"/>
      </tp>
      <tp>
        <v>0</v>
        <stp/>
        <stp>ContractData</stp>
        <stp>SUNSW1??1</stp>
        <stp>T_CVol</stp>
        <tr r="I29" s="20"/>
      </tp>
      <tp>
        <v>0</v>
        <stp/>
        <stp>ContractData</stp>
        <stp>SOYB??6</stp>
        <stp>T_CVol</stp>
        <tr r="I18" s="18"/>
      </tp>
      <tp>
        <v>0</v>
        <stp/>
        <stp>ContractData</stp>
        <stp>SOYB??7</stp>
        <stp>T_CVol</stp>
        <tr r="I19" s="18"/>
      </tp>
      <tp>
        <v>0</v>
        <stp/>
        <stp>ContractData</stp>
        <stp>SOYB??4</stp>
        <stp>T_CVol</stp>
        <tr r="I16" s="18"/>
      </tp>
      <tp>
        <v>3</v>
        <stp/>
        <stp>ContractData</stp>
        <stp>SOYB??5</stp>
        <stp>T_CVol</stp>
        <tr r="I17" s="18"/>
      </tp>
      <tp>
        <v>0</v>
        <stp/>
        <stp>ContractData</stp>
        <stp>SOYB??2</stp>
        <stp>T_CVol</stp>
        <tr r="I14" s="18"/>
      </tp>
      <tp>
        <v>0</v>
        <stp/>
        <stp>ContractData</stp>
        <stp>SOYB??3</stp>
        <stp>T_CVol</stp>
        <tr r="I15" s="18"/>
      </tp>
      <tp>
        <v>0</v>
        <stp/>
        <stp>ContractData</stp>
        <stp>SOYB??1</stp>
        <stp>T_CVol</stp>
        <tr r="I13" s="18"/>
      </tp>
      <tp>
        <v>0</v>
        <stp/>
        <stp>ContractData</stp>
        <stp>SOYB??8</stp>
        <stp>T_CVol</stp>
        <tr r="I20" s="18"/>
      </tp>
      <tp>
        <v>0</v>
        <stp/>
        <stp>ContractData</stp>
        <stp>SUNSW3??3</stp>
        <stp>T_CVol</stp>
        <tr r="I56" s="20"/>
      </tp>
      <tp>
        <v>0</v>
        <stp/>
        <stp>ContractData</stp>
        <stp>SUNSW3??2</stp>
        <stp>T_CVol</stp>
        <tr r="I55" s="20"/>
      </tp>
      <tp>
        <v>387</v>
        <stp/>
        <stp>ContractData</stp>
        <stp>SUNSW3??1</stp>
        <stp>T_CVol</stp>
        <tr r="I54" s="20"/>
      </tp>
      <tp>
        <v>0</v>
        <stp/>
        <stp>ContractData</stp>
        <stp>SOYA??6</stp>
        <stp>T_CVol</stp>
        <tr r="I18" s="15"/>
      </tp>
      <tp>
        <v>956</v>
        <stp/>
        <stp>ContractData</stp>
        <stp>SOYA??4</stp>
        <stp>T_CVol</stp>
        <tr r="I16" s="15"/>
      </tp>
      <tp>
        <v>0</v>
        <stp/>
        <stp>ContractData</stp>
        <stp>SOYA??5</stp>
        <stp>T_CVol</stp>
        <tr r="I17" s="15"/>
      </tp>
      <tp>
        <v>2304</v>
        <stp/>
        <stp>ContractData</stp>
        <stp>SOYA??2</stp>
        <stp>T_CVol</stp>
        <tr r="I14" s="15"/>
      </tp>
      <tp>
        <v>0</v>
        <stp/>
        <stp>ContractData</stp>
        <stp>SOYA??3</stp>
        <stp>T_CVol</stp>
        <tr r="I15" s="15"/>
      </tp>
      <tp>
        <v>173</v>
        <stp/>
        <stp>ContractData</stp>
        <stp>SOYA??1</stp>
        <stp>T_CVol</stp>
        <tr r="I13" s="15"/>
      </tp>
      <tp>
        <v>43</v>
        <stp/>
        <stp>ContractData</stp>
        <stp>SUNSW2??3</stp>
        <stp>T_CVol</stp>
        <tr r="R31" s="20"/>
      </tp>
      <tp>
        <v>64</v>
        <stp/>
        <stp>ContractData</stp>
        <stp>SUNSW2??2</stp>
        <stp>T_CVol</stp>
        <tr r="R30" s="20"/>
      </tp>
      <tp>
        <v>0</v>
        <stp/>
        <stp>ContractData</stp>
        <stp>SUNSW2??1</stp>
        <stp>T_CVol</stp>
        <tr r="R29" s="20"/>
      </tp>
      <tp>
        <v>0</v>
        <stp/>
        <stp>ContractData</stp>
        <stp>SUNSW2??4</stp>
        <stp>T_CVol</stp>
        <tr r="R32" s="20"/>
      </tp>
      <tp t="s">
        <v/>
        <stp/>
        <stp>ContractData</stp>
        <stp>YMAZ??11</stp>
        <stp>High</stp>
        <stp/>
        <stp>T</stp>
        <tr r="D23" s="22"/>
      </tp>
      <tp t="s">
        <v/>
        <stp/>
        <stp>ContractData</stp>
        <stp>WMAZ??11</stp>
        <stp>High</stp>
        <stp/>
        <stp>T</stp>
        <tr r="D23" s="2"/>
      </tp>
      <tp>
        <v>4000</v>
        <stp/>
        <stp>ContractData</stp>
        <stp>YMAZ??10</stp>
        <stp>High</stp>
        <stp/>
        <stp>T</stp>
        <tr r="D22" s="22"/>
      </tp>
      <tp t="s">
        <v/>
        <stp/>
        <stp>ContractData</stp>
        <stp>WMAZ??10</stp>
        <stp>High</stp>
        <stp/>
        <stp>T</stp>
        <tr r="D22" s="2"/>
      </tp>
      <tp t="s">
        <v/>
        <stp/>
        <stp>ContractData</stp>
        <stp>YMAZ??11</stp>
        <stp>Open</stp>
        <stp/>
        <stp>T</stp>
        <tr r="C23" s="22"/>
      </tp>
      <tp t="s">
        <v/>
        <stp/>
        <stp>ContractData</stp>
        <stp>WMAZ??11</stp>
        <stp>Open</stp>
        <stp/>
        <stp>T</stp>
        <tr r="C23" s="2"/>
      </tp>
      <tp>
        <v>4000</v>
        <stp/>
        <stp>ContractData</stp>
        <stp>YMAZ??10</stp>
        <stp>Open</stp>
        <stp/>
        <stp>T</stp>
        <tr r="C22" s="22"/>
      </tp>
      <tp t="s">
        <v/>
        <stp/>
        <stp>ContractData</stp>
        <stp>WMAZ??10</stp>
        <stp>Open</stp>
        <stp/>
        <stp>T</stp>
        <tr r="C22" s="2"/>
      </tp>
      <tp t="s">
        <v>YMAZN26</v>
        <stp/>
        <stp>ContractData</stp>
        <stp>YMAZ??11</stp>
        <stp>Symbol</stp>
        <tr r="U6" s="22"/>
      </tp>
      <tp t="s">
        <v>YMAZZ25</v>
        <stp/>
        <stp>ContractData</stp>
        <stp>YMAZ??10</stp>
        <stp>Symbol</stp>
        <tr r="T6" s="22"/>
      </tp>
      <tp t="s">
        <v/>
        <stp/>
        <stp>ContractData</stp>
        <stp>YMAZ??11</stp>
        <stp>T_Settlement</stp>
        <stp/>
        <stp>T</stp>
        <tr r="G11" s="21"/>
      </tp>
      <tp t="s">
        <v/>
        <stp/>
        <stp>ContractData</stp>
        <stp>WMAZ??11</stp>
        <stp>T_Settlement</stp>
        <stp/>
        <stp>T</stp>
        <tr r="G11" s="12"/>
      </tp>
      <tp t="s">
        <v/>
        <stp/>
        <stp>ContractData</stp>
        <stp>YMAZ??10</stp>
        <stp>T_Settlement</stp>
        <stp/>
        <stp>T</stp>
        <tr r="G10" s="21"/>
      </tp>
      <tp t="s">
        <v/>
        <stp/>
        <stp>ContractData</stp>
        <stp>WMAZ??10</stp>
        <stp>T_Settlement</stp>
        <stp/>
        <stp>T</stp>
        <tr r="G10" s="12"/>
      </tp>
      <tp t="s">
        <v>White Maize, Nov 24</v>
        <stp/>
        <stp>ContractData</stp>
        <stp>WMAZX24</stp>
        <stp>LongDescription</stp>
        <tr r="C3" s="2"/>
      </tp>
      <tp t="s">
        <v>Wheat, Nov 24</v>
        <stp/>
        <stp>ContractData</stp>
        <stp>WEATX24</stp>
        <stp>LongDescription</stp>
        <tr r="C3" s="14"/>
      </tp>
      <tp>
        <v>1423</v>
        <stp/>
        <stp>ContractData</stp>
        <stp>WEATW5??1</stp>
        <stp>T_CVol</stp>
        <tr r="I79" s="14"/>
      </tp>
      <tp>
        <v>0</v>
        <stp/>
        <stp>ContractData</stp>
        <stp>WEATW4??4</stp>
        <stp>T_CVol</stp>
        <tr r="R57" s="14"/>
      </tp>
      <tp>
        <v>0</v>
        <stp/>
        <stp>ContractData</stp>
        <stp>WEATW4??3</stp>
        <stp>T_CVol</stp>
        <tr r="R56" s="14"/>
      </tp>
      <tp>
        <v>0</v>
        <stp/>
        <stp>ContractData</stp>
        <stp>WEATW4??2</stp>
        <stp>T_CVol</stp>
        <tr r="R55" s="14"/>
      </tp>
      <tp>
        <v>0</v>
        <stp/>
        <stp>ContractData</stp>
        <stp>WEATW4??1</stp>
        <stp>T_CVol</stp>
        <tr r="R54" s="14"/>
      </tp>
      <tp>
        <v>0</v>
        <stp/>
        <stp>ContractData</stp>
        <stp>WEATW6??3</stp>
        <stp>T_CVol</stp>
        <tr r="R81" s="14"/>
      </tp>
      <tp>
        <v>0</v>
        <stp/>
        <stp>ContractData</stp>
        <stp>WEATW6??2</stp>
        <stp>T_CVol</stp>
        <tr r="R80" s="14"/>
      </tp>
      <tp>
        <v>0</v>
        <stp/>
        <stp>ContractData</stp>
        <stp>WEATW6??1</stp>
        <stp>T_CVol</stp>
        <tr r="R79" s="14"/>
      </tp>
      <tp>
        <v>79</v>
        <stp/>
        <stp>ContractData</stp>
        <stp>WEAT??6</stp>
        <stp>T_CVol</stp>
        <tr r="I18" s="14"/>
      </tp>
      <tp>
        <v>0</v>
        <stp/>
        <stp>ContractData</stp>
        <stp>WEAT??7</stp>
        <stp>T_CVol</stp>
        <tr r="I19" s="14"/>
      </tp>
      <tp>
        <v>2404</v>
        <stp/>
        <stp>ContractData</stp>
        <stp>WEAT??4</stp>
        <stp>T_CVol</stp>
        <tr r="I16" s="14"/>
      </tp>
      <tp>
        <v>324</v>
        <stp/>
        <stp>ContractData</stp>
        <stp>WEAT??5</stp>
        <stp>T_CVol</stp>
        <tr r="I17" s="14"/>
      </tp>
      <tp>
        <v>2668</v>
        <stp/>
        <stp>ContractData</stp>
        <stp>WEAT??2</stp>
        <stp>T_CVol</stp>
        <tr r="I14" s="14"/>
      </tp>
      <tp>
        <v>0</v>
        <stp/>
        <stp>ContractData</stp>
        <stp>WEAT??3</stp>
        <stp>T_CVol</stp>
        <tr r="I15" s="14"/>
      </tp>
      <tp>
        <v>37</v>
        <stp/>
        <stp>ContractData</stp>
        <stp>WEAT??1</stp>
        <stp>T_CVol</stp>
        <tr r="I13" s="14"/>
      </tp>
      <tp t="s">
        <v>Soya Beans, Nov 24</v>
        <stp/>
        <stp>ContractData</stp>
        <stp>SOYAX24</stp>
        <stp>LongDescription</stp>
        <tr r="C3" s="15"/>
      </tp>
      <tp>
        <v>0</v>
        <stp/>
        <stp>ContractData</stp>
        <stp>WEATW1??2</stp>
        <stp>T_CVol</stp>
        <tr r="I30" s="14"/>
      </tp>
      <tp>
        <v>23</v>
        <stp/>
        <stp>ContractData</stp>
        <stp>WEATW1??1</stp>
        <stp>T_CVol</stp>
        <tr r="I29" s="14"/>
      </tp>
      <tp t="s">
        <v>Sunflower Seed, Nov 24</v>
        <stp/>
        <stp>ContractData</stp>
        <stp>SUNSX24</stp>
        <stp>LongDescription</stp>
        <tr r="C3" s="20"/>
      </tp>
      <tp>
        <v>79</v>
        <stp/>
        <stp>ContractData</stp>
        <stp>SUNS??1</stp>
        <stp>T_CVol</stp>
        <tr r="I13" s="20"/>
      </tp>
      <tp>
        <v>0</v>
        <stp/>
        <stp>ContractData</stp>
        <stp>SUNS??3</stp>
        <stp>T_CVol</stp>
        <tr r="I15" s="20"/>
      </tp>
      <tp>
        <v>521</v>
        <stp/>
        <stp>ContractData</stp>
        <stp>SUNS??2</stp>
        <stp>T_CVol</stp>
        <tr r="I14" s="20"/>
      </tp>
      <tp>
        <v>0</v>
        <stp/>
        <stp>ContractData</stp>
        <stp>SUNS??5</stp>
        <stp>T_CVol</stp>
        <tr r="I17" s="20"/>
      </tp>
      <tp>
        <v>427</v>
        <stp/>
        <stp>ContractData</stp>
        <stp>SUNS??4</stp>
        <stp>T_CVol</stp>
        <tr r="I16" s="20"/>
      </tp>
      <tp>
        <v>3</v>
        <stp/>
        <stp>ContractData</stp>
        <stp>SUNS??7</stp>
        <stp>T_CVol</stp>
        <tr r="I19" s="20"/>
      </tp>
      <tp>
        <v>78</v>
        <stp/>
        <stp>ContractData</stp>
        <stp>SUNS??6</stp>
        <stp>T_CVol</stp>
        <tr r="I18" s="20"/>
      </tp>
      <tp>
        <v>0</v>
        <stp/>
        <stp>ContractData</stp>
        <stp>SUNS??8</stp>
        <stp>T_CVol</stp>
        <tr r="I20" s="20"/>
      </tp>
      <tp>
        <v>2054</v>
        <stp/>
        <stp>ContractData</stp>
        <stp>WEATW3??1</stp>
        <stp>T_CVol</stp>
        <tr r="I54" s="14"/>
      </tp>
      <tp>
        <v>0</v>
        <stp/>
        <stp>ContractData</stp>
        <stp>WEATW2??5</stp>
        <stp>T_CVol</stp>
        <tr r="R33" s="14"/>
      </tp>
      <tp>
        <v>0</v>
        <stp/>
        <stp>ContractData</stp>
        <stp>WEATW2??4</stp>
        <stp>T_CVol</stp>
        <tr r="R32" s="14"/>
      </tp>
      <tp>
        <v>0</v>
        <stp/>
        <stp>ContractData</stp>
        <stp>WEATW2??3</stp>
        <stp>T_CVol</stp>
        <tr r="R31" s="14"/>
      </tp>
      <tp>
        <v>0</v>
        <stp/>
        <stp>ContractData</stp>
        <stp>WEATW2??2</stp>
        <stp>T_CVol</stp>
        <tr r="R30" s="14"/>
      </tp>
      <tp>
        <v>0</v>
        <stp/>
        <stp>ContractData</stp>
        <stp>WEATW2??1</stp>
        <stp>T_CVol</stp>
        <tr r="R29" s="14"/>
      </tp>
      <tp>
        <v>0</v>
        <stp/>
        <stp>ContractData</stp>
        <stp>YMAZW5??1</stp>
        <stp>T_CVol</stp>
        <tr r="I79" s="22"/>
      </tp>
      <tp>
        <v>0</v>
        <stp/>
        <stp>ContractData</stp>
        <stp>YMAZW5??3</stp>
        <stp>T_CVol</stp>
        <tr r="I81" s="22"/>
      </tp>
      <tp>
        <v>0</v>
        <stp/>
        <stp>ContractData</stp>
        <stp>YMAZW5??2</stp>
        <stp>T_CVol</stp>
        <tr r="I80" s="22"/>
      </tp>
      <tp>
        <v>0</v>
        <stp/>
        <stp>ContractData</stp>
        <stp>YMAZW5??5</stp>
        <stp>T_CVol</stp>
        <tr r="I83" s="22"/>
      </tp>
      <tp>
        <v>0</v>
        <stp/>
        <stp>ContractData</stp>
        <stp>YMAZW5??4</stp>
        <stp>T_CVol</stp>
        <tr r="I82" s="22"/>
      </tp>
      <tp>
        <v>0</v>
        <stp/>
        <stp>ContractData</stp>
        <stp>WMAZW5??5</stp>
        <stp>T_CVol</stp>
        <tr r="I83" s="2"/>
      </tp>
      <tp>
        <v>0</v>
        <stp/>
        <stp>ContractData</stp>
        <stp>WMAZW5??4</stp>
        <stp>T_CVol</stp>
        <tr r="I82" s="2"/>
      </tp>
      <tp>
        <v>0</v>
        <stp/>
        <stp>ContractData</stp>
        <stp>WMAZW5??3</stp>
        <stp>T_CVol</stp>
        <tr r="I81" s="2"/>
      </tp>
      <tp>
        <v>0</v>
        <stp/>
        <stp>ContractData</stp>
        <stp>WMAZW5??2</stp>
        <stp>T_CVol</stp>
        <tr r="I80" s="2"/>
      </tp>
      <tp>
        <v>0</v>
        <stp/>
        <stp>ContractData</stp>
        <stp>WMAZW5??1</stp>
        <stp>T_CVol</stp>
        <tr r="I79" s="2"/>
      </tp>
      <tp>
        <v>0</v>
        <stp/>
        <stp>ContractData</stp>
        <stp>SOYAW6??1</stp>
        <stp>T_CVol</stp>
        <tr r="R79" s="15"/>
      </tp>
      <tp t="s">
        <v>768: Current Message -&gt; Not found: SOYBW6</v>
        <stp/>
        <stp>ContractData</stp>
        <stp>SOYBW6??3</stp>
        <stp>T_CVol</stp>
        <tr r="R81" s="18"/>
      </tp>
      <tp>
        <v>0</v>
        <stp/>
        <stp>ContractData</stp>
        <stp>SOYBW6??2</stp>
        <stp>T_CVol</stp>
        <tr r="R80" s="18"/>
      </tp>
      <tp>
        <v>0</v>
        <stp/>
        <stp>ContractData</stp>
        <stp>SOYBW6??1</stp>
        <stp>T_CVol</stp>
        <tr r="R79" s="18"/>
      </tp>
      <tp>
        <v>0</v>
        <stp/>
        <stp>ContractData</stp>
        <stp>YMAZW4??1</stp>
        <stp>T_CVol</stp>
        <tr r="R54" s="22"/>
      </tp>
      <tp>
        <v>0</v>
        <stp/>
        <stp>ContractData</stp>
        <stp>YMAZW4??3</stp>
        <stp>T_CVol</stp>
        <tr r="R56" s="22"/>
      </tp>
      <tp>
        <v>0</v>
        <stp/>
        <stp>ContractData</stp>
        <stp>YMAZW4??2</stp>
        <stp>T_CVol</stp>
        <tr r="R55" s="22"/>
      </tp>
      <tp>
        <v>0</v>
        <stp/>
        <stp>ContractData</stp>
        <stp>YMAZW4??5</stp>
        <stp>T_CVol</stp>
        <tr r="R58" s="22"/>
      </tp>
      <tp>
        <v>2109</v>
        <stp/>
        <stp>ContractData</stp>
        <stp>YMAZW4??4</stp>
        <stp>T_CVol</stp>
        <tr r="R57" s="22"/>
      </tp>
      <tp>
        <v>0</v>
        <stp/>
        <stp>ContractData</stp>
        <stp>WMAZW4??5</stp>
        <stp>T_CVol</stp>
        <tr r="R58" s="2"/>
      </tp>
      <tp>
        <v>2443</v>
        <stp/>
        <stp>ContractData</stp>
        <stp>WMAZW4??4</stp>
        <stp>T_CVol</stp>
        <tr r="R57" s="2"/>
      </tp>
      <tp>
        <v>0</v>
        <stp/>
        <stp>ContractData</stp>
        <stp>WMAZW4??3</stp>
        <stp>T_CVol</stp>
        <tr r="R56" s="2"/>
      </tp>
      <tp>
        <v>0</v>
        <stp/>
        <stp>ContractData</stp>
        <stp>WMAZW4??2</stp>
        <stp>T_CVol</stp>
        <tr r="R55" s="2"/>
      </tp>
      <tp>
        <v>0</v>
        <stp/>
        <stp>ContractData</stp>
        <stp>WMAZW4??1</stp>
        <stp>T_CVol</stp>
        <tr r="R54" s="2"/>
      </tp>
      <tp>
        <v>0</v>
        <stp/>
        <stp>ContractData</stp>
        <stp>SOYAW5??1</stp>
        <stp>T_CVol</stp>
        <tr r="I79" s="15"/>
      </tp>
      <tp>
        <v>0</v>
        <stp/>
        <stp>ContractData</stp>
        <stp>SOYBW5??3</stp>
        <stp>T_CVol</stp>
        <tr r="I81" s="18"/>
      </tp>
      <tp>
        <v>0</v>
        <stp/>
        <stp>ContractData</stp>
        <stp>SOYBW5??2</stp>
        <stp>T_CVol</stp>
        <tr r="I80" s="18"/>
      </tp>
      <tp>
        <v>0</v>
        <stp/>
        <stp>ContractData</stp>
        <stp>SOYBW5??1</stp>
        <stp>T_CVol</stp>
        <tr r="I79" s="18"/>
      </tp>
      <tp t="s">
        <v>768: Current Message -&gt; Not found: SOYBW5</v>
        <stp/>
        <stp>ContractData</stp>
        <stp>SOYBW5??5</stp>
        <stp>T_CVol</stp>
        <tr r="I83" s="18"/>
      </tp>
      <tp t="s">
        <v>768: Current Message -&gt; Not found: SOYBW5</v>
        <stp/>
        <stp>ContractData</stp>
        <stp>SOYBW5??4</stp>
        <stp>T_CVol</stp>
        <tr r="I82" s="18"/>
      </tp>
      <tp>
        <v>0</v>
        <stp/>
        <stp>ContractData</stp>
        <stp>SOYAW4??1</stp>
        <stp>T_CVol</stp>
        <tr r="R54" s="15"/>
      </tp>
      <tp>
        <v>0</v>
        <stp/>
        <stp>ContractData</stp>
        <stp>SOYBW4??3</stp>
        <stp>T_CVol</stp>
        <tr r="R56" s="18"/>
      </tp>
      <tp>
        <v>0</v>
        <stp/>
        <stp>ContractData</stp>
        <stp>SOYBW4??2</stp>
        <stp>T_CVol</stp>
        <tr r="R55" s="18"/>
      </tp>
      <tp>
        <v>0</v>
        <stp/>
        <stp>ContractData</stp>
        <stp>SOYBW4??1</stp>
        <stp>T_CVol</stp>
        <tr r="R54" s="18"/>
      </tp>
      <tp t="s">
        <v>768: Current Message -&gt; Not found: SOYBW4</v>
        <stp/>
        <stp>ContractData</stp>
        <stp>SOYBW4??5</stp>
        <stp>T_CVol</stp>
        <tr r="R58" s="18"/>
      </tp>
      <tp t="s">
        <v>768: Current Message -&gt; Not found: SOYBW4</v>
        <stp/>
        <stp>ContractData</stp>
        <stp>SOYBW4??4</stp>
        <stp>T_CVol</stp>
        <tr r="R57" s="18"/>
      </tp>
      <tp>
        <v>0</v>
        <stp/>
        <stp>ContractData</stp>
        <stp>YMAZW6??1</stp>
        <stp>T_CVol</stp>
        <tr r="R79" s="22"/>
      </tp>
      <tp>
        <v>0</v>
        <stp/>
        <stp>ContractData</stp>
        <stp>YMAZW6??2</stp>
        <stp>T_CVol</stp>
        <tr r="R80" s="22"/>
      </tp>
      <tp>
        <v>0</v>
        <stp/>
        <stp>ContractData</stp>
        <stp>WMAZW6??3</stp>
        <stp>T_CVol</stp>
        <tr r="R81" s="2"/>
      </tp>
      <tp>
        <v>0</v>
        <stp/>
        <stp>ContractData</stp>
        <stp>WMAZW6??2</stp>
        <stp>T_CVol</stp>
        <tr r="R80" s="2"/>
      </tp>
      <tp>
        <v>0</v>
        <stp/>
        <stp>ContractData</stp>
        <stp>WMAZW6??1</stp>
        <stp>T_CVol</stp>
        <tr r="R79" s="2"/>
      </tp>
      <tp>
        <v>1745</v>
        <stp/>
        <stp>ContractData</stp>
        <stp>SOYAW3??1</stp>
        <stp>T_CVol</stp>
        <tr r="I54" s="15"/>
      </tp>
      <tp>
        <v>0</v>
        <stp/>
        <stp>ContractData</stp>
        <stp>SOYBW3??3</stp>
        <stp>T_CVol</stp>
        <tr r="I56" s="18"/>
      </tp>
      <tp>
        <v>0</v>
        <stp/>
        <stp>ContractData</stp>
        <stp>SOYBW3??2</stp>
        <stp>T_CVol</stp>
        <tr r="I55" s="18"/>
      </tp>
      <tp>
        <v>0</v>
        <stp/>
        <stp>ContractData</stp>
        <stp>SOYBW3??1</stp>
        <stp>T_CVol</stp>
        <tr r="I54" s="18"/>
      </tp>
      <tp t="s">
        <v>768: Current Message -&gt; Not found: SOYBW3</v>
        <stp/>
        <stp>ContractData</stp>
        <stp>SOYBW3??6</stp>
        <stp>T_CVol</stp>
        <tr r="I59" s="18"/>
      </tp>
      <tp t="s">
        <v>768: Current Message -&gt; Not found: SOYBW3</v>
        <stp/>
        <stp>ContractData</stp>
        <stp>SOYBW3??5</stp>
        <stp>T_CVol</stp>
        <tr r="I58" s="18"/>
      </tp>
      <tp>
        <v>0</v>
        <stp/>
        <stp>ContractData</stp>
        <stp>SOYBW3??4</stp>
        <stp>T_CVol</stp>
        <tr r="I57" s="18"/>
      </tp>
      <tp>
        <v>60</v>
        <stp/>
        <stp>ContractData</stp>
        <stp>YMAZW1??1</stp>
        <stp>T_CVol</stp>
        <tr r="I29" s="22"/>
      </tp>
      <tp>
        <v>0</v>
        <stp/>
        <stp>ContractData</stp>
        <stp>YMAZW1??3</stp>
        <stp>T_CVol</stp>
        <tr r="I31" s="22"/>
      </tp>
      <tp>
        <v>2305</v>
        <stp/>
        <stp>ContractData</stp>
        <stp>YMAZW1??2</stp>
        <stp>T_CVol</stp>
        <tr r="I30" s="22"/>
      </tp>
      <tp>
        <v>0</v>
        <stp/>
        <stp>ContractData</stp>
        <stp>YMAZW1??5</stp>
        <stp>T_CVol</stp>
        <tr r="I33" s="22"/>
      </tp>
      <tp>
        <v>0</v>
        <stp/>
        <stp>ContractData</stp>
        <stp>YMAZW1??4</stp>
        <stp>T_CVol</stp>
        <tr r="I32" s="22"/>
      </tp>
      <tp>
        <v>0</v>
        <stp/>
        <stp>ContractData</stp>
        <stp>YMAZW1??6</stp>
        <stp>T_CVol</stp>
        <tr r="I34" s="22"/>
      </tp>
      <tp>
        <v>0</v>
        <stp/>
        <stp>ContractData</stp>
        <stp>WMAZW1??6</stp>
        <stp>T_CVol</stp>
        <tr r="I34" s="2"/>
      </tp>
      <tp>
        <v>0</v>
        <stp/>
        <stp>ContractData</stp>
        <stp>WMAZW1??5</stp>
        <stp>T_CVol</stp>
        <tr r="I33" s="2"/>
      </tp>
      <tp>
        <v>0</v>
        <stp/>
        <stp>ContractData</stp>
        <stp>WMAZW1??4</stp>
        <stp>T_CVol</stp>
        <tr r="I32" s="2"/>
      </tp>
      <tp>
        <v>0</v>
        <stp/>
        <stp>ContractData</stp>
        <stp>WMAZW1??3</stp>
        <stp>T_CVol</stp>
        <tr r="I31" s="2"/>
      </tp>
      <tp>
        <v>3420</v>
        <stp/>
        <stp>ContractData</stp>
        <stp>WMAZW1??2</stp>
        <stp>T_CVol</stp>
        <tr r="I30" s="2"/>
      </tp>
      <tp>
        <v>229</v>
        <stp/>
        <stp>ContractData</stp>
        <stp>WMAZW1??1</stp>
        <stp>T_CVol</stp>
        <tr r="I29" s="2"/>
      </tp>
      <tp>
        <v>0</v>
        <stp/>
        <stp>ContractData</stp>
        <stp>SOYAW2??3</stp>
        <stp>T_CVol</stp>
        <tr r="R31" s="15"/>
      </tp>
      <tp>
        <v>0</v>
        <stp/>
        <stp>ContractData</stp>
        <stp>SOYAW2??2</stp>
        <stp>T_CVol</stp>
        <tr r="R30" s="15"/>
      </tp>
      <tp>
        <v>0</v>
        <stp/>
        <stp>ContractData</stp>
        <stp>SOYAW2??1</stp>
        <stp>T_CVol</stp>
        <tr r="R29" s="15"/>
      </tp>
      <tp>
        <v>0</v>
        <stp/>
        <stp>ContractData</stp>
        <stp>SOYBW2??3</stp>
        <stp>T_CVol</stp>
        <tr r="R31" s="18"/>
      </tp>
      <tp>
        <v>0</v>
        <stp/>
        <stp>ContractData</stp>
        <stp>SOYBW2??2</stp>
        <stp>T_CVol</stp>
        <tr r="R30" s="18"/>
      </tp>
      <tp>
        <v>0</v>
        <stp/>
        <stp>ContractData</stp>
        <stp>SOYBW2??1</stp>
        <stp>T_CVol</stp>
        <tr r="R29" s="18"/>
      </tp>
      <tp t="s">
        <v>768: Current Message -&gt; Not found: SOYBW2</v>
        <stp/>
        <stp>ContractData</stp>
        <stp>SOYBW2??7</stp>
        <stp>T_CVol</stp>
        <tr r="R35" s="18"/>
      </tp>
      <tp t="s">
        <v>768: Current Message -&gt; Not found: SOYBW2</v>
        <stp/>
        <stp>ContractData</stp>
        <stp>SOYBW2??6</stp>
        <stp>T_CVol</stp>
        <tr r="R34" s="18"/>
      </tp>
      <tp t="s">
        <v>768: Current Message -&gt; Not found: SOYBW2</v>
        <stp/>
        <stp>ContractData</stp>
        <stp>SOYBW2??5</stp>
        <stp>T_CVol</stp>
        <tr r="R33" s="18"/>
      </tp>
      <tp t="s">
        <v>768: Current Message -&gt; Not found: SOYBW2</v>
        <stp/>
        <stp>ContractData</stp>
        <stp>SOYBW2??4</stp>
        <stp>T_CVol</stp>
        <tr r="R32" s="18"/>
      </tp>
      <tp>
        <v>376</v>
        <stp/>
        <stp>ContractData</stp>
        <stp>YMAZ??8</stp>
        <stp>T_CVol</stp>
        <tr r="I20" s="22"/>
      </tp>
      <tp>
        <v>3</v>
        <stp/>
        <stp>ContractData</stp>
        <stp>YMAZ??9</stp>
        <stp>T_CVol</stp>
        <tr r="I21" s="22"/>
      </tp>
      <tp>
        <v>0</v>
        <stp/>
        <stp>ContractData</stp>
        <stp>YMAZ??6</stp>
        <stp>T_CVol</stp>
        <tr r="I18" s="22"/>
      </tp>
      <tp>
        <v>38</v>
        <stp/>
        <stp>ContractData</stp>
        <stp>YMAZ??7</stp>
        <stp>T_CVol</stp>
        <tr r="I19" s="22"/>
      </tp>
      <tp>
        <v>0</v>
        <stp/>
        <stp>ContractData</stp>
        <stp>YMAZ??4</stp>
        <stp>T_CVol</stp>
        <tr r="I16" s="22"/>
      </tp>
      <tp>
        <v>3490</v>
        <stp/>
        <stp>ContractData</stp>
        <stp>YMAZ??5</stp>
        <stp>T_CVol</stp>
        <tr r="I17" s="22"/>
      </tp>
      <tp>
        <v>3639</v>
        <stp/>
        <stp>ContractData</stp>
        <stp>YMAZ??2</stp>
        <stp>T_CVol</stp>
        <tr r="I14" s="22"/>
      </tp>
      <tp>
        <v>12</v>
        <stp/>
        <stp>ContractData</stp>
        <stp>YMAZ??3</stp>
        <stp>T_CVol</stp>
        <tr r="I15" s="22"/>
      </tp>
      <tp>
        <v>128</v>
        <stp/>
        <stp>ContractData</stp>
        <stp>YMAZ??1</stp>
        <stp>T_CVol</stp>
        <tr r="I13" s="22"/>
      </tp>
      <tp>
        <v>583</v>
        <stp/>
        <stp>ContractData</stp>
        <stp>WMAZ??8</stp>
        <stp>T_CVol</stp>
        <tr r="I20" s="2"/>
      </tp>
      <tp>
        <v>0</v>
        <stp/>
        <stp>ContractData</stp>
        <stp>WMAZ??9</stp>
        <stp>T_CVol</stp>
        <tr r="I21" s="2"/>
      </tp>
      <tp>
        <v>0</v>
        <stp/>
        <stp>ContractData</stp>
        <stp>WMAZ??6</stp>
        <stp>T_CVol</stp>
        <tr r="I18" s="2"/>
      </tp>
      <tp>
        <v>17</v>
        <stp/>
        <stp>ContractData</stp>
        <stp>WMAZ??7</stp>
        <stp>T_CVol</stp>
        <tr r="I19" s="2"/>
      </tp>
      <tp>
        <v>40</v>
        <stp/>
        <stp>ContractData</stp>
        <stp>WMAZ??4</stp>
        <stp>T_CVol</stp>
        <tr r="I16" s="2"/>
      </tp>
      <tp>
        <v>3460</v>
        <stp/>
        <stp>ContractData</stp>
        <stp>WMAZ??5</stp>
        <stp>T_CVol</stp>
        <tr r="I17" s="2"/>
      </tp>
      <tp>
        <v>4378</v>
        <stp/>
        <stp>ContractData</stp>
        <stp>WMAZ??2</stp>
        <stp>T_CVol</stp>
        <tr r="I14" s="2"/>
      </tp>
      <tp>
        <v>28</v>
        <stp/>
        <stp>ContractData</stp>
        <stp>WMAZ??3</stp>
        <stp>T_CVol</stp>
        <tr r="I15" s="2"/>
      </tp>
      <tp>
        <v>253</v>
        <stp/>
        <stp>ContractData</stp>
        <stp>WMAZ??1</stp>
        <stp>T_CVol</stp>
        <tr r="I13" s="2"/>
      </tp>
      <tp>
        <v>0</v>
        <stp/>
        <stp>ContractData</stp>
        <stp>SOYAW1??2</stp>
        <stp>T_CVol</stp>
        <tr r="I30" s="15"/>
      </tp>
      <tp>
        <v>130</v>
        <stp/>
        <stp>ContractData</stp>
        <stp>SOYAW1??1</stp>
        <stp>T_CVol</stp>
        <tr r="I29" s="15"/>
      </tp>
      <tp t="s">
        <v>768: Current Message -&gt; Not found: SOYBW1</v>
        <stp/>
        <stp>ContractData</stp>
        <stp>SOYBW1??3</stp>
        <stp>T_CVol</stp>
        <tr r="I31" s="18"/>
      </tp>
      <tp>
        <v>0</v>
        <stp/>
        <stp>ContractData</stp>
        <stp>SOYBW1??2</stp>
        <stp>T_CVol</stp>
        <tr r="I30" s="18"/>
      </tp>
      <tp>
        <v>0</v>
        <stp/>
        <stp>ContractData</stp>
        <stp>SOYBW1??1</stp>
        <stp>T_CVol</stp>
        <tr r="I29" s="18"/>
      </tp>
      <tp t="s">
        <v>768: Current Message -&gt; Not found: SOYBW1</v>
        <stp/>
        <stp>ContractData</stp>
        <stp>SOYBW1??6</stp>
        <stp>T_CVol</stp>
        <tr r="I34" s="18"/>
      </tp>
      <tp t="s">
        <v>768: Current Message -&gt; Not found: SOYBW1</v>
        <stp/>
        <stp>ContractData</stp>
        <stp>SOYBW1??5</stp>
        <stp>T_CVol</stp>
        <tr r="I33" s="18"/>
      </tp>
      <tp t="s">
        <v>768: Current Message -&gt; Not found: SOYBW1</v>
        <stp/>
        <stp>ContractData</stp>
        <stp>SOYBW1??4</stp>
        <stp>T_CVol</stp>
        <tr r="I32" s="18"/>
      </tp>
      <tp t="s">
        <v>Yellow Maize, Nov 24</v>
        <stp/>
        <stp>ContractData</stp>
        <stp>YMAZX24</stp>
        <stp>LongDescription</stp>
        <tr r="C3" s="22"/>
      </tp>
      <tp>
        <v>0</v>
        <stp/>
        <stp>ContractData</stp>
        <stp>YMAZW3??1</stp>
        <stp>T_CVol</stp>
        <tr r="I54" s="22"/>
      </tp>
      <tp>
        <v>0</v>
        <stp/>
        <stp>ContractData</stp>
        <stp>YMAZW3??3</stp>
        <stp>T_CVol</stp>
        <tr r="I56" s="22"/>
      </tp>
      <tp>
        <v>2985</v>
        <stp/>
        <stp>ContractData</stp>
        <stp>YMAZW3??2</stp>
        <stp>T_CVol</stp>
        <tr r="I55" s="22"/>
      </tp>
      <tp>
        <v>0</v>
        <stp/>
        <stp>ContractData</stp>
        <stp>YMAZW3??5</stp>
        <stp>T_CVol</stp>
        <tr r="I58" s="22"/>
      </tp>
      <tp>
        <v>0</v>
        <stp/>
        <stp>ContractData</stp>
        <stp>YMAZW3??4</stp>
        <stp>T_CVol</stp>
        <tr r="I57" s="22"/>
      </tp>
      <tp>
        <v>0</v>
        <stp/>
        <stp>ContractData</stp>
        <stp>YMAZW3??6</stp>
        <stp>T_CVol</stp>
        <tr r="I59" s="22"/>
      </tp>
      <tp>
        <v>0</v>
        <stp/>
        <stp>ContractData</stp>
        <stp>WMAZW3??6</stp>
        <stp>T_CVol</stp>
        <tr r="I59" s="2"/>
      </tp>
      <tp>
        <v>0</v>
        <stp/>
        <stp>ContractData</stp>
        <stp>WMAZW3??5</stp>
        <stp>T_CVol</stp>
        <tr r="I58" s="2"/>
      </tp>
      <tp>
        <v>0</v>
        <stp/>
        <stp>ContractData</stp>
        <stp>WMAZW3??4</stp>
        <stp>T_CVol</stp>
        <tr r="I57" s="2"/>
      </tp>
      <tp>
        <v>0</v>
        <stp/>
        <stp>ContractData</stp>
        <stp>WMAZW3??3</stp>
        <stp>T_CVol</stp>
        <tr r="I56" s="2"/>
      </tp>
      <tp>
        <v>3540</v>
        <stp/>
        <stp>ContractData</stp>
        <stp>WMAZW3??2</stp>
        <stp>T_CVol</stp>
        <tr r="I55" s="2"/>
      </tp>
      <tp>
        <v>0</v>
        <stp/>
        <stp>ContractData</stp>
        <stp>WMAZW3??1</stp>
        <stp>T_CVol</stp>
        <tr r="I54" s="2"/>
      </tp>
      <tp>
        <v>0</v>
        <stp/>
        <stp>ContractData</stp>
        <stp>YMAZW2??1</stp>
        <stp>T_CVol</stp>
        <tr r="R29" s="22"/>
      </tp>
      <tp>
        <v>88</v>
        <stp/>
        <stp>ContractData</stp>
        <stp>YMAZW2??3</stp>
        <stp>T_CVol</stp>
        <tr r="R31" s="22"/>
      </tp>
      <tp>
        <v>0</v>
        <stp/>
        <stp>ContractData</stp>
        <stp>YMAZW2??2</stp>
        <stp>T_CVol</stp>
        <tr r="R30" s="22"/>
      </tp>
      <tp>
        <v>0</v>
        <stp/>
        <stp>ContractData</stp>
        <stp>YMAZW2??5</stp>
        <stp>T_CVol</stp>
        <tr r="R33" s="22"/>
      </tp>
      <tp>
        <v>0</v>
        <stp/>
        <stp>ContractData</stp>
        <stp>YMAZW2??4</stp>
        <stp>T_CVol</stp>
        <tr r="R32" s="22"/>
      </tp>
      <tp>
        <v>0</v>
        <stp/>
        <stp>ContractData</stp>
        <stp>YMAZW2??7</stp>
        <stp>T_CVol</stp>
        <tr r="R35" s="22"/>
      </tp>
      <tp>
        <v>24</v>
        <stp/>
        <stp>ContractData</stp>
        <stp>YMAZW2??6</stp>
        <stp>T_CVol</stp>
        <tr r="R34" s="22"/>
      </tp>
      <tp>
        <v>0</v>
        <stp/>
        <stp>ContractData</stp>
        <stp>WMAZW2??7</stp>
        <stp>T_CVol</stp>
        <tr r="R35" s="2"/>
      </tp>
      <tp>
        <v>2</v>
        <stp/>
        <stp>ContractData</stp>
        <stp>WMAZW2??6</stp>
        <stp>T_CVol</stp>
        <tr r="R34" s="2"/>
      </tp>
      <tp>
        <v>0</v>
        <stp/>
        <stp>ContractData</stp>
        <stp>WMAZW2??5</stp>
        <stp>T_CVol</stp>
        <tr r="R33" s="2"/>
      </tp>
      <tp>
        <v>0</v>
        <stp/>
        <stp>ContractData</stp>
        <stp>WMAZW2??4</stp>
        <stp>T_CVol</stp>
        <tr r="R32" s="2"/>
      </tp>
      <tp>
        <v>69</v>
        <stp/>
        <stp>ContractData</stp>
        <stp>WMAZW2??3</stp>
        <stp>T_CVol</stp>
        <tr r="R31" s="2"/>
      </tp>
      <tp>
        <v>0</v>
        <stp/>
        <stp>ContractData</stp>
        <stp>WMAZW2??2</stp>
        <stp>T_CVol</stp>
        <tr r="R30" s="2"/>
      </tp>
      <tp>
        <v>0</v>
        <stp/>
        <stp>ContractData</stp>
        <stp>WMAZW2??1</stp>
        <stp>T_CVol</stp>
        <tr r="R29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055779964869842E-2"/>
          <c:y val="7.1467607262653263E-2"/>
          <c:w val="0.96194422003513014"/>
          <c:h val="0.67164852658183349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1B194F40-CD82-49FB-8000-8AF4DBF102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04B-4F60-B45E-4979317C5C9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04B-4F60-B45E-4979317C5C9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A04B-4F60-B45E-4979317C5C9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04B-4F60-B45E-4979317C5C9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04B-4F60-B45E-4979317C5C9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04B-4F60-B45E-4979317C5C9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B8A1347-B9CF-4FE1-A72D-AA6B641E25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04B-4F60-B45E-4979317C5C9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A72D954-BF72-4005-981E-2F2EED0193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04B-4F60-B45E-4979317C5C9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B6F7526-2024-4AD6-858F-0A2034AA4C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04B-4F60-B45E-4979317C5C9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7490C39-42D3-4A9A-A41B-1E5E7A4A85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04B-4F60-B45E-4979317C5C9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895D36C-8028-4AFF-BFF1-EEB9CD5FD1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04B-4F60-B45E-4979317C5C9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WMAZ!$K$7:$U$7</c:f>
              <c:strCache>
                <c:ptCount val="11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  <c:pt idx="5">
                  <c:v>APR</c:v>
                </c:pt>
                <c:pt idx="6">
                  <c:v>MAY</c:v>
                </c:pt>
                <c:pt idx="7">
                  <c:v>JUL</c:v>
                </c:pt>
                <c:pt idx="8">
                  <c:v>SEP</c:v>
                </c:pt>
                <c:pt idx="9">
                  <c:v>DEC</c:v>
                </c:pt>
                <c:pt idx="10">
                  <c:v>JUL</c:v>
                </c:pt>
              </c:strCache>
            </c:strRef>
          </c:cat>
          <c:val>
            <c:numRef>
              <c:f>'WMAZ Data'!$G$1:$G$11</c:f>
              <c:numCache>
                <c:formatCode>0.00</c:formatCode>
                <c:ptCount val="11"/>
                <c:pt idx="0">
                  <c:v>6125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4120</c:v>
                </c:pt>
                <c:pt idx="7">
                  <c:v>4000</c:v>
                </c:pt>
                <c:pt idx="8">
                  <c:v>4073</c:v>
                </c:pt>
                <c:pt idx="9">
                  <c:v>4163</c:v>
                </c:pt>
                <c:pt idx="10">
                  <c:v>3963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'WMAZ Data'!$G$1:$G$11</c15:f>
                <c15:dlblRangeCache>
                  <c:ptCount val="11"/>
                  <c:pt idx="0">
                    <c:v>6125.00</c:v>
                  </c:pt>
                  <c:pt idx="1">
                    <c:v>#N/A</c:v>
                  </c:pt>
                  <c:pt idx="2">
                    <c:v>#N/A</c:v>
                  </c:pt>
                  <c:pt idx="3">
                    <c:v>#N/A</c:v>
                  </c:pt>
                  <c:pt idx="4">
                    <c:v>#N/A</c:v>
                  </c:pt>
                  <c:pt idx="5">
                    <c:v>#N/A</c:v>
                  </c:pt>
                  <c:pt idx="6">
                    <c:v>4120.00</c:v>
                  </c:pt>
                  <c:pt idx="7">
                    <c:v>4000.00</c:v>
                  </c:pt>
                  <c:pt idx="8">
                    <c:v>4073.00</c:v>
                  </c:pt>
                  <c:pt idx="9">
                    <c:v>4163.00</c:v>
                  </c:pt>
                  <c:pt idx="10">
                    <c:v>3963.00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2400"/>
        <c:axId val="238706240"/>
      </c:lineChart>
      <c:catAx>
        <c:axId val="23871240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8706240"/>
        <c:crosses val="autoZero"/>
        <c:auto val="1"/>
        <c:lblAlgn val="ctr"/>
        <c:lblOffset val="100"/>
        <c:noMultiLvlLbl val="0"/>
      </c:catAx>
      <c:valAx>
        <c:axId val="238706240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8712400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58651095579348E-3"/>
          <c:y val="4.0149812734082399E-2"/>
          <c:w val="0.91295599988203724"/>
          <c:h val="0.91970037453183517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solidFill>
                  <a:srgbClr val="00206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YMAZ!$K$50:$Q$50</c:f>
              <c:numCache>
                <c:formatCode>General</c:formatCode>
                <c:ptCount val="7"/>
              </c:numCache>
            </c:numRef>
          </c:cat>
          <c:val>
            <c:numRef>
              <c:f>'YMAZ Data'!$G$20:$G$26</c:f>
              <c:numCache>
                <c:formatCode>0.00</c:formatCode>
                <c:ptCount val="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-893.80000000000007</c:v>
                </c:pt>
                <c:pt idx="5">
                  <c:v>-34.1</c:v>
                </c:pt>
                <c:pt idx="6">
                  <c:v>72.5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9-4B98-AF5B-55A2DE66F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6880"/>
        <c:axId val="238717440"/>
        <c:extLst/>
      </c:lineChart>
      <c:catAx>
        <c:axId val="2387168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17440"/>
        <c:crosses val="autoZero"/>
        <c:auto val="1"/>
        <c:lblAlgn val="ctr"/>
        <c:lblOffset val="100"/>
        <c:noMultiLvlLbl val="0"/>
      </c:catAx>
      <c:valAx>
        <c:axId val="23871744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871688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'YMAZ Data'!$G$44:$G$48</c:f>
              <c:numCache>
                <c:formatCode>0.00</c:formatCode>
                <c:ptCount val="5"/>
                <c:pt idx="0">
                  <c:v>#N/A</c:v>
                </c:pt>
                <c:pt idx="1">
                  <c:v>-938.4</c:v>
                </c:pt>
                <c:pt idx="2">
                  <c:v>-946.7</c:v>
                </c:pt>
                <c:pt idx="3">
                  <c:v>#N/A</c:v>
                </c:pt>
                <c:pt idx="4">
                  <c:v>167.5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06-47A3-A05B-00D5D0697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15360"/>
        <c:axId val="234590832"/>
        <c:extLst/>
      </c:lineChart>
      <c:catAx>
        <c:axId val="234615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4590832"/>
        <c:crosses val="autoZero"/>
        <c:auto val="1"/>
        <c:lblAlgn val="ctr"/>
        <c:lblOffset val="100"/>
        <c:noMultiLvlLbl val="0"/>
      </c:catAx>
      <c:valAx>
        <c:axId val="23459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461536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45876672823364E-3"/>
          <c:y val="3.2125498201613686E-2"/>
          <c:w val="0.89964978515616578"/>
          <c:h val="0.87677697630453533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5"/>
            <c:spPr>
              <a:ln w="6350"/>
            </c:spPr>
          </c:marker>
          <c:dPt>
            <c:idx val="5"/>
            <c:bubble3D val="0"/>
            <c:spPr>
              <a:ln w="15875"/>
            </c:spPr>
            <c:extLst>
              <c:ext xmlns:c16="http://schemas.microsoft.com/office/drawing/2014/chart" uri="{C3380CC4-5D6E-409C-BE32-E72D297353CC}">
                <c16:uniqueId val="{00000001-789B-404D-B36F-DDC0366199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'YMAZ Data'!$G$13:$G$18</c:f>
              <c:numCache>
                <c:formatCode>0.00</c:formatCode>
                <c:ptCount val="6"/>
                <c:pt idx="0">
                  <c:v>-44</c:v>
                </c:pt>
                <c:pt idx="1">
                  <c:v>-20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9B-404D-B36F-DDC036619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0016"/>
        <c:axId val="236408496"/>
      </c:lineChart>
      <c:catAx>
        <c:axId val="2344600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6408496"/>
        <c:crosses val="autoZero"/>
        <c:auto val="1"/>
        <c:lblAlgn val="ctr"/>
        <c:lblOffset val="100"/>
        <c:noMultiLvlLbl val="0"/>
      </c:catAx>
      <c:valAx>
        <c:axId val="23640849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446001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857239217420907E-2"/>
          <c:y val="0.18245565458163884"/>
          <c:w val="0.9641427607825791"/>
          <c:h val="0.4940826080950406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YMAZ!$K$7:$U$7</c:f>
              <c:strCache>
                <c:ptCount val="11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  <c:pt idx="5">
                  <c:v>APR</c:v>
                </c:pt>
                <c:pt idx="6">
                  <c:v>MAY</c:v>
                </c:pt>
                <c:pt idx="7">
                  <c:v>JUL</c:v>
                </c:pt>
                <c:pt idx="8">
                  <c:v>SEP</c:v>
                </c:pt>
                <c:pt idx="9">
                  <c:v>DEC</c:v>
                </c:pt>
                <c:pt idx="10">
                  <c:v>JUL</c:v>
                </c:pt>
              </c:strCache>
            </c:strRef>
          </c:cat>
          <c:val>
            <c:numRef>
              <c:f>YMAZ!$G$13:$G$23</c:f>
              <c:numCache>
                <c:formatCode>0.00</c:formatCode>
                <c:ptCount val="11"/>
                <c:pt idx="0">
                  <c:v>-75</c:v>
                </c:pt>
                <c:pt idx="1">
                  <c:v>-81.8</c:v>
                </c:pt>
                <c:pt idx="2">
                  <c:v>0</c:v>
                </c:pt>
                <c:pt idx="3">
                  <c:v>0</c:v>
                </c:pt>
                <c:pt idx="4">
                  <c:v>-80</c:v>
                </c:pt>
                <c:pt idx="5">
                  <c:v>0</c:v>
                </c:pt>
                <c:pt idx="6">
                  <c:v>-45</c:v>
                </c:pt>
                <c:pt idx="7">
                  <c:v>-59.8</c:v>
                </c:pt>
                <c:pt idx="8">
                  <c:v>0</c:v>
                </c:pt>
                <c:pt idx="9">
                  <c:v>-44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4-4CC0-A4B1-8DC060B6E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24176"/>
        <c:axId val="240672928"/>
      </c:barChart>
      <c:catAx>
        <c:axId val="236424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672928"/>
        <c:crosses val="autoZero"/>
        <c:auto val="1"/>
        <c:lblAlgn val="ctr"/>
        <c:lblOffset val="100"/>
        <c:noMultiLvlLbl val="0"/>
      </c:catAx>
      <c:valAx>
        <c:axId val="24067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2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45876672823364E-3"/>
          <c:y val="3.2125498201613686E-2"/>
          <c:w val="0.89964978515616578"/>
          <c:h val="0.92655166659080912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</c:spPr>
          </c:marker>
          <c:dPt>
            <c:idx val="5"/>
            <c:bubble3D val="0"/>
            <c:spPr>
              <a:ln w="15875"/>
            </c:spPr>
            <c:extLst>
              <c:ext xmlns:c16="http://schemas.microsoft.com/office/drawing/2014/chart" uri="{C3380CC4-5D6E-409C-BE32-E72D297353CC}">
                <c16:uniqueId val="{00000001-0727-455A-B1EB-207DBAAC71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'YMAZ Data'!$G$28:$G$33</c:f>
              <c:numCache>
                <c:formatCode>0.00</c:formatCode>
                <c:ptCount val="6"/>
                <c:pt idx="0">
                  <c:v>#N/A</c:v>
                </c:pt>
                <c:pt idx="1">
                  <c:v>-57.5</c:v>
                </c:pt>
                <c:pt idx="2">
                  <c:v>#N/A</c:v>
                </c:pt>
                <c:pt idx="3">
                  <c:v>-914.30000000000007</c:v>
                </c:pt>
                <c:pt idx="4">
                  <c:v>#N/A</c:v>
                </c:pt>
                <c:pt idx="5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27-455A-B1EB-207DBAAC7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0016"/>
        <c:axId val="236408496"/>
      </c:lineChart>
      <c:catAx>
        <c:axId val="2344600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6408496"/>
        <c:crosses val="autoZero"/>
        <c:auto val="1"/>
        <c:lblAlgn val="ctr"/>
        <c:lblOffset val="100"/>
        <c:noMultiLvlLbl val="0"/>
      </c:catAx>
      <c:valAx>
        <c:axId val="23640849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446001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58651095579348E-3"/>
          <c:y val="4.0149812734082399E-2"/>
          <c:w val="0.91295595924525186"/>
          <c:h val="0.9190863782476628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YMAZ!$K$62:$O$62</c:f>
              <c:strCache>
                <c:ptCount val="5"/>
                <c:pt idx="0">
                  <c:v>X24 &amp; H25</c:v>
                </c:pt>
                <c:pt idx="1">
                  <c:v>X24 &amp; H25</c:v>
                </c:pt>
                <c:pt idx="2">
                  <c:v>Z24 &amp; J25</c:v>
                </c:pt>
                <c:pt idx="3">
                  <c:v>F25 &amp; K25</c:v>
                </c:pt>
                <c:pt idx="4">
                  <c:v>H25 &amp; N25</c:v>
                </c:pt>
              </c:strCache>
            </c:strRef>
          </c:cat>
          <c:val>
            <c:numRef>
              <c:f>'YMAZ Data'!$G$36:$G$40</c:f>
              <c:numCache>
                <c:formatCode>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-916.7</c:v>
                </c:pt>
                <c:pt idx="3">
                  <c:v>-926.2</c:v>
                </c:pt>
                <c:pt idx="4">
                  <c:v>45.100000000000009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D-4668-AB1F-CF0827809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6880"/>
        <c:axId val="238717440"/>
        <c:extLst/>
      </c:lineChart>
      <c:catAx>
        <c:axId val="2387168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17440"/>
        <c:crosses val="autoZero"/>
        <c:auto val="1"/>
        <c:lblAlgn val="ctr"/>
        <c:lblOffset val="100"/>
        <c:noMultiLvlLbl val="0"/>
      </c:catAx>
      <c:valAx>
        <c:axId val="23871744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871688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'YMAZ Data'!$G$52:$G$54</c:f>
              <c:numCache>
                <c:formatCode>0.00</c:formatCode>
                <c:ptCount val="3"/>
                <c:pt idx="0">
                  <c:v>-949.1</c:v>
                </c:pt>
                <c:pt idx="1">
                  <c:v>-848.7</c:v>
                </c:pt>
                <c:pt idx="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C3-47AF-B659-BBD085FD2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15360"/>
        <c:axId val="234590832"/>
        <c:extLst/>
      </c:lineChart>
      <c:catAx>
        <c:axId val="234615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4590832"/>
        <c:crosses val="autoZero"/>
        <c:auto val="1"/>
        <c:lblAlgn val="ctr"/>
        <c:lblOffset val="100"/>
        <c:noMultiLvlLbl val="0"/>
      </c:catAx>
      <c:valAx>
        <c:axId val="23459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461536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055779964869842E-2"/>
          <c:y val="7.1467607262653263E-2"/>
          <c:w val="0.96194422003513014"/>
          <c:h val="0.67164852658183349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WEAT!$K$7:$U$7</c:f>
              <c:strCache>
                <c:ptCount val="7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MAR</c:v>
                </c:pt>
                <c:pt idx="4">
                  <c:v>MAY</c:v>
                </c:pt>
                <c:pt idx="5">
                  <c:v>JUL</c:v>
                </c:pt>
                <c:pt idx="6">
                  <c:v>SEP</c:v>
                </c:pt>
              </c:strCache>
            </c:strRef>
          </c:cat>
          <c:val>
            <c:numRef>
              <c:f>'WEAT Data'!$G$1:$G$11</c:f>
              <c:numCache>
                <c:formatCode>0.00</c:formatCode>
                <c:ptCount val="11"/>
                <c:pt idx="0">
                  <c:v>5937.1</c:v>
                </c:pt>
                <c:pt idx="1">
                  <c:v>5971.5</c:v>
                </c:pt>
                <c:pt idx="2">
                  <c:v>#N/A</c:v>
                </c:pt>
                <c:pt idx="3">
                  <c:v>6099</c:v>
                </c:pt>
                <c:pt idx="4">
                  <c:v>6142.4</c:v>
                </c:pt>
                <c:pt idx="5">
                  <c:v>6193</c:v>
                </c:pt>
                <c:pt idx="6">
                  <c:v>6193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A8-4384-86F4-DACF4CC0E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2400"/>
        <c:axId val="238706240"/>
      </c:lineChart>
      <c:catAx>
        <c:axId val="23871240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8706240"/>
        <c:crosses val="autoZero"/>
        <c:auto val="1"/>
        <c:lblAlgn val="ctr"/>
        <c:lblOffset val="100"/>
        <c:noMultiLvlLbl val="0"/>
      </c:catAx>
      <c:valAx>
        <c:axId val="238706240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8712400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58651095579348E-3"/>
          <c:y val="4.0149812734082399E-2"/>
          <c:w val="0.91295599988203724"/>
          <c:h val="0.91970037453183517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solidFill>
                  <a:srgbClr val="00206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WEAT!$K$50:$Q$50</c:f>
              <c:numCache>
                <c:formatCode>General</c:formatCode>
                <c:ptCount val="7"/>
              </c:numCache>
            </c:numRef>
          </c:cat>
          <c:val>
            <c:numRef>
              <c:f>'WEAT Data'!$G$20:$G$26</c:f>
              <c:numCache>
                <c:formatCode>0.00</c:formatCode>
                <c:ptCount val="7"/>
                <c:pt idx="0">
                  <c:v>#N/A</c:v>
                </c:pt>
                <c:pt idx="1">
                  <c:v>#N/A</c:v>
                </c:pt>
                <c:pt idx="2">
                  <c:v>57.5</c:v>
                </c:pt>
                <c:pt idx="3">
                  <c:v>40.6</c:v>
                </c:pt>
                <c:pt idx="4">
                  <c:v>-27</c:v>
                </c:pt>
                <c:pt idx="5">
                  <c:v>#N/A</c:v>
                </c:pt>
                <c:pt idx="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6-4899-8049-29EC227F7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6880"/>
        <c:axId val="238717440"/>
        <c:extLst/>
      </c:lineChart>
      <c:catAx>
        <c:axId val="2387168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17440"/>
        <c:crosses val="autoZero"/>
        <c:auto val="1"/>
        <c:lblAlgn val="ctr"/>
        <c:lblOffset val="100"/>
        <c:noMultiLvlLbl val="0"/>
      </c:catAx>
      <c:valAx>
        <c:axId val="23871744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871688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'WEAT Data'!$G$44:$G$48</c:f>
              <c:numCache>
                <c:formatCode>0.00</c:formatCode>
                <c:ptCount val="5"/>
                <c:pt idx="0">
                  <c:v>162.5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9-454F-ACE2-05F0DA876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15360"/>
        <c:axId val="234590832"/>
        <c:extLst/>
      </c:lineChart>
      <c:catAx>
        <c:axId val="234615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4590832"/>
        <c:crosses val="autoZero"/>
        <c:auto val="1"/>
        <c:lblAlgn val="ctr"/>
        <c:lblOffset val="100"/>
        <c:noMultiLvlLbl val="0"/>
      </c:catAx>
      <c:valAx>
        <c:axId val="23459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461536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58651095579348E-3"/>
          <c:y val="4.0149812734082399E-2"/>
          <c:w val="0.91295599988203724"/>
          <c:h val="0.91970037453183517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solidFill>
                  <a:srgbClr val="00206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WMAZ!$K$50:$Q$50</c:f>
              <c:numCache>
                <c:formatCode>General</c:formatCode>
                <c:ptCount val="7"/>
              </c:numCache>
            </c:numRef>
          </c:cat>
          <c:val>
            <c:numRef>
              <c:f>'WMAZ Data'!$G$20:$G$26</c:f>
              <c:numCache>
                <c:formatCode>0.00</c:formatCode>
                <c:ptCount val="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-1522</c:v>
                </c:pt>
                <c:pt idx="5">
                  <c:v>-111</c:v>
                </c:pt>
                <c:pt idx="6">
                  <c:v>72.5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C-4BA7-BE1B-846F9E24B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6880"/>
        <c:axId val="238717440"/>
        <c:extLst/>
      </c:lineChart>
      <c:catAx>
        <c:axId val="2387168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17440"/>
        <c:crosses val="autoZero"/>
        <c:auto val="1"/>
        <c:lblAlgn val="ctr"/>
        <c:lblOffset val="100"/>
        <c:noMultiLvlLbl val="0"/>
      </c:catAx>
      <c:valAx>
        <c:axId val="23871744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871688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45876672823364E-3"/>
          <c:y val="3.2125498201613686E-2"/>
          <c:w val="0.89964978515616578"/>
          <c:h val="0.87677697630453533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5"/>
            <c:spPr>
              <a:ln w="6350"/>
            </c:spPr>
          </c:marker>
          <c:dPt>
            <c:idx val="5"/>
            <c:bubble3D val="0"/>
            <c:spPr>
              <a:ln w="15875"/>
            </c:spPr>
            <c:extLst>
              <c:ext xmlns:c16="http://schemas.microsoft.com/office/drawing/2014/chart" uri="{C3380CC4-5D6E-409C-BE32-E72D297353CC}">
                <c16:uniqueId val="{00000001-2CB6-493A-9923-7F005125C9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'WEAT Data'!$G$13:$G$18</c:f>
              <c:numCache>
                <c:formatCode>0.00</c:formatCode>
                <c:ptCount val="6"/>
                <c:pt idx="0">
                  <c:v>45.800000000000004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B6-493A-9923-7F005125C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0016"/>
        <c:axId val="236408496"/>
      </c:lineChart>
      <c:catAx>
        <c:axId val="2344600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6408496"/>
        <c:crosses val="autoZero"/>
        <c:auto val="1"/>
        <c:lblAlgn val="ctr"/>
        <c:lblOffset val="100"/>
        <c:noMultiLvlLbl val="0"/>
      </c:catAx>
      <c:valAx>
        <c:axId val="23640849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446001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857239217420907E-2"/>
          <c:y val="0.18245565458163884"/>
          <c:w val="0.9641427607825791"/>
          <c:h val="0.4940826080950406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WEAT!$K$7:$Q$7</c:f>
              <c:strCache>
                <c:ptCount val="7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MAR</c:v>
                </c:pt>
                <c:pt idx="4">
                  <c:v>MAY</c:v>
                </c:pt>
                <c:pt idx="5">
                  <c:v>JUL</c:v>
                </c:pt>
                <c:pt idx="6">
                  <c:v>SEP</c:v>
                </c:pt>
              </c:strCache>
            </c:strRef>
          </c:cat>
          <c:val>
            <c:numRef>
              <c:f>WEAT!$G$13:$G$24</c:f>
              <c:numCache>
                <c:formatCode>0.00</c:formatCode>
                <c:ptCount val="12"/>
                <c:pt idx="0">
                  <c:v>-5</c:v>
                </c:pt>
                <c:pt idx="1">
                  <c:v>1</c:v>
                </c:pt>
                <c:pt idx="2">
                  <c:v>0</c:v>
                </c:pt>
                <c:pt idx="3">
                  <c:v>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96-483D-866F-6C7E0B870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24176"/>
        <c:axId val="240672928"/>
      </c:barChart>
      <c:catAx>
        <c:axId val="236424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672928"/>
        <c:crosses val="autoZero"/>
        <c:auto val="1"/>
        <c:lblAlgn val="ctr"/>
        <c:lblOffset val="100"/>
        <c:noMultiLvlLbl val="0"/>
      </c:catAx>
      <c:valAx>
        <c:axId val="24067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2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45876672823364E-3"/>
          <c:y val="3.2125498201613686E-2"/>
          <c:w val="0.89964978515616578"/>
          <c:h val="0.92655166659080912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</c:spPr>
          </c:marker>
          <c:dPt>
            <c:idx val="5"/>
            <c:bubble3D val="0"/>
            <c:spPr>
              <a:ln w="15875"/>
            </c:spPr>
            <c:extLst>
              <c:ext xmlns:c16="http://schemas.microsoft.com/office/drawing/2014/chart" uri="{C3380CC4-5D6E-409C-BE32-E72D297353CC}">
                <c16:uniqueId val="{00000001-5B07-4119-A298-7D0DCA11EA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'WEAT Data'!$G$28:$G$33</c:f>
              <c:numCache>
                <c:formatCode>0.00</c:formatCode>
                <c:ptCount val="6"/>
                <c:pt idx="0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07-4119-A298-7D0DCA11E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0016"/>
        <c:axId val="236408496"/>
      </c:lineChart>
      <c:catAx>
        <c:axId val="2344600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6408496"/>
        <c:crosses val="autoZero"/>
        <c:auto val="1"/>
        <c:lblAlgn val="ctr"/>
        <c:lblOffset val="100"/>
        <c:noMultiLvlLbl val="0"/>
      </c:catAx>
      <c:valAx>
        <c:axId val="23640849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446001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58651095579348E-3"/>
          <c:y val="4.0149812734082399E-2"/>
          <c:w val="0.91295599988203724"/>
          <c:h val="0.9190863782476628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WEAT!$K$62:$O$62</c:f>
              <c:strCache>
                <c:ptCount val="4"/>
                <c:pt idx="0">
                  <c:v>X24 &amp; H25</c:v>
                </c:pt>
                <c:pt idx="1">
                  <c:v>X24 &amp; H25</c:v>
                </c:pt>
                <c:pt idx="2">
                  <c:v>F25 &amp; K25</c:v>
                </c:pt>
                <c:pt idx="3">
                  <c:v>H25 &amp; N25</c:v>
                </c:pt>
              </c:strCache>
            </c:strRef>
          </c:cat>
          <c:val>
            <c:numRef>
              <c:f>'WEAT Data'!$G$36:$G$40</c:f>
              <c:numCache>
                <c:formatCode>0.00</c:formatCode>
                <c:ptCount val="5"/>
                <c:pt idx="0">
                  <c:v>152.9</c:v>
                </c:pt>
                <c:pt idx="1">
                  <c:v>#N/A</c:v>
                </c:pt>
                <c:pt idx="2">
                  <c:v>98</c:v>
                </c:pt>
                <c:pt idx="3">
                  <c:v>50.6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9-40F9-BD2B-D8E183BCF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6880"/>
        <c:axId val="238717440"/>
        <c:extLst/>
      </c:lineChart>
      <c:catAx>
        <c:axId val="2387168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17440"/>
        <c:crosses val="autoZero"/>
        <c:auto val="1"/>
        <c:lblAlgn val="ctr"/>
        <c:lblOffset val="100"/>
        <c:noMultiLvlLbl val="0"/>
      </c:catAx>
      <c:valAx>
        <c:axId val="23871744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871688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'WEAT Data'!$G$52:$G$54</c:f>
              <c:numCache>
                <c:formatCode>0.00</c:formatCode>
                <c:ptCount val="3"/>
                <c:pt idx="0">
                  <c:v>205.3</c:v>
                </c:pt>
                <c:pt idx="1">
                  <c:v>#N/A</c:v>
                </c:pt>
                <c:pt idx="2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18-4E8B-9915-4128B478C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15360"/>
        <c:axId val="234590832"/>
        <c:extLst/>
      </c:lineChart>
      <c:catAx>
        <c:axId val="234615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4590832"/>
        <c:crosses val="autoZero"/>
        <c:auto val="1"/>
        <c:lblAlgn val="ctr"/>
        <c:lblOffset val="100"/>
        <c:noMultiLvlLbl val="0"/>
      </c:catAx>
      <c:valAx>
        <c:axId val="23459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461536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055779964869842E-2"/>
          <c:y val="7.1467607262653263E-2"/>
          <c:w val="0.96194422003513014"/>
          <c:h val="0.67164852658183349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CDA1EE9A-7824-48FB-B6DA-8E00D5BECF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0E5-4C9B-B3EE-6F59E80339E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1D78442-3F10-471C-8119-D9CE5F0177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0E5-4C9B-B3EE-6F59E80339E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74B20A0-5E8E-4C7F-8DCD-C8B6CF989F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A0E5-4C9B-B3EE-6F59E80339E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456715C-567C-4F2F-8D7E-B39EBA4DD0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0E5-4C9B-B3EE-6F59E80339E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0E5-4C9B-B3EE-6F59E80339E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0E5-4C9B-B3EE-6F59E80339E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0E5-4C9B-B3EE-6F59E80339E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0E5-4C9B-B3EE-6F59E80339E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0E5-4C9B-B3EE-6F59E80339E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0E5-4C9B-B3EE-6F59E80339E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0E5-4C9B-B3EE-6F59E80339E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SOYA!$K$7:$U$7</c:f>
              <c:strCache>
                <c:ptCount val="6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MAR</c:v>
                </c:pt>
                <c:pt idx="4">
                  <c:v>MAY</c:v>
                </c:pt>
                <c:pt idx="5">
                  <c:v>NOV</c:v>
                </c:pt>
              </c:strCache>
            </c:strRef>
          </c:cat>
          <c:val>
            <c:numRef>
              <c:f>'SOYA Data'!$G$1:$G$11</c:f>
              <c:numCache>
                <c:formatCode>0.00</c:formatCode>
                <c:ptCount val="11"/>
                <c:pt idx="0">
                  <c:v>9032</c:v>
                </c:pt>
                <c:pt idx="1">
                  <c:v>8981</c:v>
                </c:pt>
                <c:pt idx="2">
                  <c:v>8835.6</c:v>
                </c:pt>
                <c:pt idx="3">
                  <c:v>8440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'SOYA Data'!$G$1:$G$11</c15:f>
                <c15:dlblRangeCache>
                  <c:ptCount val="11"/>
                  <c:pt idx="0">
                    <c:v>9032.00</c:v>
                  </c:pt>
                  <c:pt idx="1">
                    <c:v>8981.00</c:v>
                  </c:pt>
                  <c:pt idx="2">
                    <c:v>8835.60</c:v>
                  </c:pt>
                  <c:pt idx="3">
                    <c:v>8440.00</c:v>
                  </c:pt>
                  <c:pt idx="4">
                    <c:v>#N/A</c:v>
                  </c:pt>
                  <c:pt idx="5">
                    <c:v>#N/A</c:v>
                  </c:pt>
                  <c:pt idx="6">
                    <c:v>#N/A</c:v>
                  </c:pt>
                  <c:pt idx="7">
                    <c:v>#N/A</c:v>
                  </c:pt>
                  <c:pt idx="8">
                    <c:v>#N/A</c:v>
                  </c:pt>
                  <c:pt idx="9">
                    <c:v>#N/A</c:v>
                  </c:pt>
                  <c:pt idx="10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A0E5-4C9B-B3EE-6F59E8033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2400"/>
        <c:axId val="238706240"/>
      </c:lineChart>
      <c:catAx>
        <c:axId val="23871240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8706240"/>
        <c:crosses val="autoZero"/>
        <c:auto val="1"/>
        <c:lblAlgn val="ctr"/>
        <c:lblOffset val="100"/>
        <c:noMultiLvlLbl val="0"/>
      </c:catAx>
      <c:valAx>
        <c:axId val="238706240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8712400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58651095579348E-3"/>
          <c:y val="4.0149812734082399E-2"/>
          <c:w val="0.91295599988203724"/>
          <c:h val="0.91970037453183517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solidFill>
                  <a:srgbClr val="00206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SOYA!$K$50:$Q$50</c:f>
              <c:numCache>
                <c:formatCode>General</c:formatCode>
                <c:ptCount val="7"/>
              </c:numCache>
            </c:numRef>
          </c:cat>
          <c:val>
            <c:numRef>
              <c:f>'SOYA Data'!$G$20:$G$26</c:f>
              <c:numCache>
                <c:formatCode>0.00</c:formatCode>
                <c:ptCount val="7"/>
                <c:pt idx="0">
                  <c:v>-197.4</c:v>
                </c:pt>
                <c:pt idx="1">
                  <c:v>-394.6</c:v>
                </c:pt>
                <c:pt idx="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8C-4973-9C5C-2F0B76A38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6880"/>
        <c:axId val="238717440"/>
        <c:extLst/>
      </c:lineChart>
      <c:catAx>
        <c:axId val="2387168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17440"/>
        <c:crosses val="autoZero"/>
        <c:auto val="1"/>
        <c:lblAlgn val="ctr"/>
        <c:lblOffset val="100"/>
        <c:noMultiLvlLbl val="0"/>
      </c:catAx>
      <c:valAx>
        <c:axId val="23871744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871688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'SOYA Data'!$G$44:$G$48</c:f>
              <c:numCache>
                <c:formatCode>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3DE-49E6-B53F-13D17950B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15360"/>
        <c:axId val="234590832"/>
        <c:extLst/>
      </c:lineChart>
      <c:catAx>
        <c:axId val="234615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4590832"/>
        <c:crosses val="autoZero"/>
        <c:auto val="1"/>
        <c:lblAlgn val="ctr"/>
        <c:lblOffset val="100"/>
        <c:noMultiLvlLbl val="0"/>
      </c:catAx>
      <c:valAx>
        <c:axId val="23459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461536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45876672823364E-3"/>
          <c:y val="3.2125498201613686E-2"/>
          <c:w val="0.89964978515616578"/>
          <c:h val="0.87677697630453533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5"/>
            <c:spPr>
              <a:ln w="6350"/>
            </c:spPr>
          </c:marker>
          <c:dPt>
            <c:idx val="5"/>
            <c:bubble3D val="0"/>
            <c:spPr>
              <a:ln w="15875"/>
            </c:spPr>
            <c:extLst>
              <c:ext xmlns:c16="http://schemas.microsoft.com/office/drawing/2014/chart" uri="{C3380CC4-5D6E-409C-BE32-E72D297353CC}">
                <c16:uniqueId val="{00000001-B9B1-4A14-9D7E-6ECC66D89F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'SOYA Data'!$G$13:$G$18</c:f>
              <c:numCache>
                <c:formatCode>0.00</c:formatCode>
                <c:ptCount val="6"/>
                <c:pt idx="0">
                  <c:v>-50</c:v>
                </c:pt>
                <c:pt idx="1">
                  <c:v>-150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B1-4A14-9D7E-6ECC66D89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0016"/>
        <c:axId val="236408496"/>
      </c:lineChart>
      <c:catAx>
        <c:axId val="2344600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6408496"/>
        <c:crosses val="autoZero"/>
        <c:auto val="1"/>
        <c:lblAlgn val="ctr"/>
        <c:lblOffset val="100"/>
        <c:noMultiLvlLbl val="0"/>
      </c:catAx>
      <c:valAx>
        <c:axId val="23640849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446001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857239217420907E-2"/>
          <c:y val="0.18245565458163884"/>
          <c:w val="0.9641427607825791"/>
          <c:h val="0.4940826080950406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SOYA!$K$7:$U$7</c:f>
              <c:strCache>
                <c:ptCount val="6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MAR</c:v>
                </c:pt>
                <c:pt idx="4">
                  <c:v>MAY</c:v>
                </c:pt>
                <c:pt idx="5">
                  <c:v>NOV</c:v>
                </c:pt>
              </c:strCache>
            </c:strRef>
          </c:cat>
          <c:val>
            <c:numRef>
              <c:f>SOYA!$G$13:$G$23</c:f>
              <c:numCache>
                <c:formatCode>0.00</c:formatCode>
                <c:ptCount val="11"/>
                <c:pt idx="0">
                  <c:v>-27</c:v>
                </c:pt>
                <c:pt idx="1">
                  <c:v>-12</c:v>
                </c:pt>
                <c:pt idx="2">
                  <c:v>0</c:v>
                </c:pt>
                <c:pt idx="3">
                  <c:v>-121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47-40A5-A7FB-052B0748D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24176"/>
        <c:axId val="240672928"/>
      </c:barChart>
      <c:catAx>
        <c:axId val="236424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672928"/>
        <c:crosses val="autoZero"/>
        <c:auto val="1"/>
        <c:lblAlgn val="ctr"/>
        <c:lblOffset val="100"/>
        <c:noMultiLvlLbl val="0"/>
      </c:catAx>
      <c:valAx>
        <c:axId val="24067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2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'WMAZ Data'!$G$44:$G$48</c:f>
              <c:numCache>
                <c:formatCode>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159.9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3EB-4C5C-9272-C17FDB174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15360"/>
        <c:axId val="234590832"/>
        <c:extLst/>
      </c:lineChart>
      <c:catAx>
        <c:axId val="234615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4590832"/>
        <c:crosses val="autoZero"/>
        <c:auto val="1"/>
        <c:lblAlgn val="ctr"/>
        <c:lblOffset val="100"/>
        <c:noMultiLvlLbl val="0"/>
      </c:catAx>
      <c:valAx>
        <c:axId val="23459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461536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45876672823364E-3"/>
          <c:y val="3.2125498201613686E-2"/>
          <c:w val="0.89964978515616578"/>
          <c:h val="0.92655166659080912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</c:spPr>
          </c:marker>
          <c:dPt>
            <c:idx val="5"/>
            <c:bubble3D val="0"/>
            <c:spPr>
              <a:ln w="15875"/>
            </c:spPr>
            <c:extLst>
              <c:ext xmlns:c16="http://schemas.microsoft.com/office/drawing/2014/chart" uri="{C3380CC4-5D6E-409C-BE32-E72D297353CC}">
                <c16:uniqueId val="{00000001-1B1A-4817-B2CB-7F48044174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'SOYA Data'!$G$28:$G$33</c:f>
              <c:numCache>
                <c:formatCode>0.00</c:formatCode>
                <c:ptCount val="6"/>
                <c:pt idx="0">
                  <c:v>-575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1A-4817-B2CB-7F4804417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0016"/>
        <c:axId val="236408496"/>
      </c:lineChart>
      <c:catAx>
        <c:axId val="2344600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6408496"/>
        <c:crosses val="autoZero"/>
        <c:auto val="1"/>
        <c:lblAlgn val="ctr"/>
        <c:lblOffset val="100"/>
        <c:noMultiLvlLbl val="0"/>
      </c:catAx>
      <c:valAx>
        <c:axId val="23640849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446001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58651095579348E-3"/>
          <c:y val="4.0149812734082399E-2"/>
          <c:w val="0.91295595924525186"/>
          <c:h val="0.9190863782476628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SOYA!$K$62:$O$62</c:f>
              <c:strCache>
                <c:ptCount val="1"/>
                <c:pt idx="0">
                  <c:v>X24 &amp; H25</c:v>
                </c:pt>
              </c:strCache>
            </c:strRef>
          </c:cat>
          <c:val>
            <c:numRef>
              <c:f>'SOYA Data'!$G$36:$G$40</c:f>
              <c:numCache>
                <c:formatCode>0.00</c:formatCode>
                <c:ptCount val="5"/>
                <c:pt idx="0">
                  <c:v>-592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7-4D76-AB03-6DF7EC59D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6880"/>
        <c:axId val="238717440"/>
        <c:extLst/>
      </c:lineChart>
      <c:catAx>
        <c:axId val="2387168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17440"/>
        <c:crosses val="autoZero"/>
        <c:auto val="1"/>
        <c:lblAlgn val="ctr"/>
        <c:lblOffset val="100"/>
        <c:noMultiLvlLbl val="0"/>
      </c:catAx>
      <c:valAx>
        <c:axId val="23871744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871688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'SOYA Data'!$G$52:$G$54</c:f>
              <c:numCache>
                <c:formatCode>0.00</c:formatCode>
                <c:ptCount val="3"/>
                <c:pt idx="0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AA9-436E-8BDB-03669FCF0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15360"/>
        <c:axId val="234590832"/>
        <c:extLst/>
      </c:lineChart>
      <c:catAx>
        <c:axId val="234615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4590832"/>
        <c:crosses val="autoZero"/>
        <c:auto val="1"/>
        <c:lblAlgn val="ctr"/>
        <c:lblOffset val="100"/>
        <c:noMultiLvlLbl val="0"/>
      </c:catAx>
      <c:valAx>
        <c:axId val="23459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461536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055779964869842E-2"/>
          <c:y val="7.1467607262653263E-2"/>
          <c:w val="0.96194422003513014"/>
          <c:h val="0.67164852658183349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16D7E80-A20E-4E99-B959-40E8D51147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40C0-46BD-B0F0-FD185BE6673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0C0-46BD-B0F0-FD185BE6673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0C0-46BD-B0F0-FD185BE6673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0C0-46BD-B0F0-FD185BE6673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0C0-46BD-B0F0-FD185BE6673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0C0-46BD-B0F0-FD185BE6673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B800AD3-0622-486D-B571-A0BB166492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0C0-46BD-B0F0-FD185BE6673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2535BA2-81CB-4C64-A9DF-EEE20BEEFE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0C0-46BD-B0F0-FD185BE6673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931B75C6-9D3D-48D8-BB54-D422131CD0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0C0-46BD-B0F0-FD185BE6673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96B92DF-9B05-45AB-9240-A22A8849C6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0C0-46BD-B0F0-FD185BE6673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6C616F1-946E-4C91-ACB8-5517CBDA06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0C0-46BD-B0F0-FD185BE6673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SOYB!$K$7:$U$7</c:f>
              <c:strCache>
                <c:ptCount val="11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APR</c:v>
                </c:pt>
                <c:pt idx="4">
                  <c:v>MAY</c:v>
                </c:pt>
                <c:pt idx="5">
                  <c:v>JUL</c:v>
                </c:pt>
                <c:pt idx="6">
                  <c:v>SEP</c:v>
                </c:pt>
                <c:pt idx="7">
                  <c:v>DEC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strCache>
            </c:strRef>
          </c:cat>
          <c:val>
            <c:numRef>
              <c:f>'WMAZ Data'!$G$1:$G$11</c:f>
              <c:numCache>
                <c:formatCode>0.00</c:formatCode>
                <c:ptCount val="11"/>
                <c:pt idx="0">
                  <c:v>6125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4120</c:v>
                </c:pt>
                <c:pt idx="7">
                  <c:v>4000</c:v>
                </c:pt>
                <c:pt idx="8">
                  <c:v>4073</c:v>
                </c:pt>
                <c:pt idx="9">
                  <c:v>4163</c:v>
                </c:pt>
                <c:pt idx="10">
                  <c:v>3963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'WMAZ Data'!$G$1:$G$11</c15:f>
                <c15:dlblRangeCache>
                  <c:ptCount val="11"/>
                  <c:pt idx="0">
                    <c:v>6125.00</c:v>
                  </c:pt>
                  <c:pt idx="1">
                    <c:v>#N/A</c:v>
                  </c:pt>
                  <c:pt idx="2">
                    <c:v>#N/A</c:v>
                  </c:pt>
                  <c:pt idx="3">
                    <c:v>#N/A</c:v>
                  </c:pt>
                  <c:pt idx="4">
                    <c:v>#N/A</c:v>
                  </c:pt>
                  <c:pt idx="5">
                    <c:v>#N/A</c:v>
                  </c:pt>
                  <c:pt idx="6">
                    <c:v>4120.00</c:v>
                  </c:pt>
                  <c:pt idx="7">
                    <c:v>4000.00</c:v>
                  </c:pt>
                  <c:pt idx="8">
                    <c:v>4073.00</c:v>
                  </c:pt>
                  <c:pt idx="9">
                    <c:v>4163.00</c:v>
                  </c:pt>
                  <c:pt idx="10">
                    <c:v>3963.00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40C0-46BD-B0F0-FD185BE66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2400"/>
        <c:axId val="238706240"/>
      </c:lineChart>
      <c:catAx>
        <c:axId val="23871240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8706240"/>
        <c:crosses val="autoZero"/>
        <c:auto val="1"/>
        <c:lblAlgn val="ctr"/>
        <c:lblOffset val="100"/>
        <c:noMultiLvlLbl val="0"/>
      </c:catAx>
      <c:valAx>
        <c:axId val="238706240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8712400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58651095579348E-3"/>
          <c:y val="4.0149812734082399E-2"/>
          <c:w val="0.91295599988203724"/>
          <c:h val="0.91970037453183517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solidFill>
                  <a:srgbClr val="00206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SOYB!$K$50:$Q$50</c:f>
              <c:numCache>
                <c:formatCode>General</c:formatCode>
                <c:ptCount val="7"/>
              </c:numCache>
            </c:numRef>
          </c:cat>
          <c:val>
            <c:numRef>
              <c:f>'WMAZ Data'!$G$20:$G$26</c:f>
              <c:numCache>
                <c:formatCode>0.00</c:formatCode>
                <c:ptCount val="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-1522</c:v>
                </c:pt>
                <c:pt idx="5">
                  <c:v>-111</c:v>
                </c:pt>
                <c:pt idx="6">
                  <c:v>72.5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92-4D12-B264-45B82C66B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6880"/>
        <c:axId val="238717440"/>
        <c:extLst/>
      </c:lineChart>
      <c:catAx>
        <c:axId val="2387168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17440"/>
        <c:crosses val="autoZero"/>
        <c:auto val="1"/>
        <c:lblAlgn val="ctr"/>
        <c:lblOffset val="100"/>
        <c:noMultiLvlLbl val="0"/>
      </c:catAx>
      <c:valAx>
        <c:axId val="23871744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871688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'WMAZ Data'!$G$44:$G$48</c:f>
              <c:numCache>
                <c:formatCode>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159.9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37B-4B65-9F34-08D1F5330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15360"/>
        <c:axId val="234590832"/>
        <c:extLst/>
      </c:lineChart>
      <c:catAx>
        <c:axId val="234615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4590832"/>
        <c:crosses val="autoZero"/>
        <c:auto val="1"/>
        <c:lblAlgn val="ctr"/>
        <c:lblOffset val="100"/>
        <c:noMultiLvlLbl val="0"/>
      </c:catAx>
      <c:valAx>
        <c:axId val="23459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461536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45876672823364E-3"/>
          <c:y val="3.2125498201613686E-2"/>
          <c:w val="0.89964978515616578"/>
          <c:h val="0.87677697630453533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5"/>
            <c:spPr>
              <a:ln w="6350"/>
            </c:spPr>
          </c:marker>
          <c:dPt>
            <c:idx val="5"/>
            <c:bubble3D val="0"/>
            <c:spPr>
              <a:ln w="15875"/>
            </c:spPr>
            <c:extLst>
              <c:ext xmlns:c16="http://schemas.microsoft.com/office/drawing/2014/chart" uri="{C3380CC4-5D6E-409C-BE32-E72D297353CC}">
                <c16:uniqueId val="{00000001-3E93-48F8-819F-0E72785CCB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'WMAZ Data'!$G$13:$G$18</c:f>
              <c:numCache>
                <c:formatCode>0.00</c:formatCode>
                <c:ptCount val="6"/>
                <c:pt idx="0">
                  <c:v>-62.5</c:v>
                </c:pt>
                <c:pt idx="1">
                  <c:v>-69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93-48F8-819F-0E72785CC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0016"/>
        <c:axId val="236408496"/>
      </c:lineChart>
      <c:catAx>
        <c:axId val="2344600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6408496"/>
        <c:crosses val="autoZero"/>
        <c:auto val="1"/>
        <c:lblAlgn val="ctr"/>
        <c:lblOffset val="100"/>
        <c:noMultiLvlLbl val="0"/>
      </c:catAx>
      <c:valAx>
        <c:axId val="23640849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446001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857239217420907E-2"/>
          <c:y val="0.18245565458163884"/>
          <c:w val="0.9641427607825791"/>
          <c:h val="0.4940826080950406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SOYB!$K$7:$U$7</c:f>
              <c:strCache>
                <c:ptCount val="11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APR</c:v>
                </c:pt>
                <c:pt idx="4">
                  <c:v>MAY</c:v>
                </c:pt>
                <c:pt idx="5">
                  <c:v>JUL</c:v>
                </c:pt>
                <c:pt idx="6">
                  <c:v>SEP</c:v>
                </c:pt>
                <c:pt idx="7">
                  <c:v>DEC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strCache>
            </c:strRef>
          </c:cat>
          <c:val>
            <c:numRef>
              <c:f>SOYB!$G$13:$G$23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A-413F-B1C3-2DF4EFE5C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24176"/>
        <c:axId val="240672928"/>
      </c:barChart>
      <c:catAx>
        <c:axId val="236424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672928"/>
        <c:crosses val="autoZero"/>
        <c:auto val="1"/>
        <c:lblAlgn val="ctr"/>
        <c:lblOffset val="100"/>
        <c:noMultiLvlLbl val="0"/>
      </c:catAx>
      <c:valAx>
        <c:axId val="24067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2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45876672823364E-3"/>
          <c:y val="3.2125498201613686E-2"/>
          <c:w val="0.89964978515616578"/>
          <c:h val="0.92655166659080912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</c:spPr>
          </c:marker>
          <c:dPt>
            <c:idx val="5"/>
            <c:bubble3D val="0"/>
            <c:spPr>
              <a:ln w="15875"/>
            </c:spPr>
            <c:extLst>
              <c:ext xmlns:c16="http://schemas.microsoft.com/office/drawing/2014/chart" uri="{C3380CC4-5D6E-409C-BE32-E72D297353CC}">
                <c16:uniqueId val="{00000001-E53B-49D4-A36E-A9F28C5B62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'WMAZ Data'!$G$28:$G$33</c:f>
              <c:numCache>
                <c:formatCode>0.00</c:formatCode>
                <c:ptCount val="6"/>
                <c:pt idx="0">
                  <c:v>#N/A</c:v>
                </c:pt>
                <c:pt idx="1">
                  <c:v>-210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3B-49D4-A36E-A9F28C5B6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0016"/>
        <c:axId val="236408496"/>
      </c:lineChart>
      <c:catAx>
        <c:axId val="2344600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6408496"/>
        <c:crosses val="autoZero"/>
        <c:auto val="1"/>
        <c:lblAlgn val="ctr"/>
        <c:lblOffset val="100"/>
        <c:noMultiLvlLbl val="0"/>
      </c:catAx>
      <c:valAx>
        <c:axId val="23640849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446001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58651095579348E-3"/>
          <c:y val="4.0149812734082399E-2"/>
          <c:w val="0.91295595924525186"/>
          <c:h val="0.9190863782476628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SOYB!$K$62:$O$62</c:f>
              <c:strCache>
                <c:ptCount val="5"/>
                <c:pt idx="0">
                  <c:v>Spr &amp; v 2</c:v>
                </c:pt>
                <c:pt idx="1">
                  <c:v>Spr &amp; v 2</c:v>
                </c:pt>
                <c:pt idx="2">
                  <c:v>Spr &amp; n 2</c:v>
                </c:pt>
                <c:pt idx="3">
                  <c:v>Spr &amp; y 2</c:v>
                </c:pt>
                <c:pt idx="4">
                  <c:v> fo &amp; YBW</c:v>
                </c:pt>
              </c:strCache>
            </c:strRef>
          </c:cat>
          <c:val>
            <c:numRef>
              <c:f>'WMAZ Data'!$G$36:$G$40</c:f>
              <c:numCache>
                <c:formatCode>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-1830</c:v>
                </c:pt>
                <c:pt idx="4">
                  <c:v>-45.5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E-469D-A877-DFFF94077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6880"/>
        <c:axId val="238717440"/>
        <c:extLst/>
      </c:lineChart>
      <c:catAx>
        <c:axId val="2387168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17440"/>
        <c:crosses val="autoZero"/>
        <c:auto val="1"/>
        <c:lblAlgn val="ctr"/>
        <c:lblOffset val="100"/>
        <c:noMultiLvlLbl val="0"/>
      </c:catAx>
      <c:valAx>
        <c:axId val="23871744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871688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45876672823364E-3"/>
          <c:y val="3.2125498201613686E-2"/>
          <c:w val="0.89964978515616578"/>
          <c:h val="0.87677697630453533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5"/>
            <c:spPr>
              <a:ln w="6350"/>
            </c:spPr>
          </c:marker>
          <c:dPt>
            <c:idx val="5"/>
            <c:bubble3D val="0"/>
            <c:spPr>
              <a:ln w="15875"/>
            </c:spPr>
            <c:extLst>
              <c:ext xmlns:c16="http://schemas.microsoft.com/office/drawing/2014/chart" uri="{C3380CC4-5D6E-409C-BE32-E72D297353CC}">
                <c16:uniqueId val="{00000001-C8B8-49D3-A5D2-14A66E8DF1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'WMAZ Data'!$G$13:$G$18</c:f>
              <c:numCache>
                <c:formatCode>0.00</c:formatCode>
                <c:ptCount val="6"/>
                <c:pt idx="0">
                  <c:v>-62.5</c:v>
                </c:pt>
                <c:pt idx="1">
                  <c:v>-69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B8-49D3-A5D2-14A66E8DF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0016"/>
        <c:axId val="236408496"/>
      </c:lineChart>
      <c:catAx>
        <c:axId val="2344600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6408496"/>
        <c:crosses val="autoZero"/>
        <c:auto val="1"/>
        <c:lblAlgn val="ctr"/>
        <c:lblOffset val="100"/>
        <c:noMultiLvlLbl val="0"/>
      </c:catAx>
      <c:valAx>
        <c:axId val="23640849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446001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'WMAZ Data'!$G$52:$G$54</c:f>
              <c:numCache>
                <c:formatCode>0.00</c:formatCode>
                <c:ptCount val="3"/>
                <c:pt idx="0">
                  <c:v>-1986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97F-459B-8B4B-F8EDE461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15360"/>
        <c:axId val="234590832"/>
        <c:extLst/>
      </c:lineChart>
      <c:catAx>
        <c:axId val="234615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4590832"/>
        <c:crosses val="autoZero"/>
        <c:auto val="1"/>
        <c:lblAlgn val="ctr"/>
        <c:lblOffset val="100"/>
        <c:noMultiLvlLbl val="0"/>
      </c:catAx>
      <c:valAx>
        <c:axId val="23459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461536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055779964869842E-2"/>
          <c:y val="7.1467607262653263E-2"/>
          <c:w val="0.96194422003513014"/>
          <c:h val="0.67164852658183349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493A840-1E4B-44DF-9B5E-67A2D70EBE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9F8-4B3B-8C06-4C37661958A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D03CC72-70AE-440B-8EE5-9D221535A6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9F8-4B3B-8C06-4C37661958A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A9F8-4B3B-8C06-4C37661958A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F83290C-35B6-4F9D-907F-D34C6170B0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9F8-4B3B-8C06-4C37661958A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9F8-4B3B-8C06-4C37661958A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D3A4F43-0000-454F-8760-00181FC20B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9F8-4B3B-8C06-4C37661958A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FBCEE80-F049-4D34-B80E-7B29E89412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9F8-4B3B-8C06-4C37661958A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974DA05-C245-4DE0-BAE6-19BC445B07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9F8-4B3B-8C06-4C37661958A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9F8-4B3B-8C06-4C37661958A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9F8-4B3B-8C06-4C37661958A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9F8-4B3B-8C06-4C37661958A2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SUNS!$K$7:$U$7</c:f>
              <c:strCache>
                <c:ptCount val="8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MAR</c:v>
                </c:pt>
                <c:pt idx="4">
                  <c:v>APR</c:v>
                </c:pt>
                <c:pt idx="5">
                  <c:v>MAY</c:v>
                </c:pt>
                <c:pt idx="6">
                  <c:v>JUL</c:v>
                </c:pt>
                <c:pt idx="7">
                  <c:v>SEP</c:v>
                </c:pt>
              </c:strCache>
            </c:strRef>
          </c:cat>
          <c:val>
            <c:numRef>
              <c:f>'SUNS Data'!$G$1:$G$11</c:f>
              <c:numCache>
                <c:formatCode>0.00</c:formatCode>
                <c:ptCount val="11"/>
                <c:pt idx="0">
                  <c:v>10600</c:v>
                </c:pt>
                <c:pt idx="1">
                  <c:v>10612.2</c:v>
                </c:pt>
                <c:pt idx="2">
                  <c:v>#N/A</c:v>
                </c:pt>
                <c:pt idx="3">
                  <c:v>10600</c:v>
                </c:pt>
                <c:pt idx="4">
                  <c:v>#N/A</c:v>
                </c:pt>
                <c:pt idx="5">
                  <c:v>9710</c:v>
                </c:pt>
                <c:pt idx="6">
                  <c:v>9802.8000000000011</c:v>
                </c:pt>
                <c:pt idx="7">
                  <c:v>10032.1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'SUNS Data'!$G$1:$G$11</c15:f>
                <c15:dlblRangeCache>
                  <c:ptCount val="11"/>
                  <c:pt idx="0">
                    <c:v>10600.00</c:v>
                  </c:pt>
                  <c:pt idx="1">
                    <c:v>10612.20</c:v>
                  </c:pt>
                  <c:pt idx="2">
                    <c:v>#N/A</c:v>
                  </c:pt>
                  <c:pt idx="3">
                    <c:v>10600.00</c:v>
                  </c:pt>
                  <c:pt idx="4">
                    <c:v>#N/A</c:v>
                  </c:pt>
                  <c:pt idx="5">
                    <c:v>9710.00</c:v>
                  </c:pt>
                  <c:pt idx="6">
                    <c:v>9802.80</c:v>
                  </c:pt>
                  <c:pt idx="7">
                    <c:v>10032.10</c:v>
                  </c:pt>
                  <c:pt idx="8">
                    <c:v>#N/A</c:v>
                  </c:pt>
                  <c:pt idx="9">
                    <c:v>#N/A</c:v>
                  </c:pt>
                  <c:pt idx="10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A9F8-4B3B-8C06-4C3766195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2400"/>
        <c:axId val="238706240"/>
      </c:lineChart>
      <c:catAx>
        <c:axId val="23871240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8706240"/>
        <c:crosses val="autoZero"/>
        <c:auto val="1"/>
        <c:lblAlgn val="ctr"/>
        <c:lblOffset val="100"/>
        <c:noMultiLvlLbl val="0"/>
      </c:catAx>
      <c:valAx>
        <c:axId val="238706240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8712400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58651095579348E-3"/>
          <c:y val="4.0149812734082399E-2"/>
          <c:w val="0.91295599988203724"/>
          <c:h val="0.91970037453183517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solidFill>
                  <a:srgbClr val="00206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SUNS!$K$50:$Q$50</c:f>
              <c:numCache>
                <c:formatCode>General</c:formatCode>
                <c:ptCount val="7"/>
              </c:numCache>
            </c:numRef>
          </c:cat>
          <c:val>
            <c:numRef>
              <c:f>'SUNS Data'!$G$20:$G$26</c:f>
              <c:numCache>
                <c:formatCode>0.00</c:formatCode>
                <c:ptCount val="7"/>
                <c:pt idx="0">
                  <c:v>#N/A</c:v>
                </c:pt>
                <c:pt idx="1">
                  <c:v>-880</c:v>
                </c:pt>
                <c:pt idx="2">
                  <c:v>130</c:v>
                </c:pt>
                <c:pt idx="3">
                  <c:v>175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B-4FE7-8641-DF292ED3A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6880"/>
        <c:axId val="238717440"/>
        <c:extLst/>
      </c:lineChart>
      <c:catAx>
        <c:axId val="2387168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17440"/>
        <c:crosses val="autoZero"/>
        <c:auto val="1"/>
        <c:lblAlgn val="ctr"/>
        <c:lblOffset val="100"/>
        <c:noMultiLvlLbl val="0"/>
      </c:catAx>
      <c:valAx>
        <c:axId val="23871744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871688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'SUNS Data'!$G$44:$G$48</c:f>
              <c:numCache>
                <c:formatCode>0.00</c:formatCode>
                <c:ptCount val="5"/>
                <c:pt idx="0">
                  <c:v>-907.6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67-4523-BD5D-83D877A3B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15360"/>
        <c:axId val="234590832"/>
        <c:extLst/>
      </c:lineChart>
      <c:catAx>
        <c:axId val="234615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4590832"/>
        <c:crosses val="autoZero"/>
        <c:auto val="1"/>
        <c:lblAlgn val="ctr"/>
        <c:lblOffset val="100"/>
        <c:noMultiLvlLbl val="0"/>
      </c:catAx>
      <c:valAx>
        <c:axId val="23459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461536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45876672823364E-3"/>
          <c:y val="3.2125498201613686E-2"/>
          <c:w val="0.89964978515616578"/>
          <c:h val="0.87677697630453533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5"/>
            <c:spPr>
              <a:ln w="6350"/>
            </c:spPr>
          </c:marker>
          <c:dPt>
            <c:idx val="5"/>
            <c:bubble3D val="0"/>
            <c:spPr>
              <a:ln w="15875"/>
            </c:spPr>
            <c:extLst>
              <c:ext xmlns:c16="http://schemas.microsoft.com/office/drawing/2014/chart" uri="{C3380CC4-5D6E-409C-BE32-E72D297353CC}">
                <c16:uniqueId val="{00000001-82DD-4C4B-AF5F-FE37FB3B83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'SUNS Data'!$G$13:$G$18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DD-4C4B-AF5F-FE37FB3B8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0016"/>
        <c:axId val="236408496"/>
      </c:lineChart>
      <c:catAx>
        <c:axId val="2344600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6408496"/>
        <c:crosses val="autoZero"/>
        <c:auto val="1"/>
        <c:lblAlgn val="ctr"/>
        <c:lblOffset val="100"/>
        <c:noMultiLvlLbl val="0"/>
      </c:catAx>
      <c:valAx>
        <c:axId val="23640849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446001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857239217420907E-2"/>
          <c:y val="0.18245565458163884"/>
          <c:w val="0.9641427607825791"/>
          <c:h val="0.4940826080950406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SUNS!$K$7:$U$7</c:f>
              <c:strCache>
                <c:ptCount val="8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MAR</c:v>
                </c:pt>
                <c:pt idx="4">
                  <c:v>APR</c:v>
                </c:pt>
                <c:pt idx="5">
                  <c:v>MAY</c:v>
                </c:pt>
                <c:pt idx="6">
                  <c:v>JUL</c:v>
                </c:pt>
                <c:pt idx="7">
                  <c:v>SEP</c:v>
                </c:pt>
              </c:strCache>
            </c:strRef>
          </c:cat>
          <c:val>
            <c:numRef>
              <c:f>SUNS!$G$13:$G$23</c:f>
              <c:numCache>
                <c:formatCode>0.00</c:formatCode>
                <c:ptCount val="11"/>
                <c:pt idx="0">
                  <c:v>-112</c:v>
                </c:pt>
                <c:pt idx="1">
                  <c:v>-115.8</c:v>
                </c:pt>
                <c:pt idx="2">
                  <c:v>0</c:v>
                </c:pt>
                <c:pt idx="3">
                  <c:v>-65</c:v>
                </c:pt>
                <c:pt idx="4">
                  <c:v>0</c:v>
                </c:pt>
                <c:pt idx="5">
                  <c:v>-54</c:v>
                </c:pt>
                <c:pt idx="6">
                  <c:v>-77.2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48-4ED3-A504-FA6D42B0C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24176"/>
        <c:axId val="240672928"/>
      </c:barChart>
      <c:catAx>
        <c:axId val="236424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672928"/>
        <c:crosses val="autoZero"/>
        <c:auto val="1"/>
        <c:lblAlgn val="ctr"/>
        <c:lblOffset val="100"/>
        <c:noMultiLvlLbl val="0"/>
      </c:catAx>
      <c:valAx>
        <c:axId val="24067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2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45876672823364E-3"/>
          <c:y val="3.2125498201613686E-2"/>
          <c:w val="0.89964978515616578"/>
          <c:h val="0.92655166659080912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</c:spPr>
          </c:marker>
          <c:dPt>
            <c:idx val="5"/>
            <c:bubble3D val="0"/>
            <c:spPr>
              <a:ln w="15875"/>
            </c:spPr>
            <c:extLst>
              <c:ext xmlns:c16="http://schemas.microsoft.com/office/drawing/2014/chart" uri="{C3380CC4-5D6E-409C-BE32-E72D297353CC}">
                <c16:uniqueId val="{00000001-EE4C-4ECD-A349-B642745837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'SUNS Data'!$G$28:$G$33</c:f>
              <c:numCache>
                <c:formatCode>0.00</c:formatCode>
                <c:ptCount val="6"/>
                <c:pt idx="0">
                  <c:v>-10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4C-4ECD-A349-B64274583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0016"/>
        <c:axId val="236408496"/>
      </c:lineChart>
      <c:catAx>
        <c:axId val="2344600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6408496"/>
        <c:crosses val="autoZero"/>
        <c:auto val="1"/>
        <c:lblAlgn val="ctr"/>
        <c:lblOffset val="100"/>
        <c:noMultiLvlLbl val="0"/>
      </c:catAx>
      <c:valAx>
        <c:axId val="23640849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446001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58651095579348E-3"/>
          <c:y val="4.0149812734082399E-2"/>
          <c:w val="0.91295595924525186"/>
          <c:h val="0.9190863782476628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SUNS!$K$62:$O$62</c:f>
              <c:strCache>
                <c:ptCount val="4"/>
                <c:pt idx="0">
                  <c:v>Z24 &amp; J25</c:v>
                </c:pt>
                <c:pt idx="1">
                  <c:v>F25 &amp; K25</c:v>
                </c:pt>
                <c:pt idx="2">
                  <c:v>H25 &amp; N25</c:v>
                </c:pt>
                <c:pt idx="3">
                  <c:v>K25 &amp; U25</c:v>
                </c:pt>
              </c:strCache>
            </c:strRef>
          </c:cat>
          <c:val>
            <c:numRef>
              <c:f>'SUNS Data'!$G$36:$G$40</c:f>
              <c:numCache>
                <c:formatCode>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-749.90000000000009</c:v>
                </c:pt>
                <c:pt idx="3">
                  <c:v>316.10000000000002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3-4E67-8644-BFF6E5596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6880"/>
        <c:axId val="238717440"/>
        <c:extLst/>
      </c:lineChart>
      <c:catAx>
        <c:axId val="2387168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17440"/>
        <c:crosses val="autoZero"/>
        <c:auto val="1"/>
        <c:lblAlgn val="ctr"/>
        <c:lblOffset val="100"/>
        <c:noMultiLvlLbl val="0"/>
      </c:catAx>
      <c:valAx>
        <c:axId val="23871744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871688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'SUNS Data'!$G$52:$G$54</c:f>
              <c:numCache>
                <c:formatCode>0.00</c:formatCode>
                <c:ptCount val="3"/>
                <c:pt idx="0">
                  <c:v>#N/A</c:v>
                </c:pt>
                <c:pt idx="1">
                  <c:v>-574.90000000000009</c:v>
                </c:pt>
                <c:pt idx="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74-4165-BD9C-7655A66A1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15360"/>
        <c:axId val="234590832"/>
        <c:extLst/>
      </c:lineChart>
      <c:catAx>
        <c:axId val="234615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4590832"/>
        <c:crosses val="autoZero"/>
        <c:auto val="1"/>
        <c:lblAlgn val="ctr"/>
        <c:lblOffset val="100"/>
        <c:noMultiLvlLbl val="0"/>
      </c:catAx>
      <c:valAx>
        <c:axId val="23459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461536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857239217420907E-2"/>
          <c:y val="0.18245565458163884"/>
          <c:w val="0.9641427607825791"/>
          <c:h val="0.4940826080950406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WMAZ!$K$7:$U$7</c:f>
              <c:strCache>
                <c:ptCount val="11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  <c:pt idx="5">
                  <c:v>APR</c:v>
                </c:pt>
                <c:pt idx="6">
                  <c:v>MAY</c:v>
                </c:pt>
                <c:pt idx="7">
                  <c:v>JUL</c:v>
                </c:pt>
                <c:pt idx="8">
                  <c:v>SEP</c:v>
                </c:pt>
                <c:pt idx="9">
                  <c:v>DEC</c:v>
                </c:pt>
                <c:pt idx="10">
                  <c:v>JUL</c:v>
                </c:pt>
              </c:strCache>
            </c:strRef>
          </c:cat>
          <c:val>
            <c:numRef>
              <c:f>WMAZ!$G$13:$G$23</c:f>
              <c:numCache>
                <c:formatCode>0.00</c:formatCode>
                <c:ptCount val="11"/>
                <c:pt idx="0">
                  <c:v>-175</c:v>
                </c:pt>
                <c:pt idx="1">
                  <c:v>-150</c:v>
                </c:pt>
                <c:pt idx="2">
                  <c:v>-149</c:v>
                </c:pt>
                <c:pt idx="3">
                  <c:v>0</c:v>
                </c:pt>
                <c:pt idx="4">
                  <c:v>-149</c:v>
                </c:pt>
                <c:pt idx="5">
                  <c:v>0</c:v>
                </c:pt>
                <c:pt idx="6">
                  <c:v>-90</c:v>
                </c:pt>
                <c:pt idx="7">
                  <c:v>-88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64-4010-8557-F959DA225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24176"/>
        <c:axId val="240672928"/>
      </c:barChart>
      <c:catAx>
        <c:axId val="236424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672928"/>
        <c:crosses val="autoZero"/>
        <c:auto val="1"/>
        <c:lblAlgn val="ctr"/>
        <c:lblOffset val="100"/>
        <c:noMultiLvlLbl val="0"/>
      </c:catAx>
      <c:valAx>
        <c:axId val="24067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2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45876672823364E-3"/>
          <c:y val="3.2125498201613686E-2"/>
          <c:w val="0.89964978515616578"/>
          <c:h val="0.92655166659080912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</c:spPr>
          </c:marker>
          <c:dPt>
            <c:idx val="5"/>
            <c:bubble3D val="0"/>
            <c:spPr>
              <a:ln w="15875"/>
            </c:spPr>
            <c:extLst>
              <c:ext xmlns:c16="http://schemas.microsoft.com/office/drawing/2014/chart" uri="{C3380CC4-5D6E-409C-BE32-E72D297353CC}">
                <c16:uniqueId val="{00000001-E15A-495E-9AE9-49311C271B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'WMAZ Data'!$G$28:$G$33</c:f>
              <c:numCache>
                <c:formatCode>0.00</c:formatCode>
                <c:ptCount val="6"/>
                <c:pt idx="0">
                  <c:v>#N/A</c:v>
                </c:pt>
                <c:pt idx="1">
                  <c:v>-210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5A-495E-9AE9-49311C271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0016"/>
        <c:axId val="236408496"/>
      </c:lineChart>
      <c:catAx>
        <c:axId val="2344600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6408496"/>
        <c:crosses val="autoZero"/>
        <c:auto val="1"/>
        <c:lblAlgn val="ctr"/>
        <c:lblOffset val="100"/>
        <c:noMultiLvlLbl val="0"/>
      </c:catAx>
      <c:valAx>
        <c:axId val="23640849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446001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58651095579348E-3"/>
          <c:y val="4.0149812734082399E-2"/>
          <c:w val="0.91295595924525186"/>
          <c:h val="0.9190863782476628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WMAZ!$K$62:$O$62</c:f>
              <c:strCache>
                <c:ptCount val="5"/>
                <c:pt idx="0">
                  <c:v>X24 &amp; H25</c:v>
                </c:pt>
                <c:pt idx="1">
                  <c:v>X24 &amp; H25</c:v>
                </c:pt>
                <c:pt idx="2">
                  <c:v>Z24 &amp; J25</c:v>
                </c:pt>
                <c:pt idx="3">
                  <c:v>F25 &amp; K25</c:v>
                </c:pt>
                <c:pt idx="4">
                  <c:v>H25 &amp; N25</c:v>
                </c:pt>
              </c:strCache>
            </c:strRef>
          </c:cat>
          <c:val>
            <c:numRef>
              <c:f>'WMAZ Data'!$G$36:$G$40</c:f>
              <c:numCache>
                <c:formatCode>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-1830</c:v>
                </c:pt>
                <c:pt idx="4">
                  <c:v>-45.5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8D-4DAC-9689-CBB899051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6880"/>
        <c:axId val="238717440"/>
        <c:extLst/>
      </c:lineChart>
      <c:catAx>
        <c:axId val="2387168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17440"/>
        <c:crosses val="autoZero"/>
        <c:auto val="1"/>
        <c:lblAlgn val="ctr"/>
        <c:lblOffset val="100"/>
        <c:noMultiLvlLbl val="0"/>
      </c:catAx>
      <c:valAx>
        <c:axId val="23871744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871688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'WMAZ Data'!$G$52:$G$54</c:f>
              <c:numCache>
                <c:formatCode>0.00</c:formatCode>
                <c:ptCount val="3"/>
                <c:pt idx="0">
                  <c:v>-1986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860-479B-B7FB-44DFEBB6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15360"/>
        <c:axId val="234590832"/>
        <c:extLst/>
      </c:lineChart>
      <c:catAx>
        <c:axId val="234615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4590832"/>
        <c:crosses val="autoZero"/>
        <c:auto val="1"/>
        <c:lblAlgn val="ctr"/>
        <c:lblOffset val="100"/>
        <c:noMultiLvlLbl val="0"/>
      </c:catAx>
      <c:valAx>
        <c:axId val="23459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high"/>
        <c:spPr>
          <a:noFill/>
          <a:ln>
            <a:solidFill>
              <a:srgbClr val="002060"/>
            </a:solidFill>
          </a:ln>
        </c:spPr>
        <c:crossAx val="23461536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055779964869842E-2"/>
          <c:y val="7.1467607262653263E-2"/>
          <c:w val="0.96194422003513014"/>
          <c:h val="0.67164852658183349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YMAZ!$K$7:$U$7</c:f>
              <c:strCache>
                <c:ptCount val="11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  <c:pt idx="5">
                  <c:v>APR</c:v>
                </c:pt>
                <c:pt idx="6">
                  <c:v>MAY</c:v>
                </c:pt>
                <c:pt idx="7">
                  <c:v>JUL</c:v>
                </c:pt>
                <c:pt idx="8">
                  <c:v>SEP</c:v>
                </c:pt>
                <c:pt idx="9">
                  <c:v>DEC</c:v>
                </c:pt>
                <c:pt idx="10">
                  <c:v>JUL</c:v>
                </c:pt>
              </c:strCache>
            </c:strRef>
          </c:cat>
          <c:val>
            <c:numRef>
              <c:f>'YMAZ Data'!$G$1:$G$11</c:f>
              <c:numCache>
                <c:formatCode>0.00</c:formatCode>
                <c:ptCount val="11"/>
                <c:pt idx="0">
                  <c:v>4835</c:v>
                </c:pt>
                <c:pt idx="1">
                  <c:v>4785.2</c:v>
                </c:pt>
                <c:pt idx="2">
                  <c:v>4765.6000000000004</c:v>
                </c:pt>
                <c:pt idx="3">
                  <c:v>4763.2000000000007</c:v>
                </c:pt>
                <c:pt idx="4">
                  <c:v>4742.7000000000007</c:v>
                </c:pt>
                <c:pt idx="5">
                  <c:v>#N/A</c:v>
                </c:pt>
                <c:pt idx="6">
                  <c:v>3850</c:v>
                </c:pt>
                <c:pt idx="7">
                  <c:v>3817</c:v>
                </c:pt>
                <c:pt idx="8">
                  <c:v>3894</c:v>
                </c:pt>
                <c:pt idx="9">
                  <c:v>3990.7000000000003</c:v>
                </c:pt>
                <c:pt idx="10">
                  <c:v>3796.5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62-4BB1-B325-2B2A8BF51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2400"/>
        <c:axId val="238706240"/>
      </c:lineChart>
      <c:catAx>
        <c:axId val="23871240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8706240"/>
        <c:crosses val="autoZero"/>
        <c:auto val="1"/>
        <c:lblAlgn val="ctr"/>
        <c:lblOffset val="100"/>
        <c:noMultiLvlLbl val="0"/>
      </c:catAx>
      <c:valAx>
        <c:axId val="238706240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8712400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image" Target="../media/image1.png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11" Type="http://schemas.openxmlformats.org/officeDocument/2006/relationships/chart" Target="../charts/chart8.xml"/><Relationship Id="rId5" Type="http://schemas.openxmlformats.org/officeDocument/2006/relationships/image" Target="../media/image3.png"/><Relationship Id="rId10" Type="http://schemas.openxmlformats.org/officeDocument/2006/relationships/chart" Target="../charts/chart7.xml"/><Relationship Id="rId4" Type="http://schemas.openxmlformats.org/officeDocument/2006/relationships/image" Target="../media/image2.png"/><Relationship Id="rId9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image" Target="../media/image1.png"/><Relationship Id="rId7" Type="http://schemas.openxmlformats.org/officeDocument/2006/relationships/chart" Target="../charts/chart12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1.xml"/><Relationship Id="rId11" Type="http://schemas.openxmlformats.org/officeDocument/2006/relationships/chart" Target="../charts/chart16.xml"/><Relationship Id="rId5" Type="http://schemas.openxmlformats.org/officeDocument/2006/relationships/image" Target="../media/image3.png"/><Relationship Id="rId10" Type="http://schemas.openxmlformats.org/officeDocument/2006/relationships/chart" Target="../charts/chart15.xml"/><Relationship Id="rId4" Type="http://schemas.openxmlformats.org/officeDocument/2006/relationships/image" Target="../media/image2.png"/><Relationship Id="rId9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image" Target="../media/image1.png"/><Relationship Id="rId7" Type="http://schemas.openxmlformats.org/officeDocument/2006/relationships/chart" Target="../charts/chart20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19.xml"/><Relationship Id="rId11" Type="http://schemas.openxmlformats.org/officeDocument/2006/relationships/chart" Target="../charts/chart24.xml"/><Relationship Id="rId5" Type="http://schemas.openxmlformats.org/officeDocument/2006/relationships/image" Target="../media/image3.png"/><Relationship Id="rId10" Type="http://schemas.openxmlformats.org/officeDocument/2006/relationships/chart" Target="../charts/chart23.xml"/><Relationship Id="rId4" Type="http://schemas.openxmlformats.org/officeDocument/2006/relationships/image" Target="../media/image2.png"/><Relationship Id="rId9" Type="http://schemas.openxmlformats.org/officeDocument/2006/relationships/chart" Target="../charts/chart22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3" Type="http://schemas.openxmlformats.org/officeDocument/2006/relationships/image" Target="../media/image1.png"/><Relationship Id="rId7" Type="http://schemas.openxmlformats.org/officeDocument/2006/relationships/chart" Target="../charts/chart28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5" Type="http://schemas.openxmlformats.org/officeDocument/2006/relationships/image" Target="../media/image3.png"/><Relationship Id="rId10" Type="http://schemas.openxmlformats.org/officeDocument/2006/relationships/chart" Target="../charts/chart31.xml"/><Relationship Id="rId4" Type="http://schemas.openxmlformats.org/officeDocument/2006/relationships/image" Target="../media/image2.png"/><Relationship Id="rId9" Type="http://schemas.openxmlformats.org/officeDocument/2006/relationships/chart" Target="../charts/chart30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image" Target="../media/image1.png"/><Relationship Id="rId7" Type="http://schemas.openxmlformats.org/officeDocument/2006/relationships/chart" Target="../charts/chart36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5.xml"/><Relationship Id="rId11" Type="http://schemas.openxmlformats.org/officeDocument/2006/relationships/chart" Target="../charts/chart40.xml"/><Relationship Id="rId5" Type="http://schemas.openxmlformats.org/officeDocument/2006/relationships/image" Target="../media/image3.png"/><Relationship Id="rId10" Type="http://schemas.openxmlformats.org/officeDocument/2006/relationships/chart" Target="../charts/chart39.xml"/><Relationship Id="rId4" Type="http://schemas.openxmlformats.org/officeDocument/2006/relationships/image" Target="../media/image2.png"/><Relationship Id="rId9" Type="http://schemas.openxmlformats.org/officeDocument/2006/relationships/chart" Target="../charts/chart38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image" Target="../media/image1.png"/><Relationship Id="rId7" Type="http://schemas.openxmlformats.org/officeDocument/2006/relationships/chart" Target="../charts/chart44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3.xml"/><Relationship Id="rId11" Type="http://schemas.openxmlformats.org/officeDocument/2006/relationships/chart" Target="../charts/chart48.xml"/><Relationship Id="rId5" Type="http://schemas.openxmlformats.org/officeDocument/2006/relationships/image" Target="../media/image3.png"/><Relationship Id="rId10" Type="http://schemas.openxmlformats.org/officeDocument/2006/relationships/chart" Target="../charts/chart47.xml"/><Relationship Id="rId4" Type="http://schemas.openxmlformats.org/officeDocument/2006/relationships/image" Target="../media/image2.png"/><Relationship Id="rId9" Type="http://schemas.openxmlformats.org/officeDocument/2006/relationships/chart" Target="../charts/chart4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9</xdr:row>
      <xdr:rowOff>114301</xdr:rowOff>
    </xdr:from>
    <xdr:to>
      <xdr:col>21</xdr:col>
      <xdr:colOff>57151</xdr:colOff>
      <xdr:row>23</xdr:row>
      <xdr:rowOff>161925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847725</xdr:colOff>
      <xdr:row>39</xdr:row>
      <xdr:rowOff>142875</xdr:rowOff>
    </xdr:from>
    <xdr:to>
      <xdr:col>17</xdr:col>
      <xdr:colOff>542925</xdr:colOff>
      <xdr:row>48</xdr:row>
      <xdr:rowOff>161925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342900</xdr:colOff>
      <xdr:row>25</xdr:row>
      <xdr:rowOff>142875</xdr:rowOff>
    </xdr:from>
    <xdr:ext cx="583582" cy="137790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440055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457201</xdr:colOff>
      <xdr:row>25</xdr:row>
      <xdr:rowOff>123825</xdr:rowOff>
    </xdr:from>
    <xdr:ext cx="628473" cy="148390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6" y="4381500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514350</xdr:colOff>
      <xdr:row>98</xdr:row>
      <xdr:rowOff>133350</xdr:rowOff>
    </xdr:from>
    <xdr:ext cx="718254" cy="169588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21793200"/>
          <a:ext cx="718254" cy="169588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89</xdr:row>
      <xdr:rowOff>57151</xdr:rowOff>
    </xdr:from>
    <xdr:to>
      <xdr:col>6</xdr:col>
      <xdr:colOff>581024</xdr:colOff>
      <xdr:row>98</xdr:row>
      <xdr:rowOff>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40</xdr:row>
      <xdr:rowOff>38100</xdr:rowOff>
    </xdr:from>
    <xdr:to>
      <xdr:col>7</xdr:col>
      <xdr:colOff>552450</xdr:colOff>
      <xdr:row>49</xdr:row>
      <xdr:rowOff>9525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</xdr:col>
      <xdr:colOff>333375</xdr:colOff>
      <xdr:row>50</xdr:row>
      <xdr:rowOff>142875</xdr:rowOff>
    </xdr:from>
    <xdr:ext cx="583582" cy="137790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744855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447676</xdr:colOff>
      <xdr:row>50</xdr:row>
      <xdr:rowOff>123825</xdr:rowOff>
    </xdr:from>
    <xdr:ext cx="628473" cy="148390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1" y="7429500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314325</xdr:colOff>
      <xdr:row>75</xdr:row>
      <xdr:rowOff>171450</xdr:rowOff>
    </xdr:from>
    <xdr:ext cx="583582" cy="137790"/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66211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428626</xdr:colOff>
      <xdr:row>75</xdr:row>
      <xdr:rowOff>152400</xdr:rowOff>
    </xdr:from>
    <xdr:ext cx="628473" cy="148390"/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1" y="16602075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485776</xdr:colOff>
      <xdr:row>20</xdr:row>
      <xdr:rowOff>85724</xdr:rowOff>
    </xdr:from>
    <xdr:to>
      <xdr:col>21</xdr:col>
      <xdr:colOff>66676</xdr:colOff>
      <xdr:row>25</xdr:row>
      <xdr:rowOff>38099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10</xdr:col>
      <xdr:colOff>333375</xdr:colOff>
      <xdr:row>25</xdr:row>
      <xdr:rowOff>142875</xdr:rowOff>
    </xdr:from>
    <xdr:ext cx="583582" cy="137790"/>
    <xdr:pic>
      <xdr:nvPicPr>
        <xdr:cNvPr id="6" name="Picture 5">
          <a:extLst>
            <a:ext uri="{FF2B5EF4-FFF2-40B4-BE49-F238E27FC236}">
              <a16:creationId xmlns:a16="http://schemas.microsoft.com/office/drawing/2014/main" id="{64AE0934-9BB7-4A7F-86EF-79C1E99A9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8543925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447676</xdr:colOff>
      <xdr:row>25</xdr:row>
      <xdr:rowOff>123825</xdr:rowOff>
    </xdr:from>
    <xdr:ext cx="628473" cy="148390"/>
    <xdr:pic>
      <xdr:nvPicPr>
        <xdr:cNvPr id="7" name="Picture 6">
          <a:extLst>
            <a:ext uri="{FF2B5EF4-FFF2-40B4-BE49-F238E27FC236}">
              <a16:creationId xmlns:a16="http://schemas.microsoft.com/office/drawing/2014/main" id="{B473FA5D-8713-4070-95AB-6880C2B88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301" y="8524875"/>
          <a:ext cx="628473" cy="148390"/>
        </a:xfrm>
        <a:prstGeom prst="rect">
          <a:avLst/>
        </a:prstGeom>
      </xdr:spPr>
    </xdr:pic>
    <xdr:clientData/>
  </xdr:oneCellAnchor>
  <xdr:oneCellAnchor>
    <xdr:from>
      <xdr:col>10</xdr:col>
      <xdr:colOff>333375</xdr:colOff>
      <xdr:row>50</xdr:row>
      <xdr:rowOff>161925</xdr:rowOff>
    </xdr:from>
    <xdr:ext cx="583582" cy="137790"/>
    <xdr:pic>
      <xdr:nvPicPr>
        <xdr:cNvPr id="8" name="Picture 7">
          <a:extLst>
            <a:ext uri="{FF2B5EF4-FFF2-40B4-BE49-F238E27FC236}">
              <a16:creationId xmlns:a16="http://schemas.microsoft.com/office/drawing/2014/main" id="{13D5FA74-6266-4436-8A95-82A6347CE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4773275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447676</xdr:colOff>
      <xdr:row>50</xdr:row>
      <xdr:rowOff>142875</xdr:rowOff>
    </xdr:from>
    <xdr:ext cx="628473" cy="148390"/>
    <xdr:pic>
      <xdr:nvPicPr>
        <xdr:cNvPr id="9" name="Picture 8">
          <a:extLst>
            <a:ext uri="{FF2B5EF4-FFF2-40B4-BE49-F238E27FC236}">
              <a16:creationId xmlns:a16="http://schemas.microsoft.com/office/drawing/2014/main" id="{08147876-0451-477D-8B0D-0C1C9B174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301" y="14754225"/>
          <a:ext cx="628473" cy="14839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65</xdr:row>
      <xdr:rowOff>9525</xdr:rowOff>
    </xdr:from>
    <xdr:to>
      <xdr:col>7</xdr:col>
      <xdr:colOff>552450</xdr:colOff>
      <xdr:row>73</xdr:row>
      <xdr:rowOff>133350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F98C38B-0AB7-4E04-9F85-58E2FD808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857250</xdr:colOff>
      <xdr:row>65</xdr:row>
      <xdr:rowOff>0</xdr:rowOff>
    </xdr:from>
    <xdr:to>
      <xdr:col>15</xdr:col>
      <xdr:colOff>381000</xdr:colOff>
      <xdr:row>73</xdr:row>
      <xdr:rowOff>171450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DDBBE64E-9FC9-44F3-ABD7-D65323FD8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10</xdr:col>
      <xdr:colOff>314325</xdr:colOff>
      <xdr:row>75</xdr:row>
      <xdr:rowOff>171450</xdr:rowOff>
    </xdr:from>
    <xdr:ext cx="583582" cy="137790"/>
    <xdr:pic>
      <xdr:nvPicPr>
        <xdr:cNvPr id="14" name="Picture 13">
          <a:extLst>
            <a:ext uri="{FF2B5EF4-FFF2-40B4-BE49-F238E27FC236}">
              <a16:creationId xmlns:a16="http://schemas.microsoft.com/office/drawing/2014/main" id="{C60E6394-4272-4919-8FDB-BA14CD9A3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000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428626</xdr:colOff>
      <xdr:row>75</xdr:row>
      <xdr:rowOff>152400</xdr:rowOff>
    </xdr:from>
    <xdr:ext cx="628473" cy="148390"/>
    <xdr:pic>
      <xdr:nvPicPr>
        <xdr:cNvPr id="15" name="Picture 14">
          <a:extLst>
            <a:ext uri="{FF2B5EF4-FFF2-40B4-BE49-F238E27FC236}">
              <a16:creationId xmlns:a16="http://schemas.microsoft.com/office/drawing/2014/main" id="{708DE9B4-D3FF-4F71-8E33-4864BF065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1" y="19030950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876300</xdr:colOff>
      <xdr:row>89</xdr:row>
      <xdr:rowOff>9525</xdr:rowOff>
    </xdr:from>
    <xdr:to>
      <xdr:col>13</xdr:col>
      <xdr:colOff>628650</xdr:colOff>
      <xdr:row>97</xdr:row>
      <xdr:rowOff>142874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93A07D0-6920-4DA0-82A4-2ACD336A2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9</xdr:row>
      <xdr:rowOff>114301</xdr:rowOff>
    </xdr:from>
    <xdr:to>
      <xdr:col>21</xdr:col>
      <xdr:colOff>57151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FCE461-3AE3-488C-8232-35D5310CE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847725</xdr:colOff>
      <xdr:row>39</xdr:row>
      <xdr:rowOff>142875</xdr:rowOff>
    </xdr:from>
    <xdr:to>
      <xdr:col>17</xdr:col>
      <xdr:colOff>542925</xdr:colOff>
      <xdr:row>48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09EBDD9-F211-4B95-8B87-67EE1C82A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342900</xdr:colOff>
      <xdr:row>25</xdr:row>
      <xdr:rowOff>142875</xdr:rowOff>
    </xdr:from>
    <xdr:ext cx="583582" cy="137790"/>
    <xdr:pic>
      <xdr:nvPicPr>
        <xdr:cNvPr id="4" name="Picture 3">
          <a:extLst>
            <a:ext uri="{FF2B5EF4-FFF2-40B4-BE49-F238E27FC236}">
              <a16:creationId xmlns:a16="http://schemas.microsoft.com/office/drawing/2014/main" id="{BAFBFE2C-77C9-4E40-9F65-D3A0D11FD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39719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457201</xdr:colOff>
      <xdr:row>25</xdr:row>
      <xdr:rowOff>123825</xdr:rowOff>
    </xdr:from>
    <xdr:ext cx="628473" cy="148390"/>
    <xdr:pic>
      <xdr:nvPicPr>
        <xdr:cNvPr id="5" name="Picture 4">
          <a:extLst>
            <a:ext uri="{FF2B5EF4-FFF2-40B4-BE49-F238E27FC236}">
              <a16:creationId xmlns:a16="http://schemas.microsoft.com/office/drawing/2014/main" id="{09AD2B2D-F07B-43A0-A731-B22F66EC8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6" y="3952875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514350</xdr:colOff>
      <xdr:row>98</xdr:row>
      <xdr:rowOff>133350</xdr:rowOff>
    </xdr:from>
    <xdr:ext cx="718254" cy="169588"/>
    <xdr:pic>
      <xdr:nvPicPr>
        <xdr:cNvPr id="6" name="Picture 5">
          <a:extLst>
            <a:ext uri="{FF2B5EF4-FFF2-40B4-BE49-F238E27FC236}">
              <a16:creationId xmlns:a16="http://schemas.microsoft.com/office/drawing/2014/main" id="{5C3C7759-13FE-43BD-89F7-538908825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7830800"/>
          <a:ext cx="718254" cy="169588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89</xdr:row>
      <xdr:rowOff>57151</xdr:rowOff>
    </xdr:from>
    <xdr:to>
      <xdr:col>6</xdr:col>
      <xdr:colOff>581024</xdr:colOff>
      <xdr:row>98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BB6941A-4B11-4D18-BE1C-A6BF6F9FC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40</xdr:row>
      <xdr:rowOff>38100</xdr:rowOff>
    </xdr:from>
    <xdr:to>
      <xdr:col>7</xdr:col>
      <xdr:colOff>552450</xdr:colOff>
      <xdr:row>49</xdr:row>
      <xdr:rowOff>9525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36DC779-7C1B-451D-9F87-879905F8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</xdr:col>
      <xdr:colOff>333375</xdr:colOff>
      <xdr:row>50</xdr:row>
      <xdr:rowOff>142875</xdr:rowOff>
    </xdr:from>
    <xdr:ext cx="583582" cy="137790"/>
    <xdr:pic>
      <xdr:nvPicPr>
        <xdr:cNvPr id="9" name="Picture 8">
          <a:extLst>
            <a:ext uri="{FF2B5EF4-FFF2-40B4-BE49-F238E27FC236}">
              <a16:creationId xmlns:a16="http://schemas.microsoft.com/office/drawing/2014/main" id="{36889999-FE1B-4F82-AB1C-D34F293BC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86963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447676</xdr:colOff>
      <xdr:row>50</xdr:row>
      <xdr:rowOff>123825</xdr:rowOff>
    </xdr:from>
    <xdr:ext cx="628473" cy="148390"/>
    <xdr:pic>
      <xdr:nvPicPr>
        <xdr:cNvPr id="10" name="Picture 9">
          <a:extLst>
            <a:ext uri="{FF2B5EF4-FFF2-40B4-BE49-F238E27FC236}">
              <a16:creationId xmlns:a16="http://schemas.microsoft.com/office/drawing/2014/main" id="{C8778295-B237-4686-94F8-D056C83D6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301" y="8677275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314325</xdr:colOff>
      <xdr:row>75</xdr:row>
      <xdr:rowOff>171450</xdr:rowOff>
    </xdr:from>
    <xdr:ext cx="583582" cy="137790"/>
    <xdr:pic>
      <xdr:nvPicPr>
        <xdr:cNvPr id="11" name="Picture 10">
          <a:extLst>
            <a:ext uri="{FF2B5EF4-FFF2-40B4-BE49-F238E27FC236}">
              <a16:creationId xmlns:a16="http://schemas.microsoft.com/office/drawing/2014/main" id="{7C33E756-3876-4CA2-BAA7-F4287C9D1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348740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428626</xdr:colOff>
      <xdr:row>75</xdr:row>
      <xdr:rowOff>152400</xdr:rowOff>
    </xdr:from>
    <xdr:ext cx="628473" cy="148390"/>
    <xdr:pic>
      <xdr:nvPicPr>
        <xdr:cNvPr id="12" name="Picture 11">
          <a:extLst>
            <a:ext uri="{FF2B5EF4-FFF2-40B4-BE49-F238E27FC236}">
              <a16:creationId xmlns:a16="http://schemas.microsoft.com/office/drawing/2014/main" id="{931E610E-BA23-4FB4-92A8-35B92CA2A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1" y="13468350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485776</xdr:colOff>
      <xdr:row>20</xdr:row>
      <xdr:rowOff>85724</xdr:rowOff>
    </xdr:from>
    <xdr:to>
      <xdr:col>21</xdr:col>
      <xdr:colOff>66676</xdr:colOff>
      <xdr:row>25</xdr:row>
      <xdr:rowOff>38099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4B721FA9-9911-49A6-8A96-91F3C1A25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10</xdr:col>
      <xdr:colOff>333375</xdr:colOff>
      <xdr:row>25</xdr:row>
      <xdr:rowOff>142875</xdr:rowOff>
    </xdr:from>
    <xdr:ext cx="583582" cy="137790"/>
    <xdr:pic>
      <xdr:nvPicPr>
        <xdr:cNvPr id="14" name="Picture 13">
          <a:extLst>
            <a:ext uri="{FF2B5EF4-FFF2-40B4-BE49-F238E27FC236}">
              <a16:creationId xmlns:a16="http://schemas.microsoft.com/office/drawing/2014/main" id="{679DDC06-95F9-44DF-B070-EE5F9F759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2475" y="3971925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447676</xdr:colOff>
      <xdr:row>25</xdr:row>
      <xdr:rowOff>123825</xdr:rowOff>
    </xdr:from>
    <xdr:ext cx="628473" cy="148390"/>
    <xdr:pic>
      <xdr:nvPicPr>
        <xdr:cNvPr id="15" name="Picture 14">
          <a:extLst>
            <a:ext uri="{FF2B5EF4-FFF2-40B4-BE49-F238E27FC236}">
              <a16:creationId xmlns:a16="http://schemas.microsoft.com/office/drawing/2014/main" id="{7230E30B-E1F6-490D-A1D8-ED05CA4D9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1726" y="3952875"/>
          <a:ext cx="628473" cy="148390"/>
        </a:xfrm>
        <a:prstGeom prst="rect">
          <a:avLst/>
        </a:prstGeom>
      </xdr:spPr>
    </xdr:pic>
    <xdr:clientData/>
  </xdr:oneCellAnchor>
  <xdr:oneCellAnchor>
    <xdr:from>
      <xdr:col>10</xdr:col>
      <xdr:colOff>333375</xdr:colOff>
      <xdr:row>50</xdr:row>
      <xdr:rowOff>161925</xdr:rowOff>
    </xdr:from>
    <xdr:ext cx="583582" cy="137790"/>
    <xdr:pic>
      <xdr:nvPicPr>
        <xdr:cNvPr id="16" name="Picture 15">
          <a:extLst>
            <a:ext uri="{FF2B5EF4-FFF2-40B4-BE49-F238E27FC236}">
              <a16:creationId xmlns:a16="http://schemas.microsoft.com/office/drawing/2014/main" id="{A17F274F-E8ED-4A0C-AA5A-40057AD69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2475" y="8715375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447676</xdr:colOff>
      <xdr:row>50</xdr:row>
      <xdr:rowOff>142875</xdr:rowOff>
    </xdr:from>
    <xdr:ext cx="628473" cy="148390"/>
    <xdr:pic>
      <xdr:nvPicPr>
        <xdr:cNvPr id="17" name="Picture 16">
          <a:extLst>
            <a:ext uri="{FF2B5EF4-FFF2-40B4-BE49-F238E27FC236}">
              <a16:creationId xmlns:a16="http://schemas.microsoft.com/office/drawing/2014/main" id="{706469FD-58E4-4CFB-800C-2E4624DD4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1726" y="8696325"/>
          <a:ext cx="628473" cy="14839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65</xdr:row>
      <xdr:rowOff>9525</xdr:rowOff>
    </xdr:from>
    <xdr:to>
      <xdr:col>7</xdr:col>
      <xdr:colOff>552450</xdr:colOff>
      <xdr:row>73</xdr:row>
      <xdr:rowOff>133350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22EE5AC-A05C-4AFE-9191-36F1B5B28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857250</xdr:colOff>
      <xdr:row>65</xdr:row>
      <xdr:rowOff>0</xdr:rowOff>
    </xdr:from>
    <xdr:to>
      <xdr:col>15</xdr:col>
      <xdr:colOff>381000</xdr:colOff>
      <xdr:row>73</xdr:row>
      <xdr:rowOff>171450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D9DDF69-1388-4231-A387-B2C770626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10</xdr:col>
      <xdr:colOff>314325</xdr:colOff>
      <xdr:row>75</xdr:row>
      <xdr:rowOff>171450</xdr:rowOff>
    </xdr:from>
    <xdr:ext cx="583582" cy="137790"/>
    <xdr:pic>
      <xdr:nvPicPr>
        <xdr:cNvPr id="20" name="Picture 19">
          <a:extLst>
            <a:ext uri="{FF2B5EF4-FFF2-40B4-BE49-F238E27FC236}">
              <a16:creationId xmlns:a16="http://schemas.microsoft.com/office/drawing/2014/main" id="{F0942ACA-B80D-435F-861D-F88D38E90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3425" y="13487400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428626</xdr:colOff>
      <xdr:row>75</xdr:row>
      <xdr:rowOff>152400</xdr:rowOff>
    </xdr:from>
    <xdr:ext cx="628473" cy="148390"/>
    <xdr:pic>
      <xdr:nvPicPr>
        <xdr:cNvPr id="21" name="Picture 20">
          <a:extLst>
            <a:ext uri="{FF2B5EF4-FFF2-40B4-BE49-F238E27FC236}">
              <a16:creationId xmlns:a16="http://schemas.microsoft.com/office/drawing/2014/main" id="{B151751E-A047-47CC-B016-E875B707C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2676" y="13468350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876300</xdr:colOff>
      <xdr:row>89</xdr:row>
      <xdr:rowOff>9525</xdr:rowOff>
    </xdr:from>
    <xdr:to>
      <xdr:col>13</xdr:col>
      <xdr:colOff>628650</xdr:colOff>
      <xdr:row>97</xdr:row>
      <xdr:rowOff>142874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FADD080D-01A5-4FDB-9E65-60C4DB8C8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9</xdr:row>
      <xdr:rowOff>114301</xdr:rowOff>
    </xdr:from>
    <xdr:to>
      <xdr:col>21</xdr:col>
      <xdr:colOff>38100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94096A-C402-4F4B-82F5-C4588C053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847725</xdr:colOff>
      <xdr:row>39</xdr:row>
      <xdr:rowOff>142875</xdr:rowOff>
    </xdr:from>
    <xdr:to>
      <xdr:col>17</xdr:col>
      <xdr:colOff>542925</xdr:colOff>
      <xdr:row>48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6A6B2F1-2D27-4E6A-A9A2-597BB3A91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342900</xdr:colOff>
      <xdr:row>25</xdr:row>
      <xdr:rowOff>142875</xdr:rowOff>
    </xdr:from>
    <xdr:ext cx="583582" cy="137790"/>
    <xdr:pic>
      <xdr:nvPicPr>
        <xdr:cNvPr id="4" name="Picture 3">
          <a:extLst>
            <a:ext uri="{FF2B5EF4-FFF2-40B4-BE49-F238E27FC236}">
              <a16:creationId xmlns:a16="http://schemas.microsoft.com/office/drawing/2014/main" id="{4914F7DD-C17A-4A6E-AA63-9547F6523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39719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457201</xdr:colOff>
      <xdr:row>25</xdr:row>
      <xdr:rowOff>123825</xdr:rowOff>
    </xdr:from>
    <xdr:ext cx="628473" cy="148390"/>
    <xdr:pic>
      <xdr:nvPicPr>
        <xdr:cNvPr id="5" name="Picture 4">
          <a:extLst>
            <a:ext uri="{FF2B5EF4-FFF2-40B4-BE49-F238E27FC236}">
              <a16:creationId xmlns:a16="http://schemas.microsoft.com/office/drawing/2014/main" id="{944D3955-1CF0-4E6A-AB2A-210EB319E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6" y="3952875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514350</xdr:colOff>
      <xdr:row>98</xdr:row>
      <xdr:rowOff>133350</xdr:rowOff>
    </xdr:from>
    <xdr:ext cx="718254" cy="169588"/>
    <xdr:pic>
      <xdr:nvPicPr>
        <xdr:cNvPr id="6" name="Picture 5">
          <a:extLst>
            <a:ext uri="{FF2B5EF4-FFF2-40B4-BE49-F238E27FC236}">
              <a16:creationId xmlns:a16="http://schemas.microsoft.com/office/drawing/2014/main" id="{66C2C215-32DE-42BC-89B4-1FD7FB0A0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7830800"/>
          <a:ext cx="718254" cy="169588"/>
        </a:xfrm>
        <a:prstGeom prst="rect">
          <a:avLst/>
        </a:prstGeom>
      </xdr:spPr>
    </xdr:pic>
    <xdr:clientData/>
  </xdr:oneCellAnchor>
  <xdr:twoCellAnchor>
    <xdr:from>
      <xdr:col>1</xdr:col>
      <xdr:colOff>19050</xdr:colOff>
      <xdr:row>89</xdr:row>
      <xdr:rowOff>38101</xdr:rowOff>
    </xdr:from>
    <xdr:to>
      <xdr:col>6</xdr:col>
      <xdr:colOff>457200</xdr:colOff>
      <xdr:row>97</xdr:row>
      <xdr:rowOff>171450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16E1E-1E4A-4A76-9F03-2C5FEE35A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40</xdr:row>
      <xdr:rowOff>38100</xdr:rowOff>
    </xdr:from>
    <xdr:to>
      <xdr:col>7</xdr:col>
      <xdr:colOff>552450</xdr:colOff>
      <xdr:row>49</xdr:row>
      <xdr:rowOff>9525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46185BF-16D1-43A6-A0E9-33BE7C7D8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</xdr:col>
      <xdr:colOff>333375</xdr:colOff>
      <xdr:row>50</xdr:row>
      <xdr:rowOff>142875</xdr:rowOff>
    </xdr:from>
    <xdr:ext cx="583582" cy="137790"/>
    <xdr:pic>
      <xdr:nvPicPr>
        <xdr:cNvPr id="9" name="Picture 8">
          <a:extLst>
            <a:ext uri="{FF2B5EF4-FFF2-40B4-BE49-F238E27FC236}">
              <a16:creationId xmlns:a16="http://schemas.microsoft.com/office/drawing/2014/main" id="{D71C19E2-94BD-4B88-8556-4762E70DF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86963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447676</xdr:colOff>
      <xdr:row>50</xdr:row>
      <xdr:rowOff>123825</xdr:rowOff>
    </xdr:from>
    <xdr:ext cx="628473" cy="148390"/>
    <xdr:pic>
      <xdr:nvPicPr>
        <xdr:cNvPr id="10" name="Picture 9">
          <a:extLst>
            <a:ext uri="{FF2B5EF4-FFF2-40B4-BE49-F238E27FC236}">
              <a16:creationId xmlns:a16="http://schemas.microsoft.com/office/drawing/2014/main" id="{40764235-F49A-4280-A694-4AF4BC760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301" y="8677275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314325</xdr:colOff>
      <xdr:row>75</xdr:row>
      <xdr:rowOff>171450</xdr:rowOff>
    </xdr:from>
    <xdr:ext cx="583582" cy="137790"/>
    <xdr:pic>
      <xdr:nvPicPr>
        <xdr:cNvPr id="11" name="Picture 10">
          <a:extLst>
            <a:ext uri="{FF2B5EF4-FFF2-40B4-BE49-F238E27FC236}">
              <a16:creationId xmlns:a16="http://schemas.microsoft.com/office/drawing/2014/main" id="{3F340620-7108-43F7-ADCC-D2A5BFA56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348740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428626</xdr:colOff>
      <xdr:row>75</xdr:row>
      <xdr:rowOff>152400</xdr:rowOff>
    </xdr:from>
    <xdr:ext cx="628473" cy="148390"/>
    <xdr:pic>
      <xdr:nvPicPr>
        <xdr:cNvPr id="12" name="Picture 11">
          <a:extLst>
            <a:ext uri="{FF2B5EF4-FFF2-40B4-BE49-F238E27FC236}">
              <a16:creationId xmlns:a16="http://schemas.microsoft.com/office/drawing/2014/main" id="{FDA69E41-BF6C-4A45-8B28-2D594B7CC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1" y="13468350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485776</xdr:colOff>
      <xdr:row>20</xdr:row>
      <xdr:rowOff>85724</xdr:rowOff>
    </xdr:from>
    <xdr:to>
      <xdr:col>21</xdr:col>
      <xdr:colOff>66676</xdr:colOff>
      <xdr:row>25</xdr:row>
      <xdr:rowOff>38099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819EE723-747E-418B-AFAC-A578B05B9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10</xdr:col>
      <xdr:colOff>333375</xdr:colOff>
      <xdr:row>25</xdr:row>
      <xdr:rowOff>142875</xdr:rowOff>
    </xdr:from>
    <xdr:ext cx="583582" cy="137790"/>
    <xdr:pic>
      <xdr:nvPicPr>
        <xdr:cNvPr id="14" name="Picture 13">
          <a:extLst>
            <a:ext uri="{FF2B5EF4-FFF2-40B4-BE49-F238E27FC236}">
              <a16:creationId xmlns:a16="http://schemas.microsoft.com/office/drawing/2014/main" id="{D6C5A777-A3D7-4963-A6CC-439C59933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2475" y="3971925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447676</xdr:colOff>
      <xdr:row>25</xdr:row>
      <xdr:rowOff>123825</xdr:rowOff>
    </xdr:from>
    <xdr:ext cx="628473" cy="148390"/>
    <xdr:pic>
      <xdr:nvPicPr>
        <xdr:cNvPr id="15" name="Picture 14">
          <a:extLst>
            <a:ext uri="{FF2B5EF4-FFF2-40B4-BE49-F238E27FC236}">
              <a16:creationId xmlns:a16="http://schemas.microsoft.com/office/drawing/2014/main" id="{37298B66-A590-4A36-8AF9-ADCF67A66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1726" y="3952875"/>
          <a:ext cx="628473" cy="148390"/>
        </a:xfrm>
        <a:prstGeom prst="rect">
          <a:avLst/>
        </a:prstGeom>
      </xdr:spPr>
    </xdr:pic>
    <xdr:clientData/>
  </xdr:oneCellAnchor>
  <xdr:oneCellAnchor>
    <xdr:from>
      <xdr:col>10</xdr:col>
      <xdr:colOff>333375</xdr:colOff>
      <xdr:row>50</xdr:row>
      <xdr:rowOff>161925</xdr:rowOff>
    </xdr:from>
    <xdr:ext cx="583582" cy="137790"/>
    <xdr:pic>
      <xdr:nvPicPr>
        <xdr:cNvPr id="16" name="Picture 15">
          <a:extLst>
            <a:ext uri="{FF2B5EF4-FFF2-40B4-BE49-F238E27FC236}">
              <a16:creationId xmlns:a16="http://schemas.microsoft.com/office/drawing/2014/main" id="{F369FAD5-4709-4BDD-9E93-A69FB65B0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2475" y="8715375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447676</xdr:colOff>
      <xdr:row>50</xdr:row>
      <xdr:rowOff>142875</xdr:rowOff>
    </xdr:from>
    <xdr:ext cx="628473" cy="148390"/>
    <xdr:pic>
      <xdr:nvPicPr>
        <xdr:cNvPr id="17" name="Picture 16">
          <a:extLst>
            <a:ext uri="{FF2B5EF4-FFF2-40B4-BE49-F238E27FC236}">
              <a16:creationId xmlns:a16="http://schemas.microsoft.com/office/drawing/2014/main" id="{DB59F79F-D482-4254-BC36-05683B22D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1726" y="8696325"/>
          <a:ext cx="628473" cy="14839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65</xdr:row>
      <xdr:rowOff>9525</xdr:rowOff>
    </xdr:from>
    <xdr:to>
      <xdr:col>7</xdr:col>
      <xdr:colOff>552450</xdr:colOff>
      <xdr:row>73</xdr:row>
      <xdr:rowOff>133350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AD631442-0451-4305-937E-E6B978EEB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857250</xdr:colOff>
      <xdr:row>65</xdr:row>
      <xdr:rowOff>0</xdr:rowOff>
    </xdr:from>
    <xdr:to>
      <xdr:col>15</xdr:col>
      <xdr:colOff>381000</xdr:colOff>
      <xdr:row>73</xdr:row>
      <xdr:rowOff>171450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AB8BF2BB-967A-42EA-8E53-81D76AE5D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10</xdr:col>
      <xdr:colOff>314325</xdr:colOff>
      <xdr:row>75</xdr:row>
      <xdr:rowOff>171450</xdr:rowOff>
    </xdr:from>
    <xdr:ext cx="583582" cy="137790"/>
    <xdr:pic>
      <xdr:nvPicPr>
        <xdr:cNvPr id="20" name="Picture 19">
          <a:extLst>
            <a:ext uri="{FF2B5EF4-FFF2-40B4-BE49-F238E27FC236}">
              <a16:creationId xmlns:a16="http://schemas.microsoft.com/office/drawing/2014/main" id="{69076ECC-D227-4969-B72A-6668A9489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3425" y="13487400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428626</xdr:colOff>
      <xdr:row>75</xdr:row>
      <xdr:rowOff>152400</xdr:rowOff>
    </xdr:from>
    <xdr:ext cx="628473" cy="148390"/>
    <xdr:pic>
      <xdr:nvPicPr>
        <xdr:cNvPr id="21" name="Picture 20">
          <a:extLst>
            <a:ext uri="{FF2B5EF4-FFF2-40B4-BE49-F238E27FC236}">
              <a16:creationId xmlns:a16="http://schemas.microsoft.com/office/drawing/2014/main" id="{D2A46F47-8D9F-4766-8D42-7AD3AE4C8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2676" y="13468350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876301</xdr:colOff>
      <xdr:row>89</xdr:row>
      <xdr:rowOff>9525</xdr:rowOff>
    </xdr:from>
    <xdr:to>
      <xdr:col>13</xdr:col>
      <xdr:colOff>476251</xdr:colOff>
      <xdr:row>97</xdr:row>
      <xdr:rowOff>142874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DD0008B-B655-4748-B0CF-1439F2DDE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9</xdr:row>
      <xdr:rowOff>114301</xdr:rowOff>
    </xdr:from>
    <xdr:to>
      <xdr:col>21</xdr:col>
      <xdr:colOff>57151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CDCB4A-7FD5-4F7A-8C09-6A7BEC05B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847725</xdr:colOff>
      <xdr:row>39</xdr:row>
      <xdr:rowOff>142875</xdr:rowOff>
    </xdr:from>
    <xdr:to>
      <xdr:col>17</xdr:col>
      <xdr:colOff>542925</xdr:colOff>
      <xdr:row>48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1690C3A-B467-4F46-AA6D-8A319CFE6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342900</xdr:colOff>
      <xdr:row>25</xdr:row>
      <xdr:rowOff>142875</xdr:rowOff>
    </xdr:from>
    <xdr:ext cx="583582" cy="137790"/>
    <xdr:pic>
      <xdr:nvPicPr>
        <xdr:cNvPr id="4" name="Picture 3">
          <a:extLst>
            <a:ext uri="{FF2B5EF4-FFF2-40B4-BE49-F238E27FC236}">
              <a16:creationId xmlns:a16="http://schemas.microsoft.com/office/drawing/2014/main" id="{020E9E28-0971-4867-9BB9-E245FC7E5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39719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457201</xdr:colOff>
      <xdr:row>25</xdr:row>
      <xdr:rowOff>123825</xdr:rowOff>
    </xdr:from>
    <xdr:ext cx="628473" cy="148390"/>
    <xdr:pic>
      <xdr:nvPicPr>
        <xdr:cNvPr id="5" name="Picture 4">
          <a:extLst>
            <a:ext uri="{FF2B5EF4-FFF2-40B4-BE49-F238E27FC236}">
              <a16:creationId xmlns:a16="http://schemas.microsoft.com/office/drawing/2014/main" id="{5AC15862-7127-4D22-8802-B5021E1A7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6" y="3952875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514350</xdr:colOff>
      <xdr:row>98</xdr:row>
      <xdr:rowOff>133350</xdr:rowOff>
    </xdr:from>
    <xdr:ext cx="718254" cy="169588"/>
    <xdr:pic>
      <xdr:nvPicPr>
        <xdr:cNvPr id="6" name="Picture 5">
          <a:extLst>
            <a:ext uri="{FF2B5EF4-FFF2-40B4-BE49-F238E27FC236}">
              <a16:creationId xmlns:a16="http://schemas.microsoft.com/office/drawing/2014/main" id="{88757865-EA94-45B9-B9FB-6D2148D30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7830800"/>
          <a:ext cx="718254" cy="169588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89</xdr:row>
      <xdr:rowOff>57151</xdr:rowOff>
    </xdr:from>
    <xdr:to>
      <xdr:col>6</xdr:col>
      <xdr:colOff>333374</xdr:colOff>
      <xdr:row>98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2A3B8AE-D14F-461A-8ED9-C2F6683AA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40</xdr:row>
      <xdr:rowOff>38100</xdr:rowOff>
    </xdr:from>
    <xdr:to>
      <xdr:col>7</xdr:col>
      <xdr:colOff>552450</xdr:colOff>
      <xdr:row>49</xdr:row>
      <xdr:rowOff>9525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28B7379-3623-42B2-86E6-741186C41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</xdr:col>
      <xdr:colOff>333375</xdr:colOff>
      <xdr:row>50</xdr:row>
      <xdr:rowOff>142875</xdr:rowOff>
    </xdr:from>
    <xdr:ext cx="583582" cy="137790"/>
    <xdr:pic>
      <xdr:nvPicPr>
        <xdr:cNvPr id="9" name="Picture 8">
          <a:extLst>
            <a:ext uri="{FF2B5EF4-FFF2-40B4-BE49-F238E27FC236}">
              <a16:creationId xmlns:a16="http://schemas.microsoft.com/office/drawing/2014/main" id="{85F2B2DF-C428-459A-9B4F-07F68A6AD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86963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447676</xdr:colOff>
      <xdr:row>50</xdr:row>
      <xdr:rowOff>123825</xdr:rowOff>
    </xdr:from>
    <xdr:ext cx="628473" cy="148390"/>
    <xdr:pic>
      <xdr:nvPicPr>
        <xdr:cNvPr id="10" name="Picture 9">
          <a:extLst>
            <a:ext uri="{FF2B5EF4-FFF2-40B4-BE49-F238E27FC236}">
              <a16:creationId xmlns:a16="http://schemas.microsoft.com/office/drawing/2014/main" id="{310F57B9-67C7-4B61-90FD-2A18F0DB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301" y="8677275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314325</xdr:colOff>
      <xdr:row>75</xdr:row>
      <xdr:rowOff>171450</xdr:rowOff>
    </xdr:from>
    <xdr:ext cx="583582" cy="137790"/>
    <xdr:pic>
      <xdr:nvPicPr>
        <xdr:cNvPr id="11" name="Picture 10">
          <a:extLst>
            <a:ext uri="{FF2B5EF4-FFF2-40B4-BE49-F238E27FC236}">
              <a16:creationId xmlns:a16="http://schemas.microsoft.com/office/drawing/2014/main" id="{DFF6A402-FC4A-4555-8F2D-25C517F10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348740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428626</xdr:colOff>
      <xdr:row>75</xdr:row>
      <xdr:rowOff>152400</xdr:rowOff>
    </xdr:from>
    <xdr:ext cx="628473" cy="148390"/>
    <xdr:pic>
      <xdr:nvPicPr>
        <xdr:cNvPr id="12" name="Picture 11">
          <a:extLst>
            <a:ext uri="{FF2B5EF4-FFF2-40B4-BE49-F238E27FC236}">
              <a16:creationId xmlns:a16="http://schemas.microsoft.com/office/drawing/2014/main" id="{D7421352-A570-4FB8-83DD-48B677D89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1" y="13468350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485776</xdr:colOff>
      <xdr:row>20</xdr:row>
      <xdr:rowOff>85724</xdr:rowOff>
    </xdr:from>
    <xdr:to>
      <xdr:col>21</xdr:col>
      <xdr:colOff>66676</xdr:colOff>
      <xdr:row>25</xdr:row>
      <xdr:rowOff>38099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9C23211-3789-415C-9DDB-878F0E7EF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10</xdr:col>
      <xdr:colOff>333375</xdr:colOff>
      <xdr:row>25</xdr:row>
      <xdr:rowOff>142875</xdr:rowOff>
    </xdr:from>
    <xdr:ext cx="583582" cy="137790"/>
    <xdr:pic>
      <xdr:nvPicPr>
        <xdr:cNvPr id="14" name="Picture 13">
          <a:extLst>
            <a:ext uri="{FF2B5EF4-FFF2-40B4-BE49-F238E27FC236}">
              <a16:creationId xmlns:a16="http://schemas.microsoft.com/office/drawing/2014/main" id="{0D892FC0-3CE3-4A26-BF2F-BAC106CA4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2475" y="3971925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447676</xdr:colOff>
      <xdr:row>25</xdr:row>
      <xdr:rowOff>123825</xdr:rowOff>
    </xdr:from>
    <xdr:ext cx="628473" cy="148390"/>
    <xdr:pic>
      <xdr:nvPicPr>
        <xdr:cNvPr id="15" name="Picture 14">
          <a:extLst>
            <a:ext uri="{FF2B5EF4-FFF2-40B4-BE49-F238E27FC236}">
              <a16:creationId xmlns:a16="http://schemas.microsoft.com/office/drawing/2014/main" id="{C9A0429D-EC27-49DF-A06C-B3562BCAF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1726" y="3952875"/>
          <a:ext cx="628473" cy="148390"/>
        </a:xfrm>
        <a:prstGeom prst="rect">
          <a:avLst/>
        </a:prstGeom>
      </xdr:spPr>
    </xdr:pic>
    <xdr:clientData/>
  </xdr:oneCellAnchor>
  <xdr:oneCellAnchor>
    <xdr:from>
      <xdr:col>10</xdr:col>
      <xdr:colOff>333375</xdr:colOff>
      <xdr:row>50</xdr:row>
      <xdr:rowOff>161925</xdr:rowOff>
    </xdr:from>
    <xdr:ext cx="583582" cy="137790"/>
    <xdr:pic>
      <xdr:nvPicPr>
        <xdr:cNvPr id="16" name="Picture 15">
          <a:extLst>
            <a:ext uri="{FF2B5EF4-FFF2-40B4-BE49-F238E27FC236}">
              <a16:creationId xmlns:a16="http://schemas.microsoft.com/office/drawing/2014/main" id="{BDFF282D-F658-4B31-B10F-5776A86CB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2475" y="8715375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447676</xdr:colOff>
      <xdr:row>50</xdr:row>
      <xdr:rowOff>142875</xdr:rowOff>
    </xdr:from>
    <xdr:ext cx="628473" cy="148390"/>
    <xdr:pic>
      <xdr:nvPicPr>
        <xdr:cNvPr id="17" name="Picture 16">
          <a:extLst>
            <a:ext uri="{FF2B5EF4-FFF2-40B4-BE49-F238E27FC236}">
              <a16:creationId xmlns:a16="http://schemas.microsoft.com/office/drawing/2014/main" id="{168471F9-87C6-4B8B-AB7B-F492DB683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1726" y="8696325"/>
          <a:ext cx="628473" cy="14839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65</xdr:row>
      <xdr:rowOff>9525</xdr:rowOff>
    </xdr:from>
    <xdr:to>
      <xdr:col>7</xdr:col>
      <xdr:colOff>552450</xdr:colOff>
      <xdr:row>73</xdr:row>
      <xdr:rowOff>133350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228B6FCE-180F-4EC1-AF67-8422C0132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857250</xdr:colOff>
      <xdr:row>65</xdr:row>
      <xdr:rowOff>0</xdr:rowOff>
    </xdr:from>
    <xdr:to>
      <xdr:col>15</xdr:col>
      <xdr:colOff>381000</xdr:colOff>
      <xdr:row>73</xdr:row>
      <xdr:rowOff>171450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554A173-F481-4944-9371-F43F5F7F2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10</xdr:col>
      <xdr:colOff>314325</xdr:colOff>
      <xdr:row>75</xdr:row>
      <xdr:rowOff>171450</xdr:rowOff>
    </xdr:from>
    <xdr:ext cx="583582" cy="137790"/>
    <xdr:pic>
      <xdr:nvPicPr>
        <xdr:cNvPr id="20" name="Picture 19">
          <a:extLst>
            <a:ext uri="{FF2B5EF4-FFF2-40B4-BE49-F238E27FC236}">
              <a16:creationId xmlns:a16="http://schemas.microsoft.com/office/drawing/2014/main" id="{DCBDBF87-2978-4A53-9836-7051B4285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3425" y="13487400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428626</xdr:colOff>
      <xdr:row>75</xdr:row>
      <xdr:rowOff>152400</xdr:rowOff>
    </xdr:from>
    <xdr:ext cx="628473" cy="148390"/>
    <xdr:pic>
      <xdr:nvPicPr>
        <xdr:cNvPr id="21" name="Picture 20">
          <a:extLst>
            <a:ext uri="{FF2B5EF4-FFF2-40B4-BE49-F238E27FC236}">
              <a16:creationId xmlns:a16="http://schemas.microsoft.com/office/drawing/2014/main" id="{2208A39F-E786-4F5C-990A-8963E9804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2676" y="13468350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876301</xdr:colOff>
      <xdr:row>89</xdr:row>
      <xdr:rowOff>9525</xdr:rowOff>
    </xdr:from>
    <xdr:to>
      <xdr:col>13</xdr:col>
      <xdr:colOff>342901</xdr:colOff>
      <xdr:row>97</xdr:row>
      <xdr:rowOff>142874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CA3B0D01-8CFD-4815-A2CB-9DC2A310E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9</xdr:row>
      <xdr:rowOff>114301</xdr:rowOff>
    </xdr:from>
    <xdr:to>
      <xdr:col>21</xdr:col>
      <xdr:colOff>57151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FE7E77-B148-4FAE-A0C2-7CFDAF0FC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847725</xdr:colOff>
      <xdr:row>39</xdr:row>
      <xdr:rowOff>142875</xdr:rowOff>
    </xdr:from>
    <xdr:to>
      <xdr:col>17</xdr:col>
      <xdr:colOff>542925</xdr:colOff>
      <xdr:row>48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CEA1D39-3C4A-4B0F-9FFD-64C5E57DA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342900</xdr:colOff>
      <xdr:row>25</xdr:row>
      <xdr:rowOff>142875</xdr:rowOff>
    </xdr:from>
    <xdr:ext cx="583582" cy="137790"/>
    <xdr:pic>
      <xdr:nvPicPr>
        <xdr:cNvPr id="4" name="Picture 3">
          <a:extLst>
            <a:ext uri="{FF2B5EF4-FFF2-40B4-BE49-F238E27FC236}">
              <a16:creationId xmlns:a16="http://schemas.microsoft.com/office/drawing/2014/main" id="{1E2FB2F5-7C62-4A43-AA67-843697F40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39719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457201</xdr:colOff>
      <xdr:row>25</xdr:row>
      <xdr:rowOff>123825</xdr:rowOff>
    </xdr:from>
    <xdr:ext cx="628473" cy="148390"/>
    <xdr:pic>
      <xdr:nvPicPr>
        <xdr:cNvPr id="5" name="Picture 4">
          <a:extLst>
            <a:ext uri="{FF2B5EF4-FFF2-40B4-BE49-F238E27FC236}">
              <a16:creationId xmlns:a16="http://schemas.microsoft.com/office/drawing/2014/main" id="{8E293480-FDD3-48AF-B355-9FCFFAE36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6" y="3952875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514350</xdr:colOff>
      <xdr:row>98</xdr:row>
      <xdr:rowOff>133350</xdr:rowOff>
    </xdr:from>
    <xdr:ext cx="718254" cy="169588"/>
    <xdr:pic>
      <xdr:nvPicPr>
        <xdr:cNvPr id="6" name="Picture 5">
          <a:extLst>
            <a:ext uri="{FF2B5EF4-FFF2-40B4-BE49-F238E27FC236}">
              <a16:creationId xmlns:a16="http://schemas.microsoft.com/office/drawing/2014/main" id="{3219115C-7C67-4F5D-84E7-D1C9219DA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7830800"/>
          <a:ext cx="718254" cy="169588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89</xdr:row>
      <xdr:rowOff>57151</xdr:rowOff>
    </xdr:from>
    <xdr:to>
      <xdr:col>5</xdr:col>
      <xdr:colOff>819150</xdr:colOff>
      <xdr:row>98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1B0CB37-E7AD-42B7-8218-32A859CB0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40</xdr:row>
      <xdr:rowOff>38100</xdr:rowOff>
    </xdr:from>
    <xdr:to>
      <xdr:col>7</xdr:col>
      <xdr:colOff>552450</xdr:colOff>
      <xdr:row>49</xdr:row>
      <xdr:rowOff>9525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B64154B-DD7A-4A34-BDC2-52CD742B0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</xdr:col>
      <xdr:colOff>333375</xdr:colOff>
      <xdr:row>50</xdr:row>
      <xdr:rowOff>142875</xdr:rowOff>
    </xdr:from>
    <xdr:ext cx="583582" cy="137790"/>
    <xdr:pic>
      <xdr:nvPicPr>
        <xdr:cNvPr id="9" name="Picture 8">
          <a:extLst>
            <a:ext uri="{FF2B5EF4-FFF2-40B4-BE49-F238E27FC236}">
              <a16:creationId xmlns:a16="http://schemas.microsoft.com/office/drawing/2014/main" id="{453025E0-10F3-4FEC-87F4-98889778E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86963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447676</xdr:colOff>
      <xdr:row>50</xdr:row>
      <xdr:rowOff>123825</xdr:rowOff>
    </xdr:from>
    <xdr:ext cx="628473" cy="148390"/>
    <xdr:pic>
      <xdr:nvPicPr>
        <xdr:cNvPr id="10" name="Picture 9">
          <a:extLst>
            <a:ext uri="{FF2B5EF4-FFF2-40B4-BE49-F238E27FC236}">
              <a16:creationId xmlns:a16="http://schemas.microsoft.com/office/drawing/2014/main" id="{E48725E9-72CF-4A8A-BBFF-78A176A90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301" y="8677275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314325</xdr:colOff>
      <xdr:row>75</xdr:row>
      <xdr:rowOff>171450</xdr:rowOff>
    </xdr:from>
    <xdr:ext cx="583582" cy="137790"/>
    <xdr:pic>
      <xdr:nvPicPr>
        <xdr:cNvPr id="11" name="Picture 10">
          <a:extLst>
            <a:ext uri="{FF2B5EF4-FFF2-40B4-BE49-F238E27FC236}">
              <a16:creationId xmlns:a16="http://schemas.microsoft.com/office/drawing/2014/main" id="{66CF9E00-8232-46E4-A5AD-6F77A0A90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348740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428626</xdr:colOff>
      <xdr:row>75</xdr:row>
      <xdr:rowOff>152400</xdr:rowOff>
    </xdr:from>
    <xdr:ext cx="628473" cy="148390"/>
    <xdr:pic>
      <xdr:nvPicPr>
        <xdr:cNvPr id="12" name="Picture 11">
          <a:extLst>
            <a:ext uri="{FF2B5EF4-FFF2-40B4-BE49-F238E27FC236}">
              <a16:creationId xmlns:a16="http://schemas.microsoft.com/office/drawing/2014/main" id="{B1A2AB2D-DBD0-46CA-9953-5E3D89A03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1" y="13468350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485776</xdr:colOff>
      <xdr:row>20</xdr:row>
      <xdr:rowOff>85724</xdr:rowOff>
    </xdr:from>
    <xdr:to>
      <xdr:col>21</xdr:col>
      <xdr:colOff>66676</xdr:colOff>
      <xdr:row>25</xdr:row>
      <xdr:rowOff>38099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1F1C753-A829-4344-89A7-A3B0A1203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10</xdr:col>
      <xdr:colOff>333375</xdr:colOff>
      <xdr:row>25</xdr:row>
      <xdr:rowOff>142875</xdr:rowOff>
    </xdr:from>
    <xdr:ext cx="583582" cy="137790"/>
    <xdr:pic>
      <xdr:nvPicPr>
        <xdr:cNvPr id="14" name="Picture 13">
          <a:extLst>
            <a:ext uri="{FF2B5EF4-FFF2-40B4-BE49-F238E27FC236}">
              <a16:creationId xmlns:a16="http://schemas.microsoft.com/office/drawing/2014/main" id="{DAC1E182-31DC-4AD1-9270-A45594255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2475" y="3971925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447676</xdr:colOff>
      <xdr:row>25</xdr:row>
      <xdr:rowOff>123825</xdr:rowOff>
    </xdr:from>
    <xdr:ext cx="628473" cy="148390"/>
    <xdr:pic>
      <xdr:nvPicPr>
        <xdr:cNvPr id="15" name="Picture 14">
          <a:extLst>
            <a:ext uri="{FF2B5EF4-FFF2-40B4-BE49-F238E27FC236}">
              <a16:creationId xmlns:a16="http://schemas.microsoft.com/office/drawing/2014/main" id="{311F3EB5-D9EA-4990-8B0A-7FE0B24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1726" y="3952875"/>
          <a:ext cx="628473" cy="148390"/>
        </a:xfrm>
        <a:prstGeom prst="rect">
          <a:avLst/>
        </a:prstGeom>
      </xdr:spPr>
    </xdr:pic>
    <xdr:clientData/>
  </xdr:oneCellAnchor>
  <xdr:oneCellAnchor>
    <xdr:from>
      <xdr:col>10</xdr:col>
      <xdr:colOff>333375</xdr:colOff>
      <xdr:row>50</xdr:row>
      <xdr:rowOff>161925</xdr:rowOff>
    </xdr:from>
    <xdr:ext cx="583582" cy="137790"/>
    <xdr:pic>
      <xdr:nvPicPr>
        <xdr:cNvPr id="16" name="Picture 15">
          <a:extLst>
            <a:ext uri="{FF2B5EF4-FFF2-40B4-BE49-F238E27FC236}">
              <a16:creationId xmlns:a16="http://schemas.microsoft.com/office/drawing/2014/main" id="{1A658FAD-B197-4D24-ADF7-69E5BDD0E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2475" y="8715375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447676</xdr:colOff>
      <xdr:row>50</xdr:row>
      <xdr:rowOff>142875</xdr:rowOff>
    </xdr:from>
    <xdr:ext cx="628473" cy="148390"/>
    <xdr:pic>
      <xdr:nvPicPr>
        <xdr:cNvPr id="17" name="Picture 16">
          <a:extLst>
            <a:ext uri="{FF2B5EF4-FFF2-40B4-BE49-F238E27FC236}">
              <a16:creationId xmlns:a16="http://schemas.microsoft.com/office/drawing/2014/main" id="{52C190BC-F247-42C2-9313-FE3352589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1726" y="8696325"/>
          <a:ext cx="628473" cy="14839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65</xdr:row>
      <xdr:rowOff>9525</xdr:rowOff>
    </xdr:from>
    <xdr:to>
      <xdr:col>7</xdr:col>
      <xdr:colOff>552450</xdr:colOff>
      <xdr:row>73</xdr:row>
      <xdr:rowOff>133350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5B3166F3-89E0-4559-BBF0-81447EDAA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857250</xdr:colOff>
      <xdr:row>65</xdr:row>
      <xdr:rowOff>0</xdr:rowOff>
    </xdr:from>
    <xdr:to>
      <xdr:col>15</xdr:col>
      <xdr:colOff>381000</xdr:colOff>
      <xdr:row>73</xdr:row>
      <xdr:rowOff>171450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D0AA494F-4AE5-4D56-AC60-08CCD0C4F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10</xdr:col>
      <xdr:colOff>314325</xdr:colOff>
      <xdr:row>75</xdr:row>
      <xdr:rowOff>171450</xdr:rowOff>
    </xdr:from>
    <xdr:ext cx="583582" cy="137790"/>
    <xdr:pic>
      <xdr:nvPicPr>
        <xdr:cNvPr id="20" name="Picture 19">
          <a:extLst>
            <a:ext uri="{FF2B5EF4-FFF2-40B4-BE49-F238E27FC236}">
              <a16:creationId xmlns:a16="http://schemas.microsoft.com/office/drawing/2014/main" id="{55190F07-3491-4CDF-97A5-508DEB855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3425" y="13487400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428626</xdr:colOff>
      <xdr:row>75</xdr:row>
      <xdr:rowOff>152400</xdr:rowOff>
    </xdr:from>
    <xdr:ext cx="628473" cy="148390"/>
    <xdr:pic>
      <xdr:nvPicPr>
        <xdr:cNvPr id="21" name="Picture 20">
          <a:extLst>
            <a:ext uri="{FF2B5EF4-FFF2-40B4-BE49-F238E27FC236}">
              <a16:creationId xmlns:a16="http://schemas.microsoft.com/office/drawing/2014/main" id="{033D64DA-18D9-4708-9810-4827A3D03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2676" y="13468350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876300</xdr:colOff>
      <xdr:row>89</xdr:row>
      <xdr:rowOff>9525</xdr:rowOff>
    </xdr:from>
    <xdr:to>
      <xdr:col>13</xdr:col>
      <xdr:colOff>628650</xdr:colOff>
      <xdr:row>97</xdr:row>
      <xdr:rowOff>142874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9A708E5E-5B55-4615-B982-BE431EB1F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9</xdr:row>
      <xdr:rowOff>114301</xdr:rowOff>
    </xdr:from>
    <xdr:to>
      <xdr:col>21</xdr:col>
      <xdr:colOff>57151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024FF4-F52C-495F-8BBC-6946B9B0B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847725</xdr:colOff>
      <xdr:row>39</xdr:row>
      <xdr:rowOff>142875</xdr:rowOff>
    </xdr:from>
    <xdr:to>
      <xdr:col>17</xdr:col>
      <xdr:colOff>542925</xdr:colOff>
      <xdr:row>48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BFA4274-BBB9-4335-8AE7-0F8A25389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342900</xdr:colOff>
      <xdr:row>25</xdr:row>
      <xdr:rowOff>142875</xdr:rowOff>
    </xdr:from>
    <xdr:ext cx="583582" cy="137790"/>
    <xdr:pic>
      <xdr:nvPicPr>
        <xdr:cNvPr id="4" name="Picture 3">
          <a:extLst>
            <a:ext uri="{FF2B5EF4-FFF2-40B4-BE49-F238E27FC236}">
              <a16:creationId xmlns:a16="http://schemas.microsoft.com/office/drawing/2014/main" id="{6995C06C-5130-4DDD-9C99-93DF20809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39719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457201</xdr:colOff>
      <xdr:row>25</xdr:row>
      <xdr:rowOff>123825</xdr:rowOff>
    </xdr:from>
    <xdr:ext cx="628473" cy="148390"/>
    <xdr:pic>
      <xdr:nvPicPr>
        <xdr:cNvPr id="5" name="Picture 4">
          <a:extLst>
            <a:ext uri="{FF2B5EF4-FFF2-40B4-BE49-F238E27FC236}">
              <a16:creationId xmlns:a16="http://schemas.microsoft.com/office/drawing/2014/main" id="{D8E4F898-51BF-43DC-8CA4-2FBFFB981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6" y="3952875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514350</xdr:colOff>
      <xdr:row>98</xdr:row>
      <xdr:rowOff>133350</xdr:rowOff>
    </xdr:from>
    <xdr:ext cx="718254" cy="169588"/>
    <xdr:pic>
      <xdr:nvPicPr>
        <xdr:cNvPr id="6" name="Picture 5">
          <a:extLst>
            <a:ext uri="{FF2B5EF4-FFF2-40B4-BE49-F238E27FC236}">
              <a16:creationId xmlns:a16="http://schemas.microsoft.com/office/drawing/2014/main" id="{4A8A6F74-7B6D-4654-AA7C-E67EF2CF8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7830800"/>
          <a:ext cx="718254" cy="169588"/>
        </a:xfrm>
        <a:prstGeom prst="rect">
          <a:avLst/>
        </a:prstGeom>
      </xdr:spPr>
    </xdr:pic>
    <xdr:clientData/>
  </xdr:oneCellAnchor>
  <xdr:twoCellAnchor>
    <xdr:from>
      <xdr:col>1</xdr:col>
      <xdr:colOff>19050</xdr:colOff>
      <xdr:row>89</xdr:row>
      <xdr:rowOff>57151</xdr:rowOff>
    </xdr:from>
    <xdr:to>
      <xdr:col>6</xdr:col>
      <xdr:colOff>609600</xdr:colOff>
      <xdr:row>98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DB4B4DE-0C62-4CEE-BCC3-40E63A86E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40</xdr:row>
      <xdr:rowOff>38100</xdr:rowOff>
    </xdr:from>
    <xdr:to>
      <xdr:col>7</xdr:col>
      <xdr:colOff>552450</xdr:colOff>
      <xdr:row>49</xdr:row>
      <xdr:rowOff>9525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8AD2FBD-A5BD-416B-BD47-A6049B34A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</xdr:col>
      <xdr:colOff>333375</xdr:colOff>
      <xdr:row>50</xdr:row>
      <xdr:rowOff>142875</xdr:rowOff>
    </xdr:from>
    <xdr:ext cx="583582" cy="137790"/>
    <xdr:pic>
      <xdr:nvPicPr>
        <xdr:cNvPr id="9" name="Picture 8">
          <a:extLst>
            <a:ext uri="{FF2B5EF4-FFF2-40B4-BE49-F238E27FC236}">
              <a16:creationId xmlns:a16="http://schemas.microsoft.com/office/drawing/2014/main" id="{1B416438-A360-4D30-BAC7-7727CAC30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86963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447676</xdr:colOff>
      <xdr:row>50</xdr:row>
      <xdr:rowOff>123825</xdr:rowOff>
    </xdr:from>
    <xdr:ext cx="628473" cy="148390"/>
    <xdr:pic>
      <xdr:nvPicPr>
        <xdr:cNvPr id="10" name="Picture 9">
          <a:extLst>
            <a:ext uri="{FF2B5EF4-FFF2-40B4-BE49-F238E27FC236}">
              <a16:creationId xmlns:a16="http://schemas.microsoft.com/office/drawing/2014/main" id="{09914004-77B6-40F8-986B-FD23011A8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301" y="8677275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314325</xdr:colOff>
      <xdr:row>75</xdr:row>
      <xdr:rowOff>171450</xdr:rowOff>
    </xdr:from>
    <xdr:ext cx="583582" cy="137790"/>
    <xdr:pic>
      <xdr:nvPicPr>
        <xdr:cNvPr id="11" name="Picture 10">
          <a:extLst>
            <a:ext uri="{FF2B5EF4-FFF2-40B4-BE49-F238E27FC236}">
              <a16:creationId xmlns:a16="http://schemas.microsoft.com/office/drawing/2014/main" id="{40525DA4-303E-4EF2-86FF-5F231F644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348740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428626</xdr:colOff>
      <xdr:row>75</xdr:row>
      <xdr:rowOff>152400</xdr:rowOff>
    </xdr:from>
    <xdr:ext cx="628473" cy="148390"/>
    <xdr:pic>
      <xdr:nvPicPr>
        <xdr:cNvPr id="12" name="Picture 11">
          <a:extLst>
            <a:ext uri="{FF2B5EF4-FFF2-40B4-BE49-F238E27FC236}">
              <a16:creationId xmlns:a16="http://schemas.microsoft.com/office/drawing/2014/main" id="{D8A2B6BB-A77F-4998-A31B-1F2CB2E8D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1" y="13468350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485776</xdr:colOff>
      <xdr:row>20</xdr:row>
      <xdr:rowOff>85724</xdr:rowOff>
    </xdr:from>
    <xdr:to>
      <xdr:col>21</xdr:col>
      <xdr:colOff>66676</xdr:colOff>
      <xdr:row>25</xdr:row>
      <xdr:rowOff>38099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8A825E39-5978-48DD-BE89-6192805F0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10</xdr:col>
      <xdr:colOff>333375</xdr:colOff>
      <xdr:row>25</xdr:row>
      <xdr:rowOff>142875</xdr:rowOff>
    </xdr:from>
    <xdr:ext cx="583582" cy="137790"/>
    <xdr:pic>
      <xdr:nvPicPr>
        <xdr:cNvPr id="14" name="Picture 13">
          <a:extLst>
            <a:ext uri="{FF2B5EF4-FFF2-40B4-BE49-F238E27FC236}">
              <a16:creationId xmlns:a16="http://schemas.microsoft.com/office/drawing/2014/main" id="{2958BA5B-E9E6-407C-8BC7-A35BF1FC8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2475" y="3971925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447676</xdr:colOff>
      <xdr:row>25</xdr:row>
      <xdr:rowOff>123825</xdr:rowOff>
    </xdr:from>
    <xdr:ext cx="628473" cy="148390"/>
    <xdr:pic>
      <xdr:nvPicPr>
        <xdr:cNvPr id="15" name="Picture 14">
          <a:extLst>
            <a:ext uri="{FF2B5EF4-FFF2-40B4-BE49-F238E27FC236}">
              <a16:creationId xmlns:a16="http://schemas.microsoft.com/office/drawing/2014/main" id="{FD3202A4-91BC-4D95-A001-BC8EBAFED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1726" y="3952875"/>
          <a:ext cx="628473" cy="148390"/>
        </a:xfrm>
        <a:prstGeom prst="rect">
          <a:avLst/>
        </a:prstGeom>
      </xdr:spPr>
    </xdr:pic>
    <xdr:clientData/>
  </xdr:oneCellAnchor>
  <xdr:oneCellAnchor>
    <xdr:from>
      <xdr:col>10</xdr:col>
      <xdr:colOff>333375</xdr:colOff>
      <xdr:row>50</xdr:row>
      <xdr:rowOff>161925</xdr:rowOff>
    </xdr:from>
    <xdr:ext cx="583582" cy="137790"/>
    <xdr:pic>
      <xdr:nvPicPr>
        <xdr:cNvPr id="16" name="Picture 15">
          <a:extLst>
            <a:ext uri="{FF2B5EF4-FFF2-40B4-BE49-F238E27FC236}">
              <a16:creationId xmlns:a16="http://schemas.microsoft.com/office/drawing/2014/main" id="{604A181D-589D-4FF2-8B6B-1D297B388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2475" y="8715375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447676</xdr:colOff>
      <xdr:row>50</xdr:row>
      <xdr:rowOff>142875</xdr:rowOff>
    </xdr:from>
    <xdr:ext cx="628473" cy="148390"/>
    <xdr:pic>
      <xdr:nvPicPr>
        <xdr:cNvPr id="17" name="Picture 16">
          <a:extLst>
            <a:ext uri="{FF2B5EF4-FFF2-40B4-BE49-F238E27FC236}">
              <a16:creationId xmlns:a16="http://schemas.microsoft.com/office/drawing/2014/main" id="{99850CDC-8F0C-4383-AAB2-7DF1F1FA9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1726" y="8696325"/>
          <a:ext cx="628473" cy="14839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65</xdr:row>
      <xdr:rowOff>9525</xdr:rowOff>
    </xdr:from>
    <xdr:to>
      <xdr:col>7</xdr:col>
      <xdr:colOff>552450</xdr:colOff>
      <xdr:row>73</xdr:row>
      <xdr:rowOff>133350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7319633E-557F-4293-9174-D6B009CB6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857250</xdr:colOff>
      <xdr:row>65</xdr:row>
      <xdr:rowOff>0</xdr:rowOff>
    </xdr:from>
    <xdr:to>
      <xdr:col>15</xdr:col>
      <xdr:colOff>381000</xdr:colOff>
      <xdr:row>73</xdr:row>
      <xdr:rowOff>171450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8E3819DF-B790-4AA1-BF2E-DA406DCAE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10</xdr:col>
      <xdr:colOff>314325</xdr:colOff>
      <xdr:row>75</xdr:row>
      <xdr:rowOff>171450</xdr:rowOff>
    </xdr:from>
    <xdr:ext cx="583582" cy="137790"/>
    <xdr:pic>
      <xdr:nvPicPr>
        <xdr:cNvPr id="20" name="Picture 19">
          <a:extLst>
            <a:ext uri="{FF2B5EF4-FFF2-40B4-BE49-F238E27FC236}">
              <a16:creationId xmlns:a16="http://schemas.microsoft.com/office/drawing/2014/main" id="{1D588061-8E6F-49A2-82BC-DCD6BE142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3425" y="13487400"/>
          <a:ext cx="583582" cy="137790"/>
        </a:xfrm>
        <a:prstGeom prst="rect">
          <a:avLst/>
        </a:prstGeom>
      </xdr:spPr>
    </xdr:pic>
    <xdr:clientData/>
  </xdr:oneCellAnchor>
  <xdr:oneCellAnchor>
    <xdr:from>
      <xdr:col>16</xdr:col>
      <xdr:colOff>428626</xdr:colOff>
      <xdr:row>75</xdr:row>
      <xdr:rowOff>152400</xdr:rowOff>
    </xdr:from>
    <xdr:ext cx="628473" cy="148390"/>
    <xdr:pic>
      <xdr:nvPicPr>
        <xdr:cNvPr id="21" name="Picture 20">
          <a:extLst>
            <a:ext uri="{FF2B5EF4-FFF2-40B4-BE49-F238E27FC236}">
              <a16:creationId xmlns:a16="http://schemas.microsoft.com/office/drawing/2014/main" id="{191882AA-C08D-43E9-981C-B06640C20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2676" y="13468350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876300</xdr:colOff>
      <xdr:row>89</xdr:row>
      <xdr:rowOff>9525</xdr:rowOff>
    </xdr:from>
    <xdr:to>
      <xdr:col>13</xdr:col>
      <xdr:colOff>628650</xdr:colOff>
      <xdr:row>97</xdr:row>
      <xdr:rowOff>142874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A1D4A724-C313-4926-9D92-BA5894FFE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T130"/>
  <sheetViews>
    <sheetView showGridLines="0" showRowColHeaders="0" tabSelected="1" zoomScaleNormal="100" workbookViewId="0">
      <selection activeCell="S38" sqref="S38"/>
    </sheetView>
  </sheetViews>
  <sheetFormatPr defaultColWidth="9" defaultRowHeight="12.75" x14ac:dyDescent="0.2"/>
  <cols>
    <col min="1" max="1" width="0.875" style="2" customWidth="1"/>
    <col min="2" max="21" width="11.625" style="3" customWidth="1"/>
    <col min="22" max="22" width="12.625" style="3" customWidth="1"/>
    <col min="23" max="23" width="10.75" style="3" customWidth="1"/>
    <col min="24" max="25" width="10.75" style="5" customWidth="1"/>
    <col min="26" max="35" width="9" style="5"/>
    <col min="36" max="16384" width="9" style="3"/>
  </cols>
  <sheetData>
    <row r="1" spans="1:46" ht="2.1" customHeight="1" x14ac:dyDescent="0.2">
      <c r="C1" s="4">
        <v>2</v>
      </c>
      <c r="D1" s="4" t="str" cm="1">
        <f t="array" ref="D1">_xlfn.IFS(C1=0,"#",C1=1,"#.0",C1=2,"#.00",C1=3,"#.000",C1=4,"#.0000",C1=5,"#.00000",C1=6,"#.000000",C1=7,"#.0000000")</f>
        <v>#.00</v>
      </c>
    </row>
    <row r="2" spans="1:46" ht="2.1" customHeight="1" x14ac:dyDescent="0.2"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46" ht="15" customHeight="1" x14ac:dyDescent="0.3">
      <c r="B3" s="6" t="s">
        <v>12</v>
      </c>
      <c r="C3" s="207" t="str">
        <f>"CQG "&amp;RTD("cqg.rtd",,"ContractData",K6,"LongDescription")</f>
        <v>CQG White Maize, Nov 24</v>
      </c>
      <c r="D3" s="207"/>
      <c r="E3" s="207"/>
      <c r="F3" s="207"/>
      <c r="G3" s="207"/>
      <c r="H3" s="207"/>
      <c r="I3" s="207"/>
      <c r="J3" s="207"/>
      <c r="K3" s="161" t="str">
        <f>LEFT("CQG "&amp;RTD("cqg.rtd",,"ContractData",B4,"LongDescription"),LEN(C3)-8)&amp;" Forward Curves"</f>
        <v>CQG White Maize Forward Curves</v>
      </c>
      <c r="L3" s="161"/>
      <c r="M3" s="161"/>
      <c r="N3" s="161"/>
      <c r="O3" s="161"/>
      <c r="P3" s="161"/>
      <c r="Q3" s="161"/>
      <c r="R3" s="161"/>
      <c r="S3" s="161"/>
      <c r="T3" s="158">
        <f>RTD("cqg.rtd", ,"SystemInfo", "Linetime")</f>
        <v>45616.302291666667</v>
      </c>
      <c r="U3" s="158"/>
      <c r="V3" s="7"/>
      <c r="W3" s="8"/>
      <c r="X3" s="8"/>
      <c r="Z3" s="3"/>
      <c r="AA3" s="3"/>
      <c r="AB3" s="3"/>
      <c r="AJ3" s="5"/>
      <c r="AK3" s="5"/>
      <c r="AL3" s="5"/>
      <c r="AM3" s="5"/>
      <c r="AN3" s="5"/>
      <c r="AO3" s="5"/>
      <c r="AP3" s="5"/>
    </row>
    <row r="4" spans="1:46" ht="12" customHeight="1" x14ac:dyDescent="0.2">
      <c r="B4" s="192" t="s">
        <v>14</v>
      </c>
      <c r="C4" s="207"/>
      <c r="D4" s="207"/>
      <c r="E4" s="207"/>
      <c r="F4" s="207"/>
      <c r="G4" s="207"/>
      <c r="H4" s="207"/>
      <c r="I4" s="207"/>
      <c r="J4" s="207"/>
      <c r="K4" s="161"/>
      <c r="L4" s="161"/>
      <c r="M4" s="161"/>
      <c r="N4" s="161"/>
      <c r="O4" s="161"/>
      <c r="P4" s="161"/>
      <c r="Q4" s="161"/>
      <c r="R4" s="161"/>
      <c r="S4" s="161"/>
      <c r="T4" s="159"/>
      <c r="U4" s="159"/>
      <c r="V4" s="7"/>
      <c r="W4" s="9"/>
      <c r="X4" s="9"/>
      <c r="Z4" s="3"/>
      <c r="AA4" s="3"/>
      <c r="AB4" s="3"/>
      <c r="AJ4" s="5"/>
      <c r="AK4" s="5"/>
      <c r="AL4" s="5"/>
      <c r="AM4" s="5"/>
      <c r="AN4" s="5"/>
      <c r="AO4" s="5"/>
      <c r="AP4" s="5"/>
    </row>
    <row r="5" spans="1:46" ht="12" customHeight="1" x14ac:dyDescent="0.3">
      <c r="B5" s="192"/>
      <c r="C5" s="207"/>
      <c r="D5" s="207"/>
      <c r="E5" s="207"/>
      <c r="F5" s="207"/>
      <c r="G5" s="207"/>
      <c r="H5" s="207"/>
      <c r="I5" s="207"/>
      <c r="J5" s="207"/>
      <c r="K5" s="161"/>
      <c r="L5" s="161"/>
      <c r="M5" s="161"/>
      <c r="N5" s="161"/>
      <c r="O5" s="161"/>
      <c r="P5" s="161"/>
      <c r="Q5" s="161"/>
      <c r="R5" s="161"/>
      <c r="S5" s="161"/>
      <c r="T5" s="160"/>
      <c r="U5" s="160"/>
      <c r="V5" s="7"/>
      <c r="W5" s="8"/>
      <c r="X5" s="8"/>
      <c r="Z5" s="3"/>
      <c r="AA5" s="3"/>
      <c r="AB5" s="3"/>
      <c r="AJ5" s="5"/>
      <c r="AK5" s="5"/>
      <c r="AL5" s="5"/>
      <c r="AM5" s="5"/>
      <c r="AN5" s="5"/>
      <c r="AO5" s="5"/>
      <c r="AP5" s="5"/>
    </row>
    <row r="6" spans="1:46" ht="14.45" hidden="1" customHeight="1" x14ac:dyDescent="0.3">
      <c r="B6" s="10"/>
      <c r="C6" s="11"/>
      <c r="D6" s="11"/>
      <c r="E6" s="11"/>
      <c r="F6" s="11"/>
      <c r="G6" s="11"/>
      <c r="H6" s="11"/>
      <c r="I6" s="12"/>
      <c r="J6" s="11"/>
      <c r="K6" s="13" t="str">
        <f>RTD("cqg.rtd", ,"ContractData",A13, "Symbol")</f>
        <v>WMAZX24</v>
      </c>
      <c r="L6" s="14" t="str">
        <f>RTD("cqg.rtd", ,"ContractData",A14, "Symbol")</f>
        <v>WMAZZ24</v>
      </c>
      <c r="M6" s="14" t="str">
        <f>RTD("cqg.rtd", ,"ContractData",A15, "Symbol")</f>
        <v>WMAZF25</v>
      </c>
      <c r="N6" s="14" t="str">
        <f>RTD("cqg.rtd", ,"ContractData",A16, "Symbol")</f>
        <v>WMAZG25</v>
      </c>
      <c r="O6" s="15" t="str">
        <f>RTD("cqg.rtd", ,"ContractData",A17, "Symbol")</f>
        <v>WMAZH25</v>
      </c>
      <c r="P6" s="15" t="str">
        <f>RTD("cqg.rtd", ,"ContractData",A18, "Symbol")</f>
        <v>WMAZJ25</v>
      </c>
      <c r="Q6" s="16" t="str">
        <f>RTD("cqg.rtd", ,"ContractData",A19, "Symbol")</f>
        <v>WMAZK25</v>
      </c>
      <c r="R6" s="17" t="str">
        <f>RTD("cqg.rtd", ,"ContractData",A20, "Symbol")</f>
        <v>WMAZN25</v>
      </c>
      <c r="S6" s="17" t="str">
        <f>RTD("cqg.rtd", ,"ContractData",A21, "Symbol")</f>
        <v>WMAZU25</v>
      </c>
      <c r="T6" s="17" t="str">
        <f>IFERROR(RTD("cqg.rtd", ,"ContractData",A22, "Symbol"),"")</f>
        <v>WMAZZ25</v>
      </c>
      <c r="U6" s="16" t="str">
        <f>IFERROR(RTD("cqg.rtd", ,"ContractData",A23, "Symbol"),"")</f>
        <v>WMAZN26</v>
      </c>
      <c r="V6" s="18"/>
      <c r="W6" s="8"/>
      <c r="X6" s="8"/>
      <c r="Z6" s="3" t="str">
        <f>LEFT(RIGHT(E7,2),1)</f>
        <v/>
      </c>
      <c r="AA6" s="3"/>
      <c r="AB6" s="3" t="str">
        <f>LEFT(RIGHT(G7,2),1)</f>
        <v/>
      </c>
      <c r="AC6" s="5" t="str">
        <f>LEFT(RIGHT(H7,2),1)</f>
        <v/>
      </c>
      <c r="AD6" s="5" t="str">
        <f>LEFT(RIGHT(I7,2),1)</f>
        <v/>
      </c>
      <c r="AE6" s="5" t="str">
        <f>LEFT(RIGHT(K6,3),1)</f>
        <v>X</v>
      </c>
      <c r="AF6" s="5" t="str">
        <f>LEFT(RIGHT(L6,3),1)</f>
        <v>Z</v>
      </c>
      <c r="AG6" s="5" t="str">
        <f t="shared" ref="AG6:AN6" si="0">LEFT(RIGHT(M6,3),1)</f>
        <v>F</v>
      </c>
      <c r="AH6" s="5" t="str">
        <f t="shared" si="0"/>
        <v>G</v>
      </c>
      <c r="AI6" s="5" t="str">
        <f t="shared" si="0"/>
        <v>H</v>
      </c>
      <c r="AJ6" s="5" t="str">
        <f t="shared" si="0"/>
        <v>J</v>
      </c>
      <c r="AK6" s="5" t="str">
        <f t="shared" si="0"/>
        <v>K</v>
      </c>
      <c r="AL6" s="5" t="str">
        <f t="shared" si="0"/>
        <v>N</v>
      </c>
      <c r="AM6" s="5" t="str">
        <f t="shared" si="0"/>
        <v>U</v>
      </c>
      <c r="AN6" s="5" t="str">
        <f t="shared" si="0"/>
        <v>Z</v>
      </c>
      <c r="AO6" s="5" t="str">
        <f>LEFT(RIGHT(U6,3),1)</f>
        <v>N</v>
      </c>
      <c r="AP6" s="5" t="str">
        <f>LEFT(RIGHT(V6,3),1)</f>
        <v/>
      </c>
      <c r="AQ6" s="5" t="str">
        <f>LEFT(RIGHT(W6,2),1)</f>
        <v/>
      </c>
      <c r="AR6" s="5" t="str">
        <f>LEFT(RIGHT(X6,2),1)</f>
        <v/>
      </c>
      <c r="AS6" s="5"/>
      <c r="AT6" s="5"/>
    </row>
    <row r="7" spans="1:46" ht="14.45" customHeight="1" x14ac:dyDescent="0.2">
      <c r="B7" s="182" t="s">
        <v>1</v>
      </c>
      <c r="C7" s="193">
        <f>RTD("cqg.rtd", ,"ContractData",K6, "MT_LastAskVolume")</f>
        <v>1</v>
      </c>
      <c r="D7" s="197" t="str">
        <f>TEXT(RTD("cqg.rtd", ,"ContractData",K6, "Ask",,"T"),D1)</f>
        <v>6129.00</v>
      </c>
      <c r="E7" s="198"/>
      <c r="F7" s="201" t="s">
        <v>9</v>
      </c>
      <c r="G7" s="202"/>
      <c r="H7" s="202"/>
      <c r="I7" s="202"/>
      <c r="J7" s="164"/>
      <c r="K7" s="19" t="str">
        <f t="shared" ref="K7:Q7" si="1">IF(AE6="F","JAN",IF(AE6="G","FEB",IF(AE6="H","MAR",IF(AE6="J","APR",IF(AE6="K","MAY",IF(AE6="M","JUN",IF(AE6="N","JUL",IF(AE6="Q","AUG",IF(AE6="U","SEP",IF(AE6="V","OCT",IF(AE6="X","NOV",IF(AE6="Z","DEC",))))))))))))</f>
        <v>NOV</v>
      </c>
      <c r="L7" s="20" t="str">
        <f t="shared" si="1"/>
        <v>DEC</v>
      </c>
      <c r="M7" s="20" t="str">
        <f>IF(AG6="F","JAN",IF(AG6="G","FEB",IF(AG6="H","MAR",IF(AG6="J","APR",IF(AG6="K","MAY",IF(AG6="M","JUN",IF(AG6="N","JUL",IF(AG6="Q","AUG",IF(AG6="U","SEP",IF(AG6="V","OCT",IF(AG6="X","NOV",IF(AG6="Z","DEC",))))))))))))</f>
        <v>JAN</v>
      </c>
      <c r="N7" s="20" t="str">
        <f t="shared" si="1"/>
        <v>FEB</v>
      </c>
      <c r="O7" s="20" t="str">
        <f t="shared" si="1"/>
        <v>MAR</v>
      </c>
      <c r="P7" s="20" t="str">
        <f t="shared" si="1"/>
        <v>APR</v>
      </c>
      <c r="Q7" s="20" t="str">
        <f t="shared" si="1"/>
        <v>MAY</v>
      </c>
      <c r="R7" s="20" t="str">
        <f>IF(AL6="F","JAN",IF(AL6="G","FEB",IF(AL6="H","MAR",IF(AL6="J","APR",IF(AL6="K","MAY",IF(AL6="M","JUN",IF(AL6="N","JUL",IF(AL6="Q","AUG",IF(AL6="U","SEP",IF(AL6="V","OCT",IF(AL6="X","NOV",IF(AL6="Z","DEC",))))))))))))</f>
        <v>JUL</v>
      </c>
      <c r="S7" s="20" t="str">
        <f>IF(AM6="F","JAN",IF(AM6="G","FEB",IF(AM6="H","MAR",IF(AM6="J","APR",IF(AM6="K","MAY",IF(AM6="M","JUN",IF(AM6="N","JUL",IF(AM6="Q","AUG",IF(AM6="U","SEP",IF(AM6="V","OCT",IF(AM6="X","NOV",IF(AM6="Z","DEC",))))))))))))</f>
        <v>SEP</v>
      </c>
      <c r="T7" s="20" t="str">
        <f>IF(T6="","",IF(AN6="F","JAN",IF(AN6="G","FEB",IF(AN6="H","MAR",IF(AN6="J","APR",IF(AN6="K","MAY",IF(AN6="M","JUN",IF(AN6="N","JUL",IF(AN6="Q","AUG",IF(AN6="U","SEP",IF(AN6="V","OCT",IF(AN6="X","NOV",IF(AN6="Z","DEC",)))))))))))))</f>
        <v>DEC</v>
      </c>
      <c r="U7" s="21" t="str">
        <f>IF(U6="","",IF(AO6="F","JAN",IF(AO6="G","FEB",IF(AO6="H","MAR",IF(AO6="J","APR",IF(AO6="K","MAY",IF(AO6="M","JUN",IF(AO6="N","JUL",IF(AO6="Q","AUG",IF(AO6="U","SEP",IF(AO6="V","OCT",IF(AO6="X","NOV",IF(AO6="Z","DEC",)))))))))))))</f>
        <v>JUL</v>
      </c>
      <c r="V7" s="22" t="str">
        <f>IF(V6="","",IF(AP6="F","JAN",IF(AP6="G","FEB",IF(AP6="H","MAR",IF(AP6="J","APR",IF(AP6="K","MAY",IF(AP6="M","JUN",IF(AP6="N","JUL",IF(AP6="Q","AUG",IF(AP6="U","SEP",IF(AP6="V","OCT",IF(AP6="X","NOV",IF(AP6="Z","DEC",)))))))))))))</f>
        <v/>
      </c>
      <c r="W7" s="9"/>
      <c r="X7" s="9"/>
      <c r="Z7" s="3"/>
      <c r="AA7" s="3"/>
      <c r="AB7" s="3"/>
      <c r="AJ7" s="5"/>
      <c r="AK7" s="5"/>
      <c r="AL7" s="5"/>
      <c r="AM7" s="5"/>
      <c r="AN7" s="5"/>
      <c r="AO7" s="5"/>
      <c r="AP7" s="5"/>
    </row>
    <row r="8" spans="1:46" ht="14.45" customHeight="1" x14ac:dyDescent="0.3">
      <c r="B8" s="183"/>
      <c r="C8" s="194"/>
      <c r="D8" s="199"/>
      <c r="E8" s="200"/>
      <c r="F8" s="203"/>
      <c r="G8" s="204"/>
      <c r="H8" s="204"/>
      <c r="I8" s="204"/>
      <c r="J8" s="164"/>
      <c r="K8" s="23" t="str">
        <f>IF(RTD("cqg.rtd",,"ContractData",K6,"Ask",,"T")="","",TEXT(RTD("cqg.rtd",,"ContractData",K6,"Ask",,"T"),$D$1)&amp;" "&amp;"A")</f>
        <v>6129.00 A</v>
      </c>
      <c r="L8" s="23" t="str">
        <f>IF(RTD("cqg.rtd",,"ContractData",L6,"Ask",,"T")="","",TEXT(RTD("cqg.rtd",,"ContractData",L6,"Ask",,"T"),$D$1)&amp;" "&amp;"A")</f>
        <v>6069.00 A</v>
      </c>
      <c r="M8" s="23" t="str">
        <f>IF(RTD("cqg.rtd",,"ContractData",M6,"Ask",,"T")="","",TEXT(RTD("cqg.rtd",,"ContractData",M6,"Ask",,"T"),$D$1)&amp;" "&amp;"A")</f>
        <v>6129.00 A</v>
      </c>
      <c r="N8" s="23" t="str">
        <f>IF(RTD("cqg.rtd",,"ContractData",N6,"Ask",,"T")="","",TEXT(RTD("cqg.rtd",,"ContractData",N6,"Ask",,"T"),$D$1)&amp;" "&amp;"A")</f>
        <v>6019.00 A</v>
      </c>
      <c r="O8" s="23" t="str">
        <f>IF(RTD("cqg.rtd",,"ContractData",O6,"Ask",,"T")="","",TEXT(RTD("cqg.rtd",,"ContractData",O6,"Ask",,"T"),$D$1)&amp;" "&amp;"A")</f>
        <v>5851.00 A</v>
      </c>
      <c r="P8" s="23" t="str">
        <f>IF(RTD("cqg.rtd",,"ContractData",P6,"Ask",,"T")="","",TEXT(RTD("cqg.rtd",,"ContractData",P6,"Ask",,"T"),$D$1)&amp;" "&amp;"A")</f>
        <v/>
      </c>
      <c r="Q8" s="23" t="str">
        <f>IF(RTD("cqg.rtd",,"ContractData",Q6,"Ask",,"T")="","",TEXT(RTD("cqg.rtd",,"ContractData",Q6,"Ask",,"T"),$D$1)&amp;" "&amp;"A")</f>
        <v>4130.00 A</v>
      </c>
      <c r="R8" s="23" t="str">
        <f>IF(RTD("cqg.rtd",,"ContractData",R6,"Ask",,"T")="","",TEXT(RTD("cqg.rtd",,"ContractData",R6,"Ask",,"T"),$D$1)&amp;" "&amp;"A")</f>
        <v>4009.00 A</v>
      </c>
      <c r="S8" s="23" t="str">
        <f>IF(RTD("cqg.rtd",,"ContractData",S6,"Ask",,"T")="","",TEXT(RTD("cqg.rtd",,"ContractData",S6,"Ask",,"T"),$D$1)&amp;" "&amp;"A")</f>
        <v>4099.80 A</v>
      </c>
      <c r="T8" s="23" t="str">
        <f>IF(T6="","",IF(RTD("cqg.rtd",,"ContractData",T6,"Ask",,"T")="","",TEXT(RTD("cqg.rtd",,"ContractData",T6,"Ask",,"T"),$D$1)&amp;" "&amp;"A"))</f>
        <v>4179.80 A</v>
      </c>
      <c r="U8" s="24" t="str">
        <f>IF(U6="","",IF(RTD("cqg.rtd",,"ContractData",U6,"Ask",,"T")="","",TEXT(RTD("cqg.rtd",,"ContractData",U6,"Ask",,"T"),$D$1)&amp;" "&amp;"A"))</f>
        <v>4279.80 A</v>
      </c>
      <c r="V8" s="25" t="str">
        <f>IF(V6="","",IF(RTD("cqg.rtd",,"ContractData",V6,"Ask",,"T")="","",TEXT(RTD("cqg.rtd",,"ContractData",V6,"Ask",,"T"),$D$1)&amp;" "&amp;"A"))</f>
        <v/>
      </c>
      <c r="W8" s="8"/>
      <c r="X8" s="8"/>
      <c r="Z8" s="3"/>
      <c r="AA8" s="3"/>
      <c r="AB8" s="3"/>
      <c r="AJ8" s="5"/>
      <c r="AK8" s="5"/>
      <c r="AL8" s="5"/>
      <c r="AM8" s="5"/>
      <c r="AN8" s="5"/>
      <c r="AO8" s="5"/>
      <c r="AP8" s="5"/>
    </row>
    <row r="9" spans="1:46" ht="14.45" customHeight="1" x14ac:dyDescent="0.3">
      <c r="B9" s="195" t="s">
        <v>0</v>
      </c>
      <c r="C9" s="184">
        <f>RTD("cqg.rtd", ,"ContractData",K6, "MT_LastBidVolume")</f>
        <v>2</v>
      </c>
      <c r="D9" s="186" t="str">
        <f>TEXT(RTD("cqg.rtd", ,"ContractData",K6, "Bid",,"T"),D1)</f>
        <v>6080.00</v>
      </c>
      <c r="E9" s="186"/>
      <c r="F9" s="188" t="str">
        <f>TEXT(RTD("cqg.rtd", ,"ContractData",K6,"LastTradeorSettle",,"T"),D1)</f>
        <v>6125.00</v>
      </c>
      <c r="G9" s="189"/>
      <c r="H9" s="205" t="str">
        <f>IF(G13&gt;0,"+"&amp;TEXT(RTD("cqg.rtd",,"ContractData",K6,"NetLastTradeToday",,"T"),D1),TEXT(G13,$D$1))</f>
        <v>-175.00</v>
      </c>
      <c r="I9" s="205"/>
      <c r="J9" s="164"/>
      <c r="K9" s="23" t="str">
        <f>IF(RTD("cqg.rtd",,"ContractData",K6,"Bid",,"T")="","",TEXT(RTD("cqg.rtd",,"ContractData",K6,"Bid",,"T"),$D$1)&amp;" "&amp;"B")</f>
        <v>6080.00 B</v>
      </c>
      <c r="L9" s="23" t="str">
        <f>IF(RTD("cqg.rtd",,"ContractData",L6,"Bid",,"T")="","",TEXT(RTD("cqg.rtd",,"ContractData",L6,"Bid",,"T"),$D$1)&amp;" "&amp;"B")</f>
        <v/>
      </c>
      <c r="M9" s="23" t="str">
        <f>IF(RTD("cqg.rtd",,"ContractData",M6,"Bid",,"T")="","",TEXT(RTD("cqg.rtd",,"ContractData",M6,"Bid",,"T"),$D$1)&amp;" "&amp;"B")</f>
        <v/>
      </c>
      <c r="N9" s="23" t="str">
        <f>IF(RTD("cqg.rtd",,"ContractData",N6,"Bid",,"T")="","",TEXT(RTD("cqg.rtd",,"ContractData",N6,"Bid",,"T"),$D$1)&amp;" "&amp;"B")</f>
        <v/>
      </c>
      <c r="O9" s="23" t="str">
        <f>IF(RTD("cqg.rtd",,"ContractData",O6,"Bid",,"T")="","",TEXT(RTD("cqg.rtd",,"ContractData",O6,"Bid",,"T"),$D$1)&amp;" "&amp;"B")</f>
        <v/>
      </c>
      <c r="P9" s="23" t="str">
        <f>IF(RTD("cqg.rtd",,"ContractData",P6,"Bid",,"T")="","",TEXT(RTD("cqg.rtd",,"ContractData",P6,"Bid",,"T"),$D$1)&amp;" "&amp;"B")</f>
        <v/>
      </c>
      <c r="Q9" s="23" t="str">
        <f>IF(RTD("cqg.rtd",,"ContractData",Q6,"Bid",,"T")="","",TEXT(RTD("cqg.rtd",,"ContractData",Q6,"Bid",,"T"),$D$1)&amp;" "&amp;"B")</f>
        <v>4107.00 B</v>
      </c>
      <c r="R9" s="23" t="str">
        <f>IF(RTD("cqg.rtd",,"ContractData",R6,"Bid",,"T")="","",TEXT(RTD("cqg.rtd",,"ContractData",R6,"Bid",,"T"),$D$1)&amp;" "&amp;"B")</f>
        <v>3996.00 B</v>
      </c>
      <c r="S9" s="23" t="str">
        <f>IF(RTD("cqg.rtd",,"ContractData",S6,"Bid",,"T")="","",TEXT(RTD("cqg.rtd",,"ContractData",S6,"Bid",,"T"),$D$1)&amp;" "&amp;"B")</f>
        <v>4046.20 B</v>
      </c>
      <c r="T9" s="23" t="str">
        <f>IF(T6="","",IF(RTD("cqg.rtd",,"ContractData",T6,"Bid",,"T")="","",TEXT(RTD("cqg.rtd",,"ContractData",T6,"Bid",,"T"),$D$1)&amp;" "&amp;"B"))</f>
        <v>4146.20 B</v>
      </c>
      <c r="U9" s="24" t="str">
        <f>IF(U6="","",IF(RTD("cqg.rtd",,"ContractData",U6,"Bid",,"T")="","",TEXT(RTD("cqg.rtd",,"ContractData",U6,"Bid",,"T"),$D$1)&amp;" "&amp;"B"))</f>
        <v>3646.20 B</v>
      </c>
      <c r="V9" s="25" t="str">
        <f>IF(V6="","",IF(RTD("cqg.rtd",,"ContractData",V6,"Bid",,"T")="","",TEXT(RTD("cqg.rtd",,"ContractData",V6,"Bid",,"T"),$D$1)&amp;" "&amp;"B"))</f>
        <v/>
      </c>
      <c r="W9" s="8"/>
      <c r="X9" s="8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46" ht="14.45" customHeight="1" x14ac:dyDescent="0.3">
      <c r="B10" s="196"/>
      <c r="C10" s="185"/>
      <c r="D10" s="187"/>
      <c r="E10" s="187"/>
      <c r="F10" s="190"/>
      <c r="G10" s="191"/>
      <c r="H10" s="206"/>
      <c r="I10" s="206"/>
      <c r="J10" s="164"/>
      <c r="K10" s="23" t="str">
        <f>IF(RTD("cqg.rtd", ,"ContractData",K6,"LastTradeorSettle",,"T")="","",TEXT(RTD("cqg.rtd", ,"ContractData",K6,"LastTradeorSettle",,"T"),$D$1)&amp;" "&amp;"L")</f>
        <v>6125.00 L</v>
      </c>
      <c r="L10" s="23" t="str">
        <f>IF(RTD("cqg.rtd", ,"ContractData",L6,"LastTradeorSettle",,"T")="","",TEXT(RTD("cqg.rtd", ,"ContractData",L6,"LastTradeorSettle",,"T"),$D$1)&amp;" "&amp;"L")</f>
        <v>6069.00 L</v>
      </c>
      <c r="M10" s="23" t="str">
        <f>IF(RTD("cqg.rtd", ,"ContractData",M6,"LastTradeorSettle",,"T")="","",TEXT(RTD("cqg.rtd", ,"ContractData",M6,"LastTradeorSettle",,"T"),$D$1)&amp;" "&amp;"L")</f>
        <v>6030.00 L</v>
      </c>
      <c r="N10" s="23" t="str">
        <f>IF(RTD("cqg.rtd", ,"ContractData",N6,"LastTradeorSettle",,"T")="","",TEXT(RTD("cqg.rtd", ,"ContractData",N6,"LastTradeorSettle",,"T"),$D$1)&amp;" "&amp;"L")</f>
        <v/>
      </c>
      <c r="O10" s="23" t="str">
        <f>IF(RTD("cqg.rtd", ,"ContractData",O6,"LastTradeorSettle",,"T")="","",TEXT(RTD("cqg.rtd", ,"ContractData",O6,"LastTradeorSettle",,"T"),$D$1)&amp;" "&amp;"L")</f>
        <v>5851.00 L</v>
      </c>
      <c r="P10" s="23" t="str">
        <f>IF(RTD("cqg.rtd", ,"ContractData",P6,"LastTradeorSettle",,"T")="","",TEXT(RTD("cqg.rtd", ,"ContractData",P6,"LastTradeorSettle",,"T"),$D$1)&amp;" "&amp;"L")</f>
        <v/>
      </c>
      <c r="Q10" s="23" t="str">
        <f>IF(RTD("cqg.rtd", ,"ContractData",Q6,"LastTradeorSettle",,"T")="","",TEXT(RTD("cqg.rtd", ,"ContractData",Q6,"LastTradeorSettle",,"T"),$D$1)&amp;" "&amp;"L")</f>
        <v>4120.00 L</v>
      </c>
      <c r="R10" s="23" t="str">
        <f>IF(RTD("cqg.rtd", ,"ContractData",R6,"LastTradeorSettle",,"T")="","",TEXT(RTD("cqg.rtd", ,"ContractData",R6,"LastTradeorSettle",,"T"),$D$1)&amp;" "&amp;"L")</f>
        <v>4000.00 L</v>
      </c>
      <c r="S10" s="23" t="str">
        <f>IF(RTD("cqg.rtd", ,"ContractData",S6,"LastTradeorSettle",,"T")="","",TEXT(RTD("cqg.rtd", ,"ContractData",S6,"LastTradeorSettle",,"T"),$D$1)&amp;" "&amp;"L")</f>
        <v/>
      </c>
      <c r="T10" s="23" t="str">
        <f>IF(T6="","",IF(RTD("cqg.rtd", ,"ContractData",T6,"LastTradeorSettle",,"T")="","",TEXT(RTD("cqg.rtd", ,"ContractData",T6,"LastTradeorSettle",,"T"),$D$1)&amp;" "&amp;"L"))</f>
        <v/>
      </c>
      <c r="U10" s="24" t="str">
        <f>IF(U6="","",IF(RTD("cqg.rtd", ,"ContractData",U6,"LastTradeorSettle",,"T")="","",TEXT(RTD("cqg.rtd", ,"ContractData",U6,"LastTradeorSettle",,"T"),$D$1)&amp;" "&amp;"L"))</f>
        <v/>
      </c>
      <c r="V10" s="25" t="str">
        <f>IF(V6="","",IF(RTD("cqg.rtd", ,"ContractData",V6,"LastTradeorSettle",,"T")="","",TEXT(RTD("cqg.rtd", ,"ContractData",V6,"LastTradeorSettle",,"T"),$D$1)&amp;" "&amp;"L"))</f>
        <v/>
      </c>
      <c r="W10" s="8"/>
      <c r="X10" s="8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46" ht="14.45" hidden="1" customHeight="1" x14ac:dyDescent="0.3">
      <c r="B11" s="26"/>
      <c r="C11" s="27"/>
      <c r="D11" s="28"/>
      <c r="E11" s="28"/>
      <c r="F11" s="29"/>
      <c r="G11" s="29"/>
      <c r="H11" s="29"/>
      <c r="I11" s="29"/>
      <c r="J11" s="30"/>
      <c r="K11" s="31"/>
      <c r="L11" s="32"/>
      <c r="M11" s="32"/>
      <c r="N11" s="32"/>
      <c r="O11" s="32"/>
      <c r="P11" s="32"/>
      <c r="Q11" s="32"/>
      <c r="R11" s="32"/>
      <c r="S11" s="32"/>
      <c r="T11" s="32"/>
      <c r="U11" s="33"/>
      <c r="V11" s="34"/>
      <c r="W11" s="35"/>
      <c r="X11" s="36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46" ht="14.45" customHeight="1" x14ac:dyDescent="0.2">
      <c r="B12" s="37" t="s">
        <v>10</v>
      </c>
      <c r="C12" s="38" t="s">
        <v>4</v>
      </c>
      <c r="D12" s="38" t="s">
        <v>5</v>
      </c>
      <c r="E12" s="38" t="s">
        <v>6</v>
      </c>
      <c r="F12" s="38" t="s">
        <v>3</v>
      </c>
      <c r="G12" s="38" t="s">
        <v>7</v>
      </c>
      <c r="H12" s="38" t="s">
        <v>7</v>
      </c>
      <c r="I12" s="39" t="s">
        <v>8</v>
      </c>
      <c r="J12" s="40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2"/>
      <c r="W12" s="4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46" ht="14.45" customHeight="1" x14ac:dyDescent="0.3">
      <c r="A13" s="1" t="s">
        <v>21</v>
      </c>
      <c r="B13" s="44" t="str">
        <f>IFERROR(RIGHT(RTD("cqg.rtd",,"ContractData",A13, "LongDescription"),7),"")</f>
        <v xml:space="preserve"> Nov 24</v>
      </c>
      <c r="C13" s="45" t="str">
        <f>IFERROR(TEXT(RTD("cqg.rtd", ,"ContractData",A13, "Open",,"T"),$D$1),"")</f>
        <v>6255.00</v>
      </c>
      <c r="D13" s="45" t="str">
        <f>IFERROR(TEXT(RTD("cqg.rtd", ,"ContractData",A13, "High",,"T"),$D$1),"")</f>
        <v>6255.00</v>
      </c>
      <c r="E13" s="45" t="str">
        <f>IFERROR(TEXT(RTD("cqg.rtd", ,"ContractData",A13, "Low",,"T"),$D$1),"")</f>
        <v>6090.00</v>
      </c>
      <c r="F13" s="45" t="str">
        <f>IFERROR(TEXT(RTD("cqg.rtd", ,"ContractData",A13, "LastTradeorSettle",,"T"),$D$1),"")</f>
        <v>6125.00</v>
      </c>
      <c r="G13" s="45">
        <f>IFERROR(TEXT(RTD("cqg.rtd",,"ContractData",A13,"NetLastTradeToday",,"T"),$D$1)*1,"")</f>
        <v>-175</v>
      </c>
      <c r="H13" s="45">
        <f>IFERROR(TEXT(RTD("cqg.rtd",,"ContractData",A13,"NetLastTradeToday",,"T"),$D$1)*1,"")</f>
        <v>-175</v>
      </c>
      <c r="I13" s="46">
        <f>IFERROR(RTD("cqg.rtd", ,"ContractData",A13, "T_CVol"),"")</f>
        <v>253</v>
      </c>
      <c r="J13" s="47"/>
      <c r="K13" s="217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9"/>
      <c r="W13" s="48"/>
      <c r="X13" s="8"/>
      <c r="Y13" s="5" t="s">
        <v>2</v>
      </c>
      <c r="Z13" s="3" t="s">
        <v>2</v>
      </c>
      <c r="AA13" s="3"/>
      <c r="AB13" s="3"/>
      <c r="AC13" s="3"/>
      <c r="AD13" s="3"/>
      <c r="AE13" s="3"/>
      <c r="AF13" s="3"/>
      <c r="AG13" s="3"/>
      <c r="AH13" s="3"/>
      <c r="AI13" s="3"/>
    </row>
    <row r="14" spans="1:46" ht="14.45" customHeight="1" x14ac:dyDescent="0.3">
      <c r="A14" s="1" t="s">
        <v>22</v>
      </c>
      <c r="B14" s="44" t="str">
        <f>IFERROR(RIGHT(RTD("cqg.rtd",,"ContractData",A14, "LongDescription"),7),"")</f>
        <v xml:space="preserve"> Dec 24</v>
      </c>
      <c r="C14" s="45" t="str">
        <f>IFERROR(TEXT(RTD("cqg.rtd", ,"ContractData",A14, "Open",,"T"),$D$1),"")</f>
        <v>6170.00</v>
      </c>
      <c r="D14" s="45" t="str">
        <f>IFERROR(TEXT(RTD("cqg.rtd", ,"ContractData",A14, "High",,"T"),$D$1),"")</f>
        <v>6170.00</v>
      </c>
      <c r="E14" s="45" t="str">
        <f>IFERROR(TEXT(RTD("cqg.rtd", ,"ContractData",A14, "Low",,"T"),$D$1),"")</f>
        <v>6069.00</v>
      </c>
      <c r="F14" s="45" t="str">
        <f>IFERROR(TEXT(RTD("cqg.rtd", ,"ContractData",A14, "LastTradeorSettle",,"T"),$D$1),"")</f>
        <v>6069.00</v>
      </c>
      <c r="G14" s="45">
        <f>IFERROR(TEXT(RTD("cqg.rtd",,"ContractData",A14,"NetLastTradeToday",,"T"),$D$1)*1,"")</f>
        <v>-150</v>
      </c>
      <c r="H14" s="45">
        <f>IFERROR(TEXT(RTD("cqg.rtd",,"ContractData",A14,"NetLastTradeToday",,"T"),$D$1)*1,"")</f>
        <v>-150</v>
      </c>
      <c r="I14" s="46">
        <f>IFERROR(RTD("cqg.rtd", ,"ContractData",A14, "T_CVol"),"")</f>
        <v>4378</v>
      </c>
      <c r="J14" s="47"/>
      <c r="K14" s="217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9"/>
      <c r="W14" s="48"/>
      <c r="X14" s="8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46" ht="14.45" customHeight="1" x14ac:dyDescent="0.3">
      <c r="A15" s="1" t="s">
        <v>23</v>
      </c>
      <c r="B15" s="44" t="str">
        <f>IFERROR(RIGHT(RTD("cqg.rtd",,"ContractData",A15, "LongDescription"),7),"")</f>
        <v xml:space="preserve"> Jan 25</v>
      </c>
      <c r="C15" s="45" t="str">
        <f>IFERROR(TEXT(RTD("cqg.rtd", ,"ContractData",A15, "Open",,"T"),$D$1),"")</f>
        <v>6132.00</v>
      </c>
      <c r="D15" s="45" t="str">
        <f>IFERROR(TEXT(RTD("cqg.rtd", ,"ContractData",A15, "High",,"T"),$D$1),"")</f>
        <v>6133.80</v>
      </c>
      <c r="E15" s="45" t="str">
        <f>IFERROR(TEXT(RTD("cqg.rtd", ,"ContractData",A15, "Low",,"T"),$D$1),"")</f>
        <v>6030.00</v>
      </c>
      <c r="F15" s="45" t="str">
        <f>IFERROR(TEXT(RTD("cqg.rtd", ,"ContractData",A15, "LastTradeorSettle",,"T"),$D$1),"")</f>
        <v>6030.00</v>
      </c>
      <c r="G15" s="45">
        <f>IFERROR(TEXT(RTD("cqg.rtd",,"ContractData",A15,"NetLastTradeToday",,"T"),$D$1)*1,"")</f>
        <v>-149</v>
      </c>
      <c r="H15" s="45">
        <f>IFERROR(TEXT(RTD("cqg.rtd",,"ContractData",A15,"NetLastTradeToday",,"T"),$D$1)*1,"")</f>
        <v>-149</v>
      </c>
      <c r="I15" s="46">
        <f>IFERROR(RTD("cqg.rtd", ,"ContractData",A15, "T_CVol"),"")</f>
        <v>28</v>
      </c>
      <c r="J15" s="47"/>
      <c r="K15" s="217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9"/>
      <c r="W15" s="48"/>
      <c r="X15" s="8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46" ht="14.45" customHeight="1" x14ac:dyDescent="0.3">
      <c r="A16" s="1" t="s">
        <v>24</v>
      </c>
      <c r="B16" s="44" t="str">
        <f>IFERROR(RIGHT(RTD("cqg.rtd",,"ContractData",A16, "LongDescription"),7),"")</f>
        <v xml:space="preserve"> Feb 25</v>
      </c>
      <c r="C16" s="45" t="str">
        <f>IFERROR(TEXT(RTD("cqg.rtd", ,"ContractData",A16, "Open",,"T"),$D$1),"")</f>
        <v/>
      </c>
      <c r="D16" s="45" t="str">
        <f>IFERROR(TEXT(RTD("cqg.rtd", ,"ContractData",A16, "High",,"T"),$D$1),"")</f>
        <v/>
      </c>
      <c r="E16" s="45" t="str">
        <f>IFERROR(TEXT(RTD("cqg.rtd", ,"ContractData",A16, "Low",,"T"),$D$1),"")</f>
        <v/>
      </c>
      <c r="F16" s="45" t="str">
        <f>IFERROR(TEXT(RTD("cqg.rtd", ,"ContractData",A16, "LastTradeorSettle",,"T"),$D$1),"")</f>
        <v/>
      </c>
      <c r="G16" s="45" t="str">
        <f>IFERROR(TEXT(RTD("cqg.rtd",,"ContractData",A16,"NetLastTradeToday",,"T"),$D$1)*1,"")</f>
        <v/>
      </c>
      <c r="H16" s="45" t="str">
        <f>IFERROR(TEXT(RTD("cqg.rtd",,"ContractData",A16,"NetLastTradeToday",,"T"),$D$1)*1,"")</f>
        <v/>
      </c>
      <c r="I16" s="46">
        <f>IFERROR(RTD("cqg.rtd", ,"ContractData",A16, "T_CVol"),"")</f>
        <v>40</v>
      </c>
      <c r="J16" s="47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1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6" ht="14.45" customHeight="1" x14ac:dyDescent="0.3">
      <c r="A17" s="1" t="s">
        <v>25</v>
      </c>
      <c r="B17" s="44" t="str">
        <f>IFERROR(RIGHT(RTD("cqg.rtd",,"ContractData",A17, "LongDescription"),7),"")</f>
        <v xml:space="preserve"> Mar 25</v>
      </c>
      <c r="C17" s="45" t="str">
        <f>IFERROR(TEXT(RTD("cqg.rtd", ,"ContractData",A17, "Open",,"T"),$D$1),"")</f>
        <v>5962.00</v>
      </c>
      <c r="D17" s="45" t="str">
        <f>IFERROR(TEXT(RTD("cqg.rtd", ,"ContractData",A17, "High",,"T"),$D$1),"")</f>
        <v>5962.00</v>
      </c>
      <c r="E17" s="45" t="str">
        <f>IFERROR(TEXT(RTD("cqg.rtd", ,"ContractData",A17, "Low",,"T"),$D$1),"")</f>
        <v>5850.00</v>
      </c>
      <c r="F17" s="45" t="str">
        <f>IFERROR(TEXT(RTD("cqg.rtd", ,"ContractData",A17, "LastTradeorSettle",,"T"),$D$1),"")</f>
        <v>5851.00</v>
      </c>
      <c r="G17" s="45">
        <f>IFERROR(TEXT(RTD("cqg.rtd",,"ContractData",A17,"NetLastTradeToday",,"T"),$D$1)*1,"")</f>
        <v>-149</v>
      </c>
      <c r="H17" s="45">
        <f>IFERROR(TEXT(RTD("cqg.rtd",,"ContractData",A17,"NetLastTradeToday",,"T"),$D$1)*1,"")</f>
        <v>-149</v>
      </c>
      <c r="I17" s="46">
        <f>IFERROR(RTD("cqg.rtd", ,"ContractData",A17, "T_CVol"),"")</f>
        <v>3460</v>
      </c>
      <c r="J17" s="47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3"/>
      <c r="X17" s="5" t="s">
        <v>2</v>
      </c>
      <c r="Z17" s="35"/>
      <c r="AA17" s="35"/>
      <c r="AB17" s="35"/>
      <c r="AC17" s="35"/>
      <c r="AD17" s="3"/>
      <c r="AE17" s="3"/>
      <c r="AF17" s="3"/>
      <c r="AG17" s="3"/>
      <c r="AH17" s="3"/>
      <c r="AI17" s="3"/>
    </row>
    <row r="18" spans="1:36" ht="15" customHeight="1" x14ac:dyDescent="0.3">
      <c r="A18" s="1" t="s">
        <v>26</v>
      </c>
      <c r="B18" s="44" t="str">
        <f>IFERROR(RIGHT(RTD("cqg.rtd",,"ContractData",A18, "LongDescription"),7),"")</f>
        <v xml:space="preserve"> Apr 25</v>
      </c>
      <c r="C18" s="45" t="str">
        <f>IFERROR(TEXT(RTD("cqg.rtd", ,"ContractData",A18, "Open",,"T"),$D$1),"")</f>
        <v/>
      </c>
      <c r="D18" s="45" t="str">
        <f>IFERROR(TEXT(RTD("cqg.rtd", ,"ContractData",A18, "High",,"T"),$D$1),"")</f>
        <v/>
      </c>
      <c r="E18" s="45" t="str">
        <f>IFERROR(TEXT(RTD("cqg.rtd", ,"ContractData",A18, "Low",,"T"),$D$1),"")</f>
        <v/>
      </c>
      <c r="F18" s="45" t="str">
        <f>IFERROR(TEXT(RTD("cqg.rtd", ,"ContractData",A18, "LastTradeorSettle",,"T"),$D$1),"")</f>
        <v/>
      </c>
      <c r="G18" s="45" t="str">
        <f>IFERROR(TEXT(RTD("cqg.rtd",,"ContractData",A18,"NetLastTradeToday",,"T"),$D$1)*1,"")</f>
        <v/>
      </c>
      <c r="H18" s="45" t="str">
        <f>IFERROR(TEXT(RTD("cqg.rtd",,"ContractData",A18,"NetLastTradeToday",,"T"),$D$1)*1,"")</f>
        <v/>
      </c>
      <c r="I18" s="46">
        <f>IFERROR(RTD("cqg.rtd", ,"ContractData",A18, "T_CVol"),"")</f>
        <v>0</v>
      </c>
      <c r="J18" s="47"/>
      <c r="K18" s="52"/>
      <c r="L18" s="52"/>
      <c r="M18" s="52"/>
      <c r="N18" s="52"/>
      <c r="O18" s="52"/>
      <c r="P18" s="52"/>
      <c r="Q18" s="52"/>
      <c r="R18" s="54"/>
      <c r="S18" s="55"/>
      <c r="T18" s="55"/>
      <c r="U18" s="55"/>
      <c r="V18" s="56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6" ht="15" customHeight="1" x14ac:dyDescent="0.3">
      <c r="A19" s="1" t="s">
        <v>27</v>
      </c>
      <c r="B19" s="44" t="str">
        <f>IFERROR(RIGHT(RTD("cqg.rtd",,"ContractData",A19, "LongDescription"),7),"")</f>
        <v xml:space="preserve"> May 25</v>
      </c>
      <c r="C19" s="45" t="str">
        <f>IFERROR(TEXT(RTD("cqg.rtd", ,"ContractData",A19, "Open",,"T"),$D$1),"")</f>
        <v>4128.00</v>
      </c>
      <c r="D19" s="45" t="str">
        <f>IFERROR(TEXT(RTD("cqg.rtd", ,"ContractData",A19, "High",,"T"),$D$1),"")</f>
        <v>4150.00</v>
      </c>
      <c r="E19" s="45" t="str">
        <f>IFERROR(TEXT(RTD("cqg.rtd", ,"ContractData",A19, "Low",,"T"),$D$1),"")</f>
        <v>4120.00</v>
      </c>
      <c r="F19" s="45" t="str">
        <f>IFERROR(TEXT(RTD("cqg.rtd", ,"ContractData",A19, "LastTradeorSettle",,"T"),$D$1),"")</f>
        <v>4120.00</v>
      </c>
      <c r="G19" s="45">
        <f>IFERROR(TEXT(RTD("cqg.rtd",,"ContractData",A19,"NetLastTradeToday",,"T"),$D$1)*1,"")</f>
        <v>-90</v>
      </c>
      <c r="H19" s="45">
        <f>IFERROR(TEXT(RTD("cqg.rtd",,"ContractData",A19,"NetLastTradeToday",,"T"),$D$1)*1,"")</f>
        <v>-90</v>
      </c>
      <c r="I19" s="46">
        <f>IFERROR(RTD("cqg.rtd", ,"ContractData",A19, "T_CVol"),"")</f>
        <v>17</v>
      </c>
      <c r="J19" s="47"/>
      <c r="K19" s="52"/>
      <c r="L19" s="52"/>
      <c r="M19" s="52"/>
      <c r="N19" s="52"/>
      <c r="O19" s="52"/>
      <c r="P19" s="52"/>
      <c r="Q19" s="52"/>
      <c r="R19" s="54"/>
      <c r="S19" s="55"/>
      <c r="T19" s="55"/>
      <c r="U19" s="55"/>
      <c r="V19" s="56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6" ht="15" customHeight="1" x14ac:dyDescent="0.3">
      <c r="A20" s="1" t="s">
        <v>28</v>
      </c>
      <c r="B20" s="44" t="str">
        <f>IFERROR(RIGHT(RTD("cqg.rtd",,"ContractData",A20, "LongDescription"),7),"")</f>
        <v xml:space="preserve"> Jul 25</v>
      </c>
      <c r="C20" s="45" t="str">
        <f>IFERROR(TEXT(RTD("cqg.rtd", ,"ContractData",A20, "Open",,"T"),$D$1),"")</f>
        <v>4045.00</v>
      </c>
      <c r="D20" s="45" t="str">
        <f>IFERROR(TEXT(RTD("cqg.rtd", ,"ContractData",A20, "High",,"T"),$D$1),"")</f>
        <v>4045.00</v>
      </c>
      <c r="E20" s="45" t="str">
        <f>IFERROR(TEXT(RTD("cqg.rtd", ,"ContractData",A20, "Low",,"T"),$D$1),"")</f>
        <v>3990.00</v>
      </c>
      <c r="F20" s="45" t="str">
        <f>IFERROR(TEXT(RTD("cqg.rtd", ,"ContractData",A20, "LastTradeorSettle",,"T"),$D$1),"")</f>
        <v>4000.00</v>
      </c>
      <c r="G20" s="45">
        <f>IFERROR(TEXT(RTD("cqg.rtd",,"ContractData",A20,"NetLastTradeToday",,"T"),$D$1)*1,"")</f>
        <v>-88</v>
      </c>
      <c r="H20" s="45">
        <f>IFERROR(TEXT(RTD("cqg.rtd",,"ContractData",A20,"NetLastTradeToday",,"T"),$D$1)*1,"")</f>
        <v>-88</v>
      </c>
      <c r="I20" s="46">
        <f>IFERROR(RTD("cqg.rtd", ,"ContractData",A20, "T_CVol"),"")</f>
        <v>583</v>
      </c>
      <c r="J20" s="47"/>
      <c r="K20" s="52"/>
      <c r="L20" s="52"/>
      <c r="M20" s="52"/>
      <c r="N20" s="52"/>
      <c r="O20" s="52"/>
      <c r="P20" s="52"/>
      <c r="Q20" s="52"/>
      <c r="R20" s="57"/>
      <c r="S20" s="55"/>
      <c r="T20" s="55"/>
      <c r="U20" s="55"/>
      <c r="V20" s="56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6" ht="15" customHeight="1" x14ac:dyDescent="0.3">
      <c r="A21" s="1" t="s">
        <v>29</v>
      </c>
      <c r="B21" s="44" t="str">
        <f>IFERROR(RIGHT(RTD("cqg.rtd",,"ContractData",A21, "LongDescription"),7),"")</f>
        <v xml:space="preserve"> Sep 25</v>
      </c>
      <c r="C21" s="45" t="str">
        <f>IFERROR(TEXT(RTD("cqg.rtd", ,"ContractData",A21, "Open",,"T"),$D$1),"")</f>
        <v/>
      </c>
      <c r="D21" s="45" t="str">
        <f>IFERROR(TEXT(RTD("cqg.rtd", ,"ContractData",A21, "High",,"T"),$D$1),"")</f>
        <v/>
      </c>
      <c r="E21" s="45" t="str">
        <f>IFERROR(TEXT(RTD("cqg.rtd", ,"ContractData",A21, "Low",,"T"),$D$1),"")</f>
        <v/>
      </c>
      <c r="F21" s="45" t="str">
        <f>IFERROR(TEXT(RTD("cqg.rtd", ,"ContractData",A21, "LastTradeorSettle",,"T"),$D$1),"")</f>
        <v/>
      </c>
      <c r="G21" s="45" t="str">
        <f>IFERROR(TEXT(RTD("cqg.rtd",,"ContractData",A21,"NetLastTradeToday",,"T"),$D$1)*1,"")</f>
        <v/>
      </c>
      <c r="H21" s="45" t="str">
        <f>IFERROR(TEXT(RTD("cqg.rtd",,"ContractData",A21,"NetLastTradeToday",,"T"),$D$1)*1,"")</f>
        <v/>
      </c>
      <c r="I21" s="46">
        <f>IFERROR(RTD("cqg.rtd", ,"ContractData",A21, "T_CVol"),"")</f>
        <v>0</v>
      </c>
      <c r="J21" s="47"/>
      <c r="K21" s="52"/>
      <c r="L21" s="52"/>
      <c r="M21" s="52"/>
      <c r="N21" s="52"/>
      <c r="O21" s="52"/>
      <c r="P21" s="52"/>
      <c r="Q21" s="52"/>
      <c r="R21" s="54"/>
      <c r="S21" s="55"/>
      <c r="T21" s="55"/>
      <c r="U21" s="55"/>
      <c r="V21" s="56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6" ht="15" customHeight="1" x14ac:dyDescent="0.3">
      <c r="A22" s="1" t="s">
        <v>30</v>
      </c>
      <c r="B22" s="44" t="str">
        <f>IFERROR(RIGHT(RTD("cqg.rtd",,"ContractData",A22, "LongDescription"),7),"")</f>
        <v xml:space="preserve"> Dec 25</v>
      </c>
      <c r="C22" s="45" t="str">
        <f>IFERROR(TEXT(RTD("cqg.rtd", ,"ContractData",A22, "Open",,"T"),$D$1),"")</f>
        <v/>
      </c>
      <c r="D22" s="45" t="str">
        <f>IFERROR(TEXT(RTD("cqg.rtd", ,"ContractData",A22, "High",,"T"),$D$1),"")</f>
        <v/>
      </c>
      <c r="E22" s="45" t="str">
        <f>IFERROR(TEXT(RTD("cqg.rtd", ,"ContractData",A22, "Low",,"T"),$D$1),"")</f>
        <v/>
      </c>
      <c r="F22" s="45" t="str">
        <f>IFERROR(TEXT(RTD("cqg.rtd", ,"ContractData",A22, "LastTradeorSettle",,"T"),$D$1),"")</f>
        <v/>
      </c>
      <c r="G22" s="45" t="str">
        <f>IFERROR(TEXT(RTD("cqg.rtd",,"ContractData",A22,"NetLastTradeToday",,"T"),$D$1)*1,"")</f>
        <v/>
      </c>
      <c r="H22" s="45" t="str">
        <f>IFERROR(TEXT(RTD("cqg.rtd",,"ContractData",A22,"NetLastTradeToday",,"T"),$D$1)*1,"")</f>
        <v/>
      </c>
      <c r="I22" s="46">
        <f>IFERROR(RTD("cqg.rtd", ,"ContractData",A22, "T_CVol"),"")</f>
        <v>0</v>
      </c>
      <c r="J22" s="47"/>
      <c r="K22" s="52"/>
      <c r="L22" s="52"/>
      <c r="M22" s="52"/>
      <c r="N22" s="52"/>
      <c r="O22" s="52"/>
      <c r="P22" s="52"/>
      <c r="Q22" s="52"/>
      <c r="R22" s="54"/>
      <c r="S22" s="55"/>
      <c r="T22" s="55"/>
      <c r="U22" s="55"/>
      <c r="V22" s="56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6" ht="15" customHeight="1" x14ac:dyDescent="0.3">
      <c r="A23" s="1" t="s">
        <v>31</v>
      </c>
      <c r="B23" s="44" t="str">
        <f>IFERROR(RIGHT(RTD("cqg.rtd",,"ContractData",A23, "LongDescription"),7),"")</f>
        <v xml:space="preserve"> Jul 26</v>
      </c>
      <c r="C23" s="45" t="str">
        <f>IFERROR(TEXT(RTD("cqg.rtd", ,"ContractData",A23, "Open",,"T"),$D$1),"")</f>
        <v/>
      </c>
      <c r="D23" s="45" t="str">
        <f>IFERROR(TEXT(RTD("cqg.rtd", ,"ContractData",A23, "High",,"T"),$D$1),"")</f>
        <v/>
      </c>
      <c r="E23" s="45" t="str">
        <f>IFERROR(TEXT(RTD("cqg.rtd", ,"ContractData",A23, "Low",,"T"),$D$1),"")</f>
        <v/>
      </c>
      <c r="F23" s="45" t="str">
        <f>IFERROR(TEXT(RTD("cqg.rtd", ,"ContractData",A23, "LastTradeorSettle",,"T"),$D$1),"")</f>
        <v/>
      </c>
      <c r="G23" s="45" t="str">
        <f>IFERROR(TEXT(RTD("cqg.rtd",,"ContractData",A23,"NetLastTradeToday",,"T"),$D$1)*1,"")</f>
        <v/>
      </c>
      <c r="H23" s="45" t="str">
        <f>IFERROR(TEXT(RTD("cqg.rtd",,"ContractData",A23,"NetLastTradeToday",,"T"),$D$1)*1,"")</f>
        <v/>
      </c>
      <c r="I23" s="46">
        <f>IFERROR(RTD("cqg.rtd", ,"ContractData",A23, "T_CVol"),"")</f>
        <v>0</v>
      </c>
      <c r="J23" s="47"/>
      <c r="K23" s="52"/>
      <c r="L23" s="52"/>
      <c r="M23" s="52"/>
      <c r="N23" s="52"/>
      <c r="O23" s="52"/>
      <c r="P23" s="52"/>
      <c r="Q23" s="52"/>
      <c r="R23" s="54"/>
      <c r="S23" s="55"/>
      <c r="T23" s="55"/>
      <c r="U23" s="55"/>
      <c r="V23" s="56"/>
    </row>
    <row r="24" spans="1:36" ht="15" customHeight="1" x14ac:dyDescent="0.3">
      <c r="B24" s="44"/>
      <c r="C24" s="45"/>
      <c r="D24" s="45"/>
      <c r="E24" s="45"/>
      <c r="F24" s="45"/>
      <c r="G24" s="45"/>
      <c r="H24" s="45"/>
      <c r="I24" s="46"/>
      <c r="J24" s="47"/>
      <c r="K24" s="52"/>
      <c r="L24" s="52"/>
      <c r="M24" s="52"/>
      <c r="N24" s="52"/>
      <c r="O24" s="52"/>
      <c r="P24" s="52"/>
      <c r="Q24" s="52"/>
      <c r="R24" s="54"/>
      <c r="S24" s="55"/>
      <c r="T24" s="55"/>
      <c r="U24" s="55"/>
      <c r="V24" s="56"/>
    </row>
    <row r="25" spans="1:36" ht="12" customHeight="1" x14ac:dyDescent="0.3">
      <c r="B25" s="181"/>
      <c r="C25" s="175"/>
      <c r="D25" s="58"/>
      <c r="E25" s="59"/>
      <c r="F25" s="60"/>
      <c r="G25" s="59"/>
      <c r="H25" s="61"/>
      <c r="I25" s="59"/>
      <c r="J25" s="62"/>
      <c r="K25" s="63"/>
      <c r="L25" s="63"/>
      <c r="M25" s="63"/>
      <c r="N25" s="63"/>
      <c r="O25" s="63"/>
      <c r="P25" s="63"/>
      <c r="Q25" s="63"/>
      <c r="R25" s="64"/>
      <c r="S25" s="65"/>
      <c r="T25" s="65"/>
      <c r="U25" s="66"/>
      <c r="V25" s="55"/>
    </row>
    <row r="26" spans="1:36" ht="15" customHeight="1" x14ac:dyDescent="0.2">
      <c r="B26" s="171" t="s">
        <v>58</v>
      </c>
      <c r="C26" s="172"/>
      <c r="D26" s="172"/>
      <c r="E26" s="172"/>
      <c r="F26" s="172"/>
      <c r="G26" s="172"/>
      <c r="H26" s="172"/>
      <c r="I26" s="173"/>
      <c r="J26" s="67"/>
      <c r="K26" s="165" t="s">
        <v>59</v>
      </c>
      <c r="L26" s="166"/>
      <c r="M26" s="166"/>
      <c r="N26" s="166"/>
      <c r="O26" s="166"/>
      <c r="P26" s="166"/>
      <c r="Q26" s="166"/>
      <c r="R26" s="167"/>
      <c r="S26" s="68"/>
      <c r="T26" s="68"/>
      <c r="U26" s="68"/>
      <c r="V26" s="68"/>
      <c r="AJ26" s="5"/>
    </row>
    <row r="27" spans="1:36" ht="15" customHeight="1" x14ac:dyDescent="0.3">
      <c r="B27" s="168"/>
      <c r="C27" s="169"/>
      <c r="D27" s="169"/>
      <c r="E27" s="169"/>
      <c r="F27" s="169"/>
      <c r="G27" s="169"/>
      <c r="H27" s="169"/>
      <c r="I27" s="170"/>
      <c r="J27" s="67"/>
      <c r="K27" s="168"/>
      <c r="L27" s="169"/>
      <c r="M27" s="169"/>
      <c r="N27" s="169"/>
      <c r="O27" s="169"/>
      <c r="P27" s="169"/>
      <c r="Q27" s="169"/>
      <c r="R27" s="170"/>
      <c r="S27" s="69"/>
      <c r="T27" s="70"/>
      <c r="U27" s="70"/>
      <c r="V27" s="70"/>
    </row>
    <row r="28" spans="1:36" ht="15" customHeight="1" x14ac:dyDescent="0.3">
      <c r="B28" s="37" t="s">
        <v>10</v>
      </c>
      <c r="C28" s="38" t="s">
        <v>4</v>
      </c>
      <c r="D28" s="38" t="s">
        <v>5</v>
      </c>
      <c r="E28" s="38" t="s">
        <v>6</v>
      </c>
      <c r="F28" s="38" t="s">
        <v>3</v>
      </c>
      <c r="G28" s="38" t="s">
        <v>7</v>
      </c>
      <c r="H28" s="38" t="s">
        <v>7</v>
      </c>
      <c r="I28" s="71" t="s">
        <v>8</v>
      </c>
      <c r="J28" s="72"/>
      <c r="K28" s="37" t="s">
        <v>10</v>
      </c>
      <c r="L28" s="38" t="s">
        <v>4</v>
      </c>
      <c r="M28" s="38" t="s">
        <v>5</v>
      </c>
      <c r="N28" s="38" t="s">
        <v>6</v>
      </c>
      <c r="O28" s="38" t="s">
        <v>3</v>
      </c>
      <c r="P28" s="38" t="s">
        <v>7</v>
      </c>
      <c r="Q28" s="38" t="s">
        <v>7</v>
      </c>
      <c r="R28" s="71" t="s">
        <v>8</v>
      </c>
      <c r="S28" s="70"/>
      <c r="T28" s="70"/>
      <c r="U28" s="70"/>
      <c r="V28" s="70"/>
      <c r="X28" s="5" t="s">
        <v>2</v>
      </c>
    </row>
    <row r="29" spans="1:36" ht="15" customHeight="1" x14ac:dyDescent="0.3">
      <c r="A29" s="1" t="s">
        <v>15</v>
      </c>
      <c r="B29" s="73" t="str">
        <f>LEFT(RIGHT(RTD("cqg.rtd", ,"ContractData",A29, "LongDescription",, "T"),14),3)&amp;" &amp; "&amp;LEFT(RIGHT(RTD("cqg.rtd", ,"ContractData",A29, "LongDescription",, "T"),4),3)</f>
        <v>X24 &amp; Z24</v>
      </c>
      <c r="C29" s="45" t="str">
        <f>IF(B29="","",TEXT(RTD("cqg.rtd", ,"ContractData",A29, "Open",,"T"),$D$1))</f>
        <v>-85.00</v>
      </c>
      <c r="D29" s="45" t="str">
        <f>IF(B29="","",TEXT(RTD("cqg.rtd",,"ContractData",A29,"High",,"T"),$D$1))</f>
        <v>-50.00</v>
      </c>
      <c r="E29" s="45" t="str">
        <f>IF(B29="","",TEXT(RTD("cqg.rtd", ,"ContractData",A29, "Low",,"T"),$D$1))</f>
        <v>-81.00</v>
      </c>
      <c r="F29" s="45">
        <f>IFERROR(IF(B29="","",TEXT(RTD("cqg.rtd",,"ContractData",A29,"LastTradeorSettle",,"T"),$D$1))*1,"")</f>
        <v>-50</v>
      </c>
      <c r="G29" s="74">
        <f>IFERROR(IF(B29="","",TEXT(RTD("cqg.rtd",,"ContractData",A29,"NetLastTradeToday",,"T"),$D$1)*1),"")</f>
        <v>31</v>
      </c>
      <c r="H29" s="75">
        <f>IFERROR(IF(B29="","",TEXT(RTD("cqg.rtd",,"ContractData",A29,"NetLastTradeToday",,"T"),$D$1)*1),"")</f>
        <v>31</v>
      </c>
      <c r="I29" s="76">
        <f>IF(B29="","",RTD("cqg.rtd", ,"ContractData",A29, "T_CVol"))</f>
        <v>229</v>
      </c>
      <c r="J29" s="1" t="s">
        <v>32</v>
      </c>
      <c r="K29" s="77" t="str">
        <f>LEFT(RIGHT(RTD("cqg.rtd", ,"ContractData",J29, "LongDescription",, "T"),14),3)&amp;" &amp; "&amp;LEFT(RIGHT(RTD("cqg.rtd", ,"ContractData",J29, "LongDescription",, "T"),4),3)</f>
        <v>X24 &amp; F25</v>
      </c>
      <c r="L29" s="45" t="str">
        <f>IF(K29="","",TEXT(RTD("cqg.rtd", ,"ContractData",J29, "Open",,"T"),$D$1))</f>
        <v/>
      </c>
      <c r="M29" s="45" t="str">
        <f>IF(K29="","",TEXT(RTD("cqg.rtd",,"ContractData",J29,"High",,"T"),$D$1))</f>
        <v/>
      </c>
      <c r="N29" s="45" t="str">
        <f>IF(K29="","",TEXT(RTD("cqg.rtd", ,"ContractData",J29, "Low",,"T"),$D$1))</f>
        <v/>
      </c>
      <c r="O29" s="45" t="str">
        <f>IFERROR(IF(K29="","",TEXT(RTD("cqg.rtd",,"ContractData",J29,"LastTradeorSettle",,"T"),$D$1))*1,"")</f>
        <v/>
      </c>
      <c r="P29" s="74" t="str">
        <f>IFERROR(IF(K29="","",TEXT(RTD("cqg.rtd",,"ContractData",J29,"NetLastTradeToday",,"T"),$D$1)*1),"")</f>
        <v/>
      </c>
      <c r="Q29" s="75" t="str">
        <f>IFERROR(IF(K29="","",TEXT(RTD("cqg.rtd",,"ContractData",J29,"NetLastTradeToday",,"T"),$D$1)*1),"")</f>
        <v/>
      </c>
      <c r="R29" s="78">
        <f>IF(K29="","",RTD("cqg.rtd", ,"ContractData",J29, "T_CVol"))</f>
        <v>0</v>
      </c>
      <c r="S29" s="70"/>
      <c r="T29" s="70"/>
      <c r="U29" s="70"/>
      <c r="V29" s="70"/>
    </row>
    <row r="30" spans="1:36" ht="15" customHeight="1" x14ac:dyDescent="0.3">
      <c r="A30" s="1" t="s">
        <v>16</v>
      </c>
      <c r="B30" s="73" t="str">
        <f>LEFT(RIGHT(RTD("cqg.rtd", ,"ContractData",A30, "LongDescription",, "T"),14),3)&amp;" &amp; "&amp;LEFT(RIGHT(RTD("cqg.rtd", ,"ContractData",A30, "LongDescription",, "T"),4),3)</f>
        <v>Z24 &amp; F25</v>
      </c>
      <c r="C30" s="45" t="str">
        <f>IF(B30="","",TEXT(RTD("cqg.rtd", ,"ContractData",A30, "Open",,"T"),$D$1))</f>
        <v>-50.00</v>
      </c>
      <c r="D30" s="45" t="str">
        <f>IF(B30="","",TEXT(RTD("cqg.rtd",,"ContractData",A30,"High",,"T"),$D$1))</f>
        <v>-40.00</v>
      </c>
      <c r="E30" s="45" t="str">
        <f>IF(B30="","",TEXT(RTD("cqg.rtd", ,"ContractData",A30, "Low",,"T"),$D$1))</f>
        <v>-69.00</v>
      </c>
      <c r="F30" s="45">
        <f>IFERROR(IF(B30="","",TEXT(RTD("cqg.rtd",,"ContractData",A30,"LastTradeorSettle",,"T"),$D$1))*1,"")</f>
        <v>-69</v>
      </c>
      <c r="G30" s="74">
        <f>IFERROR(IF(B30="","",TEXT(RTD("cqg.rtd",,"ContractData",A30,"NetLastTradeToday",,"T"),$D$1)*1),"")</f>
        <v>-29</v>
      </c>
      <c r="H30" s="75">
        <f>IFERROR(IF(B30="","",TEXT(RTD("cqg.rtd",,"ContractData",A30,"NetLastTradeToday",,"T"),$D$1)*1),"")</f>
        <v>-29</v>
      </c>
      <c r="I30" s="76">
        <f>IF(B30="","",RTD("cqg.rtd", ,"ContractData",A30, "T_CVol"))</f>
        <v>3420</v>
      </c>
      <c r="J30" s="1" t="s">
        <v>33</v>
      </c>
      <c r="K30" s="79" t="str">
        <f>LEFT(RIGHT(RTD("cqg.rtd", ,"ContractData",J30, "LongDescription",, "T"),14),3)&amp;" &amp; "&amp;LEFT(RIGHT(RTD("cqg.rtd", ,"ContractData",J30, "LongDescription",, "T"),4),3)</f>
        <v>Z24 &amp; G25</v>
      </c>
      <c r="L30" s="45" t="str">
        <f>IF(K30="","",TEXT(RTD("cqg.rtd", ,"ContractData",J30, "Open",,"T"),$D$1))</f>
        <v/>
      </c>
      <c r="M30" s="45" t="str">
        <f>IF(K30="","",TEXT(RTD("cqg.rtd",,"ContractData",J30,"High",,"T"),$D$1))</f>
        <v/>
      </c>
      <c r="N30" s="45" t="str">
        <f>IF(K30="","",TEXT(RTD("cqg.rtd", ,"ContractData",J30, "Low",,"T"),$D$1))</f>
        <v/>
      </c>
      <c r="O30" s="45" t="str">
        <f>IFERROR(IF(K30="","",TEXT(RTD("cqg.rtd",,"ContractData",J30,"LastTradeorSettle",,"T"),$D$1))*1,"")</f>
        <v/>
      </c>
      <c r="P30" s="74" t="str">
        <f>IFERROR(IF(K30="","",TEXT(RTD("cqg.rtd",,"ContractData",J30,"NetLastTradeToday",,"T"),$D$1)*1),"")</f>
        <v/>
      </c>
      <c r="Q30" s="75" t="str">
        <f>IFERROR(IF(K30="","",TEXT(RTD("cqg.rtd",,"ContractData",J30,"NetLastTradeToday",,"T"),$D$1)*1),"")</f>
        <v/>
      </c>
      <c r="R30" s="78">
        <f>IF(K30="","",RTD("cqg.rtd", ,"ContractData",J30, "T_CVol"))</f>
        <v>0</v>
      </c>
      <c r="S30" s="55"/>
      <c r="T30" s="55"/>
      <c r="U30" s="55"/>
      <c r="V30" s="55"/>
    </row>
    <row r="31" spans="1:36" ht="15" customHeight="1" x14ac:dyDescent="0.3">
      <c r="A31" s="1" t="s">
        <v>17</v>
      </c>
      <c r="B31" s="73" t="str">
        <f>LEFT(RIGHT(RTD("cqg.rtd", ,"ContractData",A31, "LongDescription",, "T"),14),3)&amp;" &amp; "&amp;LEFT(RIGHT(RTD("cqg.rtd", ,"ContractData",A31, "LongDescription",, "T"),4),3)</f>
        <v>F25 &amp; G25</v>
      </c>
      <c r="C31" s="45" t="str">
        <f>IF(B31="","",TEXT(RTD("cqg.rtd", ,"ContractData",A31, "Open",,"T"),$D$1))</f>
        <v/>
      </c>
      <c r="D31" s="45" t="str">
        <f>IF(B31="","",TEXT(RTD("cqg.rtd",,"ContractData",A31,"High",,"T"),$D$1))</f>
        <v/>
      </c>
      <c r="E31" s="45" t="str">
        <f>IF(B31="","",TEXT(RTD("cqg.rtd", ,"ContractData",A31, "Low",,"T"),$D$1))</f>
        <v/>
      </c>
      <c r="F31" s="45" t="str">
        <f>IFERROR(IF(B31="","",TEXT(RTD("cqg.rtd",,"ContractData",A31,"LastTradeorSettle",,"T"),$D$1))*1,"")</f>
        <v/>
      </c>
      <c r="G31" s="74" t="str">
        <f>IFERROR(IF(B31="","",TEXT(RTD("cqg.rtd",,"ContractData",A31,"NetLastTradeToday",,"T"),$D$1)*1),"")</f>
        <v/>
      </c>
      <c r="H31" s="75" t="str">
        <f>IFERROR(IF(B31="","",TEXT(RTD("cqg.rtd",,"ContractData",A31,"NetLastTradeToday",,"T"),$D$1)*1),"")</f>
        <v/>
      </c>
      <c r="I31" s="76">
        <f>IF(B31="","",RTD("cqg.rtd", ,"ContractData",A31, "T_CVol"))</f>
        <v>0</v>
      </c>
      <c r="J31" s="1" t="s">
        <v>34</v>
      </c>
      <c r="K31" s="79" t="str">
        <f>LEFT(RIGHT(RTD("cqg.rtd", ,"ContractData",J31, "LongDescription",, "T"),14),3)&amp;" &amp; "&amp;LEFT(RIGHT(RTD("cqg.rtd", ,"ContractData",J31, "LongDescription",, "T"),4),3)</f>
        <v>F25 &amp; H25</v>
      </c>
      <c r="L31" s="45" t="str">
        <f>IF(K31="","",TEXT(RTD("cqg.rtd", ,"ContractData",J31, "Open",,"T"),$D$1))</f>
        <v/>
      </c>
      <c r="M31" s="45" t="str">
        <f>IF(K31="","",TEXT(RTD("cqg.rtd",,"ContractData",J31,"High",,"T"),$D$1))</f>
        <v/>
      </c>
      <c r="N31" s="45" t="str">
        <f>IF(K31="","",TEXT(RTD("cqg.rtd", ,"ContractData",J31, "Low",,"T"),$D$1))</f>
        <v/>
      </c>
      <c r="O31" s="45" t="str">
        <f>IFERROR(IF(K31="","",TEXT(RTD("cqg.rtd",,"ContractData",J31,"LastTradeorSettle",,"T"),$D$1))*1,"")</f>
        <v/>
      </c>
      <c r="P31" s="74" t="str">
        <f>IFERROR(IF(K31="","",TEXT(RTD("cqg.rtd",,"ContractData",J31,"NetLastTradeToday",,"T"),$D$1)*1),"")</f>
        <v/>
      </c>
      <c r="Q31" s="75" t="str">
        <f>IFERROR(IF(K31="","",TEXT(RTD("cqg.rtd",,"ContractData",J31,"NetLastTradeToday",,"T"),$D$1)*1),"")</f>
        <v/>
      </c>
      <c r="R31" s="78">
        <f>IF(K31="","",RTD("cqg.rtd", ,"ContractData",J31, "T_CVol"))</f>
        <v>69</v>
      </c>
      <c r="S31" s="55"/>
      <c r="T31" s="55"/>
      <c r="U31" s="55"/>
      <c r="V31" s="55"/>
    </row>
    <row r="32" spans="1:36" ht="15" customHeight="1" x14ac:dyDescent="0.3">
      <c r="A32" s="1" t="s">
        <v>18</v>
      </c>
      <c r="B32" s="73" t="str">
        <f>LEFT(RIGHT(RTD("cqg.rtd", ,"ContractData",A32, "LongDescription",, "T"),14),3)&amp;" &amp; "&amp;LEFT(RIGHT(RTD("cqg.rtd", ,"ContractData",A32, "LongDescription",, "T"),4),3)</f>
        <v>G25 &amp; H25</v>
      </c>
      <c r="C32" s="45" t="str">
        <f>IF(B32="","",TEXT(RTD("cqg.rtd", ,"ContractData",A32, "Open",,"T"),$D$1))</f>
        <v/>
      </c>
      <c r="D32" s="45" t="str">
        <f>IF(B32="","",TEXT(RTD("cqg.rtd",,"ContractData",A32,"High",,"T"),$D$1))</f>
        <v/>
      </c>
      <c r="E32" s="45" t="str">
        <f>IF(B32="","",TEXT(RTD("cqg.rtd", ,"ContractData",A32, "Low",,"T"),$D$1))</f>
        <v/>
      </c>
      <c r="F32" s="45" t="str">
        <f>IFERROR(IF(B32="","",TEXT(RTD("cqg.rtd",,"ContractData",A32,"LastTradeorSettle",,"T"),$D$1))*1,"")</f>
        <v/>
      </c>
      <c r="G32" s="74" t="str">
        <f>IFERROR(IF(B32="","",TEXT(RTD("cqg.rtd",,"ContractData",A32,"NetLastTradeToday",,"T"),$D$1)*1),"")</f>
        <v/>
      </c>
      <c r="H32" s="75" t="str">
        <f>IFERROR(IF(B32="","",TEXT(RTD("cqg.rtd",,"ContractData",A32,"NetLastTradeToday",,"T"),$D$1)*1),"")</f>
        <v/>
      </c>
      <c r="I32" s="76">
        <f>IF(B32="","",RTD("cqg.rtd", ,"ContractData",A32, "T_CVol"))</f>
        <v>0</v>
      </c>
      <c r="J32" s="1" t="s">
        <v>35</v>
      </c>
      <c r="K32" s="79" t="str">
        <f>LEFT(RIGHT(RTD("cqg.rtd", ,"ContractData",J32, "LongDescription",, "T"),14),3)&amp;" &amp; "&amp;LEFT(RIGHT(RTD("cqg.rtd", ,"ContractData",J32, "LongDescription",, "T"),4),3)</f>
        <v>G25 &amp; J25</v>
      </c>
      <c r="L32" s="45" t="str">
        <f>IF(K32="","",TEXT(RTD("cqg.rtd", ,"ContractData",J32, "Open",,"T"),$D$1))</f>
        <v/>
      </c>
      <c r="M32" s="45" t="str">
        <f>IF(K32="","",TEXT(RTD("cqg.rtd",,"ContractData",J32,"High",,"T"),$D$1))</f>
        <v/>
      </c>
      <c r="N32" s="45" t="str">
        <f>IF(K32="","",TEXT(RTD("cqg.rtd", ,"ContractData",J32, "Low",,"T"),$D$1))</f>
        <v/>
      </c>
      <c r="O32" s="45" t="str">
        <f>IFERROR(IF(K32="","",TEXT(RTD("cqg.rtd",,"ContractData",J32,"LastTradeorSettle",,"T"),$D$1))*1,"")</f>
        <v/>
      </c>
      <c r="P32" s="74" t="str">
        <f>IFERROR(IF(K32="","",TEXT(RTD("cqg.rtd",,"ContractData",J32,"NetLastTradeToday",,"T"),$D$1)*1),"")</f>
        <v/>
      </c>
      <c r="Q32" s="75" t="str">
        <f>IFERROR(IF(K32="","",TEXT(RTD("cqg.rtd",,"ContractData",J32,"NetLastTradeToday",,"T"),$D$1)*1),"")</f>
        <v/>
      </c>
      <c r="R32" s="78">
        <f>IF(K32="","",RTD("cqg.rtd", ,"ContractData",J32, "T_CVol"))</f>
        <v>0</v>
      </c>
      <c r="S32" s="55"/>
      <c r="T32" s="55"/>
      <c r="U32" s="55"/>
      <c r="V32" s="55"/>
    </row>
    <row r="33" spans="1:22" ht="15" customHeight="1" x14ac:dyDescent="0.3">
      <c r="A33" s="1" t="s">
        <v>19</v>
      </c>
      <c r="B33" s="73" t="str">
        <f>LEFT(RIGHT(RTD("cqg.rtd", ,"ContractData",A33, "LongDescription",, "T"),14),3)&amp;" &amp; "&amp;LEFT(RIGHT(RTD("cqg.rtd", ,"ContractData",A33, "LongDescription",, "T"),4),3)</f>
        <v>H25 &amp; J25</v>
      </c>
      <c r="C33" s="45" t="str">
        <f>IF(B33="","",TEXT(RTD("cqg.rtd", ,"ContractData",A33, "Open",,"T"),$D$1))</f>
        <v/>
      </c>
      <c r="D33" s="45" t="str">
        <f>IF(B33="","",TEXT(RTD("cqg.rtd",,"ContractData",A33,"High",,"T"),$D$1))</f>
        <v/>
      </c>
      <c r="E33" s="45" t="str">
        <f>IF(B33="","",TEXT(RTD("cqg.rtd", ,"ContractData",A33, "Low",,"T"),$D$1))</f>
        <v/>
      </c>
      <c r="F33" s="45" t="str">
        <f>IFERROR(IF(B33="","",TEXT(RTD("cqg.rtd",,"ContractData",A33,"LastTradeorSettle",,"T"),$D$1))*1,"")</f>
        <v/>
      </c>
      <c r="G33" s="74" t="str">
        <f>IFERROR(IF(B33="","",TEXT(RTD("cqg.rtd",,"ContractData",A33,"NetLastTradeToday",,"T"),$D$1)*1),"")</f>
        <v/>
      </c>
      <c r="H33" s="75" t="str">
        <f>IFERROR(IF(B33="","",TEXT(RTD("cqg.rtd",,"ContractData",A33,"NetLastTradeToday",,"T"),$D$1)*1),"")</f>
        <v/>
      </c>
      <c r="I33" s="76">
        <f>IF(B33="","",RTD("cqg.rtd", ,"ContractData",A33, "T_CVol"))</f>
        <v>0</v>
      </c>
      <c r="J33" s="1" t="s">
        <v>36</v>
      </c>
      <c r="K33" s="79" t="str">
        <f>LEFT(RIGHT(RTD("cqg.rtd", ,"ContractData",J33, "LongDescription",, "T"),14),3)&amp;" &amp; "&amp;LEFT(RIGHT(RTD("cqg.rtd", ,"ContractData",J33, "LongDescription",, "T"),4),3)</f>
        <v>H25 &amp; K25</v>
      </c>
      <c r="L33" s="45" t="str">
        <f>IF(K33="","",TEXT(RTD("cqg.rtd", ,"ContractData",J33, "Open",,"T"),$D$1))</f>
        <v/>
      </c>
      <c r="M33" s="45" t="str">
        <f>IF(K33="","",TEXT(RTD("cqg.rtd",,"ContractData",J33,"High",,"T"),$D$1))</f>
        <v/>
      </c>
      <c r="N33" s="45" t="str">
        <f>IF(K33="","",TEXT(RTD("cqg.rtd", ,"ContractData",J33, "Low",,"T"),$D$1))</f>
        <v/>
      </c>
      <c r="O33" s="45" t="str">
        <f>IFERROR(IF(K33="","",TEXT(RTD("cqg.rtd",,"ContractData",J33,"LastTradeorSettle",,"T"),$D$1))*1,"")</f>
        <v/>
      </c>
      <c r="P33" s="74" t="str">
        <f>IFERROR(IF(K33="","",TEXT(RTD("cqg.rtd",,"ContractData",J33,"NetLastTradeToday",,"T"),$D$1)*1),"")</f>
        <v/>
      </c>
      <c r="Q33" s="75" t="str">
        <f>IFERROR(IF(K33="","",TEXT(RTD("cqg.rtd",,"ContractData",J33,"NetLastTradeToday",,"T"),$D$1)*1),"")</f>
        <v/>
      </c>
      <c r="R33" s="78">
        <f>IF(K33="","",RTD("cqg.rtd", ,"ContractData",J33, "T_CVol"))</f>
        <v>0</v>
      </c>
      <c r="S33" s="55"/>
      <c r="T33" s="55"/>
      <c r="U33" s="55"/>
      <c r="V33" s="55"/>
    </row>
    <row r="34" spans="1:22" ht="15" customHeight="1" x14ac:dyDescent="0.3">
      <c r="A34" s="1" t="s">
        <v>20</v>
      </c>
      <c r="B34" s="73" t="str">
        <f>LEFT(RIGHT(RTD("cqg.rtd", ,"ContractData",A34, "LongDescription",, "T"),14),3)&amp;" &amp; "&amp;LEFT(RIGHT(RTD("cqg.rtd", ,"ContractData",A34, "LongDescription",, "T"),4),3)</f>
        <v>J25 &amp; K25</v>
      </c>
      <c r="C34" s="45" t="str">
        <f>IF(B34="","",TEXT(RTD("cqg.rtd", ,"ContractData",A34, "Open",,"T"),$D$1))</f>
        <v/>
      </c>
      <c r="D34" s="45" t="str">
        <f>IF(B34="","",TEXT(RTD("cqg.rtd",,"ContractData",A34,"High",,"T"),$D$1))</f>
        <v/>
      </c>
      <c r="E34" s="45" t="str">
        <f>IF(B34="","",TEXT(RTD("cqg.rtd", ,"ContractData",A34, "Low",,"T"),$D$1))</f>
        <v/>
      </c>
      <c r="F34" s="45" t="str">
        <f>IFERROR(IF(B34="","",TEXT(RTD("cqg.rtd",,"ContractData",A34,"LastTradeorSettle",,"T"),$D$1))*1,"")</f>
        <v/>
      </c>
      <c r="G34" s="74" t="str">
        <f>IFERROR(IF(B34="","",TEXT(RTD("cqg.rtd",,"ContractData",A34,"NetLastTradeToday",,"T"),$D$1)*1),"")</f>
        <v/>
      </c>
      <c r="H34" s="75" t="str">
        <f>IFERROR(IF(B34="","",TEXT(RTD("cqg.rtd",,"ContractData",A34,"NetLastTradeToday",,"T"),$D$1)*1),"")</f>
        <v/>
      </c>
      <c r="I34" s="76">
        <f>IF(B34="","",RTD("cqg.rtd", ,"ContractData",A34, "T_CVol"))</f>
        <v>0</v>
      </c>
      <c r="J34" s="1" t="s">
        <v>37</v>
      </c>
      <c r="K34" s="79" t="str">
        <f>LEFT(RIGHT(RTD("cqg.rtd", ,"ContractData",J34, "LongDescription",, "T"),14),3)&amp;" &amp; "&amp;LEFT(RIGHT(RTD("cqg.rtd", ,"ContractData",J34, "LongDescription",, "T"),4),3)</f>
        <v>K25 &amp; N25</v>
      </c>
      <c r="L34" s="45" t="str">
        <f>IF(K34="","",TEXT(RTD("cqg.rtd", ,"ContractData",J34, "Open",,"T"),$D$1))</f>
        <v>-111.00</v>
      </c>
      <c r="M34" s="45" t="str">
        <f>IF(K34="","",TEXT(RTD("cqg.rtd",,"ContractData",J34,"High",,"T"),$D$1))</f>
        <v>-122.00</v>
      </c>
      <c r="N34" s="45" t="str">
        <f>IF(K34="","",TEXT(RTD("cqg.rtd", ,"ContractData",J34, "Low",,"T"),$D$1))</f>
        <v>-122.00</v>
      </c>
      <c r="O34" s="45">
        <f>IFERROR(IF(K34="","",TEXT(RTD("cqg.rtd",,"ContractData",J34,"LastTradeorSettle",,"T"),$D$1))*1,"")</f>
        <v>-111</v>
      </c>
      <c r="P34" s="74">
        <f>IFERROR(IF(K34="","",TEXT(RTD("cqg.rtd",,"ContractData",J34,"NetLastTradeToday",,"T"),$D$1)*1),"")</f>
        <v>11</v>
      </c>
      <c r="Q34" s="75">
        <f>IFERROR(IF(K34="","",TEXT(RTD("cqg.rtd",,"ContractData",J34,"NetLastTradeToday",,"T"),$D$1)*1),"")</f>
        <v>11</v>
      </c>
      <c r="R34" s="78">
        <f>IF(K34="","",RTD("cqg.rtd", ,"ContractData",J34, "T_CVol"))</f>
        <v>2</v>
      </c>
      <c r="S34" s="55"/>
      <c r="T34" s="55"/>
      <c r="U34" s="55"/>
      <c r="V34" s="55"/>
    </row>
    <row r="35" spans="1:22" ht="15" customHeight="1" x14ac:dyDescent="0.3">
      <c r="B35" s="80"/>
      <c r="C35" s="80"/>
      <c r="D35" s="80"/>
      <c r="E35" s="80"/>
      <c r="F35" s="8"/>
      <c r="G35" s="81"/>
      <c r="H35" s="82"/>
      <c r="I35" s="83"/>
      <c r="J35" s="1" t="s">
        <v>38</v>
      </c>
      <c r="K35" s="79" t="str">
        <f>LEFT(RIGHT(RTD("cqg.rtd", ,"ContractData",J35, "LongDescription",, "T"),14),3)&amp;" &amp; "&amp;LEFT(RIGHT(RTD("cqg.rtd", ,"ContractData",J35, "LongDescription",, "T"),4),3)</f>
        <v>N25 &amp; U25</v>
      </c>
      <c r="L35" s="84" t="str">
        <f>IF(J35="","",TEXT(RTD("cqg.rtd", ,"ContractData",J35, "Open",,"T"),$D$1))</f>
        <v/>
      </c>
      <c r="M35" s="84" t="str">
        <f>IF(K35="","",TEXT(RTD("cqg.rtd",,"ContractData",J35,"High",,"T"),$D$1))</f>
        <v/>
      </c>
      <c r="N35" s="84" t="str">
        <f>IF(K35="","",TEXT(RTD("cqg.rtd", ,"ContractData",J35, "Low",,"T"),$D$1))</f>
        <v/>
      </c>
      <c r="O35" s="45" t="str">
        <f>IFERROR(IF(K35="","",TEXT(RTD("cqg.rtd",,"ContractData",J35,"LastTradeorSettle",,"T"),$D$1))*1,"")</f>
        <v/>
      </c>
      <c r="P35" s="74" t="str">
        <f>IFERROR(IF(K35="","",TEXT(RTD("cqg.rtd",,"ContractData",J35,"NetLastTradeToday",,"T"),$D$1)*1),"")</f>
        <v/>
      </c>
      <c r="Q35" s="85" t="str">
        <f>IFERROR(IF(K35="","",TEXT(RTD("cqg.rtd",,"ContractData",J35,"NetLastTradeToday",,"T"),$D$1)*1),"")</f>
        <v/>
      </c>
      <c r="R35" s="78">
        <f>IF(K35="","",RTD("cqg.rtd", ,"ContractData",J35, "T_CVol"))</f>
        <v>0</v>
      </c>
      <c r="S35" s="55"/>
      <c r="T35" s="55"/>
      <c r="U35" s="55"/>
      <c r="V35" s="55"/>
    </row>
    <row r="36" spans="1:22" ht="15" customHeight="1" x14ac:dyDescent="0.3">
      <c r="B36" s="176" t="s">
        <v>64</v>
      </c>
      <c r="C36" s="212"/>
      <c r="D36" s="212"/>
      <c r="E36" s="212"/>
      <c r="F36" s="212"/>
      <c r="G36" s="213"/>
      <c r="H36" s="86"/>
      <c r="I36" s="87"/>
      <c r="J36" s="1"/>
      <c r="K36" s="176" t="s">
        <v>64</v>
      </c>
      <c r="L36" s="179"/>
      <c r="M36" s="179"/>
      <c r="N36" s="179"/>
      <c r="O36" s="179"/>
      <c r="P36" s="179"/>
      <c r="Q36" s="180"/>
      <c r="R36" s="54"/>
      <c r="S36" s="55"/>
      <c r="T36" s="55"/>
      <c r="U36" s="55"/>
      <c r="V36" s="55"/>
    </row>
    <row r="37" spans="1:22" ht="15" customHeight="1" x14ac:dyDescent="0.3">
      <c r="B37" s="89" t="str">
        <f>B29</f>
        <v>X24 &amp; Z24</v>
      </c>
      <c r="C37" s="90" t="str">
        <f>B30</f>
        <v>Z24 &amp; F25</v>
      </c>
      <c r="D37" s="90" t="str">
        <f>B31</f>
        <v>F25 &amp; G25</v>
      </c>
      <c r="E37" s="90" t="str">
        <f>B32</f>
        <v>G25 &amp; H25</v>
      </c>
      <c r="F37" s="90" t="str">
        <f>B33</f>
        <v>H25 &amp; J25</v>
      </c>
      <c r="G37" s="91" t="str">
        <f>B34</f>
        <v>J25 &amp; K25</v>
      </c>
      <c r="H37" s="86"/>
      <c r="I37" s="87"/>
      <c r="J37" s="92"/>
      <c r="K37" s="93" t="str">
        <f>K29</f>
        <v>X24 &amp; F25</v>
      </c>
      <c r="L37" s="94" t="str">
        <f>K30</f>
        <v>Z24 &amp; G25</v>
      </c>
      <c r="M37" s="94" t="str">
        <f>K31</f>
        <v>F25 &amp; H25</v>
      </c>
      <c r="N37" s="94" t="str">
        <f>K32</f>
        <v>G25 &amp; J25</v>
      </c>
      <c r="O37" s="94" t="str">
        <f>K33</f>
        <v>H25 &amp; K25</v>
      </c>
      <c r="P37" s="94" t="str">
        <f>K34</f>
        <v>K25 &amp; N25</v>
      </c>
      <c r="Q37" s="94" t="str">
        <f>K35</f>
        <v>N25 &amp; U25</v>
      </c>
      <c r="R37" s="54"/>
      <c r="S37" s="55"/>
      <c r="T37" s="55"/>
      <c r="U37" s="55"/>
      <c r="V37" s="55"/>
    </row>
    <row r="38" spans="1:22" ht="15" customHeight="1" x14ac:dyDescent="0.3">
      <c r="B38" s="95" t="str">
        <f>IF(B37="","",IF(RTD("cqg.rtd",,"ContractData",A29,"Ask",,"T")="","",TEXT(RTD("cqg.rtd",,"ContractData",A29,"Ask",,"T"),$D$1)&amp;" "&amp;"A"))</f>
        <v>-50.00 A</v>
      </c>
      <c r="C38" s="96" t="str">
        <f>IF(C37="","",IF(RTD("cqg.rtd",,"ContractData",A30,"Ask",,"T")="","",TEXT(RTD("cqg.rtd",,"ContractData",A30,"Ask",,"T"),$D$1)&amp;" "&amp;"A"))</f>
        <v>-49.00 A</v>
      </c>
      <c r="D38" s="96" t="str">
        <f>IF(D37="","",IF(RTD("cqg.rtd",,"ContractData",A31,"Ask",,"T")="","",TEXT(RTD("cqg.rtd",,"ContractData",A31,"Ask",,"T"),$D$1)&amp;" "&amp;"A"))</f>
        <v>-10.00 A</v>
      </c>
      <c r="E38" s="96" t="str">
        <f>IF(E37="","",IF(RTD("cqg.rtd",,"ContractData",A32,"Ask",,"T")="","",TEXT(RTD("cqg.rtd",,"ContractData",A32,"Ask",,"T"),$D$1)&amp;" "&amp;"A"))</f>
        <v/>
      </c>
      <c r="F38" s="96" t="str">
        <f>IF(F37="","",IF(RTD("cqg.rtd",,"ContractData",A33,"Ask",,"T")="","",TEXT(RTD("cqg.rtd",,"ContractData",A33,"Ask",,"T"),$D$1)&amp;" "&amp;"A"))</f>
        <v>-220.00 A</v>
      </c>
      <c r="G38" s="97" t="str">
        <f>IF(G37="","",IF(RTD("cqg.rtd",,"ContractData",A34,"Ask",,"T")="","",TEXT(RTD("cqg.rtd",,"ContractData",A34,"Ask",,"T"),$D$1)&amp;" "&amp;"A"))</f>
        <v/>
      </c>
      <c r="H38" s="86"/>
      <c r="I38" s="87"/>
      <c r="J38" s="87"/>
      <c r="K38" s="95" t="str">
        <f>IF(K37="","",IF(RTD("cqg.rtd",,"ContractData",J29,"Ask",,"T")="","",TEXT(RTD("cqg.rtd",,"ContractData",J29,"Ask",,"T"),$D$1)&amp;" "&amp;"A"))</f>
        <v/>
      </c>
      <c r="L38" s="96" t="str">
        <f>IF(L37="","",IF(RTD("cqg.rtd",,"ContractData",J30,"Ask",,"T")="","",TEXT(RTD("cqg.rtd",,"ContractData",J30,"Ask",,"T"),$D$1)&amp;" "&amp;"A"))</f>
        <v>-50.00 A</v>
      </c>
      <c r="M38" s="96" t="str">
        <f>IF(M37="","",IF(RTD("cqg.rtd",,"ContractData",J31,"Ask",,"T")="","",TEXT(RTD("cqg.rtd",,"ContractData",J31,"Ask",,"T"),$D$1)&amp;" "&amp;"A"))</f>
        <v/>
      </c>
      <c r="N38" s="96" t="str">
        <f>IF(N37="","",IF(RTD("cqg.rtd",,"ContractData",J32,"Ask",,"T")="","",TEXT(RTD("cqg.rtd",,"ContractData",J32,"Ask",,"T"),$D$1)&amp;" "&amp;"A"))</f>
        <v/>
      </c>
      <c r="O38" s="96" t="str">
        <f>IF(O37="","",IF(RTD("cqg.rtd",,"ContractData",J33,"Ask",,"T")="","",TEXT(RTD("cqg.rtd",,"ContractData",J33,"Ask",,"T"),$D$1)&amp;" "&amp;"A"))</f>
        <v>-1300.00 A</v>
      </c>
      <c r="P38" s="96" t="str">
        <f>IF(P37="","",IF(RTD("cqg.rtd",,"ContractData",J34,"Ask",,"T")="","",TEXT(RTD("cqg.rtd",,"ContractData",J34,"Ask",,"T"),$D$1)&amp;" "&amp;"A"))</f>
        <v>-110.00 A</v>
      </c>
      <c r="Q38" s="96" t="str">
        <f>IF(Q37="","",IF(RTD("cqg.rtd",,"ContractData",J35,"Ask",,"T")="","",TEXT(RTD("cqg.rtd",,"ContractData",J35,"Ask",,"T"),$D$1)&amp;" "&amp;"A"))</f>
        <v>95.00 A</v>
      </c>
      <c r="R38" s="54"/>
      <c r="S38" s="55"/>
      <c r="T38" s="55"/>
      <c r="U38" s="55"/>
      <c r="V38" s="55"/>
    </row>
    <row r="39" spans="1:22" ht="15" customHeight="1" x14ac:dyDescent="0.3">
      <c r="B39" s="95" t="str">
        <f>IF(B37="","",IF(RTD("cqg.rtd",,"ContractData",A29,"Bid",,"T")="","",TEXT(RTD("cqg.rtd",,"ContractData",A29,"Bid",,"T"),$D$1)&amp;" "&amp;"B"))</f>
        <v>-75.00 B</v>
      </c>
      <c r="C39" s="96" t="str">
        <f>IF(C37="","",IF(RTD("cqg.rtd",,"ContractData",A30,"Bid",,"T")="","",TEXT(RTD("cqg.rtd",,"ContractData",A30,"Bid",,"T"),$D$1)&amp;" "&amp;"B"))</f>
        <v>-100.00 B</v>
      </c>
      <c r="D39" s="96" t="str">
        <f>IF(D37="","",IF(RTD("cqg.rtd",,"ContractData",A31,"Bid",,"T")="","",TEXT(RTD("cqg.rtd",,"ContractData",A31,"Bid",,"T"),$D$1)&amp;" "&amp;"B"))</f>
        <v/>
      </c>
      <c r="E39" s="96" t="str">
        <f>IF(E37="","",IF(RTD("cqg.rtd",,"ContractData",A32,"Bid",,"T")="","",TEXT(RTD("cqg.rtd",,"ContractData",A32,"Bid",,"T"),$D$1)&amp;" "&amp;"B"))</f>
        <v/>
      </c>
      <c r="F39" s="96" t="str">
        <f>IF(F37="","",IF(RTD("cqg.rtd",,"ContractData",A33,"Bid",,"T")="","",TEXT(RTD("cqg.rtd",,"ContractData",A33,"Bid",,"T"),$D$1)&amp;" "&amp;"B"))</f>
        <v/>
      </c>
      <c r="G39" s="97" t="str">
        <f>IF(G37="","",IF(RTD("cqg.rtd",,"ContractData",A34,"Bid",,"T")="","",TEXT(RTD("cqg.rtd",,"ContractData",A34,"Bid",,"T"),$D$1)&amp;" "&amp;"B"))</f>
        <v/>
      </c>
      <c r="H39" s="86"/>
      <c r="I39" s="87"/>
      <c r="J39" s="87"/>
      <c r="K39" s="95" t="str">
        <f>IF(K37="","",IF(RTD("cqg.rtd",,"ContractData",J29,"Bid",,"T")="","",TEXT(RTD("cqg.rtd",,"ContractData",J29,"Bid",,"T"),$D$1)&amp;" "&amp;"B"))</f>
        <v/>
      </c>
      <c r="L39" s="96" t="str">
        <f>IF(L37="","",IF(RTD("cqg.rtd",,"ContractData",J30,"Bid",,"T")="","",TEXT(RTD("cqg.rtd",,"ContractData",J30,"Bid",,"T"),$D$1)&amp;" "&amp;"B"))</f>
        <v/>
      </c>
      <c r="M39" s="96" t="str">
        <f>IF(M37="","",IF(RTD("cqg.rtd",,"ContractData",J31,"Bid",,"T")="","",TEXT(RTD("cqg.rtd",,"ContractData",J31,"Bid",,"T"),$D$1)&amp;" "&amp;"B"))</f>
        <v/>
      </c>
      <c r="N39" s="96" t="str">
        <f>IF(N37="","",IF(RTD("cqg.rtd",,"ContractData",J32,"Bid",,"T")="","",TEXT(RTD("cqg.rtd",,"ContractData",J32,"Bid",,"T"),$D$1)&amp;" "&amp;"B"))</f>
        <v/>
      </c>
      <c r="O39" s="96" t="str">
        <f>IF(O37="","",IF(RTD("cqg.rtd",,"ContractData",J33,"Bid",,"T")="","",TEXT(RTD("cqg.rtd",,"ContractData",J33,"Bid",,"T"),$D$1)&amp;" "&amp;"B"))</f>
        <v>-1744.00 B</v>
      </c>
      <c r="P39" s="96" t="str">
        <f>IF(P37="","",IF(RTD("cqg.rtd",,"ContractData",J34,"Bid",,"T")="","",TEXT(RTD("cqg.rtd",,"ContractData",J34,"Bid",,"T"),$D$1)&amp;" "&amp;"B"))</f>
        <v>-125.00 B</v>
      </c>
      <c r="Q39" s="96" t="str">
        <f>IF(Q37="","",IF(RTD("cqg.rtd",,"ContractData",J35,"Bid",,"T")="","",TEXT(RTD("cqg.rtd",,"ContractData",J35,"Bid",,"T"),$D$1)&amp;" "&amp;"B"))</f>
        <v>50.00 B</v>
      </c>
      <c r="R39" s="54"/>
      <c r="S39" s="55"/>
      <c r="T39" s="55"/>
      <c r="U39" s="55"/>
      <c r="V39" s="55"/>
    </row>
    <row r="40" spans="1:22" ht="15" customHeight="1" x14ac:dyDescent="0.3">
      <c r="B40" s="95" t="str">
        <f>IF(B37="","",IF(RTD("cqg.rtd",,"StudyData",A29,  "Bar",, "Close", "D",,,,,,"T")="","",TEXT(RTD("cqg.rtd",,"StudyData",A29,  "Bar",, "Close", "D",,,,,,"T"),$D$1)&amp;" "&amp;"L"))</f>
        <v>-50.00 L</v>
      </c>
      <c r="C40" s="96" t="str">
        <f>IF(C37="","",IF(RTD("cqg.rtd",,"StudyData",A30,  "Bar",, "Close", "D",,,,,,"T")="","",TEXT(RTD("cqg.rtd",,"StudyData",A30,  "Bar",, "Close", "D",,,,,,"T"),$D$1)&amp;" "&amp;"L"))</f>
        <v>-69.00 L</v>
      </c>
      <c r="D40" s="96" t="str">
        <f>IF(D37="","",IF(RTD("cqg.rtd",,"StudyData",A31,  "Bar",, "Close", "D",,,,,,"T")="","",TEXT(RTD("cqg.rtd",,"StudyData",A31,  "Bar",, "Close", "D",,,,,,"T"),$D$1)&amp;" "&amp;"L"))</f>
        <v/>
      </c>
      <c r="E40" s="96" t="str">
        <f>IF(E37="","",IF(RTD("cqg.rtd",,"StudyData",A32,  "Bar",, "Close", "D",,,,,,"T")="","",TEXT(RTD("cqg.rtd",,"StudyData",A32,  "Bar",, "Close", "D",,,,,,"T"),$D$1)&amp;" "&amp;"L"))</f>
        <v/>
      </c>
      <c r="F40" s="96" t="str">
        <f>IF(F37="","",IF(RTD("cqg.rtd",,"StudyData",A33,  "Bar",, "Close", "D",,,,,,"T")="","",TEXT(RTD("cqg.rtd",,"StudyData",A33,  "Bar",, "Close", "D",,,,,,"T"),$D$1)&amp;" "&amp;"L"))</f>
        <v/>
      </c>
      <c r="G40" s="96" t="str">
        <f>IF(G37="","",IF(RTD("cqg.rtd",,"StudyData",A34,  "Bar",, "Close", "D",,,,,,"T")="","",TEXT(RTD("cqg.rtd",,"StudyData",A34,  "Bar",, "Close", "D",,,,,,"T"),$D$1)&amp;" "&amp;"L"))</f>
        <v/>
      </c>
      <c r="H40" s="86"/>
      <c r="I40" s="87"/>
      <c r="J40" s="87"/>
      <c r="K40" s="95" t="str">
        <f>IF(K37="","",IF(RTD("cqg.rtd",,"StudyData",J29,  "Bar",, "Close", "D",,,,,,"T")="","",TEXT(RTD("cqg.rtd",,"StudyData",J29,  "Bar",, "Close", "D",,,,,,"T"),$D$1)&amp;" "&amp;"L"))</f>
        <v/>
      </c>
      <c r="L40" s="96" t="str">
        <f>IF(L37="","",IF(RTD("cqg.rtd",,"StudyData",J30,  "Bar",, "Close", "D",,,,,,"T")="","",TEXT(RTD("cqg.rtd",,"StudyData",J30,  "Bar",, "Close", "D",,,,,,"T"),$D$1)&amp;" "&amp;"L"))</f>
        <v/>
      </c>
      <c r="M40" s="96" t="str">
        <f>IF(M37="","",IF(RTD("cqg.rtd",,"StudyData",J31,  "Bar",, "Close", "D",,,,,,"T")="","",TEXT(RTD("cqg.rtd",,"StudyData",J31,  "Bar",, "Close", "D",,,,,,"T"),$D$1)&amp;" "&amp;"L"))</f>
        <v/>
      </c>
      <c r="N40" s="96" t="str">
        <f>IF(N37="","",IF(RTD("cqg.rtd",,"StudyData",J32,  "Bar",, "Close", "D",,,,,,"T")="","",TEXT(RTD("cqg.rtd",,"StudyData",J32,  "Bar",, "Close", "D",,,,,,"T"),$D$1)&amp;" "&amp;"L"))</f>
        <v/>
      </c>
      <c r="O40" s="96" t="str">
        <f>IF(O37="","",IF(RTD("cqg.rtd",,"StudyData",J33,  "Bar",, "Close", "D",,,,,,"T")="","",TEXT(RTD("cqg.rtd",,"StudyData",J33,  "Bar",, "Close", "D",,,,,,"T"),$D$1)&amp;" "&amp;"L"))</f>
        <v/>
      </c>
      <c r="P40" s="96" t="str">
        <f>IF(P37="","",IF(RTD("cqg.rtd",,"StudyData",J34,  "Bar",, "Close", "D",,,,,,"T")="","",TEXT(RTD("cqg.rtd",,"StudyData",J34,  "Bar",, "Close", "D",,,,,,"T"),$D$1)&amp;" "&amp;"L"))</f>
        <v>-111.00 L</v>
      </c>
      <c r="Q40" s="96" t="str">
        <f>IF(Q37="","",IF(RTD("cqg.rtd",,"StudyData",J35,  "Bar",, "Close", "D",,,,,,"T")="","",TEXT(RTD("cqg.rtd",,"StudyData",J35,  "Bar",, "Close", "D",,,,,,"T"),$D$1)&amp;" "&amp;"L"))</f>
        <v/>
      </c>
      <c r="R40" s="54"/>
      <c r="S40" s="55"/>
      <c r="T40" s="55"/>
      <c r="U40" s="55"/>
      <c r="V40" s="55"/>
    </row>
    <row r="41" spans="1:22" ht="15" customHeight="1" x14ac:dyDescent="0.3">
      <c r="B41" s="35"/>
      <c r="C41" s="70"/>
      <c r="D41" s="70"/>
      <c r="E41" s="70"/>
      <c r="F41" s="70"/>
      <c r="G41" s="48"/>
      <c r="H41" s="86"/>
      <c r="I41" s="87"/>
      <c r="J41" s="87"/>
      <c r="K41" s="52"/>
      <c r="L41" s="52"/>
      <c r="M41" s="52"/>
      <c r="N41" s="52"/>
      <c r="O41" s="52"/>
      <c r="P41" s="52"/>
      <c r="Q41" s="52"/>
      <c r="R41" s="54"/>
      <c r="S41" s="55"/>
      <c r="T41" s="55"/>
      <c r="U41" s="55"/>
      <c r="V41" s="55"/>
    </row>
    <row r="42" spans="1:22" ht="15" customHeight="1" x14ac:dyDescent="0.3">
      <c r="B42" s="35"/>
      <c r="C42" s="70"/>
      <c r="D42" s="70"/>
      <c r="E42" s="70"/>
      <c r="F42" s="70"/>
      <c r="G42" s="48"/>
      <c r="H42" s="86"/>
      <c r="I42" s="87"/>
      <c r="J42" s="87"/>
      <c r="K42" s="52"/>
      <c r="L42" s="52"/>
      <c r="M42" s="52"/>
      <c r="N42" s="52"/>
      <c r="O42" s="52"/>
      <c r="P42" s="52"/>
      <c r="Q42" s="52"/>
      <c r="R42" s="54"/>
      <c r="S42" s="55"/>
      <c r="T42" s="55"/>
      <c r="U42" s="55"/>
      <c r="V42" s="55"/>
    </row>
    <row r="43" spans="1:22" ht="15" customHeight="1" x14ac:dyDescent="0.3">
      <c r="B43" s="35"/>
      <c r="C43" s="70"/>
      <c r="D43" s="70"/>
      <c r="E43" s="70"/>
      <c r="F43" s="70"/>
      <c r="G43" s="48"/>
      <c r="H43" s="86"/>
      <c r="I43" s="87"/>
      <c r="J43" s="87"/>
      <c r="K43" s="98"/>
      <c r="L43" s="98"/>
      <c r="M43" s="98"/>
      <c r="N43" s="98"/>
      <c r="O43" s="98"/>
      <c r="P43" s="98"/>
      <c r="Q43" s="98"/>
      <c r="R43" s="99"/>
    </row>
    <row r="44" spans="1:22" ht="15" customHeight="1" x14ac:dyDescent="0.3">
      <c r="B44" s="35"/>
      <c r="C44" s="70"/>
      <c r="D44" s="70"/>
      <c r="E44" s="70"/>
      <c r="F44" s="70"/>
      <c r="G44" s="48"/>
      <c r="H44" s="86"/>
      <c r="I44" s="87"/>
      <c r="J44" s="87"/>
      <c r="K44" s="98"/>
      <c r="L44" s="98"/>
      <c r="M44" s="98"/>
      <c r="N44" s="98"/>
      <c r="O44" s="98"/>
      <c r="P44" s="98"/>
      <c r="Q44" s="98"/>
      <c r="R44" s="99"/>
    </row>
    <row r="45" spans="1:22" ht="15" customHeight="1" x14ac:dyDescent="0.3">
      <c r="B45" s="35"/>
      <c r="C45" s="70"/>
      <c r="D45" s="70"/>
      <c r="E45" s="70"/>
      <c r="F45" s="70"/>
      <c r="G45" s="48"/>
      <c r="H45" s="86"/>
      <c r="I45" s="87"/>
      <c r="J45" s="87"/>
      <c r="K45" s="98"/>
      <c r="L45" s="98"/>
      <c r="M45" s="98"/>
      <c r="N45" s="98"/>
      <c r="O45" s="98"/>
      <c r="P45" s="98"/>
      <c r="Q45" s="98"/>
      <c r="R45" s="99"/>
    </row>
    <row r="46" spans="1:22" ht="15" customHeight="1" x14ac:dyDescent="0.3">
      <c r="B46" s="35"/>
      <c r="C46" s="70"/>
      <c r="D46" s="70"/>
      <c r="E46" s="70"/>
      <c r="F46" s="70"/>
      <c r="G46" s="48"/>
      <c r="H46" s="86"/>
      <c r="I46" s="87"/>
      <c r="J46" s="87"/>
      <c r="K46" s="98"/>
      <c r="L46" s="98"/>
      <c r="M46" s="98"/>
      <c r="N46" s="98"/>
      <c r="O46" s="98"/>
      <c r="P46" s="98"/>
      <c r="Q46" s="98"/>
      <c r="R46" s="99"/>
    </row>
    <row r="47" spans="1:22" ht="15" customHeight="1" x14ac:dyDescent="0.3">
      <c r="B47" s="35"/>
      <c r="C47" s="70"/>
      <c r="D47" s="70"/>
      <c r="E47" s="70"/>
      <c r="F47" s="70"/>
      <c r="G47" s="48"/>
      <c r="H47" s="86"/>
      <c r="I47" s="87"/>
      <c r="J47" s="87"/>
      <c r="K47" s="98"/>
      <c r="L47" s="98"/>
      <c r="M47" s="98"/>
      <c r="N47" s="98"/>
      <c r="O47" s="98"/>
      <c r="P47" s="98"/>
      <c r="Q47" s="98"/>
      <c r="R47" s="99"/>
    </row>
    <row r="48" spans="1:22" ht="12" customHeight="1" x14ac:dyDescent="0.3">
      <c r="B48" s="35"/>
      <c r="C48" s="70"/>
      <c r="D48" s="70"/>
      <c r="E48" s="70"/>
      <c r="F48" s="70"/>
      <c r="G48" s="48"/>
      <c r="H48" s="86"/>
      <c r="I48" s="87"/>
      <c r="J48" s="87"/>
      <c r="K48" s="98"/>
      <c r="L48" s="98"/>
      <c r="M48" s="98"/>
      <c r="N48" s="98"/>
      <c r="O48" s="98"/>
      <c r="P48" s="98"/>
      <c r="Q48" s="98"/>
      <c r="R48" s="99"/>
    </row>
    <row r="49" spans="1:24" ht="15" customHeight="1" x14ac:dyDescent="0.3">
      <c r="B49" s="35"/>
      <c r="C49" s="70"/>
      <c r="D49" s="70"/>
      <c r="E49" s="70"/>
      <c r="F49" s="70"/>
      <c r="G49" s="48"/>
      <c r="H49" s="86"/>
      <c r="I49" s="87"/>
      <c r="J49" s="87"/>
      <c r="K49" s="98"/>
      <c r="L49" s="98"/>
      <c r="M49" s="98"/>
      <c r="N49" s="98"/>
      <c r="O49" s="98"/>
      <c r="P49" s="98"/>
      <c r="Q49" s="98"/>
      <c r="R49" s="99"/>
    </row>
    <row r="50" spans="1:24" ht="15" customHeight="1" x14ac:dyDescent="0.3">
      <c r="B50" s="174"/>
      <c r="C50" s="175"/>
      <c r="D50" s="58"/>
      <c r="E50" s="59"/>
      <c r="F50" s="60"/>
      <c r="G50" s="59"/>
      <c r="H50" s="61"/>
      <c r="I50" s="152"/>
      <c r="J50" s="100"/>
      <c r="K50" s="174"/>
      <c r="L50" s="175"/>
      <c r="M50" s="58"/>
      <c r="N50" s="59"/>
      <c r="O50" s="60"/>
      <c r="P50" s="59"/>
      <c r="Q50" s="61"/>
      <c r="R50" s="152"/>
      <c r="S50" s="68"/>
      <c r="T50" s="68"/>
      <c r="U50" s="68"/>
      <c r="V50" s="68"/>
      <c r="W50" s="55"/>
    </row>
    <row r="51" spans="1:24" ht="15" customHeight="1" x14ac:dyDescent="0.3">
      <c r="B51" s="171" t="s">
        <v>60</v>
      </c>
      <c r="C51" s="172"/>
      <c r="D51" s="172"/>
      <c r="E51" s="172"/>
      <c r="F51" s="172"/>
      <c r="G51" s="172"/>
      <c r="H51" s="172"/>
      <c r="I51" s="173"/>
      <c r="J51" s="67"/>
      <c r="K51" s="171" t="s">
        <v>61</v>
      </c>
      <c r="L51" s="172"/>
      <c r="M51" s="172"/>
      <c r="N51" s="172"/>
      <c r="O51" s="172"/>
      <c r="P51" s="172"/>
      <c r="Q51" s="172"/>
      <c r="R51" s="173"/>
      <c r="S51" s="69"/>
      <c r="T51" s="70"/>
      <c r="U51" s="70"/>
      <c r="V51" s="70"/>
      <c r="W51" s="55"/>
      <c r="X51" s="3"/>
    </row>
    <row r="52" spans="1:24" ht="15" customHeight="1" x14ac:dyDescent="0.3">
      <c r="B52" s="168"/>
      <c r="C52" s="169"/>
      <c r="D52" s="169"/>
      <c r="E52" s="169"/>
      <c r="F52" s="169"/>
      <c r="G52" s="169"/>
      <c r="H52" s="169"/>
      <c r="I52" s="170"/>
      <c r="J52" s="67"/>
      <c r="K52" s="168"/>
      <c r="L52" s="169"/>
      <c r="M52" s="169"/>
      <c r="N52" s="169"/>
      <c r="O52" s="169"/>
      <c r="P52" s="169"/>
      <c r="Q52" s="169"/>
      <c r="R52" s="170"/>
      <c r="S52" s="70"/>
      <c r="T52" s="70"/>
      <c r="U52" s="70"/>
      <c r="V52" s="70"/>
      <c r="W52" s="55"/>
    </row>
    <row r="53" spans="1:24" ht="15" customHeight="1" x14ac:dyDescent="0.3">
      <c r="B53" s="37" t="s">
        <v>10</v>
      </c>
      <c r="C53" s="38" t="s">
        <v>4</v>
      </c>
      <c r="D53" s="38" t="s">
        <v>5</v>
      </c>
      <c r="E53" s="38" t="s">
        <v>6</v>
      </c>
      <c r="F53" s="38" t="s">
        <v>3</v>
      </c>
      <c r="G53" s="38" t="s">
        <v>7</v>
      </c>
      <c r="H53" s="38" t="s">
        <v>7</v>
      </c>
      <c r="I53" s="101" t="s">
        <v>8</v>
      </c>
      <c r="J53" s="72"/>
      <c r="K53" s="37" t="s">
        <v>10</v>
      </c>
      <c r="L53" s="38" t="s">
        <v>4</v>
      </c>
      <c r="M53" s="38" t="s">
        <v>5</v>
      </c>
      <c r="N53" s="38" t="s">
        <v>6</v>
      </c>
      <c r="O53" s="38" t="s">
        <v>3</v>
      </c>
      <c r="P53" s="38" t="s">
        <v>7</v>
      </c>
      <c r="Q53" s="38" t="s">
        <v>7</v>
      </c>
      <c r="R53" s="101" t="s">
        <v>8</v>
      </c>
      <c r="S53" s="70"/>
      <c r="T53" s="70"/>
      <c r="U53" s="70"/>
      <c r="V53" s="70"/>
      <c r="W53" s="55"/>
    </row>
    <row r="54" spans="1:24" ht="15" customHeight="1" x14ac:dyDescent="0.3">
      <c r="A54" s="1" t="s">
        <v>39</v>
      </c>
      <c r="B54" s="73" t="str">
        <f>LEFT(RIGHT(RTD("cqg.rtd", ,"ContractData",A54, "LongDescription",, "T"),14),3)&amp;" &amp; "&amp;LEFT(RIGHT(RTD("cqg.rtd", ,"ContractData",A54, "LongDescription",, "T"),4),3)</f>
        <v>X24 &amp; G25</v>
      </c>
      <c r="C54" s="45" t="str">
        <f>IF(B54="","",TEXT(RTD("cqg.rtd", ,"ContractData",A54, "Open",,"T"),$D$1))</f>
        <v/>
      </c>
      <c r="D54" s="45" t="str">
        <f>IF(B54="","",TEXT(RTD("cqg.rtd",,"ContractData",A54,"High",,"T"),$D$1))</f>
        <v/>
      </c>
      <c r="E54" s="45" t="str">
        <f>IF(B54="","",TEXT(RTD("cqg.rtd", ,"ContractData",A54, "Low",,"T"),$D$1))</f>
        <v/>
      </c>
      <c r="F54" s="45" t="str">
        <f>IFERROR(IF(B54="","",TEXT(RTD("cqg.rtd",,"ContractData",A54,"LastTradeorSettle",,"T"),$D$1)),"")</f>
        <v/>
      </c>
      <c r="G54" s="74" t="str">
        <f>IFERROR(IF(B54="","",TEXT(RTD("cqg.rtd",,"ContractData",A54,"NetLastTradeToday",,"T"),$D$1)*1),"")</f>
        <v/>
      </c>
      <c r="H54" s="75" t="str">
        <f>IFERROR(IF(B54="","",TEXT(RTD("cqg.rtd",,"ContractData",A54,"NetLastTradeToday",,"T"),$D$1)*1),"")</f>
        <v/>
      </c>
      <c r="I54" s="78">
        <f>IF(B54="","",RTD("cqg.rtd", ,"ContractData",A54, "T_CVol"))</f>
        <v>0</v>
      </c>
      <c r="J54" s="1" t="s">
        <v>45</v>
      </c>
      <c r="K54" s="73" t="str">
        <f>LEFT(RIGHT(RTD("cqg.rtd", ,"ContractData",J54, "LongDescription",, "T"),14),3)&amp;" &amp; "&amp;LEFT(RIGHT(RTD("cqg.rtd", ,"ContractData",J54, "LongDescription",, "T"),4),3)</f>
        <v>X24 &amp; H25</v>
      </c>
      <c r="L54" s="45" t="str">
        <f>IF(K54="","",TEXT(RTD("cqg.rtd", ,"ContractData",J54, "Open",,"T"),$D$1))</f>
        <v/>
      </c>
      <c r="M54" s="45" t="str">
        <f>IF(K54="","",TEXT(RTD("cqg.rtd",,"ContractData",J54,"High",,"T"),$D$1))</f>
        <v/>
      </c>
      <c r="N54" s="45" t="str">
        <f>IF(K54="","",TEXT(RTD("cqg.rtd", ,"ContractData",J54, "Low",,"T"),$D$1))</f>
        <v/>
      </c>
      <c r="O54" s="45" t="str">
        <f>IFERROR(IF(K54="","",TEXT(RTD("cqg.rtd",,"ContractData",J54,"LastTradeorSettle",,"T"),$D$1))*1,"")</f>
        <v/>
      </c>
      <c r="P54" s="74" t="str">
        <f>IFERROR(IF(K54="","",TEXT(RTD("cqg.rtd",,"ContractData",J54,"NetLastTradeToday",,"T"),$D$1)*1),"")</f>
        <v/>
      </c>
      <c r="Q54" s="75" t="str">
        <f>IFERROR(IF(K54="","",TEXT(RTD("cqg.rtd",,"ContractData",J54,"NetLastTradeToday",,"T"),$D$1)*1),"")</f>
        <v/>
      </c>
      <c r="R54" s="78">
        <f>IF(K54="","",RTD("cqg.rtd", ,"ContractData",J54, "T_CVol"))</f>
        <v>0</v>
      </c>
      <c r="S54" s="55"/>
      <c r="T54" s="55"/>
      <c r="U54" s="55"/>
      <c r="V54" s="55"/>
      <c r="W54" s="55"/>
    </row>
    <row r="55" spans="1:24" ht="15" customHeight="1" x14ac:dyDescent="0.3">
      <c r="A55" s="1" t="s">
        <v>40</v>
      </c>
      <c r="B55" s="73" t="str">
        <f>LEFT(RIGHT(RTD("cqg.rtd", ,"ContractData",A55, "LongDescription",, "T"),14),3)&amp;" &amp; "&amp;LEFT(RIGHT(RTD("cqg.rtd", ,"ContractData",A55, "LongDescription",, "T"),4),3)</f>
        <v>Z24 &amp; H25</v>
      </c>
      <c r="C55" s="45" t="str">
        <f>IF(B55="","",TEXT(RTD("cqg.rtd", ,"ContractData",A55, "Open",,"T"),$D$1))</f>
        <v>-219.00</v>
      </c>
      <c r="D55" s="45" t="str">
        <f>IF(B55="","",TEXT(RTD("cqg.rtd",,"ContractData",A55,"High",,"T"),$D$1))</f>
        <v>-206.40</v>
      </c>
      <c r="E55" s="45" t="str">
        <f>IF(B55="","",TEXT(RTD("cqg.rtd", ,"ContractData",A55, "Low",,"T"),$D$1))</f>
        <v>-225.80</v>
      </c>
      <c r="F55" s="45" t="str">
        <f>IFERROR(IF(B55="","",TEXT(RTD("cqg.rtd",,"ContractData",A55,"LastTradeorSettle",,"T"),$D$1)),"")</f>
        <v>-210.00</v>
      </c>
      <c r="G55" s="74">
        <f>IFERROR(IF(B55="","",TEXT(RTD("cqg.rtd",,"ContractData",A55,"NetLastTradeToday",,"T"),$D$1)*1),"")</f>
        <v>9</v>
      </c>
      <c r="H55" s="75">
        <f>IFERROR(IF(B55="","",TEXT(RTD("cqg.rtd",,"ContractData",A55,"NetLastTradeToday",,"T"),$D$1)*1),"")</f>
        <v>9</v>
      </c>
      <c r="I55" s="78">
        <f>IF(B55="","",RTD("cqg.rtd", ,"ContractData",A55, "T_CVol"))</f>
        <v>3540</v>
      </c>
      <c r="J55" s="1" t="s">
        <v>46</v>
      </c>
      <c r="K55" s="73" t="str">
        <f>LEFT(RIGHT(RTD("cqg.rtd", ,"ContractData",J54, "LongDescription",, "T"),14),3)&amp;" &amp; "&amp;LEFT(RIGHT(RTD("cqg.rtd", ,"ContractData",J54, "LongDescription",, "T"),4),3)</f>
        <v>X24 &amp; H25</v>
      </c>
      <c r="L55" s="45" t="str">
        <f>IF(K55="","",TEXT(RTD("cqg.rtd", ,"ContractData",J55, "Open",,"T"),$D$1))</f>
        <v/>
      </c>
      <c r="M55" s="45" t="str">
        <f>IF(K55="","",TEXT(RTD("cqg.rtd",,"ContractData",J55,"High",,"T"),$D$1))</f>
        <v/>
      </c>
      <c r="N55" s="45" t="str">
        <f>IF(K55="","",TEXT(RTD("cqg.rtd", ,"ContractData",J55, "Low",,"T"),$D$1))</f>
        <v/>
      </c>
      <c r="O55" s="45" t="str">
        <f>IFERROR(IF(K55="","",TEXT(RTD("cqg.rtd",,"ContractData",J55,"LastTradeorSettle",,"T"),$D$1))*1,"")</f>
        <v/>
      </c>
      <c r="P55" s="74" t="str">
        <f>IFERROR(IF(K55="","",TEXT(RTD("cqg.rtd",,"ContractData",J55,"NetLastTradeToday",,"T"),$D$1)*1),"")</f>
        <v/>
      </c>
      <c r="Q55" s="75" t="str">
        <f>IFERROR(IF(K55="","",TEXT(RTD("cqg.rtd",,"ContractData",J55,"NetLastTradeToday",,"T"),$D$1)*1),"")</f>
        <v/>
      </c>
      <c r="R55" s="78">
        <f>IF(K55="","",RTD("cqg.rtd", ,"ContractData",J55, "T_CVol"))</f>
        <v>0</v>
      </c>
      <c r="S55" s="55"/>
      <c r="T55" s="55"/>
      <c r="U55" s="55"/>
      <c r="V55" s="55"/>
      <c r="W55" s="55"/>
    </row>
    <row r="56" spans="1:24" ht="15" customHeight="1" x14ac:dyDescent="0.3">
      <c r="A56" s="1" t="s">
        <v>41</v>
      </c>
      <c r="B56" s="73" t="str">
        <f>LEFT(RIGHT(RTD("cqg.rtd", ,"ContractData",A56, "LongDescription",, "T"),14),3)&amp;" &amp; "&amp;LEFT(RIGHT(RTD("cqg.rtd", ,"ContractData",A56, "LongDescription",, "T"),4),3)</f>
        <v>F25 &amp; J25</v>
      </c>
      <c r="C56" s="45" t="str">
        <f>IF(B56="","",TEXT(RTD("cqg.rtd", ,"ContractData",A56, "Open",,"T"),$D$1))</f>
        <v/>
      </c>
      <c r="D56" s="45" t="str">
        <f>IF(B56="","",TEXT(RTD("cqg.rtd",,"ContractData",A56,"High",,"T"),$D$1))</f>
        <v/>
      </c>
      <c r="E56" s="45" t="str">
        <f>IF(B56="","",TEXT(RTD("cqg.rtd", ,"ContractData",A56, "Low",,"T"),$D$1))</f>
        <v/>
      </c>
      <c r="F56" s="45" t="str">
        <f>IFERROR(IF(B56="","",TEXT(RTD("cqg.rtd",,"ContractData",A56,"LastTradeorSettle",,"T"),$D$1)),"")</f>
        <v/>
      </c>
      <c r="G56" s="74" t="str">
        <f>IFERROR(IF(B56="","",TEXT(RTD("cqg.rtd",,"ContractData",A56,"NetLastTradeToday",,"T"),$D$1)*1),"")</f>
        <v/>
      </c>
      <c r="H56" s="75" t="str">
        <f>IFERROR(IF(B56="","",TEXT(RTD("cqg.rtd",,"ContractData",A56,"NetLastTradeToday",,"T"),$D$1)*1),"")</f>
        <v/>
      </c>
      <c r="I56" s="78">
        <f>IF(B56="","",RTD("cqg.rtd", ,"ContractData",A56, "T_CVol"))</f>
        <v>0</v>
      </c>
      <c r="J56" s="1" t="s">
        <v>47</v>
      </c>
      <c r="K56" s="73" t="str">
        <f>LEFT(RIGHT(RTD("cqg.rtd", ,"ContractData",J55, "LongDescription",, "T"),14),3)&amp;" &amp; "&amp;LEFT(RIGHT(RTD("cqg.rtd", ,"ContractData",J55, "LongDescription",, "T"),4),3)</f>
        <v>Z24 &amp; J25</v>
      </c>
      <c r="L56" s="45" t="str">
        <f>IF(K56="","",TEXT(RTD("cqg.rtd", ,"ContractData",J56, "Open",,"T"),$D$1))</f>
        <v/>
      </c>
      <c r="M56" s="45" t="str">
        <f>IF(K56="","",TEXT(RTD("cqg.rtd",,"ContractData",J56,"High",,"T"),$D$1))</f>
        <v/>
      </c>
      <c r="N56" s="45" t="str">
        <f>IF(K56="","",TEXT(RTD("cqg.rtd", ,"ContractData",J56, "Low",,"T"),$D$1))</f>
        <v/>
      </c>
      <c r="O56" s="45" t="str">
        <f>IFERROR(IF(K56="","",TEXT(RTD("cqg.rtd",,"ContractData",J56,"LastTradeorSettle",,"T"),$D$1))*1,"")</f>
        <v/>
      </c>
      <c r="P56" s="74" t="str">
        <f>IFERROR(IF(K56="","",TEXT(RTD("cqg.rtd",,"ContractData",J56,"NetLastTradeToday",,"T"),$D$1)*1),"")</f>
        <v/>
      </c>
      <c r="Q56" s="75" t="str">
        <f>IFERROR(IF(K56="","",TEXT(RTD("cqg.rtd",,"ContractData",J56,"NetLastTradeToday",,"T"),$D$1)*1),"")</f>
        <v/>
      </c>
      <c r="R56" s="78">
        <f>IF(K56="","",RTD("cqg.rtd", ,"ContractData",J56, "T_CVol"))</f>
        <v>0</v>
      </c>
      <c r="S56" s="55"/>
      <c r="T56" s="55"/>
      <c r="U56" s="55"/>
      <c r="V56" s="55"/>
      <c r="W56" s="55"/>
    </row>
    <row r="57" spans="1:24" ht="15" customHeight="1" x14ac:dyDescent="0.3">
      <c r="A57" s="1" t="s">
        <v>42</v>
      </c>
      <c r="B57" s="73" t="str">
        <f>LEFT(RIGHT(RTD("cqg.rtd", ,"ContractData",A57, "LongDescription",, "T"),14),3)&amp;" &amp; "&amp;LEFT(RIGHT(RTD("cqg.rtd", ,"ContractData",A57, "LongDescription",, "T"),4),3)</f>
        <v>G25 &amp; K25</v>
      </c>
      <c r="C57" s="45" t="str">
        <f>IF(B57="","",TEXT(RTD("cqg.rtd", ,"ContractData",A57, "Open",,"T"),$D$1))</f>
        <v/>
      </c>
      <c r="D57" s="45" t="str">
        <f>IF(B57="","",TEXT(RTD("cqg.rtd",,"ContractData",A57,"High",,"T"),$D$1))</f>
        <v/>
      </c>
      <c r="E57" s="45" t="str">
        <f>IF(B57="","",TEXT(RTD("cqg.rtd", ,"ContractData",A57, "Low",,"T"),$D$1))</f>
        <v/>
      </c>
      <c r="F57" s="45" t="str">
        <f>IFERROR(IF(B57="","",TEXT(RTD("cqg.rtd",,"ContractData",A57,"LastTradeorSettle",,"T"),$D$1)),"")</f>
        <v/>
      </c>
      <c r="G57" s="74" t="str">
        <f>IFERROR(IF(B57="","",TEXT(RTD("cqg.rtd",,"ContractData",A57,"NetLastTradeToday",,"T"),$D$1)*1),"")</f>
        <v/>
      </c>
      <c r="H57" s="75" t="str">
        <f>IFERROR(IF(B57="","",TEXT(RTD("cqg.rtd",,"ContractData",A57,"NetLastTradeToday",,"T"),$D$1)*1),"")</f>
        <v/>
      </c>
      <c r="I57" s="78">
        <f>IF(B57="","",RTD("cqg.rtd", ,"ContractData",A57, "T_CVol"))</f>
        <v>0</v>
      </c>
      <c r="J57" s="1" t="s">
        <v>48</v>
      </c>
      <c r="K57" s="73" t="str">
        <f>LEFT(RIGHT(RTD("cqg.rtd", ,"ContractData",J56, "LongDescription",, "T"),14),3)&amp;" &amp; "&amp;LEFT(RIGHT(RTD("cqg.rtd", ,"ContractData",J56, "LongDescription",, "T"),4),3)</f>
        <v>F25 &amp; K25</v>
      </c>
      <c r="L57" s="45" t="str">
        <f>IF(K57="","",TEXT(RTD("cqg.rtd", ,"ContractData",J57, "Open",,"T"),$D$1))</f>
        <v>-1836.00</v>
      </c>
      <c r="M57" s="45" t="str">
        <f>IF(K57="","",TEXT(RTD("cqg.rtd",,"ContractData",J57,"High",,"T"),$D$1))</f>
        <v>-1820.00</v>
      </c>
      <c r="N57" s="45" t="str">
        <f>IF(K57="","",TEXT(RTD("cqg.rtd", ,"ContractData",J57, "Low",,"T"),$D$1))</f>
        <v>-1912.00</v>
      </c>
      <c r="O57" s="45">
        <f>IFERROR(IF(K57="","",TEXT(RTD("cqg.rtd",,"ContractData",J57,"LastTradeorSettle",,"T"),$D$1))*1,"")</f>
        <v>-1830</v>
      </c>
      <c r="P57" s="74">
        <f>IFERROR(IF(K57="","",TEXT(RTD("cqg.rtd",,"ContractData",J57,"NetLastTradeToday",,"T"),$D$1)*1),"")</f>
        <v>82</v>
      </c>
      <c r="Q57" s="75">
        <f>IFERROR(IF(K57="","",TEXT(RTD("cqg.rtd",,"ContractData",J57,"NetLastTradeToday",,"T"),$D$1)*1),"")</f>
        <v>82</v>
      </c>
      <c r="R57" s="78">
        <f>IF(K57="","",RTD("cqg.rtd", ,"ContractData",J57, "T_CVol"))</f>
        <v>2443</v>
      </c>
      <c r="S57" s="55"/>
      <c r="T57" s="55"/>
      <c r="U57" s="55"/>
      <c r="V57" s="55"/>
      <c r="W57" s="55"/>
    </row>
    <row r="58" spans="1:24" ht="15" customHeight="1" x14ac:dyDescent="0.3">
      <c r="A58" s="1" t="s">
        <v>43</v>
      </c>
      <c r="B58" s="73" t="str">
        <f>LEFT(RIGHT(RTD("cqg.rtd", ,"ContractData",A58, "LongDescription",, "T"),14),3)&amp;" &amp; "&amp;LEFT(RIGHT(RTD("cqg.rtd", ,"ContractData",A58, "LongDescription",, "T"),4),3)</f>
        <v>J25 &amp; N25</v>
      </c>
      <c r="C58" s="45" t="str">
        <f>IF(B58="","",TEXT(RTD("cqg.rtd", ,"ContractData",A58, "Open",,"T"),$D$1))</f>
        <v/>
      </c>
      <c r="D58" s="45" t="str">
        <f>IF(B58="","",TEXT(RTD("cqg.rtd",,"ContractData",A58,"High",,"T"),$D$1))</f>
        <v/>
      </c>
      <c r="E58" s="45" t="str">
        <f>IF(B58="","",TEXT(RTD("cqg.rtd", ,"ContractData",A58, "Low",,"T"),$D$1))</f>
        <v/>
      </c>
      <c r="F58" s="45" t="str">
        <f>IFERROR(IF(B58="","",TEXT(RTD("cqg.rtd",,"ContractData",A58,"LastTradeorSettle",,"T"),$D$1)),"")</f>
        <v/>
      </c>
      <c r="G58" s="74" t="str">
        <f>IFERROR(IF(B58="","",TEXT(RTD("cqg.rtd",,"ContractData",A58,"NetLastTradeToday",,"T"),$D$1)*1),"")</f>
        <v/>
      </c>
      <c r="H58" s="75" t="str">
        <f>IFERROR(IF(B58="","",TEXT(RTD("cqg.rtd",,"ContractData",A58,"NetLastTradeToday",,"T"),$D$1)*1),"")</f>
        <v/>
      </c>
      <c r="I58" s="78">
        <f>IF(B58="","",RTD("cqg.rtd", ,"ContractData",A58, "T_CVol"))</f>
        <v>0</v>
      </c>
      <c r="J58" s="1" t="s">
        <v>49</v>
      </c>
      <c r="K58" s="73" t="str">
        <f>LEFT(RIGHT(RTD("cqg.rtd", ,"ContractData",J57, "LongDescription",, "T"),14),3)&amp;" &amp; "&amp;LEFT(RIGHT(RTD("cqg.rtd", ,"ContractData",J57, "LongDescription",, "T"),4),3)</f>
        <v>H25 &amp; N25</v>
      </c>
      <c r="L58" s="45" t="str">
        <f>IF(K58="","",TEXT(RTD("cqg.rtd", ,"ContractData",J58, "Open",,"T"),$D$1))</f>
        <v/>
      </c>
      <c r="M58" s="45" t="str">
        <f>IF(K58="","",TEXT(RTD("cqg.rtd",,"ContractData",J58,"High",,"T"),$D$1))</f>
        <v/>
      </c>
      <c r="N58" s="45" t="str">
        <f>IF(K58="","",TEXT(RTD("cqg.rtd", ,"ContractData",J58, "Low",,"T"),$D$1))</f>
        <v/>
      </c>
      <c r="O58" s="45" t="str">
        <f>IFERROR(IF(K58="","",TEXT(RTD("cqg.rtd",,"ContractData",J58,"LastTradeorSettle",,"T"),$D$1))*1,"")</f>
        <v/>
      </c>
      <c r="P58" s="74" t="str">
        <f>IFERROR(IF(K58="","",TEXT(RTD("cqg.rtd",,"ContractData",J58,"NetLastTradeToday",,"T"),$D$1)*1),"")</f>
        <v/>
      </c>
      <c r="Q58" s="75" t="str">
        <f>IFERROR(IF(K58="","",TEXT(RTD("cqg.rtd",,"ContractData",J58,"NetLastTradeToday",,"T"),$D$1)*1),"")</f>
        <v/>
      </c>
      <c r="R58" s="78">
        <f>IF(K58="","",RTD("cqg.rtd", ,"ContractData",J58, "T_CVol"))</f>
        <v>0</v>
      </c>
      <c r="S58" s="55"/>
      <c r="T58" s="55"/>
      <c r="U58" s="55"/>
      <c r="V58" s="55"/>
      <c r="W58" s="55"/>
    </row>
    <row r="59" spans="1:24" ht="15" customHeight="1" x14ac:dyDescent="0.3">
      <c r="A59" s="1" t="s">
        <v>44</v>
      </c>
      <c r="B59" s="73" t="str">
        <f>LEFT(RIGHT(RTD("cqg.rtd", ,"ContractData",A59, "LongDescription",, "T"),14),3)&amp;" &amp; "&amp;LEFT(RIGHT(RTD("cqg.rtd", ,"ContractData",A59, "LongDescription",, "T"),4),3)</f>
        <v>U25 &amp; Z25</v>
      </c>
      <c r="C59" s="45" t="str">
        <f>IF(B59="","",TEXT(RTD("cqg.rtd", ,"ContractData",A59, "Open",,"T"),$D$1))</f>
        <v/>
      </c>
      <c r="D59" s="45" t="str">
        <f>IF(B59="","",TEXT(RTD("cqg.rtd",,"ContractData",A59,"High",,"T"),$D$1))</f>
        <v/>
      </c>
      <c r="E59" s="45" t="str">
        <f>IF(B59="","",TEXT(RTD("cqg.rtd", ,"ContractData",A59, "Low",,"T"),$D$1))</f>
        <v/>
      </c>
      <c r="F59" s="45" t="str">
        <f>IFERROR(IF(B59="","",TEXT(RTD("cqg.rtd",,"ContractData",A59,"LastTradeorSettle",,"T"),$D$1)),"")</f>
        <v/>
      </c>
      <c r="G59" s="74" t="str">
        <f>IFERROR(IF(B59="","",TEXT(RTD("cqg.rtd",,"ContractData",A59,"NetLastTradeToday",,"T"),$D$1)*1),"")</f>
        <v/>
      </c>
      <c r="H59" s="75" t="str">
        <f>IFERROR(IF(B59="","",TEXT(RTD("cqg.rtd",,"ContractData",A59,"NetLastTradeToday",,"T"),$D$1)*1),"")</f>
        <v/>
      </c>
      <c r="I59" s="78">
        <f>IF(B59="","",RTD("cqg.rtd", ,"ContractData",A59, "T_CVol"))</f>
        <v>0</v>
      </c>
      <c r="J59" s="87"/>
      <c r="K59" s="52"/>
      <c r="L59" s="52"/>
      <c r="M59" s="52"/>
      <c r="N59" s="52"/>
      <c r="O59" s="52"/>
      <c r="P59" s="52"/>
      <c r="Q59" s="52"/>
      <c r="R59" s="54"/>
      <c r="S59" s="55"/>
      <c r="T59" s="55"/>
      <c r="U59" s="55"/>
      <c r="V59" s="55"/>
      <c r="W59" s="55"/>
    </row>
    <row r="60" spans="1:24" ht="15" customHeight="1" x14ac:dyDescent="0.3">
      <c r="A60" s="1"/>
      <c r="B60" s="103"/>
      <c r="C60" s="104"/>
      <c r="D60" s="104"/>
      <c r="E60" s="104"/>
      <c r="F60" s="104"/>
      <c r="G60" s="105"/>
      <c r="H60" s="106"/>
      <c r="I60" s="107"/>
      <c r="J60" s="87"/>
      <c r="K60" s="52"/>
      <c r="L60" s="52"/>
      <c r="M60" s="52"/>
      <c r="N60" s="52"/>
      <c r="O60" s="52"/>
      <c r="P60" s="52"/>
      <c r="Q60" s="52"/>
      <c r="R60" s="54"/>
      <c r="S60" s="55"/>
      <c r="T60" s="55"/>
      <c r="U60" s="55"/>
      <c r="V60" s="55"/>
      <c r="W60" s="55"/>
    </row>
    <row r="61" spans="1:24" ht="15" customHeight="1" x14ac:dyDescent="0.3">
      <c r="B61" s="176" t="s">
        <v>64</v>
      </c>
      <c r="C61" s="212"/>
      <c r="D61" s="212"/>
      <c r="E61" s="212"/>
      <c r="F61" s="212"/>
      <c r="G61" s="212"/>
      <c r="H61" s="108"/>
      <c r="I61" s="87"/>
      <c r="J61" s="87"/>
      <c r="K61" s="176" t="s">
        <v>64</v>
      </c>
      <c r="L61" s="177"/>
      <c r="M61" s="177"/>
      <c r="N61" s="177"/>
      <c r="O61" s="178"/>
      <c r="P61" s="109"/>
      <c r="Q61" s="52"/>
      <c r="R61" s="54"/>
      <c r="S61" s="55"/>
      <c r="T61" s="55"/>
      <c r="U61" s="55"/>
      <c r="V61" s="55"/>
      <c r="W61" s="55"/>
    </row>
    <row r="62" spans="1:24" ht="15" customHeight="1" x14ac:dyDescent="0.3">
      <c r="B62" s="89" t="str">
        <f>B54</f>
        <v>X24 &amp; G25</v>
      </c>
      <c r="C62" s="94" t="str">
        <f>B55</f>
        <v>Z24 &amp; H25</v>
      </c>
      <c r="D62" s="94" t="str">
        <f>B56</f>
        <v>F25 &amp; J25</v>
      </c>
      <c r="E62" s="94" t="str">
        <f>B57</f>
        <v>G25 &amp; K25</v>
      </c>
      <c r="F62" s="94" t="str">
        <f>B58</f>
        <v>J25 &amp; N25</v>
      </c>
      <c r="G62" s="110" t="str">
        <f>B59</f>
        <v>U25 &amp; Z25</v>
      </c>
      <c r="H62" s="22"/>
      <c r="I62" s="87"/>
      <c r="J62" s="87"/>
      <c r="K62" s="89" t="str">
        <f>K54</f>
        <v>X24 &amp; H25</v>
      </c>
      <c r="L62" s="94" t="str">
        <f>K55</f>
        <v>X24 &amp; H25</v>
      </c>
      <c r="M62" s="94" t="str">
        <f>K56</f>
        <v>Z24 &amp; J25</v>
      </c>
      <c r="N62" s="94" t="str">
        <f>K57</f>
        <v>F25 &amp; K25</v>
      </c>
      <c r="O62" s="110" t="str">
        <f>K58</f>
        <v>H25 &amp; N25</v>
      </c>
      <c r="P62" s="111"/>
      <c r="Q62" s="52"/>
      <c r="R62" s="54"/>
      <c r="S62" s="55"/>
      <c r="T62" s="55"/>
      <c r="U62" s="55"/>
      <c r="V62" s="55"/>
      <c r="W62" s="55"/>
    </row>
    <row r="63" spans="1:24" ht="15" customHeight="1" x14ac:dyDescent="0.3">
      <c r="B63" s="112" t="str">
        <f>IF(B62="","",IF(RTD("cqg.rtd",,"ContractData",A54,"Ask",,"T")="","",TEXT(RTD("cqg.rtd",,"ContractData",A54,"Ask",,"T"),$D$1)&amp;" "&amp;"A"))</f>
        <v>-61.00 A</v>
      </c>
      <c r="C63" s="23" t="str">
        <f>IF(C62="","",IF(RTD("cqg.rtd",,"ContractData",A55,"Ask",,"T")="","",TEXT(RTD("cqg.rtd",,"ContractData",A55,"Ask",,"T"),$D$1)&amp;" "&amp;"A"))</f>
        <v>-201.00 A</v>
      </c>
      <c r="D63" s="113" t="str">
        <f>IF(D62="","",IF(RTD("cqg.rtd",,"ContractData",A56,"Ask",,"T")="","",TEXT(RTD("cqg.rtd",,"ContractData",A56,"Ask",,"T"),$D$1)&amp;" "&amp;"A"))</f>
        <v/>
      </c>
      <c r="E63" s="113" t="str">
        <f>IF(E62="","",IF(RTD("cqg.rtd",,"ContractData",A57,"Ask",,"T")="","",TEXT(RTD("cqg.rtd",,"ContractData",A57,"Ask",,"T"),$D$1)&amp;" "&amp;"A"))</f>
        <v/>
      </c>
      <c r="F63" s="113" t="str">
        <f>IF(F62="","",IF(RTD("cqg.rtd",,"ContractData",A58,"Ask",,"T")="","",TEXT(RTD("cqg.rtd",,"ContractData",A58,"Ask",,"T"),$D$1)&amp;" "&amp;"A"))</f>
        <v/>
      </c>
      <c r="G63" s="114" t="str">
        <f>IF(G62="","",IF(RTD("cqg.rtd",,"ContractData",A59,"Ask",,"T")="","",TEXT(RTD("cqg.rtd",,"ContractData",A59,"Ask",,"T"),$D$1)&amp;" "&amp;"A"))</f>
        <v>125.00 A</v>
      </c>
      <c r="H63" s="115"/>
      <c r="I63" s="87"/>
      <c r="J63" s="87"/>
      <c r="K63" s="112" t="str">
        <f>IF(K62="","",IF(RTD("cqg.rtd",,"ContractData",J54,"Ask",,"T")="","",TEXT(RTD("cqg.rtd",,"ContractData",J54,"Ask",,"T"),$D$1)&amp;" "&amp;"A"))</f>
        <v>-229.00 A</v>
      </c>
      <c r="L63" s="23" t="str">
        <f>IF(L62="","",IF(RTD("cqg.rtd",,"ContractData",J55,"Ask",,"T")="","",TEXT(RTD("cqg.rtd",,"ContractData",J55,"Ask",,"T"),$D$1)&amp;" "&amp;"A"))</f>
        <v/>
      </c>
      <c r="M63" s="113" t="str">
        <f>IF(M62="","",IF(RTD("cqg.rtd",,"ContractData",J56,"Ask",,"T")="","",TEXT(RTD("cqg.rtd",,"ContractData",J56,"Ask",,"T"),$D$1)&amp;" "&amp;"A"))</f>
        <v/>
      </c>
      <c r="N63" s="113" t="str">
        <f>IF(N62="","",IF(RTD("cqg.rtd",,"ContractData",J57,"Ask",,"T")="","",TEXT(RTD("cqg.rtd",,"ContractData",J57,"Ask",,"T"),$D$1)&amp;" "&amp;"A"))</f>
        <v>-1815.00 A</v>
      </c>
      <c r="O63" s="114" t="str">
        <f>IF(O62="","",IF(RTD("cqg.rtd",,"ContractData",J58,"Ask",,"T")="","",TEXT(RTD("cqg.rtd",,"ContractData",J58,"Ask",,"T"),$D$1)&amp;" "&amp;"A"))</f>
        <v>-7.20 A</v>
      </c>
      <c r="P63" s="116"/>
      <c r="Q63" s="52"/>
      <c r="R63" s="54"/>
      <c r="S63" s="55"/>
      <c r="T63" s="55"/>
      <c r="U63" s="55"/>
      <c r="V63" s="55"/>
      <c r="W63" s="55"/>
    </row>
    <row r="64" spans="1:24" ht="15" customHeight="1" x14ac:dyDescent="0.3">
      <c r="B64" s="117" t="str">
        <f>IF(B62="","",IF(RTD("cqg.rtd",,"ContractData",A54,"BID",,"T")="","",TEXT(RTD("cqg.rtd",,"ContractData",A54,"BID",,"T"),$D$1)&amp;" "&amp;"B"))</f>
        <v/>
      </c>
      <c r="C64" s="117" t="str">
        <f>IF(C62="","",IF(RTD("cqg.rtd",,"ContractData",A55,"BID",,"T")="","",TEXT(RTD("cqg.rtd",,"ContractData",A55,"BID",,"T"),$D$1)&amp;" "&amp;"B"))</f>
        <v>-214.80 B</v>
      </c>
      <c r="D64" s="113" t="str">
        <f>IF(D62="","",IF(RTD("cqg.rtd",,"ContractData",A56,"Bid",,"T")="","",TEXT(RTD("cqg.rtd",,"ContractData",A56,"Bid",,"T"),$D$1)&amp;" "&amp;"B"))</f>
        <v/>
      </c>
      <c r="E64" s="113" t="str">
        <f>IF(E62="","",IF(RTD("cqg.rtd",,"ContractData",A57,"Bid",,"T")="","",TEXT(RTD("cqg.rtd",,"ContractData",A57,"Bid",,"T"),$D$1)&amp;" "&amp;"B"))</f>
        <v>-1912.00 B</v>
      </c>
      <c r="F64" s="113" t="str">
        <f>IF(F62="","",IF(RTD("cqg.rtd",,"ContractData",A58,"Bid",,"T")="","",TEXT(RTD("cqg.rtd",,"ContractData",A58,"Bid",,"T"),$D$1)&amp;" "&amp;"B"))</f>
        <v/>
      </c>
      <c r="G64" s="114" t="str">
        <f>IF(G62="","",IF(RTD("cqg.rtd",,"ContractData",A59,"Bid",,"T")="","",TEXT(RTD("cqg.rtd",,"ContractData",A59,"Bid",,"T"),$D$1)&amp;" "&amp;"B"))</f>
        <v>65.00 B</v>
      </c>
      <c r="H64" s="115"/>
      <c r="I64" s="87"/>
      <c r="J64" s="87"/>
      <c r="K64" s="117" t="str">
        <f>IF(K62="","",IF(RTD("cqg.rtd",,"ContractData",J54,"BID",,"T")="","",TEXT(RTD("cqg.rtd",,"ContractData",J54,"BID",,"T"),$D$1)&amp;" "&amp;"B"))</f>
        <v/>
      </c>
      <c r="L64" s="117" t="str">
        <f>IF(L62="","",IF(RTD("cqg.rtd",,"ContractData",J55,"BID",,"T")="","",TEXT(RTD("cqg.rtd",,"ContractData",J55,"BID",,"T"),$D$1)&amp;" "&amp;"B"))</f>
        <v/>
      </c>
      <c r="M64" s="113" t="str">
        <f>IF(M62="","",IF(RTD("cqg.rtd",,"ContractData",J56,"Bid",,"T")="","",TEXT(RTD("cqg.rtd",,"ContractData",J56,"Bid",,"T"),$D$1)&amp;" "&amp;"B"))</f>
        <v>-2022.00 B</v>
      </c>
      <c r="N64" s="113" t="str">
        <f>IF(N62="","",IF(RTD("cqg.rtd",,"ContractData",J57,"Bid",,"T")="","",TEXT(RTD("cqg.rtd",,"ContractData",J57,"Bid",,"T"),$D$1)&amp;" "&amp;"B"))</f>
        <v>-1855.00 B</v>
      </c>
      <c r="O64" s="114" t="str">
        <f>IF(O62="","",IF(RTD("cqg.rtd",,"ContractData",J58,"Bid",,"T")="","",TEXT(RTD("cqg.rtd",,"ContractData",J58,"Bid",,"T"),$D$1)&amp;" "&amp;"B"))</f>
        <v>-83.80 B</v>
      </c>
      <c r="P64" s="116"/>
      <c r="Q64" s="52"/>
      <c r="R64" s="54"/>
      <c r="S64" s="55"/>
      <c r="T64" s="55"/>
      <c r="U64" s="55"/>
      <c r="V64" s="55"/>
      <c r="W64" s="55"/>
    </row>
    <row r="65" spans="1:23" ht="15" customHeight="1" x14ac:dyDescent="0.3">
      <c r="B65" s="118" t="str">
        <f>IF(B62="","",IF(RTD("cqg.rtd",,"StudyData",A54,"Bar",, "Close", "D",,,,,,"T")="","",TEXT(RTD("cqg.rtd",,"StudyData",A54,"Bar",, "Close", "D",,,,,,"T"),$D$1)&amp;" "&amp;"L"))</f>
        <v/>
      </c>
      <c r="C65" s="96" t="str">
        <f>IF(C62="","",IF(RTD("cqg.rtd",,"StudyData",A55,  "Bar",, "Close", "D",,,,,,"T")="","",TEXT(RTD("cqg.rtd",,"StudyData",A55,  "Bar",, "Close", "D",,,,,,"T"),$D$1)&amp;" "&amp;"L"))</f>
        <v>-210.00 L</v>
      </c>
      <c r="D65" s="113" t="str">
        <f>IF(D62="","",IF(RTD("cqg.rtd",,"StudyData",A56,  "Bar",, "Close", "D",,,,,,"T")="","",TEXT(RTD("cqg.rtd",,"StudyData",A56,  "Bar",, "Close", "D",,,,,,"T"),$D$1)&amp;" "&amp;"L"))</f>
        <v/>
      </c>
      <c r="E65" s="113" t="str">
        <f>IF(E62="","",IF(RTD("cqg.rtd",,"StudyData",A57,  "Bar",, "Close", "D",,,,,,"T")="","",TEXT(RTD("cqg.rtd",,"StudyData",A57,  "Bar",, "Close", "D",,,,,,"T"),$D$1)&amp;" "&amp;"L"))</f>
        <v/>
      </c>
      <c r="F65" s="113" t="str">
        <f>IF(F62="","",IF(RTD("cqg.rtd",,"StudyData",A58,  "Bar",, "Close", "D",,,,,,"T")="","",TEXT(RTD("cqg.rtd",,"StudyData",A58,  "Bar",, "Close", "D",,,,,,"T"),$D$1)&amp;" "&amp;"L"))</f>
        <v/>
      </c>
      <c r="G65" s="114" t="str">
        <f>IF(G62="","",IF(RTD("cqg.rtd",,"StudyData",A59,  "Bar",, "Close", "D",,,,,,"T")="","",TEXT(RTD("cqg.rtd",,"StudyData",A59,  "Bar",, "Close", "D",,,,,,"T"),$D$1)&amp;" "&amp;"L"))</f>
        <v/>
      </c>
      <c r="H65" s="115"/>
      <c r="I65" s="87"/>
      <c r="J65" s="87"/>
      <c r="K65" s="118" t="str">
        <f>IF(K62="","",IF(RTD("cqg.rtd",,"StudyData",J54,"Bar",, "Close", "D",,,,,,"T")="","",TEXT(RTD("cqg.rtd",,"StudyData",J54,"Bar",, "Close", "D",,,,,,"T"),$D$1)&amp;" "&amp;"L"))</f>
        <v/>
      </c>
      <c r="L65" s="96" t="str">
        <f>IF(L62="","",IF(RTD("cqg.rtd",,"StudyData",J55,  "Bar",, "Close", "D",,,,,,"T")="","",TEXT(RTD("cqg.rtd",,"StudyData",J55,  "Bar",, "Close", "D",,,,,,"T"),$D$1)&amp;" "&amp;"L"))</f>
        <v/>
      </c>
      <c r="M65" s="113" t="str">
        <f>IF(M62="","",IF(RTD("cqg.rtd",,"StudyData",J56,  "Bar",, "Close", "D",,,,,,"T")="","",TEXT(RTD("cqg.rtd",,"StudyData",J56,  "Bar",, "Close", "D",,,,,,"T"),$D$1)&amp;" "&amp;"L"))</f>
        <v/>
      </c>
      <c r="N65" s="113" t="str">
        <f>IF(N62="","",IF(RTD("cqg.rtd",,"StudyData",J57,  "Bar",, "Close", "D",,,,,,"T")="","",TEXT(RTD("cqg.rtd",,"StudyData",J57,  "Bar",, "Close", "D",,,,,,"T"),$D$1)&amp;" "&amp;"L"))</f>
        <v>-1830.00 L</v>
      </c>
      <c r="O65" s="114" t="str">
        <f>IF(O62="","",IF(RTD("cqg.rtd",,"StudyData",J58,  "Bar",, "Close", "D",,,,,,"T")="","",TEXT(RTD("cqg.rtd",,"StudyData",J58,  "Bar",, "Close", "D",,,,,,"T"),$D$1)&amp;" "&amp;"L"))</f>
        <v/>
      </c>
      <c r="P65" s="116"/>
      <c r="Q65" s="52"/>
      <c r="R65" s="54"/>
      <c r="S65" s="55"/>
      <c r="T65" s="55"/>
      <c r="U65" s="55"/>
      <c r="V65" s="55"/>
      <c r="W65" s="55"/>
    </row>
    <row r="66" spans="1:23" ht="15" customHeight="1" x14ac:dyDescent="0.3">
      <c r="B66" s="35"/>
      <c r="C66" s="35"/>
      <c r="D66" s="8"/>
      <c r="E66" s="8"/>
      <c r="F66" s="8"/>
      <c r="G66" s="8"/>
      <c r="H66" s="8"/>
      <c r="I66" s="87"/>
      <c r="J66" s="87"/>
      <c r="K66" s="52"/>
      <c r="L66" s="52"/>
      <c r="M66" s="52"/>
      <c r="N66" s="52"/>
      <c r="O66" s="52"/>
      <c r="P66" s="52"/>
      <c r="Q66" s="52"/>
      <c r="R66" s="54"/>
      <c r="S66" s="55"/>
      <c r="T66" s="55"/>
      <c r="U66" s="55"/>
      <c r="V66" s="55"/>
      <c r="W66" s="55"/>
    </row>
    <row r="67" spans="1:23" ht="15" customHeight="1" x14ac:dyDescent="0.3">
      <c r="B67" s="35"/>
      <c r="C67" s="35"/>
      <c r="D67" s="8"/>
      <c r="E67" s="8"/>
      <c r="F67" s="8"/>
      <c r="G67" s="8"/>
      <c r="H67" s="8"/>
      <c r="I67" s="87"/>
      <c r="J67" s="87"/>
      <c r="K67" s="52"/>
      <c r="L67" s="52"/>
      <c r="M67" s="52"/>
      <c r="N67" s="52"/>
      <c r="O67" s="52"/>
      <c r="P67" s="52"/>
      <c r="Q67" s="52"/>
      <c r="R67" s="54"/>
      <c r="S67" s="55"/>
      <c r="T67" s="55"/>
      <c r="U67" s="55"/>
      <c r="V67" s="55"/>
      <c r="W67" s="55"/>
    </row>
    <row r="68" spans="1:23" ht="15" customHeight="1" x14ac:dyDescent="0.3">
      <c r="B68" s="35"/>
      <c r="C68" s="35"/>
      <c r="D68" s="8"/>
      <c r="E68" s="8"/>
      <c r="F68" s="8"/>
      <c r="G68" s="8"/>
      <c r="H68" s="8"/>
      <c r="I68" s="87"/>
      <c r="J68" s="87"/>
      <c r="K68" s="52"/>
      <c r="L68" s="52"/>
      <c r="M68" s="52"/>
      <c r="N68" s="52"/>
      <c r="O68" s="52"/>
      <c r="P68" s="52"/>
      <c r="Q68" s="52"/>
      <c r="R68" s="54"/>
      <c r="S68" s="55"/>
      <c r="T68" s="55"/>
      <c r="U68" s="55"/>
      <c r="V68" s="55"/>
      <c r="W68" s="55"/>
    </row>
    <row r="69" spans="1:23" ht="15" customHeight="1" x14ac:dyDescent="0.3">
      <c r="B69" s="35"/>
      <c r="C69" s="70"/>
      <c r="D69" s="70"/>
      <c r="E69" s="70"/>
      <c r="F69" s="70"/>
      <c r="G69" s="48"/>
      <c r="H69" s="86"/>
      <c r="I69" s="87"/>
      <c r="J69" s="87"/>
      <c r="K69" s="52"/>
      <c r="L69" s="52"/>
      <c r="M69" s="52"/>
      <c r="N69" s="52"/>
      <c r="O69" s="52"/>
      <c r="P69" s="52"/>
      <c r="Q69" s="52"/>
      <c r="R69" s="54"/>
      <c r="S69" s="55"/>
      <c r="T69" s="55"/>
      <c r="U69" s="55"/>
      <c r="V69" s="55"/>
      <c r="W69" s="55"/>
    </row>
    <row r="70" spans="1:23" ht="15" customHeight="1" x14ac:dyDescent="0.3">
      <c r="B70" s="35"/>
      <c r="C70" s="70"/>
      <c r="D70" s="70"/>
      <c r="E70" s="70"/>
      <c r="F70" s="70"/>
      <c r="G70" s="48"/>
      <c r="H70" s="86"/>
      <c r="I70" s="87"/>
      <c r="J70" s="87"/>
      <c r="K70" s="52"/>
      <c r="L70" s="52"/>
      <c r="M70" s="52"/>
      <c r="N70" s="52"/>
      <c r="O70" s="52"/>
      <c r="P70" s="52"/>
      <c r="Q70" s="52"/>
      <c r="R70" s="54"/>
      <c r="S70" s="55"/>
      <c r="T70" s="55"/>
      <c r="U70" s="55"/>
      <c r="V70" s="55"/>
      <c r="W70" s="55"/>
    </row>
    <row r="71" spans="1:23" ht="15" customHeight="1" x14ac:dyDescent="0.3">
      <c r="B71" s="210"/>
      <c r="C71" s="210"/>
      <c r="D71" s="119"/>
      <c r="E71" s="100"/>
      <c r="F71" s="120"/>
      <c r="G71" s="100"/>
      <c r="H71" s="121"/>
      <c r="I71" s="100"/>
      <c r="J71" s="100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</row>
    <row r="72" spans="1:23" ht="15" customHeight="1" x14ac:dyDescent="0.3">
      <c r="B72" s="209"/>
      <c r="C72" s="209"/>
      <c r="D72" s="209"/>
      <c r="E72" s="209"/>
      <c r="F72" s="209"/>
      <c r="G72" s="209"/>
      <c r="H72" s="209"/>
      <c r="I72" s="209"/>
      <c r="J72" s="67"/>
      <c r="K72" s="35"/>
      <c r="L72" s="8"/>
      <c r="M72" s="8"/>
      <c r="N72" s="8"/>
      <c r="O72" s="8"/>
      <c r="P72" s="8"/>
      <c r="Q72" s="8"/>
      <c r="R72" s="8"/>
      <c r="S72" s="122"/>
      <c r="T72" s="8"/>
      <c r="U72" s="8"/>
      <c r="V72" s="8"/>
    </row>
    <row r="73" spans="1:23" ht="15" customHeight="1" x14ac:dyDescent="0.3">
      <c r="B73" s="209"/>
      <c r="C73" s="209"/>
      <c r="D73" s="209"/>
      <c r="E73" s="209"/>
      <c r="F73" s="209"/>
      <c r="G73" s="209"/>
      <c r="H73" s="209"/>
      <c r="I73" s="209"/>
      <c r="J73" s="67"/>
      <c r="K73" s="35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3" ht="15" customHeight="1" x14ac:dyDescent="0.3">
      <c r="A74" s="1"/>
      <c r="B74" s="123"/>
      <c r="C74" s="124"/>
      <c r="D74" s="124"/>
      <c r="E74" s="124"/>
      <c r="F74" s="124"/>
      <c r="G74" s="124"/>
      <c r="H74" s="124"/>
      <c r="I74" s="72"/>
      <c r="J74" s="72"/>
      <c r="K74" s="35"/>
      <c r="L74" s="35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3" ht="15" customHeight="1" x14ac:dyDescent="0.3">
      <c r="B75" s="174"/>
      <c r="C75" s="175"/>
      <c r="D75" s="58"/>
      <c r="E75" s="59"/>
      <c r="F75" s="60"/>
      <c r="G75" s="59"/>
      <c r="H75" s="61"/>
      <c r="I75" s="152"/>
      <c r="J75" s="2"/>
      <c r="K75" s="151"/>
      <c r="L75" s="150"/>
      <c r="M75" s="58"/>
      <c r="N75" s="59"/>
      <c r="O75" s="60"/>
      <c r="P75" s="59"/>
      <c r="Q75" s="61"/>
      <c r="R75" s="152"/>
      <c r="S75" s="68"/>
      <c r="T75" s="68"/>
      <c r="U75" s="68"/>
      <c r="V75" s="68"/>
    </row>
    <row r="76" spans="1:23" ht="15" customHeight="1" x14ac:dyDescent="0.3">
      <c r="B76" s="171" t="s">
        <v>62</v>
      </c>
      <c r="C76" s="172"/>
      <c r="D76" s="172"/>
      <c r="E76" s="172"/>
      <c r="F76" s="172"/>
      <c r="G76" s="172"/>
      <c r="H76" s="172"/>
      <c r="I76" s="173"/>
      <c r="J76" s="2"/>
      <c r="K76" s="171" t="s">
        <v>63</v>
      </c>
      <c r="L76" s="172"/>
      <c r="M76" s="172"/>
      <c r="N76" s="172"/>
      <c r="O76" s="172"/>
      <c r="P76" s="172"/>
      <c r="Q76" s="172"/>
      <c r="R76" s="173"/>
      <c r="S76" s="122"/>
      <c r="T76" s="8"/>
      <c r="U76" s="8"/>
      <c r="V76" s="8"/>
    </row>
    <row r="77" spans="1:23" ht="15" customHeight="1" x14ac:dyDescent="0.3">
      <c r="B77" s="168"/>
      <c r="C77" s="169"/>
      <c r="D77" s="169"/>
      <c r="E77" s="169"/>
      <c r="F77" s="169"/>
      <c r="G77" s="169"/>
      <c r="H77" s="169"/>
      <c r="I77" s="170"/>
      <c r="J77" s="2"/>
      <c r="K77" s="168"/>
      <c r="L77" s="169"/>
      <c r="M77" s="169"/>
      <c r="N77" s="169"/>
      <c r="O77" s="169"/>
      <c r="P77" s="169"/>
      <c r="Q77" s="169"/>
      <c r="R77" s="170"/>
      <c r="S77" s="8"/>
      <c r="T77" s="8"/>
      <c r="U77" s="8"/>
      <c r="V77" s="8"/>
    </row>
    <row r="78" spans="1:23" ht="15" customHeight="1" x14ac:dyDescent="0.3">
      <c r="B78" s="125" t="s">
        <v>10</v>
      </c>
      <c r="C78" s="126" t="s">
        <v>4</v>
      </c>
      <c r="D78" s="126" t="s">
        <v>5</v>
      </c>
      <c r="E78" s="126" t="s">
        <v>6</v>
      </c>
      <c r="F78" s="126" t="s">
        <v>3</v>
      </c>
      <c r="G78" s="126" t="s">
        <v>7</v>
      </c>
      <c r="H78" s="126" t="s">
        <v>7</v>
      </c>
      <c r="I78" s="127" t="s">
        <v>8</v>
      </c>
      <c r="J78" s="2"/>
      <c r="K78" s="37" t="s">
        <v>10</v>
      </c>
      <c r="L78" s="38" t="s">
        <v>4</v>
      </c>
      <c r="M78" s="38" t="s">
        <v>5</v>
      </c>
      <c r="N78" s="38" t="s">
        <v>6</v>
      </c>
      <c r="O78" s="38" t="s">
        <v>3</v>
      </c>
      <c r="P78" s="38" t="s">
        <v>7</v>
      </c>
      <c r="Q78" s="38" t="s">
        <v>7</v>
      </c>
      <c r="R78" s="71" t="s">
        <v>8</v>
      </c>
      <c r="S78" s="8"/>
      <c r="T78" s="8"/>
      <c r="U78" s="8"/>
      <c r="V78" s="8"/>
    </row>
    <row r="79" spans="1:23" ht="15" customHeight="1" x14ac:dyDescent="0.3">
      <c r="A79" s="1" t="s">
        <v>50</v>
      </c>
      <c r="B79" s="128" t="str">
        <f>LEFT(RIGHT(RTD("cqg.rtd", ,"ContractData",A79, "LongDescription",, "T"),14),3)&amp;" &amp; "&amp;LEFT(RIGHT(RTD("cqg.rtd", ,"ContractData",A79, "LongDescription",, "T"),4),3)</f>
        <v>X24 &amp; J25</v>
      </c>
      <c r="C79" s="45" t="str">
        <f>IF(B79="","",TEXT(RTD("cqg.rtd", ,"ContractData",A79, "Open",,"T"),$D$1))</f>
        <v/>
      </c>
      <c r="D79" s="45" t="str">
        <f>IF(B79="","",TEXT(RTD("cqg.rtd",,"ContractData",A79,"High",,"T"),$D$1))</f>
        <v/>
      </c>
      <c r="E79" s="45" t="str">
        <f>IF(B79="","",TEXT(RTD("cqg.rtd", ,"ContractData",A79, "Low",,"T"),$D$1))</f>
        <v/>
      </c>
      <c r="F79" s="45" t="str">
        <f>IFERROR(IF(B79="","",TEXT(RTD("cqg.rtd",,"ContractData",A79,"LastTradeorSettle",,"T"),$D$1)),"")</f>
        <v/>
      </c>
      <c r="G79" s="74" t="str">
        <f>IFERROR(IF(B79="","",TEXT(RTD("cqg.rtd",,"ContractData",A79,"NetLastTradeToday",,"T"),$D$1)*1),"")</f>
        <v/>
      </c>
      <c r="H79" s="75" t="str">
        <f>IFERROR(IF(B79="","",TEXT(RTD("cqg.rtd",,"ContractData",A79,"NetLastTradeToday",,"T"),$D$1)*1),"")</f>
        <v/>
      </c>
      <c r="I79" s="78">
        <f>IF(B79="","",RTD("cqg.rtd", ,"ContractData",A79, "T_CVol"))</f>
        <v>0</v>
      </c>
      <c r="J79" s="1" t="s">
        <v>55</v>
      </c>
      <c r="K79" s="73" t="str">
        <f>LEFT(RIGHT(RTD("cqg.rtd", ,"ContractData",J79, "LongDescription",, "T"),14),3)&amp;" &amp; "&amp;LEFT(RIGHT(RTD("cqg.rtd", ,"ContractData",J79, "LongDescription",, "T"),4),3)</f>
        <v>X24 &amp; K25</v>
      </c>
      <c r="L79" s="45" t="str">
        <f>IF(K79="","",TEXT(RTD("cqg.rtd", ,"ContractData",J79, "Open",,"T"),$D$1))</f>
        <v/>
      </c>
      <c r="M79" s="45" t="str">
        <f>IF(K79="","",TEXT(RTD("cqg.rtd",,"ContractData",J79,"High",,"T"),$D$1))</f>
        <v/>
      </c>
      <c r="N79" s="45" t="str">
        <f>IF(K79="","",TEXT(RTD("cqg.rtd", ,"ContractData",J79, "Low",,"T"),$D$1))</f>
        <v/>
      </c>
      <c r="O79" s="45" t="str">
        <f>IF(K79="","",TEXT(RTD("cqg.rtd",,"ContractData",J79,"LastTradeorSettle",,"T"),$D$1))</f>
        <v/>
      </c>
      <c r="P79" s="74" t="e">
        <f>IF(K79="","",TEXT(RTD("cqg.rtd",,"ContractData",J79,"NetLastTradeToday",,"T"),$D$1)*1)</f>
        <v>#VALUE!</v>
      </c>
      <c r="Q79" s="75" t="str">
        <f>IFERROR(IF(K79="","",TEXT(RTD("cqg.rtd",,"ContractData",J79,"NetLastTradeToday",,"T"),$D$1)*1),"")</f>
        <v/>
      </c>
      <c r="R79" s="78">
        <f>IF(K79="","",RTD("cqg.rtd", ,"ContractData",J79, "T_CVol"))</f>
        <v>0</v>
      </c>
    </row>
    <row r="80" spans="1:23" ht="15" customHeight="1" x14ac:dyDescent="0.3">
      <c r="A80" s="1" t="s">
        <v>51</v>
      </c>
      <c r="B80" s="128" t="str">
        <f>LEFT(RIGHT(RTD("cqg.rtd", ,"ContractData",A80, "LongDescription",, "T"),14),3)&amp;" &amp; "&amp;LEFT(RIGHT(RTD("cqg.rtd", ,"ContractData",A80, "LongDescription",, "T"),4),3)</f>
        <v>Z24 &amp; K25</v>
      </c>
      <c r="C80" s="45" t="str">
        <f>IF(B80="","",TEXT(RTD("cqg.rtd", ,"ContractData",A80, "Open",,"T"),$D$1))</f>
        <v/>
      </c>
      <c r="D80" s="45" t="str">
        <f>IF(B80="","",TEXT(RTD("cqg.rtd",,"ContractData",A80,"High",,"T"),$D$1))</f>
        <v/>
      </c>
      <c r="E80" s="45" t="str">
        <f>IF(B80="","",TEXT(RTD("cqg.rtd", ,"ContractData",A80, "Low",,"T"),$D$1))</f>
        <v/>
      </c>
      <c r="F80" s="45" t="str">
        <f>IFERROR(IF(B80="","",TEXT(RTD("cqg.rtd",,"ContractData",A80,"LastTradeorSettle",,"T"),$D$1)),"")</f>
        <v/>
      </c>
      <c r="G80" s="74" t="str">
        <f>IFERROR(IF(B80="","",TEXT(RTD("cqg.rtd",,"ContractData",A80,"NetLastTradeToday",,"T"),$D$1)*1),"")</f>
        <v/>
      </c>
      <c r="H80" s="75" t="str">
        <f>IFERROR(IF(B80="","",TEXT(RTD("cqg.rtd",,"ContractData",A80,"NetLastTradeToday",,"T"),$D$1)*1),"")</f>
        <v/>
      </c>
      <c r="I80" s="78">
        <f>IF(B80="","",RTD("cqg.rtd", ,"ContractData",A80, "T_CVol"))</f>
        <v>0</v>
      </c>
      <c r="J80" s="1" t="s">
        <v>56</v>
      </c>
      <c r="K80" s="73" t="str">
        <f>LEFT(RIGHT(RTD("cqg.rtd", ,"ContractData",J80, "LongDescription",, "T"),14),3)&amp;" &amp; "&amp;LEFT(RIGHT(RTD("cqg.rtd", ,"ContractData",J80, "LongDescription",, "T"),4),3)</f>
        <v>F25 &amp; N25</v>
      </c>
      <c r="L80" s="45" t="str">
        <f>IF(K80="","",TEXT(RTD("cqg.rtd", ,"ContractData",J80, "Open",,"T"),$D$1))</f>
        <v/>
      </c>
      <c r="M80" s="45" t="str">
        <f>IF(K80="","",TEXT(RTD("cqg.rtd",,"ContractData",J80,"High",,"T"),$D$1))</f>
        <v/>
      </c>
      <c r="N80" s="45" t="str">
        <f>IF(K80="","",TEXT(RTD("cqg.rtd", ,"ContractData",J80, "Low",,"T"),$D$1))</f>
        <v/>
      </c>
      <c r="O80" s="45" t="str">
        <f>IF(K80="","",TEXT(RTD("cqg.rtd",,"ContractData",J80,"LastTradeorSettle",,"T"),$D$1))</f>
        <v/>
      </c>
      <c r="P80" s="74" t="e">
        <f>IF(K80="","",TEXT(RTD("cqg.rtd",,"ContractData",J80,"NetLastTradeToday",,"T"),$D$1)*1)</f>
        <v>#VALUE!</v>
      </c>
      <c r="Q80" s="75" t="str">
        <f>IFERROR(IF(K80="","",TEXT(RTD("cqg.rtd",,"ContractData",J80,"NetLastTradeToday",,"T"),$D$1)*1),"")</f>
        <v/>
      </c>
      <c r="R80" s="78">
        <f>IF(K80="","",RTD("cqg.rtd", ,"ContractData",J80, "T_CVol"))</f>
        <v>0</v>
      </c>
    </row>
    <row r="81" spans="1:18" ht="15" customHeight="1" x14ac:dyDescent="0.3">
      <c r="A81" s="1" t="s">
        <v>52</v>
      </c>
      <c r="B81" s="128" t="str">
        <f>LEFT(RIGHT(RTD("cqg.rtd", ,"ContractData",A81, "LongDescription",, "T"),14),3)&amp;" &amp; "&amp;LEFT(RIGHT(RTD("cqg.rtd", ,"ContractData",A81, "LongDescription",, "T"),4),3)</f>
        <v>G25 &amp; N25</v>
      </c>
      <c r="C81" s="45" t="str">
        <f>IF(B81="","",TEXT(RTD("cqg.rtd", ,"ContractData",A81, "Open",,"T"),$D$1))</f>
        <v/>
      </c>
      <c r="D81" s="45" t="str">
        <f>IF(B81="","",TEXT(RTD("cqg.rtd",,"ContractData",A81,"High",,"T"),$D$1))</f>
        <v/>
      </c>
      <c r="E81" s="45" t="str">
        <f>IF(B81="","",TEXT(RTD("cqg.rtd", ,"ContractData",A81, "Low",,"T"),$D$1))</f>
        <v/>
      </c>
      <c r="F81" s="45" t="str">
        <f>IFERROR(IF(B81="","",TEXT(RTD("cqg.rtd",,"ContractData",A81,"LastTradeorSettle",,"T"),$D$1)),"")</f>
        <v/>
      </c>
      <c r="G81" s="74" t="str">
        <f>IFERROR(IF(B81="","",TEXT(RTD("cqg.rtd",,"ContractData",A81,"NetLastTradeToday",,"T"),$D$1)*1),"")</f>
        <v/>
      </c>
      <c r="H81" s="75" t="str">
        <f>IFERROR(IF(B81="","",TEXT(RTD("cqg.rtd",,"ContractData",A81,"NetLastTradeToday",,"T"),$D$1)*1),"")</f>
        <v/>
      </c>
      <c r="I81" s="78">
        <f>IF(B81="","",RTD("cqg.rtd", ,"ContractData",A81, "T_CVol"))</f>
        <v>0</v>
      </c>
      <c r="J81" s="1" t="s">
        <v>57</v>
      </c>
      <c r="K81" s="73" t="str">
        <f>LEFT(RIGHT(RTD("cqg.rtd", ,"ContractData",J81, "LongDescription",, "T"),14),3)&amp;" &amp; "&amp;LEFT(RIGHT(RTD("cqg.rtd", ,"ContractData",J81, "LongDescription",, "T"),4),3)</f>
        <v>H25 &amp; U25</v>
      </c>
      <c r="L81" s="45" t="str">
        <f>IF(K81="","",TEXT(RTD("cqg.rtd", ,"ContractData",J81, "Open",,"T"),$D$1))</f>
        <v/>
      </c>
      <c r="M81" s="45" t="str">
        <f>IF(K81="","",TEXT(RTD("cqg.rtd",,"ContractData",J81,"High",,"T"),$D$1))</f>
        <v/>
      </c>
      <c r="N81" s="45" t="str">
        <f>IF(K81="","",TEXT(RTD("cqg.rtd", ,"ContractData",J81, "Low",,"T"),$D$1))</f>
        <v/>
      </c>
      <c r="O81" s="45" t="str">
        <f>IF(K81="","",TEXT(RTD("cqg.rtd",,"ContractData",J81,"LastTradeorSettle",,"T"),$D$1))</f>
        <v/>
      </c>
      <c r="P81" s="74" t="e">
        <f>IF(K81="","",TEXT(RTD("cqg.rtd",,"ContractData",J81,"NetLastTradeToday",,"T"),$D$1)*1)</f>
        <v>#VALUE!</v>
      </c>
      <c r="Q81" s="75" t="str">
        <f>IFERROR(IF(K81="","",TEXT(RTD("cqg.rtd",,"ContractData",J81,"NetLastTradeToday",,"T"),$D$1)*1),"")</f>
        <v/>
      </c>
      <c r="R81" s="78">
        <f>IF(K81="","",RTD("cqg.rtd", ,"ContractData",J81, "T_CVol"))</f>
        <v>0</v>
      </c>
    </row>
    <row r="82" spans="1:18" ht="15" customHeight="1" x14ac:dyDescent="0.3">
      <c r="A82" s="1" t="s">
        <v>53</v>
      </c>
      <c r="B82" s="128" t="str">
        <f>LEFT(RIGHT(RTD("cqg.rtd", ,"ContractData",A82, "LongDescription",, "T"),14),3)&amp;" &amp; "&amp;LEFT(RIGHT(RTD("cqg.rtd", ,"ContractData",A82, "LongDescription",, "T"),4),3)</f>
        <v>J25 &amp; U25</v>
      </c>
      <c r="C82" s="45" t="str">
        <f>IF(B82="","",TEXT(RTD("cqg.rtd", ,"ContractData",A82, "Open",,"T"),$D$1))</f>
        <v/>
      </c>
      <c r="D82" s="45" t="str">
        <f>IF(B82="","",TEXT(RTD("cqg.rtd",,"ContractData",A82,"High",,"T"),$D$1))</f>
        <v/>
      </c>
      <c r="E82" s="45" t="str">
        <f>IF(B82="","",TEXT(RTD("cqg.rtd", ,"ContractData",A82, "Low",,"T"),$D$1))</f>
        <v/>
      </c>
      <c r="F82" s="45" t="str">
        <f>IFERROR(IF(B82="","",TEXT(RTD("cqg.rtd",,"ContractData",A82,"LastTradeorSettle",,"T"),$D$1)),"")</f>
        <v/>
      </c>
      <c r="G82" s="74" t="str">
        <f>IFERROR(IF(B82="","",TEXT(RTD("cqg.rtd",,"ContractData",A82,"NetLastTradeToday",,"T"),$D$1)*1),"")</f>
        <v/>
      </c>
      <c r="H82" s="75" t="str">
        <f>IFERROR(IF(B82="","",TEXT(RTD("cqg.rtd",,"ContractData",A82,"NetLastTradeToday",,"T"),$D$1)*1),"")</f>
        <v/>
      </c>
      <c r="I82" s="78">
        <f>IF(B82="","",RTD("cqg.rtd", ,"ContractData",A82, "T_CVol"))</f>
        <v>0</v>
      </c>
      <c r="J82" s="87"/>
      <c r="K82" s="98"/>
      <c r="L82" s="98"/>
      <c r="M82" s="98"/>
      <c r="N82" s="98"/>
      <c r="O82" s="98"/>
      <c r="P82" s="98"/>
      <c r="Q82" s="98"/>
      <c r="R82" s="99"/>
    </row>
    <row r="83" spans="1:18" ht="15" customHeight="1" x14ac:dyDescent="0.3">
      <c r="A83" s="1" t="s">
        <v>54</v>
      </c>
      <c r="B83" s="128" t="str">
        <f>LEFT(RIGHT(RTD("cqg.rtd", ,"ContractData",A83, "LongDescription",, "T"),14),3)&amp;" &amp; "&amp;LEFT(RIGHT(RTD("cqg.rtd", ,"ContractData",A83, "LongDescription",, "T"),4),3)</f>
        <v>N25 &amp; Z25</v>
      </c>
      <c r="C83" s="45" t="str">
        <f>IF(B83="","",TEXT(RTD("cqg.rtd", ,"ContractData",A83, "Open",,"T"),$D$1))</f>
        <v/>
      </c>
      <c r="D83" s="45" t="str">
        <f>IF(B83="","",TEXT(RTD("cqg.rtd",,"ContractData",A83,"High",,"T"),$D$1))</f>
        <v/>
      </c>
      <c r="E83" s="45" t="str">
        <f>IF(B83="","",TEXT(RTD("cqg.rtd", ,"ContractData",A83, "Low",,"T"),$D$1))</f>
        <v/>
      </c>
      <c r="F83" s="45" t="str">
        <f>IFERROR(IF(B83="","",TEXT(RTD("cqg.rtd",,"ContractData",A83,"LastTradeorSettle",,"T"),$D$1)),"")</f>
        <v/>
      </c>
      <c r="G83" s="74" t="str">
        <f>IFERROR(IF(B83="","",TEXT(RTD("cqg.rtd",,"ContractData",A83,"NetLastTradeToday",,"T"),$D$1)*1),"")</f>
        <v/>
      </c>
      <c r="H83" s="75" t="str">
        <f>IFERROR(IF(B83="","",TEXT(RTD("cqg.rtd",,"ContractData",A83,"NetLastTradeToday",,"T"),$D$1)*1),"")</f>
        <v/>
      </c>
      <c r="I83" s="78">
        <f>IF(B83="","",RTD("cqg.rtd", ,"ContractData",A83, "T_CVol"))</f>
        <v>0</v>
      </c>
      <c r="J83" s="87"/>
      <c r="K83" s="98"/>
      <c r="L83" s="98"/>
      <c r="M83" s="98"/>
      <c r="N83" s="98"/>
      <c r="O83" s="98"/>
      <c r="P83" s="98"/>
      <c r="Q83" s="98"/>
      <c r="R83" s="99"/>
    </row>
    <row r="84" spans="1:18" ht="15" customHeight="1" x14ac:dyDescent="0.3">
      <c r="A84" s="1"/>
      <c r="B84" s="35"/>
      <c r="C84" s="8"/>
      <c r="D84" s="8"/>
      <c r="E84" s="8"/>
      <c r="F84" s="8"/>
      <c r="G84" s="81"/>
      <c r="H84" s="82"/>
      <c r="I84" s="129"/>
      <c r="J84" s="87"/>
      <c r="K84" s="98"/>
      <c r="L84" s="98"/>
      <c r="M84" s="98"/>
      <c r="N84" s="98"/>
      <c r="O84" s="98"/>
      <c r="P84" s="98"/>
      <c r="Q84" s="98"/>
      <c r="R84" s="99"/>
    </row>
    <row r="85" spans="1:18" ht="15" customHeight="1" x14ac:dyDescent="0.3">
      <c r="A85" s="1"/>
      <c r="B85" s="176" t="s">
        <v>64</v>
      </c>
      <c r="C85" s="214"/>
      <c r="D85" s="214"/>
      <c r="E85" s="214"/>
      <c r="F85" s="215"/>
      <c r="G85" s="82"/>
      <c r="H85" s="82"/>
      <c r="I85" s="129"/>
      <c r="J85" s="87"/>
      <c r="K85" s="221" t="s">
        <v>64</v>
      </c>
      <c r="L85" s="222"/>
      <c r="M85" s="222"/>
      <c r="N85" s="130"/>
      <c r="O85" s="130"/>
      <c r="P85" s="98"/>
      <c r="Q85" s="98"/>
      <c r="R85" s="99"/>
    </row>
    <row r="86" spans="1:18" ht="15" customHeight="1" x14ac:dyDescent="0.3">
      <c r="B86" s="89" t="str">
        <f>B79</f>
        <v>X24 &amp; J25</v>
      </c>
      <c r="C86" s="94" t="str">
        <f>B80</f>
        <v>Z24 &amp; K25</v>
      </c>
      <c r="D86" s="94" t="str">
        <f>B81</f>
        <v>G25 &amp; N25</v>
      </c>
      <c r="E86" s="94" t="str">
        <f>B82</f>
        <v>J25 &amp; U25</v>
      </c>
      <c r="F86" s="94" t="str">
        <f>B83</f>
        <v>N25 &amp; Z25</v>
      </c>
      <c r="G86" s="82"/>
      <c r="H86" s="82"/>
      <c r="I86" s="129"/>
      <c r="J86" s="87"/>
      <c r="K86" s="131" t="str">
        <f>K79</f>
        <v>X24 &amp; K25</v>
      </c>
      <c r="L86" s="131" t="str">
        <f>K80</f>
        <v>F25 &amp; N25</v>
      </c>
      <c r="M86" s="131" t="str">
        <f>K81</f>
        <v>H25 &amp; U25</v>
      </c>
      <c r="N86" s="68"/>
      <c r="O86" s="68"/>
      <c r="P86" s="98"/>
      <c r="Q86" s="98"/>
      <c r="R86" s="99"/>
    </row>
    <row r="87" spans="1:18" ht="15" customHeight="1" x14ac:dyDescent="0.3">
      <c r="B87" s="112" t="str">
        <f>IF(B86="","",IF(RTD("cqg.rtd",,"ContractData",A79,"Ask",,"T")="","",TEXT(RTD("cqg.rtd",,"ContractData",A79,"Ask",,"T"),$D$1)&amp;" "&amp;"A"))</f>
        <v/>
      </c>
      <c r="C87" s="23" t="str">
        <f>IF(C86="","",IF(RTD("cqg.rtd",,"ContractData",A80,"Ask",,"T")="","",TEXT(RTD("cqg.rtd",,"ContractData",A80,"Ask",,"T"),$D$1)&amp;" "&amp;"A"))</f>
        <v/>
      </c>
      <c r="D87" s="113" t="str">
        <f>IF(D86="","",IF(RTD("cqg.rtd",,"ContractData",A81,"Ask",,"T")="","",TEXT(RTD("cqg.rtd",,"ContractData",A81,"Ask",,"T"),$D$1)&amp;" "&amp;"A"))</f>
        <v/>
      </c>
      <c r="E87" s="113" t="str">
        <f>IF(E86="","",IF(RTD("cqg.rtd",,"ContractData",A82,"Ask",,"T")="","",TEXT(RTD("cqg.rtd",,"ContractData",A82,"Ask",,"T"),$D$1)&amp;" "&amp;"A"))</f>
        <v/>
      </c>
      <c r="F87" s="113" t="str">
        <f>IF(F86="","",IF(RTD("cqg.rtd",,"ContractData",A83,"Ask",,"T")="","",TEXT(RTD("cqg.rtd",,"ContractData",A83,"Ask",,"T"),$D$1)&amp;" "&amp;"A"))</f>
        <v>179.80 A</v>
      </c>
      <c r="G87" s="82"/>
      <c r="H87" s="82"/>
      <c r="I87" s="129"/>
      <c r="J87" s="87"/>
      <c r="K87" s="95" t="str">
        <f>IF(K86="","",IF(RTD("cqg.rtd",,"ContractData",J79,"Ask",,"T")="","",TEXT(RTD("cqg.rtd",,"ContractData",J79,"Ask",,"T"),$D$1)&amp;" "&amp;"A"))</f>
        <v>-1950.00 A</v>
      </c>
      <c r="L87" s="132" t="str">
        <f>IF(L86="","",IF(RTD("cqg.rtd",,"ContractData",J80,"Ask",,"T")="","",TEXT(RTD("cqg.rtd",,"ContractData",J80,"Ask",,"T"),$D$1)&amp;" "&amp;"A"))</f>
        <v/>
      </c>
      <c r="M87" s="132" t="str">
        <f>IF(M86="","",IF(RTD("cqg.rtd",,"ContractData",J81,"Ask",,"T")="","",TEXT(RTD("cqg.rtd",,"ContractData",J81,"Ask",,"T"),$D$1)&amp;" "&amp;"A"))</f>
        <v/>
      </c>
      <c r="N87" s="70"/>
      <c r="O87" s="70"/>
      <c r="P87" s="98"/>
      <c r="Q87" s="98"/>
      <c r="R87" s="99"/>
    </row>
    <row r="88" spans="1:18" ht="15" customHeight="1" x14ac:dyDescent="0.3">
      <c r="B88" s="117" t="str">
        <f>IF(B86="","",IF(RTD("cqg.rtd",,"ContractData",A79,"BID",,"T")="","",TEXT(RTD("cqg.rtd",,"ContractData",A79,"BID",,"T"),$D$1)&amp;" "&amp;"B"))</f>
        <v/>
      </c>
      <c r="C88" s="117" t="str">
        <f>IF(C86="","",IF(RTD("cqg.rtd",,"ContractData",A80,"Bid",,"T")="","",TEXT(RTD("cqg.rtd",,"ContractData",A80,"Bid",,"T"),$D$1)&amp;" "&amp;"B"))</f>
        <v>-1962.00 B</v>
      </c>
      <c r="D88" s="113" t="str">
        <f>IF(D86="","",IF(RTD("cqg.rtd",,"ContractData",A81,"Bid",,"T")="","",TEXT(RTD("cqg.rtd",,"ContractData",A81,"Bid",,"T"),$D$1)&amp;" "&amp;"B"))</f>
        <v>-2023.00 B</v>
      </c>
      <c r="E88" s="113" t="str">
        <f>IF(E86="","",IF(RTD("cqg.rtd",,"ContractData",A82,"Bid",,"T")="","",TEXT(RTD("cqg.rtd",,"ContractData",A82,"Bid",,"T"),$D$1)&amp;" "&amp;"B"))</f>
        <v/>
      </c>
      <c r="F88" s="113" t="str">
        <f>IF(F86="","",IF(RTD("cqg.rtd",,"ContractData",A83,"Bid",,"T")="","",TEXT(RTD("cqg.rtd",,"ContractData",A83,"Bid",,"T"),$D$1)&amp;" "&amp;"B"))</f>
        <v>140.00 B</v>
      </c>
      <c r="G88" s="82"/>
      <c r="H88" s="82"/>
      <c r="I88" s="129"/>
      <c r="J88" s="87"/>
      <c r="K88" s="95" t="str">
        <f>IF(K86="","",IF(RTD("cqg.rtd",,"ContractData",J79,"BID",,"T")="","",TEXT(RTD("cqg.rtd",,"ContractData",J79,"BID",,"T"),$D$1)&amp;" "&amp;"B"))</f>
        <v>-2022.00 B</v>
      </c>
      <c r="L88" s="95" t="str">
        <f>IF(L86="","",IF(RTD("cqg.rtd",,"ContractData",J80,"Bid",,"T")="","",TEXT(RTD("cqg.rtd",,"ContractData",J80,"Bid",,"T"),$D$1)&amp;" "&amp;"B"))</f>
        <v>-2133.00 B</v>
      </c>
      <c r="M88" s="132" t="str">
        <f>IF(M86="","",IF(RTD("cqg.rtd",,"ContractData",J81,"Bid",,"T")="","",TEXT(RTD("cqg.rtd",,"ContractData",J81,"Bid",,"T"),$D$1)&amp;" "&amp;"B"))</f>
        <v>-1804.80 B</v>
      </c>
      <c r="N88" s="70"/>
      <c r="O88" s="70"/>
      <c r="P88" s="98"/>
      <c r="Q88" s="98"/>
      <c r="R88" s="99"/>
    </row>
    <row r="89" spans="1:18" ht="15" customHeight="1" x14ac:dyDescent="0.3">
      <c r="B89" s="118" t="str">
        <f>IF(B86="","",IF(RTD("cqg.rtd",,"StudyData",A79,"Bar",, "Close", "D",,,,,,"T")="","",TEXT(RTD("cqg.rtd",,"StudyData",A79,"Bar",, "Close", "D",,,,,,"T"),$D$1)&amp;" "&amp;"L"))</f>
        <v/>
      </c>
      <c r="C89" s="96" t="str">
        <f>IF(C86="","",IF(RTD("cqg.rtd",,"StudyData",A80,  "Bar",, "Close", "D",,,,,,"T")="","",TEXT(RTD("cqg.rtd",,"StudyData",A80,  "Bar",, "Close", "D",,,,,,"T"),$D$1)&amp;" "&amp;"L"))</f>
        <v/>
      </c>
      <c r="D89" s="113" t="str">
        <f>IF(D86="","",IF(RTD("cqg.rtd",,"StudyData",A81,  "Bar",, "Close", "D",,,,,,"T")="","",TEXT(RTD("cqg.rtd",,"StudyData",A81,  "Bar",, "Close", "D",,,,,,"T"),$D$1)&amp;" "&amp;"L"))</f>
        <v/>
      </c>
      <c r="E89" s="113" t="str">
        <f>IF(E86="","",IF(RTD("cqg.rtd",,"StudyData",A82,  "Bar",, "Close", "D",,,,,,"T")="","",TEXT(RTD("cqg.rtd",,"StudyData",A82,  "Bar",, "Close", "D",,,,,,"T"),$D$1)&amp;" "&amp;"L"))</f>
        <v/>
      </c>
      <c r="F89" s="113" t="str">
        <f>IF(F86="","",IF(RTD("cqg.rtd",,"StudyData",A83,  "Bar",, "Close", "D",,,,,,"T")="","",TEXT(RTD("cqg.rtd",,"StudyData",A83,  "Bar",, "Close", "D",,,,,,"T"),$D$1)&amp;" "&amp;"L"))</f>
        <v/>
      </c>
      <c r="G89" s="82"/>
      <c r="H89" s="82"/>
      <c r="I89" s="129"/>
      <c r="J89" s="87"/>
      <c r="K89" s="95" t="str">
        <f>IF(K86="","",IF(RTD("cqg.rtd",,"StudyData",J79,"Bar",, "Close", "D",,,,,,"T")="","",TEXT(RTD("cqg.rtd",,"StudyData",J79,"Bar",, "Close", "D",,,,,,"T"),$D$1)&amp;" "&amp;"L"))</f>
        <v/>
      </c>
      <c r="L89" s="96" t="str">
        <f>IF(L86="","",IF(RTD("cqg.rtd",,"StudyData",J80,  "Bar",, "Close", "D",,,,,,"T")="","",TEXT(RTD("cqg.rtd",,"StudyData",J80,  "Bar",, "Close", "D",,,,,,"T"),$D$1)&amp;" "&amp;"L"))</f>
        <v/>
      </c>
      <c r="M89" s="132" t="str">
        <f>IF(M86="","",IF(RTD("cqg.rtd",,"StudyData",J81,  "Bar",, "Close", "D",,,,,,"T")="","",TEXT(RTD("cqg.rtd",,"StudyData",J81,  "Bar",, "Close", "D",,,,,,"T"),$D$1)&amp;" "&amp;"L"))</f>
        <v/>
      </c>
      <c r="N89" s="70"/>
      <c r="O89" s="70"/>
      <c r="P89" s="98"/>
      <c r="Q89" s="98"/>
      <c r="R89" s="99"/>
    </row>
    <row r="90" spans="1:18" ht="15" customHeight="1" x14ac:dyDescent="0.3">
      <c r="B90" s="35"/>
      <c r="C90" s="70"/>
      <c r="D90" s="8"/>
      <c r="E90" s="8"/>
      <c r="F90" s="8"/>
      <c r="G90" s="82"/>
      <c r="H90" s="82"/>
      <c r="I90" s="129"/>
      <c r="J90" s="87"/>
      <c r="K90" s="98"/>
      <c r="L90" s="98"/>
      <c r="M90" s="98"/>
      <c r="N90" s="52"/>
      <c r="O90" s="52"/>
      <c r="P90" s="98"/>
      <c r="Q90" s="98"/>
      <c r="R90" s="99"/>
    </row>
    <row r="91" spans="1:18" ht="15" customHeight="1" x14ac:dyDescent="0.3">
      <c r="B91" s="35"/>
      <c r="C91" s="70"/>
      <c r="D91" s="8"/>
      <c r="E91" s="8"/>
      <c r="F91" s="8"/>
      <c r="G91" s="82"/>
      <c r="H91" s="82"/>
      <c r="I91" s="129"/>
      <c r="J91" s="87"/>
      <c r="K91" s="98"/>
      <c r="L91" s="98"/>
      <c r="M91" s="98"/>
      <c r="N91" s="98"/>
      <c r="O91" s="98"/>
      <c r="P91" s="98"/>
      <c r="Q91" s="98"/>
      <c r="R91" s="99"/>
    </row>
    <row r="92" spans="1:18" ht="15" customHeight="1" x14ac:dyDescent="0.3">
      <c r="B92" s="35"/>
      <c r="C92" s="70"/>
      <c r="D92" s="8"/>
      <c r="E92" s="8"/>
      <c r="F92" s="8"/>
      <c r="G92" s="82"/>
      <c r="H92" s="82"/>
      <c r="I92" s="129"/>
      <c r="J92" s="87"/>
      <c r="K92" s="98"/>
      <c r="L92" s="98"/>
      <c r="M92" s="98"/>
      <c r="N92" s="98"/>
      <c r="O92" s="98"/>
      <c r="P92" s="98"/>
      <c r="Q92" s="98"/>
      <c r="R92" s="99"/>
    </row>
    <row r="93" spans="1:18" ht="15" customHeight="1" x14ac:dyDescent="0.3">
      <c r="B93" s="35"/>
      <c r="C93" s="70"/>
      <c r="D93" s="8"/>
      <c r="E93" s="8"/>
      <c r="F93" s="8"/>
      <c r="G93" s="82"/>
      <c r="H93" s="82"/>
      <c r="I93" s="129"/>
      <c r="J93" s="87"/>
      <c r="K93" s="98"/>
      <c r="L93" s="98"/>
      <c r="M93" s="98"/>
      <c r="N93" s="98"/>
      <c r="O93" s="98"/>
      <c r="P93" s="98"/>
      <c r="Q93" s="98"/>
      <c r="R93" s="99"/>
    </row>
    <row r="94" spans="1:18" ht="15" customHeight="1" x14ac:dyDescent="0.3">
      <c r="B94" s="35"/>
      <c r="C94" s="70"/>
      <c r="D94" s="8"/>
      <c r="E94" s="8"/>
      <c r="F94" s="8"/>
      <c r="G94" s="82"/>
      <c r="H94" s="82"/>
      <c r="I94" s="129"/>
      <c r="J94" s="87"/>
      <c r="K94" s="98"/>
      <c r="L94" s="98"/>
      <c r="M94" s="98"/>
      <c r="N94" s="98"/>
      <c r="O94" s="98"/>
      <c r="P94" s="98"/>
      <c r="Q94" s="98"/>
      <c r="R94" s="99"/>
    </row>
    <row r="95" spans="1:18" ht="15" customHeight="1" x14ac:dyDescent="0.3">
      <c r="B95" s="35"/>
      <c r="C95" s="70"/>
      <c r="D95" s="8"/>
      <c r="E95" s="8"/>
      <c r="F95" s="8"/>
      <c r="G95" s="82"/>
      <c r="H95" s="82"/>
      <c r="I95" s="129"/>
      <c r="J95" s="87"/>
      <c r="K95" s="98"/>
      <c r="L95" s="98"/>
      <c r="M95" s="98"/>
      <c r="N95" s="98"/>
      <c r="O95" s="98"/>
      <c r="P95" s="98"/>
      <c r="Q95" s="98"/>
      <c r="R95" s="99"/>
    </row>
    <row r="96" spans="1:18" ht="15" customHeight="1" x14ac:dyDescent="0.3">
      <c r="B96" s="35"/>
      <c r="C96" s="70"/>
      <c r="D96" s="8"/>
      <c r="E96" s="8"/>
      <c r="F96" s="8"/>
      <c r="G96" s="82"/>
      <c r="H96" s="82"/>
      <c r="I96" s="129"/>
      <c r="J96" s="87"/>
      <c r="K96" s="98"/>
      <c r="L96" s="98"/>
      <c r="M96" s="98"/>
      <c r="N96" s="98"/>
      <c r="O96" s="98"/>
      <c r="P96" s="98"/>
      <c r="Q96" s="98"/>
      <c r="R96" s="99"/>
    </row>
    <row r="97" spans="1:23" ht="15" customHeight="1" x14ac:dyDescent="0.3">
      <c r="B97" s="35"/>
      <c r="C97" s="70"/>
      <c r="D97" s="8"/>
      <c r="E97" s="8"/>
      <c r="F97" s="8"/>
      <c r="G97" s="82"/>
      <c r="H97" s="82"/>
      <c r="I97" s="129"/>
      <c r="J97" s="87"/>
      <c r="K97" s="98"/>
      <c r="L97" s="98"/>
      <c r="M97" s="98"/>
      <c r="N97" s="98"/>
      <c r="O97" s="98"/>
      <c r="P97" s="98"/>
      <c r="Q97" s="98"/>
      <c r="R97" s="99"/>
    </row>
    <row r="98" spans="1:23" ht="15" customHeight="1" x14ac:dyDescent="0.3">
      <c r="B98" s="35"/>
      <c r="C98" s="70"/>
      <c r="D98" s="8"/>
      <c r="E98" s="8"/>
      <c r="F98" s="8"/>
      <c r="G98" s="82"/>
      <c r="H98" s="82"/>
      <c r="I98" s="129"/>
      <c r="J98" s="87"/>
      <c r="K98" s="98"/>
      <c r="L98" s="98"/>
      <c r="M98" s="98"/>
      <c r="N98" s="98"/>
      <c r="O98" s="98"/>
      <c r="P98" s="98"/>
      <c r="Q98" s="98"/>
      <c r="R98" s="99"/>
    </row>
    <row r="99" spans="1:23" ht="15" customHeight="1" x14ac:dyDescent="0.2">
      <c r="B99" s="133"/>
      <c r="C99" s="134"/>
      <c r="D99" s="134"/>
      <c r="E99" s="135"/>
      <c r="F99" s="135"/>
      <c r="G99" s="135"/>
      <c r="H99" s="135"/>
      <c r="I99" s="136"/>
      <c r="J99" s="136"/>
      <c r="K99" s="136"/>
      <c r="L99" s="137"/>
      <c r="M99" s="138"/>
      <c r="N99" s="163"/>
      <c r="O99" s="163"/>
      <c r="P99" s="220"/>
      <c r="Q99" s="220"/>
      <c r="R99" s="162"/>
      <c r="S99" s="162"/>
      <c r="T99" s="138"/>
      <c r="U99" s="163"/>
      <c r="V99" s="163"/>
    </row>
    <row r="100" spans="1:23" ht="15" customHeight="1" x14ac:dyDescent="0.2">
      <c r="B100" s="139"/>
      <c r="C100" s="211" t="s">
        <v>13</v>
      </c>
      <c r="D100" s="211"/>
      <c r="E100" s="211"/>
      <c r="F100" s="211" t="s">
        <v>11</v>
      </c>
      <c r="G100" s="211"/>
      <c r="H100" s="211"/>
      <c r="I100" s="140"/>
      <c r="J100" s="140"/>
      <c r="K100" s="140"/>
      <c r="L100" s="141"/>
      <c r="M100" s="142"/>
      <c r="N100" s="219"/>
      <c r="O100" s="219"/>
      <c r="P100" s="218"/>
      <c r="Q100" s="218"/>
      <c r="R100" s="216"/>
      <c r="S100" s="216"/>
      <c r="T100" s="138"/>
      <c r="U100" s="163"/>
      <c r="V100" s="163"/>
    </row>
    <row r="101" spans="1:23" ht="15" customHeight="1" x14ac:dyDescent="0.2">
      <c r="B101" s="52"/>
      <c r="C101" s="52"/>
      <c r="D101" s="52"/>
      <c r="E101" s="52"/>
      <c r="F101" s="98"/>
      <c r="G101" s="98"/>
      <c r="L101" s="143"/>
      <c r="M101" s="143"/>
      <c r="N101" s="143"/>
      <c r="O101" s="143"/>
      <c r="P101" s="98"/>
      <c r="Q101" s="98"/>
    </row>
    <row r="102" spans="1:23" ht="15" customHeight="1" x14ac:dyDescent="0.2">
      <c r="B102" s="144"/>
      <c r="C102" s="208"/>
      <c r="D102" s="208"/>
      <c r="I102" s="145"/>
      <c r="J102" s="145"/>
      <c r="K102" s="145"/>
      <c r="L102" s="145"/>
    </row>
    <row r="103" spans="1:23" ht="12" customHeight="1" x14ac:dyDescent="0.2"/>
    <row r="104" spans="1:23" ht="15" customHeight="1" x14ac:dyDescent="0.2"/>
    <row r="105" spans="1:23" ht="15" customHeight="1" x14ac:dyDescent="0.25">
      <c r="W105" s="146"/>
    </row>
    <row r="106" spans="1:23" ht="15" customHeight="1" x14ac:dyDescent="0.2"/>
    <row r="107" spans="1:23" ht="15" customHeight="1" x14ac:dyDescent="0.25">
      <c r="A107" s="147"/>
    </row>
    <row r="108" spans="1:23" ht="15" customHeight="1" x14ac:dyDescent="0.2"/>
    <row r="109" spans="1:23" ht="15" customHeight="1" x14ac:dyDescent="0.2"/>
    <row r="110" spans="1:23" ht="15" customHeight="1" x14ac:dyDescent="0.2"/>
    <row r="111" spans="1:23" ht="15" customHeight="1" x14ac:dyDescent="0.2"/>
    <row r="112" spans="1:23" ht="15" customHeight="1" x14ac:dyDescent="0.2"/>
    <row r="113" spans="1:35" ht="15" customHeight="1" x14ac:dyDescent="0.2"/>
    <row r="114" spans="1:35" ht="15" customHeight="1" x14ac:dyDescent="0.2"/>
    <row r="115" spans="1:35" ht="15" customHeight="1" x14ac:dyDescent="0.2"/>
    <row r="116" spans="1:35" ht="15" customHeight="1" x14ac:dyDescent="0.2"/>
    <row r="117" spans="1:35" ht="15" customHeight="1" x14ac:dyDescent="0.2"/>
    <row r="118" spans="1:35" ht="15" customHeight="1" x14ac:dyDescent="0.2"/>
    <row r="119" spans="1:35" ht="12" customHeight="1" x14ac:dyDescent="0.2"/>
    <row r="120" spans="1:35" ht="15" customHeight="1" x14ac:dyDescent="0.2"/>
    <row r="121" spans="1:35" ht="15.95" customHeight="1" x14ac:dyDescent="0.2"/>
    <row r="122" spans="1:35" ht="15.95" customHeight="1" x14ac:dyDescent="0.2">
      <c r="AB122" s="5" t="str">
        <f>RTD("cqg.rtd", ,"ContractData",AD122, "T_CVol")</f>
        <v>Obligatory parameter &lt;contract&gt;(position - 1) is not specified</v>
      </c>
    </row>
    <row r="123" spans="1:35" ht="15.95" customHeight="1" x14ac:dyDescent="0.2">
      <c r="AB123" s="5" t="str">
        <f>RTD("cqg.rtd", ,"ContractData",AD123, "T_CVol")</f>
        <v>Obligatory parameter &lt;contract&gt;(position - 1) is not specified</v>
      </c>
    </row>
    <row r="124" spans="1:35" ht="15.95" customHeight="1" x14ac:dyDescent="0.2">
      <c r="AB124" s="5" t="str">
        <f>RTD("cqg.rtd", ,"ContractData",AD124, "T_CVol")</f>
        <v>Obligatory parameter &lt;contract&gt;(position - 1) is not specified</v>
      </c>
    </row>
    <row r="125" spans="1:35" ht="15.95" customHeight="1" x14ac:dyDescent="0.2">
      <c r="AB125" s="5" t="str">
        <f>RTD("cqg.rtd", ,"ContractData",AD125, "T_CVol")</f>
        <v>Obligatory parameter &lt;contract&gt;(position - 1) is not specified</v>
      </c>
    </row>
    <row r="126" spans="1:35" ht="15.95" customHeight="1" x14ac:dyDescent="0.2">
      <c r="AB126" s="5" t="str">
        <f>RTD("cqg.rtd", ,"ContractData",AD126, "T_CVol")</f>
        <v>Obligatory parameter &lt;contract&gt;(position - 1) is not specified</v>
      </c>
    </row>
    <row r="127" spans="1:35" s="149" customFormat="1" ht="20.100000000000001" customHeight="1" x14ac:dyDescent="0.2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5"/>
      <c r="Y127" s="5"/>
      <c r="Z127" s="5"/>
      <c r="AA127" s="5"/>
      <c r="AB127" s="5" t="str">
        <f>RTD("cqg.rtd", ,"ContractData",AD127, "T_CVol")</f>
        <v>Obligatory parameter &lt;contract&gt;(position - 1) is not specified</v>
      </c>
      <c r="AC127" s="5"/>
      <c r="AD127" s="5"/>
      <c r="AE127" s="5"/>
      <c r="AF127" s="148"/>
      <c r="AG127" s="148"/>
      <c r="AH127" s="148"/>
      <c r="AI127" s="148"/>
    </row>
    <row r="128" spans="1:35" ht="15.95" customHeight="1" x14ac:dyDescent="0.2">
      <c r="AB128" s="5" t="str">
        <f>RTD("cqg.rtd", ,"ContractData",AD128, "T_CVol")</f>
        <v>Obligatory parameter &lt;contract&gt;(position - 1) is not specified</v>
      </c>
    </row>
    <row r="129" spans="24:31" ht="15.95" customHeight="1" x14ac:dyDescent="0.25">
      <c r="X129" s="146"/>
      <c r="Y129" s="148"/>
      <c r="Z129" s="148"/>
      <c r="AA129" s="148"/>
      <c r="AB129" s="148"/>
      <c r="AC129" s="148"/>
      <c r="AD129" s="148"/>
      <c r="AE129" s="148"/>
    </row>
    <row r="130" spans="24:31" ht="15" customHeight="1" x14ac:dyDescent="0.2"/>
  </sheetData>
  <sheetProtection algorithmName="SHA-512" hashValue="CLE4TtlrL0xSS1BVlnW/vk5c/yPP+20Q2VC9NK5rmr08bFRSaxcPfkrD4CGc0jOLFA7lcAEmYSpdJIFzmMUxCw==" saltValue="6ms8mCgd7Huagiif5fZQ2A==" spinCount="100000" sheet="1" objects="1" scenarios="1" selectLockedCells="1" selectUnlockedCells="1"/>
  <mergeCells count="44">
    <mergeCell ref="U100:V100"/>
    <mergeCell ref="R100:S100"/>
    <mergeCell ref="K13:K15"/>
    <mergeCell ref="P100:Q100"/>
    <mergeCell ref="N100:O100"/>
    <mergeCell ref="N99:O99"/>
    <mergeCell ref="P99:Q99"/>
    <mergeCell ref="K76:R77"/>
    <mergeCell ref="K85:M85"/>
    <mergeCell ref="C102:D102"/>
    <mergeCell ref="B26:I27"/>
    <mergeCell ref="B51:I52"/>
    <mergeCell ref="B72:I73"/>
    <mergeCell ref="B71:C71"/>
    <mergeCell ref="C100:E100"/>
    <mergeCell ref="F100:H100"/>
    <mergeCell ref="B76:I77"/>
    <mergeCell ref="B75:C75"/>
    <mergeCell ref="B50:C50"/>
    <mergeCell ref="B61:G61"/>
    <mergeCell ref="B36:G36"/>
    <mergeCell ref="B85:F85"/>
    <mergeCell ref="B4:B5"/>
    <mergeCell ref="C7:C8"/>
    <mergeCell ref="B9:B10"/>
    <mergeCell ref="D7:E8"/>
    <mergeCell ref="F7:I8"/>
    <mergeCell ref="H9:I10"/>
    <mergeCell ref="C3:J5"/>
    <mergeCell ref="B25:C25"/>
    <mergeCell ref="B7:B8"/>
    <mergeCell ref="C9:C10"/>
    <mergeCell ref="D9:E10"/>
    <mergeCell ref="F9:G10"/>
    <mergeCell ref="T3:U5"/>
    <mergeCell ref="K3:S5"/>
    <mergeCell ref="R99:S99"/>
    <mergeCell ref="U99:V99"/>
    <mergeCell ref="J7:J10"/>
    <mergeCell ref="K26:R27"/>
    <mergeCell ref="K51:R52"/>
    <mergeCell ref="K50:L50"/>
    <mergeCell ref="K61:O61"/>
    <mergeCell ref="K36:Q36"/>
  </mergeCells>
  <conditionalFormatting sqref="D101">
    <cfRule type="dataBar" priority="1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  <cfRule type="expression" dxfId="5" priority="147">
      <formula>#REF!&lt;0</formula>
    </cfRule>
  </conditionalFormatting>
  <conditionalFormatting sqref="G13:G24">
    <cfRule type="colorScale" priority="81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38:G49 G29:G35">
    <cfRule type="colorScale" priority="14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69:G70 G54:G60">
    <cfRule type="colorScale" priority="156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79:G84">
    <cfRule type="colorScale" priority="174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85:G98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{A7A5CAA0-AE53-4746-9DCD-D036E644B533}</x14:id>
        </ext>
      </extLst>
    </cfRule>
  </conditionalFormatting>
  <conditionalFormatting sqref="H13:H24">
    <cfRule type="dataBar" priority="2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{692C9A8C-B62F-4CA6-9915-904674FC5635}</x14:id>
        </ext>
      </extLst>
    </cfRule>
  </conditionalFormatting>
  <conditionalFormatting sqref="H29:H49">
    <cfRule type="dataBar" priority="15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conditionalFormatting sqref="H69:H70 H54:H61">
    <cfRule type="dataBar" priority="15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{B002EED4-E487-4D05-8B3D-934BF7FBED58}</x14:id>
        </ext>
      </extLst>
    </cfRule>
  </conditionalFormatting>
  <conditionalFormatting sqref="H79:H98">
    <cfRule type="dataBar" priority="17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{F5AD6D4B-0201-4065-8293-A036AEFBBA89}</x14:id>
        </ext>
      </extLst>
    </cfRule>
  </conditionalFormatting>
  <conditionalFormatting sqref="I54:I70">
    <cfRule type="colorScale" priority="166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79:I98">
    <cfRule type="colorScale" priority="176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13:J24">
    <cfRule type="colorScale" priority="42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38:J49 I29:I37">
    <cfRule type="colorScale" priority="153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54:J70">
    <cfRule type="colorScale" priority="168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82:J98">
    <cfRule type="colorScale" priority="177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P29:P35">
    <cfRule type="colorScale" priority="1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38:P40">
    <cfRule type="colorScale" priority="9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54:P58">
    <cfRule type="colorScale" priority="7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79:P81">
    <cfRule type="colorScale" priority="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Q29:Q35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{2C8DFF1D-552B-4B07-8666-E8F317849C5B}</x14:id>
        </ext>
      </extLst>
    </cfRule>
  </conditionalFormatting>
  <conditionalFormatting sqref="Q38:Q40">
    <cfRule type="colorScale" priority="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Q54:Q58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{496250EC-C9C2-4589-8C7D-1AA4F38104AA}</x14:id>
        </ext>
      </extLst>
    </cfRule>
  </conditionalFormatting>
  <conditionalFormatting sqref="Q79:Q81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{F90D67D2-633B-4EAC-8113-DA46C2D32D20}</x14:id>
        </ext>
      </extLst>
    </cfRule>
  </conditionalFormatting>
  <conditionalFormatting sqref="R29:R35">
    <cfRule type="colorScale" priority="10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R54:R58">
    <cfRule type="colorScale" priority="5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R79:R81">
    <cfRule type="colorScale" priority="1">
      <colorScale>
        <cfvo type="min"/>
        <cfvo type="percentile" val="50"/>
        <cfvo type="max"/>
        <color theme="1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D101</xm:sqref>
        </x14:conditionalFormatting>
        <x14:conditionalFormatting xmlns:xm="http://schemas.microsoft.com/office/excel/2006/main">
          <x14:cfRule type="dataBar" id="{A7A5CAA0-AE53-4746-9DCD-D036E644B5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G85:G98</xm:sqref>
        </x14:conditionalFormatting>
        <x14:conditionalFormatting xmlns:xm="http://schemas.microsoft.com/office/excel/2006/main">
          <x14:cfRule type="dataBar" id="{692C9A8C-B62F-4CA6-9915-904674FC56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H29:H49</xm:sqref>
        </x14:conditionalFormatting>
        <x14:conditionalFormatting xmlns:xm="http://schemas.microsoft.com/office/excel/2006/main">
          <x14:cfRule type="dataBar" id="{B002EED4-E487-4D05-8B3D-934BF7FBED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H69:H70 H54:H61</xm:sqref>
        </x14:conditionalFormatting>
        <x14:conditionalFormatting xmlns:xm="http://schemas.microsoft.com/office/excel/2006/main">
          <x14:cfRule type="dataBar" id="{F5AD6D4B-0201-4065-8293-A036AEFBBA8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H79:H98</xm:sqref>
        </x14:conditionalFormatting>
        <x14:conditionalFormatting xmlns:xm="http://schemas.microsoft.com/office/excel/2006/main">
          <x14:cfRule type="dataBar" id="{2C8DFF1D-552B-4B07-8666-E8F317849C5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Q29:Q35</xm:sqref>
        </x14:conditionalFormatting>
        <x14:conditionalFormatting xmlns:xm="http://schemas.microsoft.com/office/excel/2006/main">
          <x14:cfRule type="dataBar" id="{496250EC-C9C2-4589-8C7D-1AA4F38104A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Q54:Q58</xm:sqref>
        </x14:conditionalFormatting>
        <x14:conditionalFormatting xmlns:xm="http://schemas.microsoft.com/office/excel/2006/main">
          <x14:cfRule type="dataBar" id="{F90D67D2-633B-4EAC-8113-DA46C2D32D2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Q79:Q81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68BD-3324-4F02-A6DF-9FDD4BB1640A}">
  <dimension ref="A1:L58"/>
  <sheetViews>
    <sheetView workbookViewId="0">
      <selection activeCell="I3" sqref="I3"/>
    </sheetView>
  </sheetViews>
  <sheetFormatPr defaultRowHeight="16.5" x14ac:dyDescent="0.3"/>
  <cols>
    <col min="1" max="1" width="19.375" style="1" customWidth="1"/>
    <col min="2" max="4" width="9" style="153"/>
    <col min="5" max="6" width="9" style="1"/>
    <col min="7" max="7" width="9" style="154"/>
    <col min="8" max="16384" width="9" style="1"/>
  </cols>
  <sheetData>
    <row r="1" spans="1:12" x14ac:dyDescent="0.3">
      <c r="A1" s="1" t="s">
        <v>96</v>
      </c>
      <c r="B1" s="153">
        <f>RTD("cqg.rtd", ,"ContractData",A1,"Bid",,"T")</f>
        <v>9021</v>
      </c>
      <c r="C1" s="153">
        <f>RTD("cqg.rtd", ,"ContractData",A1,"Ask",,"T")</f>
        <v>9045</v>
      </c>
      <c r="D1" s="153">
        <f>RTD("cqg.rtd", ,"ContractData",A1,"LastTrade",,"T")</f>
        <v>9032</v>
      </c>
      <c r="E1" s="154">
        <f>IFERROR(AVERAGE(B1:C1),"")</f>
        <v>9033</v>
      </c>
      <c r="F1" s="154">
        <f>IFERROR(IF(OR(D1&lt;=B1,D1&gt;=C1),E1,D1),"")</f>
        <v>9032</v>
      </c>
      <c r="G1" s="154">
        <f>IF(RTD("cqg.rtd", ,"ContractData",A1,"T_Settlement",,"T")="",IF(OR(B1="",C1=""),NA(),F1),RTD("cqg.rtd", ,"ContractData",A1,"T_Settlement",,"T"))</f>
        <v>9032</v>
      </c>
      <c r="J1" s="1">
        <f>RTD("cqg.rtd", ,"ContractData",A1,"Bid",,"T")</f>
        <v>9021</v>
      </c>
      <c r="K1" s="1">
        <f>RTD("cqg.rtd", ,"ContractData",A1,"Ask",,"T")</f>
        <v>9045</v>
      </c>
      <c r="L1" s="1">
        <f>RTD("cqg.rtd", ,"ContractData",A1,"LastTrade",,"T")</f>
        <v>9032</v>
      </c>
    </row>
    <row r="2" spans="1:12" x14ac:dyDescent="0.3">
      <c r="A2" s="1" t="s">
        <v>97</v>
      </c>
      <c r="B2" s="153">
        <f>RTD("cqg.rtd", ,"ContractData",A2,"Bid",,"T")</f>
        <v>8941</v>
      </c>
      <c r="C2" s="153">
        <f>RTD("cqg.rtd", ,"ContractData",A2,"Ask",,"T")</f>
        <v>9000</v>
      </c>
      <c r="D2" s="153">
        <f>RTD("cqg.rtd", ,"ContractData",A2,"LastTrade",,"T")</f>
        <v>8981</v>
      </c>
      <c r="E2" s="154">
        <f t="shared" ref="E2:E11" si="0">IFERROR(AVERAGE(B2:C2),"")</f>
        <v>8970.5</v>
      </c>
      <c r="F2" s="154">
        <f t="shared" ref="F2:F11" si="1">IFERROR(IF(OR(D2&lt;=B2,D2&gt;=C2),E2,D2),"")</f>
        <v>8981</v>
      </c>
      <c r="G2" s="154">
        <f>IF(RTD("cqg.rtd", ,"ContractData",A2,"T_Settlement",,"T")="",IF(OR(B2="",C2=""),NA(),F2),RTD("cqg.rtd", ,"ContractData",A2,"T_Settlement",,"T"))</f>
        <v>8981</v>
      </c>
    </row>
    <row r="3" spans="1:12" x14ac:dyDescent="0.3">
      <c r="A3" s="1" t="s">
        <v>98</v>
      </c>
      <c r="B3" s="153">
        <f>RTD("cqg.rtd", ,"ContractData",A3,"Bid",,"T")</f>
        <v>8731.2000000000007</v>
      </c>
      <c r="C3" s="153">
        <f>RTD("cqg.rtd", ,"ContractData",A3,"Ask",,"T")</f>
        <v>8940</v>
      </c>
      <c r="D3" s="153" t="str">
        <f>RTD("cqg.rtd", ,"ContractData",A3,"LastTrade",,"T")</f>
        <v/>
      </c>
      <c r="E3" s="154">
        <f t="shared" si="0"/>
        <v>8835.6</v>
      </c>
      <c r="F3" s="154">
        <f t="shared" si="1"/>
        <v>8835.6</v>
      </c>
      <c r="G3" s="154">
        <f>IF(RTD("cqg.rtd", ,"ContractData",A3,"T_Settlement",,"T")="",IF(OR(B3="",C3=""),NA(),F3),RTD("cqg.rtd", ,"ContractData",A3,"T_Settlement",,"T"))</f>
        <v>8835.6</v>
      </c>
    </row>
    <row r="4" spans="1:12" x14ac:dyDescent="0.3">
      <c r="A4" s="1" t="s">
        <v>99</v>
      </c>
      <c r="B4" s="153">
        <f>RTD("cqg.rtd", ,"ContractData",A4,"Bid",,"T")</f>
        <v>8431</v>
      </c>
      <c r="C4" s="153">
        <f>RTD("cqg.rtd", ,"ContractData",A4,"Ask",,"T")</f>
        <v>8463</v>
      </c>
      <c r="D4" s="153">
        <f>RTD("cqg.rtd", ,"ContractData",A4,"LastTrade",,"T")</f>
        <v>8440</v>
      </c>
      <c r="E4" s="154">
        <f t="shared" si="0"/>
        <v>8447</v>
      </c>
      <c r="F4" s="154">
        <f t="shared" si="1"/>
        <v>8440</v>
      </c>
      <c r="G4" s="154">
        <f>IF(RTD("cqg.rtd", ,"ContractData",A4,"T_Settlement",,"T")="",IF(OR(B4="",C4=""),NA(),F4),RTD("cqg.rtd", ,"ContractData",A4,"T_Settlement",,"T"))</f>
        <v>8440</v>
      </c>
      <c r="J4" s="154"/>
    </row>
    <row r="5" spans="1:12" x14ac:dyDescent="0.3">
      <c r="A5" s="1" t="s">
        <v>100</v>
      </c>
      <c r="B5" s="153" t="str">
        <f>RTD("cqg.rtd", ,"ContractData",A5,"Bid",,"T")</f>
        <v/>
      </c>
      <c r="C5" s="153" t="str">
        <f>RTD("cqg.rtd", ,"ContractData",A5,"Ask",,"T")</f>
        <v/>
      </c>
      <c r="D5" s="153" t="str">
        <f>RTD("cqg.rtd", ,"ContractData",A5,"LastTrade",,"T")</f>
        <v/>
      </c>
      <c r="E5" s="154" t="str">
        <f t="shared" si="0"/>
        <v/>
      </c>
      <c r="F5" s="154" t="str">
        <f t="shared" si="1"/>
        <v/>
      </c>
      <c r="G5" s="154" t="e">
        <f>IF(RTD("cqg.rtd", ,"ContractData",A5,"T_Settlement",,"T")="",IF(OR(B5="",C5=""),NA(),F5),RTD("cqg.rtd", ,"ContractData",A5,"T_Settlement",,"T"))</f>
        <v>#N/A</v>
      </c>
    </row>
    <row r="6" spans="1:12" x14ac:dyDescent="0.3">
      <c r="A6" s="1" t="s">
        <v>101</v>
      </c>
      <c r="B6" s="153" t="str">
        <f>RTD("cqg.rtd", ,"ContractData",A6,"Bid",,"T")</f>
        <v/>
      </c>
      <c r="C6" s="153" t="str">
        <f>RTD("cqg.rtd", ,"ContractData",A6,"Ask",,"T")</f>
        <v/>
      </c>
      <c r="D6" s="153" t="str">
        <f>RTD("cqg.rtd", ,"ContractData",A6,"LastTrade",,"T")</f>
        <v/>
      </c>
      <c r="E6" s="154" t="str">
        <f t="shared" si="0"/>
        <v/>
      </c>
      <c r="F6" s="154" t="str">
        <f t="shared" si="1"/>
        <v/>
      </c>
      <c r="G6" s="154" t="e">
        <f>IF(RTD("cqg.rtd", ,"ContractData",A6,"T_Settlement",,"T")="",IF(OR(B6="",C6=""),NA(),F6),RTD("cqg.rtd", ,"ContractData",A6,"T_Settlement",,"T"))</f>
        <v>#N/A</v>
      </c>
    </row>
    <row r="7" spans="1:12" x14ac:dyDescent="0.3">
      <c r="E7" s="154" t="str">
        <f t="shared" si="0"/>
        <v/>
      </c>
      <c r="F7" s="154" t="str">
        <f t="shared" si="1"/>
        <v/>
      </c>
      <c r="G7" s="154" t="e">
        <f>NA()</f>
        <v>#N/A</v>
      </c>
    </row>
    <row r="8" spans="1:12" x14ac:dyDescent="0.3">
      <c r="E8" s="154" t="str">
        <f t="shared" si="0"/>
        <v/>
      </c>
      <c r="F8" s="154" t="str">
        <f t="shared" si="1"/>
        <v/>
      </c>
      <c r="G8" s="154" t="e">
        <f>NA()</f>
        <v>#N/A</v>
      </c>
    </row>
    <row r="9" spans="1:12" x14ac:dyDescent="0.3">
      <c r="E9" s="154" t="str">
        <f t="shared" si="0"/>
        <v/>
      </c>
      <c r="F9" s="154" t="str">
        <f t="shared" si="1"/>
        <v/>
      </c>
      <c r="G9" s="154" t="e">
        <f>NA()</f>
        <v>#N/A</v>
      </c>
    </row>
    <row r="10" spans="1:12" x14ac:dyDescent="0.3">
      <c r="E10" s="154" t="str">
        <f t="shared" si="0"/>
        <v/>
      </c>
      <c r="F10" s="154" t="str">
        <f t="shared" si="1"/>
        <v/>
      </c>
      <c r="G10" s="154" t="e">
        <f>NA()</f>
        <v>#N/A</v>
      </c>
    </row>
    <row r="11" spans="1:12" x14ac:dyDescent="0.3">
      <c r="E11" s="154" t="str">
        <f t="shared" si="0"/>
        <v/>
      </c>
      <c r="F11" s="154" t="str">
        <f t="shared" si="1"/>
        <v/>
      </c>
      <c r="G11" s="154" t="e">
        <f>NA()</f>
        <v>#N/A</v>
      </c>
    </row>
    <row r="13" spans="1:12" x14ac:dyDescent="0.3">
      <c r="A13" s="1" t="s">
        <v>102</v>
      </c>
      <c r="B13" s="153">
        <f>RTD("cqg.rtd", ,"ContractData",A13,"Bid",,"T")</f>
        <v>-63</v>
      </c>
      <c r="C13" s="153">
        <f>RTD("cqg.rtd", ,"ContractData",A13,"Ask",,"T")</f>
        <v>-38</v>
      </c>
      <c r="D13" s="153">
        <f>RTD("cqg.rtd", ,"ContractData",A13,"LastTrade",,"T")</f>
        <v>-50</v>
      </c>
      <c r="E13" s="154">
        <f t="shared" ref="E13:E14" si="2">IFERROR(AVERAGE(B13:C13),"")</f>
        <v>-50.5</v>
      </c>
      <c r="F13" s="154">
        <f t="shared" ref="F13:F14" si="3">IFERROR(IF(OR(D13&lt;=B13,D13&gt;=C13),E13,D13),"")</f>
        <v>-50</v>
      </c>
      <c r="G13" s="154">
        <f>IF(RTD("cqg.rtd", ,"ContractData",A13,"T_Settlement",,"T")="",IF(OR(B13="",C13=""),NA(),F13),RTD("cqg.rtd", ,"ContractData",A13,"T_Settlement",,"T"))</f>
        <v>-50</v>
      </c>
    </row>
    <row r="14" spans="1:12" x14ac:dyDescent="0.3">
      <c r="A14" s="1" t="s">
        <v>103</v>
      </c>
      <c r="B14" s="153">
        <f>RTD("cqg.rtd", ,"ContractData",A14,"Bid",,"T")</f>
        <v>-250</v>
      </c>
      <c r="C14" s="153">
        <f>RTD("cqg.rtd", ,"ContractData",A14,"Ask",,"T")</f>
        <v>-50</v>
      </c>
      <c r="D14" s="153" t="str">
        <f>RTD("cqg.rtd", ,"ContractData",A14,"LastTrade",,"T")</f>
        <v/>
      </c>
      <c r="E14" s="154">
        <f t="shared" si="2"/>
        <v>-150</v>
      </c>
      <c r="F14" s="154">
        <f t="shared" si="3"/>
        <v>-150</v>
      </c>
      <c r="G14" s="154">
        <f>IF(RTD("cqg.rtd", ,"ContractData",A14,"T_Settlement",,"T")="",IF(OR(B14="",C14=""),NA(),F14),RTD("cqg.rtd", ,"ContractData",A14,"T_Settlement",,"T"))</f>
        <v>-150</v>
      </c>
    </row>
    <row r="15" spans="1:12" x14ac:dyDescent="0.3">
      <c r="E15" s="154"/>
      <c r="F15" s="154"/>
    </row>
    <row r="16" spans="1:12" x14ac:dyDescent="0.3">
      <c r="E16" s="154"/>
      <c r="F16" s="154"/>
    </row>
    <row r="17" spans="1:7" x14ac:dyDescent="0.3">
      <c r="E17" s="154"/>
      <c r="F17" s="154"/>
    </row>
    <row r="18" spans="1:7" x14ac:dyDescent="0.3">
      <c r="E18" s="154"/>
      <c r="F18" s="154"/>
    </row>
    <row r="19" spans="1:7" x14ac:dyDescent="0.3">
      <c r="E19" s="154"/>
      <c r="F19" s="154"/>
    </row>
    <row r="20" spans="1:7" x14ac:dyDescent="0.3">
      <c r="A20" s="1" t="s">
        <v>104</v>
      </c>
      <c r="B20" s="153">
        <f>RTD("cqg.rtd", ,"ContractData",A20,"Bid",,"T")</f>
        <v>-313.8</v>
      </c>
      <c r="C20" s="153">
        <f>RTD("cqg.rtd", ,"ContractData",A20,"Ask",,"T")</f>
        <v>-81</v>
      </c>
      <c r="D20" s="153" t="str">
        <f>RTD("cqg.rtd", ,"ContractData",A20,"LastTrade",,"T")</f>
        <v/>
      </c>
      <c r="E20" s="154">
        <f t="shared" ref="E20:E22" si="4">IFERROR(AVERAGE(B20:C20),"")</f>
        <v>-197.4</v>
      </c>
      <c r="F20" s="154">
        <f t="shared" ref="F20:F22" si="5">IFERROR(IF(OR(D20&lt;=B20,D20&gt;=C20),E20,D20),"")</f>
        <v>-197.4</v>
      </c>
      <c r="G20" s="154">
        <f>IF(RTD("cqg.rtd", ,"ContractData",A20,"T_Settlement",,"T")="",IF(OR(B20="",C20=""),NA(),F20),RTD("cqg.rtd", ,"ContractData",A20,"T_Settlement",,"T"))</f>
        <v>-197.4</v>
      </c>
    </row>
    <row r="21" spans="1:7" x14ac:dyDescent="0.3">
      <c r="A21" s="1" t="s">
        <v>105</v>
      </c>
      <c r="B21" s="153">
        <f>RTD("cqg.rtd", ,"ContractData",A21,"Bid",,"T")</f>
        <v>-509</v>
      </c>
      <c r="C21" s="153">
        <f>RTD("cqg.rtd", ,"ContractData",A21,"Ask",,"T")</f>
        <v>-280.2</v>
      </c>
      <c r="D21" s="153" t="str">
        <f>RTD("cqg.rtd", ,"ContractData",A21,"LastTrade",,"T")</f>
        <v/>
      </c>
      <c r="E21" s="154">
        <f t="shared" si="4"/>
        <v>-394.6</v>
      </c>
      <c r="F21" s="154">
        <f t="shared" si="5"/>
        <v>-394.6</v>
      </c>
      <c r="G21" s="154">
        <f>IF(RTD("cqg.rtd", ,"ContractData",A21,"T_Settlement",,"T")="",IF(OR(B21="",C21=""),NA(),F21),RTD("cqg.rtd", ,"ContractData",A21,"T_Settlement",,"T"))</f>
        <v>-394.6</v>
      </c>
    </row>
    <row r="22" spans="1:7" x14ac:dyDescent="0.3">
      <c r="A22" s="1" t="s">
        <v>106</v>
      </c>
      <c r="B22" s="153" t="str">
        <f>RTD("cqg.rtd", ,"ContractData",A22,"Bid",,"T")</f>
        <v/>
      </c>
      <c r="C22" s="153" t="str">
        <f>RTD("cqg.rtd", ,"ContractData",A22,"Ask",,"T")</f>
        <v/>
      </c>
      <c r="D22" s="153" t="str">
        <f>RTD("cqg.rtd", ,"ContractData",A22,"LastTrade",,"T")</f>
        <v/>
      </c>
      <c r="E22" s="154" t="str">
        <f t="shared" si="4"/>
        <v/>
      </c>
      <c r="F22" s="154" t="str">
        <f t="shared" si="5"/>
        <v/>
      </c>
      <c r="G22" s="154" t="e">
        <f>IF(RTD("cqg.rtd", ,"ContractData",A22,"T_Settlement",,"T")="",IF(OR(B22="",C22=""),NA(),F22),RTD("cqg.rtd", ,"ContractData",A22,"T_Settlement",,"T"))</f>
        <v>#N/A</v>
      </c>
    </row>
    <row r="23" spans="1:7" x14ac:dyDescent="0.3">
      <c r="E23" s="154"/>
      <c r="F23" s="154"/>
    </row>
    <row r="24" spans="1:7" x14ac:dyDescent="0.3">
      <c r="E24" s="154"/>
      <c r="F24" s="154"/>
    </row>
    <row r="25" spans="1:7" x14ac:dyDescent="0.3">
      <c r="E25" s="154"/>
      <c r="F25" s="154"/>
    </row>
    <row r="26" spans="1:7" x14ac:dyDescent="0.3">
      <c r="E26" s="154"/>
      <c r="F26" s="154"/>
    </row>
    <row r="28" spans="1:7" x14ac:dyDescent="0.3">
      <c r="A28" s="1" t="s">
        <v>107</v>
      </c>
      <c r="B28" s="153">
        <f>RTD("cqg.rtd", ,"ContractData",A28,"Bid",,"T")</f>
        <v>-600</v>
      </c>
      <c r="C28" s="153">
        <f>RTD("cqg.rtd", ,"ContractData",A28,"Ask",,"T")</f>
        <v>-530</v>
      </c>
      <c r="D28" s="153">
        <f>RTD("cqg.rtd", ,"ContractData",A28,"LastTrade",,"T")</f>
        <v>-575</v>
      </c>
      <c r="E28" s="154">
        <f t="shared" ref="E28" si="6">IFERROR(AVERAGE(B28:C28),"")</f>
        <v>-565</v>
      </c>
      <c r="F28" s="154">
        <f t="shared" ref="F28" si="7">IFERROR(IF(OR(D28&lt;=B28,D28&gt;=C28),E28,D28),"")</f>
        <v>-575</v>
      </c>
      <c r="G28" s="154">
        <f>IF(RTD("cqg.rtd", ,"ContractData",A28,"T_Settlement",,"T")="",IF(OR(B28="",C28=""),NA(),F28),RTD("cqg.rtd", ,"ContractData",A28,"T_Settlement",,"T"))</f>
        <v>-575</v>
      </c>
    </row>
    <row r="29" spans="1:7" x14ac:dyDescent="0.3">
      <c r="E29" s="154"/>
      <c r="F29" s="154"/>
      <c r="G29" s="154" t="e">
        <f>NA()</f>
        <v>#N/A</v>
      </c>
    </row>
    <row r="30" spans="1:7" x14ac:dyDescent="0.3">
      <c r="E30" s="154"/>
      <c r="F30" s="154"/>
      <c r="G30" s="154" t="e">
        <f>NA()</f>
        <v>#N/A</v>
      </c>
    </row>
    <row r="31" spans="1:7" x14ac:dyDescent="0.3">
      <c r="E31" s="154"/>
      <c r="F31" s="154"/>
      <c r="G31" s="154" t="e">
        <f>NA()</f>
        <v>#N/A</v>
      </c>
    </row>
    <row r="32" spans="1:7" x14ac:dyDescent="0.3">
      <c r="E32" s="154"/>
      <c r="F32" s="154"/>
      <c r="G32" s="154" t="e">
        <f>NA()</f>
        <v>#N/A</v>
      </c>
    </row>
    <row r="33" spans="1:7" x14ac:dyDescent="0.3">
      <c r="E33" s="154"/>
      <c r="F33" s="154"/>
      <c r="G33" s="154" t="e">
        <f>NA()</f>
        <v>#N/A</v>
      </c>
    </row>
    <row r="34" spans="1:7" x14ac:dyDescent="0.3">
      <c r="E34" s="154"/>
      <c r="F34" s="154"/>
      <c r="G34" s="154" t="e">
        <f>NA()</f>
        <v>#N/A</v>
      </c>
    </row>
    <row r="36" spans="1:7" x14ac:dyDescent="0.3">
      <c r="A36" s="1" t="s">
        <v>108</v>
      </c>
      <c r="B36" s="153">
        <f>RTD("cqg.rtd", ,"ContractData",A36,"Bid",,"T")</f>
        <v>-614</v>
      </c>
      <c r="C36" s="153">
        <f>RTD("cqg.rtd", ,"ContractData",A36,"Ask",,"T")</f>
        <v>-570</v>
      </c>
      <c r="D36" s="153" t="str">
        <f>RTD("cqg.rtd", ,"ContractData",A36,"LastTrade",,"T")</f>
        <v/>
      </c>
      <c r="E36" s="154">
        <f t="shared" ref="E36" si="8">IFERROR(AVERAGE(B36:C36),"")</f>
        <v>-592</v>
      </c>
      <c r="F36" s="154">
        <f t="shared" ref="F36" si="9">IFERROR(IF(OR(D36&lt;=B36,D36&gt;=C36),E36,D36),"")</f>
        <v>-592</v>
      </c>
      <c r="G36" s="154">
        <f>IF(RTD("cqg.rtd", ,"ContractData",A36,"T_Settlement",,"T")="",IF(OR(B36="",C36=""),NA(),F36),RTD("cqg.rtd", ,"ContractData",A36,"T_Settlement",,"T"))</f>
        <v>-592</v>
      </c>
    </row>
    <row r="37" spans="1:7" x14ac:dyDescent="0.3">
      <c r="E37" s="154"/>
      <c r="F37" s="154"/>
      <c r="G37" s="154" t="e">
        <f>NA()</f>
        <v>#N/A</v>
      </c>
    </row>
    <row r="38" spans="1:7" x14ac:dyDescent="0.3">
      <c r="E38" s="154"/>
      <c r="F38" s="154"/>
      <c r="G38" s="154" t="e">
        <f>NA()</f>
        <v>#N/A</v>
      </c>
    </row>
    <row r="39" spans="1:7" x14ac:dyDescent="0.3">
      <c r="E39" s="154"/>
      <c r="F39" s="154"/>
      <c r="G39" s="154" t="e">
        <f>NA()</f>
        <v>#N/A</v>
      </c>
    </row>
    <row r="40" spans="1:7" x14ac:dyDescent="0.3">
      <c r="E40" s="154"/>
      <c r="F40" s="154"/>
      <c r="G40" s="154" t="e">
        <f>NA()</f>
        <v>#N/A</v>
      </c>
    </row>
    <row r="41" spans="1:7" x14ac:dyDescent="0.3">
      <c r="E41" s="154"/>
      <c r="F41" s="154"/>
      <c r="G41" s="154" t="e">
        <f>NA()</f>
        <v>#N/A</v>
      </c>
    </row>
    <row r="42" spans="1:7" x14ac:dyDescent="0.3">
      <c r="E42" s="154"/>
      <c r="F42" s="154"/>
      <c r="G42" s="154" t="e">
        <f>NA()</f>
        <v>#N/A</v>
      </c>
    </row>
    <row r="44" spans="1:7" x14ac:dyDescent="0.3">
      <c r="A44" s="1" t="s">
        <v>109</v>
      </c>
      <c r="B44" s="153" t="str">
        <f>RTD("cqg.rtd", ,"ContractData",A44,"Bid",,"T")</f>
        <v/>
      </c>
      <c r="C44" s="153" t="str">
        <f>RTD("cqg.rtd", ,"ContractData",A44,"Ask",,"T")</f>
        <v/>
      </c>
      <c r="D44" s="153" t="str">
        <f>RTD("cqg.rtd", ,"ContractData",A44,"LastTrade",,"T")</f>
        <v/>
      </c>
      <c r="E44" s="154" t="str">
        <f t="shared" ref="E44" si="10">IFERROR(AVERAGE(B44:C44),"")</f>
        <v/>
      </c>
      <c r="F44" s="154" t="str">
        <f t="shared" ref="F44" si="11">IFERROR(IF(OR(D44&lt;=B44,D44&gt;=C44),E44,D44),"")</f>
        <v/>
      </c>
      <c r="G44" s="154" t="e">
        <f>IF(RTD("cqg.rtd", ,"ContractData",A44,"T_Settlement",,"T")="",IF(OR(B44="",C44=""),NA(),F44),RTD("cqg.rtd", ,"ContractData",A44,"T_Settlement",,"T"))</f>
        <v>#N/A</v>
      </c>
    </row>
    <row r="45" spans="1:7" x14ac:dyDescent="0.3">
      <c r="E45" s="154"/>
      <c r="F45" s="154"/>
      <c r="G45" s="154" t="e">
        <f>NA()</f>
        <v>#N/A</v>
      </c>
    </row>
    <row r="46" spans="1:7" x14ac:dyDescent="0.3">
      <c r="E46" s="154"/>
      <c r="F46" s="154"/>
      <c r="G46" s="154" t="e">
        <f>NA()</f>
        <v>#N/A</v>
      </c>
    </row>
    <row r="47" spans="1:7" x14ac:dyDescent="0.3">
      <c r="E47" s="154"/>
      <c r="F47" s="154"/>
      <c r="G47" s="154" t="e">
        <f>NA()</f>
        <v>#N/A</v>
      </c>
    </row>
    <row r="48" spans="1:7" x14ac:dyDescent="0.3">
      <c r="E48" s="154"/>
      <c r="F48" s="154"/>
      <c r="G48" s="154" t="e">
        <f>NA()</f>
        <v>#N/A</v>
      </c>
    </row>
    <row r="49" spans="1:7" x14ac:dyDescent="0.3">
      <c r="E49" s="154"/>
      <c r="F49" s="154"/>
      <c r="G49" s="154" t="e">
        <f>NA()</f>
        <v>#N/A</v>
      </c>
    </row>
    <row r="50" spans="1:7" x14ac:dyDescent="0.3">
      <c r="E50" s="154"/>
      <c r="F50" s="154"/>
      <c r="G50" s="154" t="e">
        <f>NA()</f>
        <v>#N/A</v>
      </c>
    </row>
    <row r="52" spans="1:7" x14ac:dyDescent="0.3">
      <c r="A52" s="1" t="s">
        <v>110</v>
      </c>
      <c r="B52" s="153" t="str">
        <f>RTD("cqg.rtd", ,"ContractData",A52,"Bid",,"T")</f>
        <v/>
      </c>
      <c r="C52" s="153" t="str">
        <f>RTD("cqg.rtd", ,"ContractData",A52,"Ask",,"T")</f>
        <v/>
      </c>
      <c r="D52" s="153" t="str">
        <f>RTD("cqg.rtd", ,"ContractData",A52,"LastTrade",,"T")</f>
        <v/>
      </c>
      <c r="E52" s="154" t="str">
        <f t="shared" ref="E52" si="12">IFERROR(AVERAGE(B52:C52),"")</f>
        <v/>
      </c>
      <c r="F52" s="154" t="str">
        <f t="shared" ref="F52" si="13">IFERROR(IF(OR(D52&lt;=B52,D52&gt;=C52),E52,D52),"")</f>
        <v/>
      </c>
      <c r="G52" s="154" t="e">
        <f>IF(RTD("cqg.rtd", ,"ContractData",A52,"T_Settlement",,"T")="",IF(OR(B52="",C52=""),NA(),F52),RTD("cqg.rtd", ,"ContractData",A52,"T_Settlement",,"T"))</f>
        <v>#N/A</v>
      </c>
    </row>
    <row r="53" spans="1:7" x14ac:dyDescent="0.3">
      <c r="E53" s="154"/>
      <c r="F53" s="154"/>
    </row>
    <row r="54" spans="1:7" x14ac:dyDescent="0.3">
      <c r="E54" s="154"/>
      <c r="F54" s="154"/>
    </row>
    <row r="55" spans="1:7" x14ac:dyDescent="0.3">
      <c r="E55" s="154"/>
      <c r="F55" s="154"/>
    </row>
    <row r="56" spans="1:7" x14ac:dyDescent="0.3">
      <c r="E56" s="154"/>
      <c r="F56" s="154"/>
    </row>
    <row r="57" spans="1:7" x14ac:dyDescent="0.3">
      <c r="E57" s="154"/>
      <c r="F57" s="154"/>
    </row>
    <row r="58" spans="1:7" x14ac:dyDescent="0.3">
      <c r="E58" s="154"/>
      <c r="F58" s="154"/>
    </row>
  </sheetData>
  <sheetProtection algorithmName="SHA-512" hashValue="WLiNxxkFSlkTjQGSTyNL9GNnHDDmzx/V82qHj6N2loVwpvB6q1wSoyO0KhuXeeuAHIamAyXBLsbrPmCEPgpY6w==" saltValue="Y8Oe3y0vuFR33qp5vqZOcQ==" spinCount="100000" sheet="1" objects="1" scenarios="1" selectLockedCells="1" selectUnlockedCell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A32B-44BE-47F5-A884-8BD863CD1F34}">
  <dimension ref="A1:L58"/>
  <sheetViews>
    <sheetView workbookViewId="0">
      <selection activeCell="I1" sqref="I1"/>
    </sheetView>
  </sheetViews>
  <sheetFormatPr defaultRowHeight="16.5" x14ac:dyDescent="0.3"/>
  <cols>
    <col min="1" max="1" width="19.375" style="1" customWidth="1"/>
    <col min="2" max="4" width="9" style="153"/>
    <col min="5" max="6" width="9" style="1"/>
    <col min="7" max="7" width="9" style="154"/>
    <col min="8" max="16384" width="9" style="1"/>
  </cols>
  <sheetData>
    <row r="1" spans="1:12" x14ac:dyDescent="0.3">
      <c r="A1" s="1" t="s">
        <v>112</v>
      </c>
      <c r="B1" s="153" t="str">
        <f>RTD("cqg.rtd", ,"ContractData",A1,"Bid",,"T")</f>
        <v/>
      </c>
      <c r="C1" s="153" t="str">
        <f>RTD("cqg.rtd", ,"ContractData",A1,"Ask",,"T")</f>
        <v/>
      </c>
      <c r="D1" s="153" t="str">
        <f>RTD("cqg.rtd", ,"ContractData",A1,"LastTrade",,"T")</f>
        <v/>
      </c>
      <c r="E1" s="154" t="str">
        <f>IFERROR(AVERAGE(B1:C1),"")</f>
        <v/>
      </c>
      <c r="F1" s="154" t="str">
        <f>IFERROR(IF(OR(D1&lt;=B1,D1&gt;=C1),E1,D1),"")</f>
        <v/>
      </c>
      <c r="G1" s="154" t="e">
        <f>IF(RTD("cqg.rtd", ,"ContractData",A1,"T_Settlement",,"T")="",IF(OR(B1="",C1=""),NA(),F1),RTD("cqg.rtd", ,"ContractData",A1,"T_Settlement",,"T"))</f>
        <v>#N/A</v>
      </c>
      <c r="J1" s="1" t="str">
        <f>RTD("cqg.rtd", ,"ContractData",A1,"Bid",,"T")</f>
        <v/>
      </c>
      <c r="K1" s="1" t="str">
        <f>RTD("cqg.rtd", ,"ContractData",A1,"Ask",,"T")</f>
        <v/>
      </c>
      <c r="L1" s="1" t="str">
        <f>RTD("cqg.rtd", ,"ContractData",A1,"LastTrade",,"T")</f>
        <v/>
      </c>
    </row>
    <row r="2" spans="1:12" x14ac:dyDescent="0.3">
      <c r="A2" s="1" t="s">
        <v>113</v>
      </c>
      <c r="B2" s="153" t="str">
        <f>RTD("cqg.rtd", ,"ContractData",A2,"Bid",,"T")</f>
        <v/>
      </c>
      <c r="C2" s="153" t="str">
        <f>RTD("cqg.rtd", ,"ContractData",A2,"Ask",,"T")</f>
        <v/>
      </c>
      <c r="D2" s="153" t="str">
        <f>RTD("cqg.rtd", ,"ContractData",A2,"LastTrade",,"T")</f>
        <v/>
      </c>
      <c r="E2" s="154" t="str">
        <f t="shared" ref="E2:E8" si="0">IFERROR(AVERAGE(B2:C2),"")</f>
        <v/>
      </c>
      <c r="F2" s="154" t="str">
        <f t="shared" ref="F2:F8" si="1">IFERROR(IF(OR(D2&lt;=B2,D2&gt;=C2),E2,D2),"")</f>
        <v/>
      </c>
      <c r="G2" s="154" t="e">
        <f>IF(RTD("cqg.rtd", ,"ContractData",A2,"T_Settlement",,"T")="",IF(OR(B2="",C2=""),NA(),F2),RTD("cqg.rtd", ,"ContractData",A2,"T_Settlement",,"T"))</f>
        <v>#N/A</v>
      </c>
    </row>
    <row r="3" spans="1:12" x14ac:dyDescent="0.3">
      <c r="A3" s="1" t="s">
        <v>114</v>
      </c>
      <c r="B3" s="153" t="str">
        <f>RTD("cqg.rtd", ,"ContractData",A3,"Bid",,"T")</f>
        <v/>
      </c>
      <c r="C3" s="153" t="str">
        <f>RTD("cqg.rtd", ,"ContractData",A3,"Ask",,"T")</f>
        <v/>
      </c>
      <c r="D3" s="153" t="str">
        <f>RTD("cqg.rtd", ,"ContractData",A3,"LastTrade",,"T")</f>
        <v/>
      </c>
      <c r="E3" s="154" t="str">
        <f t="shared" si="0"/>
        <v/>
      </c>
      <c r="F3" s="154" t="str">
        <f t="shared" si="1"/>
        <v/>
      </c>
      <c r="G3" s="154" t="e">
        <f>IF(RTD("cqg.rtd", ,"ContractData",A3,"T_Settlement",,"T")="",IF(OR(B3="",C3=""),NA(),F3),RTD("cqg.rtd", ,"ContractData",A3,"T_Settlement",,"T"))</f>
        <v>#N/A</v>
      </c>
    </row>
    <row r="4" spans="1:12" x14ac:dyDescent="0.3">
      <c r="A4" s="1" t="s">
        <v>115</v>
      </c>
      <c r="B4" s="153">
        <f>RTD("cqg.rtd", ,"ContractData",A4,"Bid",,"T")</f>
        <v>7385</v>
      </c>
      <c r="C4" s="153">
        <f>RTD("cqg.rtd", ,"ContractData",A4,"Ask",,"T")</f>
        <v>8399.7999999999993</v>
      </c>
      <c r="D4" s="153" t="str">
        <f>RTD("cqg.rtd", ,"ContractData",A4,"LastTrade",,"T")</f>
        <v/>
      </c>
      <c r="E4" s="154">
        <f t="shared" si="0"/>
        <v>7892.4</v>
      </c>
      <c r="F4" s="154">
        <f t="shared" si="1"/>
        <v>7892.4</v>
      </c>
      <c r="G4" s="154">
        <f>IF(RTD("cqg.rtd", ,"ContractData",A4,"T_Settlement",,"T")="",IF(OR(B4="",C4=""),NA(),F4),RTD("cqg.rtd", ,"ContractData",A4,"T_Settlement",,"T"))</f>
        <v>7892.4</v>
      </c>
      <c r="J4" s="154"/>
    </row>
    <row r="5" spans="1:12" x14ac:dyDescent="0.3">
      <c r="A5" s="1" t="s">
        <v>116</v>
      </c>
      <c r="B5" s="153">
        <f>RTD("cqg.rtd", ,"ContractData",A5,"Bid",,"T")</f>
        <v>7500</v>
      </c>
      <c r="C5" s="153">
        <f>RTD("cqg.rtd", ,"ContractData",A5,"Ask",,"T")</f>
        <v>7600</v>
      </c>
      <c r="D5" s="153">
        <f>RTD("cqg.rtd", ,"ContractData",A5,"LastTrade",,"T")</f>
        <v>7500</v>
      </c>
      <c r="E5" s="154">
        <f t="shared" si="0"/>
        <v>7550</v>
      </c>
      <c r="F5" s="154">
        <f t="shared" si="1"/>
        <v>7550</v>
      </c>
      <c r="G5" s="154">
        <f>IF(RTD("cqg.rtd", ,"ContractData",A5,"T_Settlement",,"T")="",IF(OR(B5="",C5=""),NA(),F5),RTD("cqg.rtd", ,"ContractData",A5,"T_Settlement",,"T"))</f>
        <v>7550</v>
      </c>
    </row>
    <row r="6" spans="1:12" x14ac:dyDescent="0.3">
      <c r="A6" s="1" t="s">
        <v>117</v>
      </c>
      <c r="B6" s="153">
        <f>RTD("cqg.rtd", ,"ContractData",A6,"Bid",,"T")</f>
        <v>7621</v>
      </c>
      <c r="C6" s="153">
        <f>RTD("cqg.rtd", ,"ContractData",A6,"Ask",,"T")</f>
        <v>7759.8</v>
      </c>
      <c r="D6" s="153" t="str">
        <f>RTD("cqg.rtd", ,"ContractData",A6,"LastTrade",,"T")</f>
        <v/>
      </c>
      <c r="E6" s="154">
        <f t="shared" si="0"/>
        <v>7690.4</v>
      </c>
      <c r="F6" s="154">
        <f t="shared" si="1"/>
        <v>7690.4</v>
      </c>
      <c r="G6" s="154">
        <f>IF(RTD("cqg.rtd", ,"ContractData",A6,"T_Settlement",,"T")="",IF(OR(B6="",C6=""),NA(),F6),RTD("cqg.rtd", ,"ContractData",A6,"T_Settlement",,"T"))</f>
        <v>7690.4</v>
      </c>
    </row>
    <row r="7" spans="1:12" x14ac:dyDescent="0.3">
      <c r="A7" s="1" t="s">
        <v>118</v>
      </c>
      <c r="B7" s="153">
        <f>RTD("cqg.rtd", ,"ContractData",A7,"Bid",,"T")</f>
        <v>7721</v>
      </c>
      <c r="C7" s="153">
        <f>RTD("cqg.rtd", ,"ContractData",A7,"Ask",,"T")</f>
        <v>7954.8</v>
      </c>
      <c r="D7" s="153" t="str">
        <f>RTD("cqg.rtd", ,"ContractData",A7,"LastTrade",,"T")</f>
        <v/>
      </c>
      <c r="E7" s="154">
        <f t="shared" si="0"/>
        <v>7837.9</v>
      </c>
      <c r="F7" s="154">
        <f t="shared" si="1"/>
        <v>7837.9</v>
      </c>
      <c r="G7" s="154">
        <f>IF(RTD("cqg.rtd", ,"ContractData",A7,"T_Settlement",,"T")="",IF(OR(B7="",C7=""),NA(),F7),RTD("cqg.rtd", ,"ContractData",A7,"T_Settlement",,"T"))</f>
        <v>7837.9</v>
      </c>
    </row>
    <row r="8" spans="1:12" x14ac:dyDescent="0.3">
      <c r="A8" s="1" t="s">
        <v>119</v>
      </c>
      <c r="B8" s="153">
        <f>RTD("cqg.rtd", ,"ContractData",A8,"Bid",,"T")</f>
        <v>7821</v>
      </c>
      <c r="C8" s="153">
        <f>RTD("cqg.rtd", ,"ContractData",A8,"Ask",,"T")</f>
        <v>8189.8</v>
      </c>
      <c r="D8" s="153" t="str">
        <f>RTD("cqg.rtd", ,"ContractData",A8,"LastTrade",,"T")</f>
        <v/>
      </c>
      <c r="E8" s="154">
        <f t="shared" si="0"/>
        <v>8005.4</v>
      </c>
      <c r="F8" s="154">
        <f t="shared" si="1"/>
        <v>8005.4</v>
      </c>
      <c r="G8" s="154">
        <f>IF(RTD("cqg.rtd", ,"ContractData",A8,"T_Settlement",,"T")="",IF(OR(B8="",C8=""),NA(),F8),RTD("cqg.rtd", ,"ContractData",A8,"T_Settlement",,"T"))</f>
        <v>8005.4</v>
      </c>
    </row>
    <row r="9" spans="1:12" x14ac:dyDescent="0.3">
      <c r="E9" s="154"/>
      <c r="F9" s="154"/>
    </row>
    <row r="10" spans="1:12" x14ac:dyDescent="0.3">
      <c r="E10" s="154"/>
      <c r="F10" s="154"/>
    </row>
    <row r="11" spans="1:12" x14ac:dyDescent="0.3">
      <c r="E11" s="154"/>
      <c r="F11" s="154"/>
    </row>
    <row r="13" spans="1:12" x14ac:dyDescent="0.3">
      <c r="A13" s="1" t="s">
        <v>120</v>
      </c>
      <c r="B13" s="153" t="str">
        <f>RTD("cqg.rtd", ,"ContractData",A13,"Bid",,"T")</f>
        <v/>
      </c>
      <c r="C13" s="153" t="str">
        <f>RTD("cqg.rtd", ,"ContractData",A13,"Ask",,"T")</f>
        <v/>
      </c>
      <c r="D13" s="153" t="str">
        <f>RTD("cqg.rtd", ,"ContractData",A13,"LastTrade",,"T")</f>
        <v/>
      </c>
      <c r="E13" s="154" t="str">
        <f t="shared" ref="E13:E14" si="2">IFERROR(AVERAGE(B13:C13),"")</f>
        <v/>
      </c>
      <c r="F13" s="154" t="str">
        <f t="shared" ref="F13:F14" si="3">IFERROR(IF(OR(D13&lt;=B13,D13&gt;=C13),E13,D13),"")</f>
        <v/>
      </c>
      <c r="G13" s="154" t="e">
        <f>IF(RTD("cqg.rtd", ,"ContractData",A13,"T_Settlement",,"T")="",IF(OR(B13="",C13=""),NA(),F13),RTD("cqg.rtd", ,"ContractData",A13,"T_Settlement",,"T"))</f>
        <v>#N/A</v>
      </c>
    </row>
    <row r="14" spans="1:12" x14ac:dyDescent="0.3">
      <c r="A14" s="1" t="s">
        <v>121</v>
      </c>
      <c r="B14" s="153">
        <f>RTD("cqg.rtd", ,"ContractData",A14,"Bid",,"T")</f>
        <v>-800</v>
      </c>
      <c r="C14" s="153">
        <f>RTD("cqg.rtd", ,"ContractData",A14,"Ask",,"T")</f>
        <v>120</v>
      </c>
      <c r="D14" s="153" t="str">
        <f>RTD("cqg.rtd", ,"ContractData",A14,"LastTrade",,"T")</f>
        <v/>
      </c>
      <c r="E14" s="154">
        <f t="shared" si="2"/>
        <v>-340</v>
      </c>
      <c r="F14" s="154">
        <f t="shared" si="3"/>
        <v>-340</v>
      </c>
      <c r="G14" s="154">
        <f>IF(RTD("cqg.rtd", ,"ContractData",A14,"T_Settlement",,"T")="",IF(OR(B14="",C14=""),NA(),F14),RTD("cqg.rtd", ,"ContractData",A14,"T_Settlement",,"T"))</f>
        <v>-340</v>
      </c>
    </row>
    <row r="15" spans="1:12" x14ac:dyDescent="0.3">
      <c r="E15" s="154"/>
      <c r="F15" s="154"/>
    </row>
    <row r="16" spans="1:12" x14ac:dyDescent="0.3">
      <c r="E16" s="154"/>
      <c r="F16" s="154"/>
    </row>
    <row r="17" spans="1:7" x14ac:dyDescent="0.3">
      <c r="E17" s="154"/>
      <c r="F17" s="154"/>
    </row>
    <row r="18" spans="1:7" x14ac:dyDescent="0.3">
      <c r="E18" s="154"/>
      <c r="F18" s="154"/>
    </row>
    <row r="19" spans="1:7" x14ac:dyDescent="0.3">
      <c r="E19" s="154"/>
      <c r="F19" s="154"/>
    </row>
    <row r="20" spans="1:7" x14ac:dyDescent="0.3">
      <c r="A20" s="1" t="s">
        <v>126</v>
      </c>
      <c r="B20" s="153" t="str">
        <f>RTD("cqg.rtd", ,"ContractData",A20,"Bid",,"T")</f>
        <v/>
      </c>
      <c r="C20" s="153" t="str">
        <f>RTD("cqg.rtd", ,"ContractData",A20,"Ask",,"T")</f>
        <v/>
      </c>
      <c r="D20" s="153" t="str">
        <f>RTD("cqg.rtd", ,"ContractData",A20,"LastTrade",,"T")</f>
        <v/>
      </c>
      <c r="E20" s="154" t="str">
        <f t="shared" ref="E20:E22" si="4">IFERROR(AVERAGE(B20:C20),"")</f>
        <v/>
      </c>
      <c r="F20" s="154" t="str">
        <f t="shared" ref="F20:F22" si="5">IFERROR(IF(OR(D20&lt;=B20,D20&gt;=C20),E20,D20),"")</f>
        <v/>
      </c>
      <c r="G20" s="154" t="e">
        <f>IF(RTD("cqg.rtd", ,"ContractData",A20,"T_Settlement",,"T")="",IF(OR(B20="",C20=""),NA(),F20),RTD("cqg.rtd", ,"ContractData",A20,"T_Settlement",,"T"))</f>
        <v>#N/A</v>
      </c>
    </row>
    <row r="21" spans="1:7" x14ac:dyDescent="0.3">
      <c r="A21" s="1" t="s">
        <v>127</v>
      </c>
      <c r="B21" s="153">
        <f>RTD("cqg.rtd", ,"ContractData",A21,"Bid",,"T")</f>
        <v>115</v>
      </c>
      <c r="C21" s="153">
        <f>RTD("cqg.rtd", ,"ContractData",A21,"Ask",,"T")</f>
        <v>195</v>
      </c>
      <c r="D21" s="153" t="str">
        <f>RTD("cqg.rtd", ,"ContractData",A21,"LastTrade",,"T")</f>
        <v/>
      </c>
      <c r="E21" s="154">
        <f t="shared" si="4"/>
        <v>155</v>
      </c>
      <c r="F21" s="154">
        <f t="shared" si="5"/>
        <v>155</v>
      </c>
      <c r="G21" s="154">
        <f>IF(RTD("cqg.rtd", ,"ContractData",A21,"T_Settlement",,"T")="",IF(OR(B21="",C21=""),NA(),F21),RTD("cqg.rtd", ,"ContractData",A21,"T_Settlement",,"T"))</f>
        <v>155</v>
      </c>
    </row>
    <row r="22" spans="1:7" x14ac:dyDescent="0.3">
      <c r="A22" s="1" t="s">
        <v>128</v>
      </c>
      <c r="B22" s="153">
        <f>RTD("cqg.rtd", ,"ContractData",A22,"Bid",,"T")</f>
        <v>100</v>
      </c>
      <c r="C22" s="153" t="str">
        <f>RTD("cqg.rtd", ,"ContractData",A22,"Ask",,"T")</f>
        <v/>
      </c>
      <c r="D22" s="153" t="str">
        <f>RTD("cqg.rtd", ,"ContractData",A22,"LastTrade",,"T")</f>
        <v/>
      </c>
      <c r="E22" s="154">
        <f t="shared" si="4"/>
        <v>100</v>
      </c>
      <c r="F22" s="154">
        <f t="shared" si="5"/>
        <v>100</v>
      </c>
      <c r="G22" s="154" t="e">
        <f>IF(RTD("cqg.rtd", ,"ContractData",A22,"T_Settlement",,"T")="",IF(OR(B22="",C22=""),NA(),F22),RTD("cqg.rtd", ,"ContractData",A22,"T_Settlement",,"T"))</f>
        <v>#N/A</v>
      </c>
    </row>
    <row r="23" spans="1:7" x14ac:dyDescent="0.3">
      <c r="E23" s="154"/>
      <c r="F23" s="154"/>
    </row>
    <row r="24" spans="1:7" x14ac:dyDescent="0.3">
      <c r="E24" s="154"/>
      <c r="F24" s="154"/>
    </row>
    <row r="25" spans="1:7" x14ac:dyDescent="0.3">
      <c r="E25" s="154"/>
      <c r="F25" s="154"/>
    </row>
    <row r="26" spans="1:7" x14ac:dyDescent="0.3">
      <c r="E26" s="154"/>
      <c r="F26" s="154"/>
    </row>
    <row r="28" spans="1:7" x14ac:dyDescent="0.3">
      <c r="A28" s="1" t="s">
        <v>133</v>
      </c>
      <c r="B28" s="153" t="str">
        <f>RTD("cqg.rtd", ,"ContractData",A28,"Bid",,"T")</f>
        <v/>
      </c>
      <c r="C28" s="153" t="str">
        <f>RTD("cqg.rtd", ,"ContractData",A28,"Ask",,"T")</f>
        <v/>
      </c>
      <c r="D28" s="153" t="str">
        <f>RTD("cqg.rtd", ,"ContractData",A28,"LastTrade",,"T")</f>
        <v/>
      </c>
      <c r="E28" s="154" t="str">
        <f t="shared" ref="E28:E30" si="6">IFERROR(AVERAGE(B28:C28),"")</f>
        <v/>
      </c>
      <c r="F28" s="154" t="str">
        <f t="shared" ref="F28:F30" si="7">IFERROR(IF(OR(D28&lt;=B28,D28&gt;=C28),E28,D28),"")</f>
        <v/>
      </c>
      <c r="G28" s="154" t="e">
        <f>IF(RTD("cqg.rtd", ,"ContractData",A28,"T_Settlement",,"T")="",IF(OR(B28="",C28=""),NA(),F28),RTD("cqg.rtd", ,"ContractData",A28,"T_Settlement",,"T"))</f>
        <v>#N/A</v>
      </c>
    </row>
    <row r="29" spans="1:7" x14ac:dyDescent="0.3">
      <c r="A29" s="1" t="s">
        <v>134</v>
      </c>
      <c r="B29" s="153" t="str">
        <f>RTD("cqg.rtd", ,"ContractData",A29,"Bid",,"T")</f>
        <v/>
      </c>
      <c r="C29" s="153" t="str">
        <f>RTD("cqg.rtd", ,"ContractData",A29,"Ask",,"T")</f>
        <v/>
      </c>
      <c r="D29" s="153" t="str">
        <f>RTD("cqg.rtd", ,"ContractData",A29,"LastTrade",,"T")</f>
        <v/>
      </c>
      <c r="E29" s="154" t="str">
        <f t="shared" si="6"/>
        <v/>
      </c>
      <c r="F29" s="154" t="str">
        <f t="shared" si="7"/>
        <v/>
      </c>
      <c r="G29" s="154" t="e">
        <f>IF(RTD("cqg.rtd", ,"ContractData",A29,"T_Settlement",,"T")="",IF(OR(B29="",C29=""),NA(),F29),RTD("cqg.rtd", ,"ContractData",A29,"T_Settlement",,"T"))</f>
        <v>#N/A</v>
      </c>
    </row>
    <row r="30" spans="1:7" x14ac:dyDescent="0.3">
      <c r="A30" s="1" t="s">
        <v>135</v>
      </c>
      <c r="B30" s="153">
        <f>RTD("cqg.rtd", ,"ContractData",A30,"Bid",,"T")</f>
        <v>-778.80000000000007</v>
      </c>
      <c r="C30" s="153">
        <f>RTD("cqg.rtd", ,"ContractData",A30,"Ask",,"T")</f>
        <v>374.8</v>
      </c>
      <c r="D30" s="153" t="str">
        <f>RTD("cqg.rtd", ,"ContractData",A30,"LastTrade",,"T")</f>
        <v/>
      </c>
      <c r="E30" s="154">
        <f t="shared" si="6"/>
        <v>-202.00000000000003</v>
      </c>
      <c r="F30" s="154">
        <f t="shared" si="7"/>
        <v>-202.00000000000003</v>
      </c>
      <c r="G30" s="154">
        <f>IF(RTD("cqg.rtd", ,"ContractData",A30,"T_Settlement",,"T")="",IF(OR(B30="",C30=""),NA(),F30),RTD("cqg.rtd", ,"ContractData",A30,"T_Settlement",,"T"))</f>
        <v>-202.00000000000003</v>
      </c>
    </row>
    <row r="31" spans="1:7" x14ac:dyDescent="0.3">
      <c r="E31" s="154"/>
      <c r="F31" s="154"/>
    </row>
    <row r="32" spans="1:7" x14ac:dyDescent="0.3">
      <c r="E32" s="154"/>
      <c r="F32" s="154"/>
    </row>
    <row r="33" spans="1:7" x14ac:dyDescent="0.3">
      <c r="E33" s="154"/>
      <c r="F33" s="154"/>
    </row>
    <row r="34" spans="1:7" x14ac:dyDescent="0.3">
      <c r="E34" s="154"/>
      <c r="F34" s="154"/>
    </row>
    <row r="36" spans="1:7" x14ac:dyDescent="0.3">
      <c r="A36" s="1" t="s">
        <v>139</v>
      </c>
      <c r="B36" s="153" t="str">
        <f>RTD("cqg.rtd", ,"ContractData",A36,"Bid",,"T")</f>
        <v/>
      </c>
      <c r="C36" s="153" t="str">
        <f>RTD("cqg.rtd", ,"ContractData",A36,"Ask",,"T")</f>
        <v/>
      </c>
      <c r="D36" s="153" t="str">
        <f>RTD("cqg.rtd", ,"ContractData",A36,"LastTrade",,"T")</f>
        <v/>
      </c>
      <c r="E36" s="154" t="str">
        <f t="shared" ref="E36:E38" si="8">IFERROR(AVERAGE(B36:C36),"")</f>
        <v/>
      </c>
      <c r="F36" s="154" t="str">
        <f t="shared" ref="F36:F38" si="9">IFERROR(IF(OR(D36&lt;=B36,D36&gt;=C36),E36,D36),"")</f>
        <v/>
      </c>
      <c r="G36" s="154" t="e">
        <f>IF(RTD("cqg.rtd", ,"ContractData",A36,"T_Settlement",,"T")="",IF(OR(B36="",C36=""),NA(),F36),RTD("cqg.rtd", ,"ContractData",A36,"T_Settlement",,"T"))</f>
        <v>#N/A</v>
      </c>
    </row>
    <row r="37" spans="1:7" x14ac:dyDescent="0.3">
      <c r="A37" s="1" t="s">
        <v>140</v>
      </c>
      <c r="B37" s="153" t="str">
        <f>RTD("cqg.rtd", ,"ContractData",A37,"Bid",,"T")</f>
        <v/>
      </c>
      <c r="C37" s="153" t="str">
        <f>RTD("cqg.rtd", ,"ContractData",A37,"Ask",,"T")</f>
        <v/>
      </c>
      <c r="D37" s="153" t="str">
        <f>RTD("cqg.rtd", ,"ContractData",A37,"LastTrade",,"T")</f>
        <v/>
      </c>
      <c r="E37" s="154" t="str">
        <f t="shared" si="8"/>
        <v/>
      </c>
      <c r="F37" s="154" t="str">
        <f t="shared" si="9"/>
        <v/>
      </c>
      <c r="G37" s="154" t="e">
        <f>IF(RTD("cqg.rtd", ,"ContractData",A37,"T_Settlement",,"T")="",IF(OR(B37="",C37=""),NA(),F37),RTD("cqg.rtd", ,"ContractData",A37,"T_Settlement",,"T"))</f>
        <v>#N/A</v>
      </c>
    </row>
    <row r="38" spans="1:7" x14ac:dyDescent="0.3">
      <c r="A38" s="1" t="s">
        <v>141</v>
      </c>
      <c r="B38" s="153">
        <f>RTD("cqg.rtd", ,"ContractData",A38,"Bid",,"T")</f>
        <v>121.2</v>
      </c>
      <c r="C38" s="153">
        <f>RTD("cqg.rtd", ,"ContractData",A38,"Ask",,"T")</f>
        <v>449.8</v>
      </c>
      <c r="D38" s="153" t="str">
        <f>RTD("cqg.rtd", ,"ContractData",A38,"LastTrade",,"T")</f>
        <v/>
      </c>
      <c r="E38" s="154">
        <f t="shared" si="8"/>
        <v>285.5</v>
      </c>
      <c r="F38" s="154">
        <f t="shared" si="9"/>
        <v>285.5</v>
      </c>
      <c r="G38" s="154">
        <f>IF(RTD("cqg.rtd", ,"ContractData",A38,"T_Settlement",,"T")="",IF(OR(B38="",C38=""),NA(),F38),RTD("cqg.rtd", ,"ContractData",A38,"T_Settlement",,"T"))</f>
        <v>285.5</v>
      </c>
    </row>
    <row r="39" spans="1:7" x14ac:dyDescent="0.3">
      <c r="E39" s="154"/>
      <c r="F39" s="154"/>
    </row>
    <row r="40" spans="1:7" x14ac:dyDescent="0.3">
      <c r="E40" s="154"/>
      <c r="F40" s="154"/>
    </row>
    <row r="41" spans="1:7" x14ac:dyDescent="0.3">
      <c r="E41" s="154"/>
      <c r="F41" s="154"/>
    </row>
    <row r="42" spans="1:7" x14ac:dyDescent="0.3">
      <c r="E42" s="154"/>
      <c r="F42" s="154"/>
    </row>
    <row r="44" spans="1:7" x14ac:dyDescent="0.3">
      <c r="A44" s="1" t="s">
        <v>144</v>
      </c>
      <c r="B44" s="153" t="str">
        <f>RTD("cqg.rtd", ,"ContractData",A44,"Bid",,"T")</f>
        <v/>
      </c>
      <c r="C44" s="153" t="str">
        <f>RTD("cqg.rtd", ,"ContractData",A44,"Ask",,"T")</f>
        <v/>
      </c>
      <c r="D44" s="153" t="str">
        <f>RTD("cqg.rtd", ,"ContractData",A44,"LastTrade",,"T")</f>
        <v/>
      </c>
      <c r="E44" s="154" t="str">
        <f t="shared" ref="E44:E46" si="10">IFERROR(AVERAGE(B44:C44),"")</f>
        <v/>
      </c>
      <c r="F44" s="154" t="str">
        <f t="shared" ref="F44:F46" si="11">IFERROR(IF(OR(D44&lt;=B44,D44&gt;=C44),E44,D44),"")</f>
        <v/>
      </c>
      <c r="G44" s="154" t="e">
        <f>IF(RTD("cqg.rtd", ,"ContractData",A44,"T_Settlement",,"T")="",IF(OR(B44="",C44=""),NA(),F44),RTD("cqg.rtd", ,"ContractData",A44,"T_Settlement",,"T"))</f>
        <v>#N/A</v>
      </c>
    </row>
    <row r="45" spans="1:7" x14ac:dyDescent="0.3">
      <c r="A45" s="1" t="s">
        <v>145</v>
      </c>
      <c r="B45" s="153">
        <f>RTD("cqg.rtd", ,"ContractData",A45,"Bid",,"T")</f>
        <v>-678.80000000000007</v>
      </c>
      <c r="C45" s="153">
        <f>RTD("cqg.rtd", ,"ContractData",A45,"Ask",,"T")</f>
        <v>569.80000000000007</v>
      </c>
      <c r="D45" s="153" t="str">
        <f>RTD("cqg.rtd", ,"ContractData",A45,"LastTrade",,"T")</f>
        <v/>
      </c>
      <c r="E45" s="154">
        <f t="shared" si="10"/>
        <v>-54.5</v>
      </c>
      <c r="F45" s="154">
        <f t="shared" si="11"/>
        <v>-54.5</v>
      </c>
      <c r="G45" s="154">
        <f>IF(RTD("cqg.rtd", ,"ContractData",A45,"T_Settlement",,"T")="",IF(OR(B45="",C45=""),NA(),F45),RTD("cqg.rtd", ,"ContractData",A45,"T_Settlement",,"T"))</f>
        <v>-54.5</v>
      </c>
    </row>
    <row r="46" spans="1:7" x14ac:dyDescent="0.3">
      <c r="A46" s="1" t="s">
        <v>146</v>
      </c>
      <c r="B46" s="153" t="str">
        <f>RTD("cqg.rtd", ,"ContractData",A46,"Bid",,"T")</f>
        <v/>
      </c>
      <c r="C46" s="153">
        <f>RTD("cqg.rtd", ,"ContractData",A46,"Ask",,"T")</f>
        <v>568.80000000000007</v>
      </c>
      <c r="D46" s="153" t="str">
        <f>RTD("cqg.rtd", ,"ContractData",A46,"LastTrade",,"T")</f>
        <v/>
      </c>
      <c r="E46" s="154">
        <f t="shared" si="10"/>
        <v>568.80000000000007</v>
      </c>
      <c r="F46" s="154">
        <f t="shared" si="11"/>
        <v>568.80000000000007</v>
      </c>
      <c r="G46" s="154" t="e">
        <f>IF(RTD("cqg.rtd", ,"ContractData",A46,"T_Settlement",,"T")="",IF(OR(B46="",C46=""),NA(),F46),RTD("cqg.rtd", ,"ContractData",A46,"T_Settlement",,"T"))</f>
        <v>#N/A</v>
      </c>
    </row>
    <row r="47" spans="1:7" x14ac:dyDescent="0.3">
      <c r="E47" s="154"/>
      <c r="F47" s="154"/>
    </row>
    <row r="48" spans="1:7" x14ac:dyDescent="0.3">
      <c r="E48" s="154"/>
      <c r="F48" s="154"/>
    </row>
    <row r="49" spans="1:7" x14ac:dyDescent="0.3">
      <c r="E49" s="154"/>
      <c r="F49" s="154"/>
    </row>
    <row r="50" spans="1:7" x14ac:dyDescent="0.3">
      <c r="E50" s="154"/>
      <c r="F50" s="154"/>
    </row>
    <row r="52" spans="1:7" x14ac:dyDescent="0.3">
      <c r="A52" s="1" t="s">
        <v>149</v>
      </c>
      <c r="B52" s="153" t="str">
        <f>RTD("cqg.rtd", ,"ContractData",A52,"Bid",,"T")</f>
        <v/>
      </c>
      <c r="C52" s="153" t="str">
        <f>RTD("cqg.rtd", ,"ContractData",A52,"Ask",,"T")</f>
        <v/>
      </c>
      <c r="D52" s="153" t="str">
        <f>RTD("cqg.rtd", ,"ContractData",A52,"LastTrade",,"T")</f>
        <v/>
      </c>
      <c r="E52" s="154" t="str">
        <f t="shared" ref="E52:E53" si="12">IFERROR(AVERAGE(B52:C52),"")</f>
        <v/>
      </c>
      <c r="F52" s="154" t="str">
        <f t="shared" ref="F52:F53" si="13">IFERROR(IF(OR(D52&lt;=B52,D52&gt;=C52),E52,D52),"")</f>
        <v/>
      </c>
      <c r="G52" s="154" t="e">
        <f>IF(RTD("cqg.rtd", ,"ContractData",A52,"T_Settlement",,"T")="",IF(OR(B52="",C52=""),NA(),F52),RTD("cqg.rtd", ,"ContractData",A52,"T_Settlement",,"T"))</f>
        <v>#N/A</v>
      </c>
    </row>
    <row r="53" spans="1:7" x14ac:dyDescent="0.3">
      <c r="A53" s="1" t="s">
        <v>150</v>
      </c>
      <c r="B53" s="153" t="str">
        <f>RTD("cqg.rtd", ,"ContractData",A53,"Bid",,"T")</f>
        <v/>
      </c>
      <c r="C53" s="153" t="str">
        <f>RTD("cqg.rtd", ,"ContractData",A53,"Ask",,"T")</f>
        <v/>
      </c>
      <c r="D53" s="153" t="str">
        <f>RTD("cqg.rtd", ,"ContractData",A53,"LastTrade",,"T")</f>
        <v/>
      </c>
      <c r="E53" s="154" t="str">
        <f t="shared" si="12"/>
        <v/>
      </c>
      <c r="F53" s="154" t="str">
        <f t="shared" si="13"/>
        <v/>
      </c>
      <c r="G53" s="154" t="e">
        <f>IF(RTD("cqg.rtd", ,"ContractData",A53,"T_Settlement",,"T")="",IF(OR(B53="",C53=""),NA(),F53),RTD("cqg.rtd", ,"ContractData",A53,"T_Settlement",,"T"))</f>
        <v>#N/A</v>
      </c>
    </row>
    <row r="54" spans="1:7" x14ac:dyDescent="0.3">
      <c r="E54" s="154"/>
      <c r="F54" s="154"/>
    </row>
    <row r="55" spans="1:7" x14ac:dyDescent="0.3">
      <c r="E55" s="154"/>
      <c r="F55" s="154"/>
    </row>
    <row r="56" spans="1:7" x14ac:dyDescent="0.3">
      <c r="E56" s="154"/>
      <c r="F56" s="154"/>
    </row>
    <row r="57" spans="1:7" x14ac:dyDescent="0.3">
      <c r="E57" s="154"/>
      <c r="F57" s="154"/>
    </row>
    <row r="58" spans="1:7" x14ac:dyDescent="0.3">
      <c r="E58" s="154"/>
      <c r="F58" s="154"/>
    </row>
  </sheetData>
  <sheetProtection algorithmName="SHA-512" hashValue="0XzefeihaQEHUbbc/EbqJKxhU9nyzdSi2pDjAGAUoj9NHll3GQpuY6Y/YrBQXWnEjkZVj4EC5lnSTdW4FQASvg==" saltValue="eQw8MQT61RM6YJxOykkq2g==" spinCount="100000" sheet="1" objects="1" scenarios="1" selectLockedCells="1" selectUnlockedCell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731E7-2016-4D8D-B7AB-88857F0363BD}">
  <dimension ref="A1:L58"/>
  <sheetViews>
    <sheetView workbookViewId="0">
      <selection activeCell="H1" sqref="H1"/>
    </sheetView>
  </sheetViews>
  <sheetFormatPr defaultRowHeight="16.5" x14ac:dyDescent="0.3"/>
  <cols>
    <col min="1" max="1" width="19.375" style="1" customWidth="1"/>
    <col min="2" max="4" width="9" style="153"/>
    <col min="5" max="6" width="9" style="1"/>
    <col min="7" max="7" width="9" style="154"/>
    <col min="8" max="16384" width="9" style="1"/>
  </cols>
  <sheetData>
    <row r="1" spans="1:12" x14ac:dyDescent="0.3">
      <c r="A1" s="1" t="s">
        <v>153</v>
      </c>
      <c r="B1" s="153">
        <f>RTD("cqg.rtd", ,"ContractData",A1,"Bid",,"T")</f>
        <v>10578.2</v>
      </c>
      <c r="C1" s="153">
        <f>RTD("cqg.rtd", ,"ContractData",A1,"Ask",,"T")</f>
        <v>10614</v>
      </c>
      <c r="D1" s="153">
        <f>RTD("cqg.rtd", ,"ContractData",A1,"LastTrade",,"T")</f>
        <v>10600</v>
      </c>
      <c r="E1" s="154">
        <f>IFERROR(AVERAGE(B1:C1),"")</f>
        <v>10596.1</v>
      </c>
      <c r="F1" s="154">
        <f>IFERROR(IF(OR(D1&lt;=B1,D1&gt;=C1),E1,D1),"")</f>
        <v>10600</v>
      </c>
      <c r="G1" s="154">
        <f>IF(RTD("cqg.rtd", ,"ContractData",A1,"T_Settlement",,"T")="",IF(OR(B1="",C1=""),NA(),F1),RTD("cqg.rtd", ,"ContractData",A1,"T_Settlement",,"T"))</f>
        <v>10600</v>
      </c>
      <c r="J1" s="1">
        <f>RTD("cqg.rtd", ,"ContractData",A1,"Bid",,"T")</f>
        <v>10578.2</v>
      </c>
      <c r="K1" s="1">
        <f>RTD("cqg.rtd", ,"ContractData",A1,"Ask",,"T")</f>
        <v>10614</v>
      </c>
      <c r="L1" s="1">
        <f>RTD("cqg.rtd", ,"ContractData",A1,"LastTrade",,"T")</f>
        <v>10600</v>
      </c>
    </row>
    <row r="2" spans="1:12" x14ac:dyDescent="0.3">
      <c r="A2" s="1" t="s">
        <v>154</v>
      </c>
      <c r="B2" s="153">
        <f>RTD("cqg.rtd", ,"ContractData",A2,"Bid",,"T")</f>
        <v>10612</v>
      </c>
      <c r="C2" s="153">
        <f>RTD("cqg.rtd", ,"ContractData",A2,"Ask",,"T")</f>
        <v>10635</v>
      </c>
      <c r="D2" s="153">
        <f>RTD("cqg.rtd", ,"ContractData",A2,"LastTrade",,"T")</f>
        <v>10612.2</v>
      </c>
      <c r="E2" s="154">
        <f t="shared" ref="E2:E11" si="0">IFERROR(AVERAGE(B2:C2),"")</f>
        <v>10623.5</v>
      </c>
      <c r="F2" s="154">
        <f t="shared" ref="F2:F11" si="1">IFERROR(IF(OR(D2&lt;=B2,D2&gt;=C2),E2,D2),"")</f>
        <v>10612.2</v>
      </c>
      <c r="G2" s="154">
        <f>IF(RTD("cqg.rtd", ,"ContractData",A2,"T_Settlement",,"T")="",IF(OR(B2="",C2=""),NA(),F2),RTD("cqg.rtd", ,"ContractData",A2,"T_Settlement",,"T"))</f>
        <v>10612.2</v>
      </c>
    </row>
    <row r="3" spans="1:12" x14ac:dyDescent="0.3">
      <c r="A3" s="1" t="s">
        <v>155</v>
      </c>
      <c r="B3" s="153" t="str">
        <f>RTD("cqg.rtd", ,"ContractData",A3,"Bid",,"T")</f>
        <v/>
      </c>
      <c r="C3" s="153" t="str">
        <f>RTD("cqg.rtd", ,"ContractData",A3,"Ask",,"T")</f>
        <v/>
      </c>
      <c r="D3" s="153" t="str">
        <f>RTD("cqg.rtd", ,"ContractData",A3,"LastTrade",,"T")</f>
        <v/>
      </c>
      <c r="E3" s="154" t="str">
        <f t="shared" si="0"/>
        <v/>
      </c>
      <c r="F3" s="154" t="str">
        <f t="shared" si="1"/>
        <v/>
      </c>
      <c r="G3" s="154" t="e">
        <f>IF(RTD("cqg.rtd", ,"ContractData",A3,"T_Settlement",,"T")="",IF(OR(B3="",C3=""),NA(),F3),RTD("cqg.rtd", ,"ContractData",A3,"T_Settlement",,"T"))</f>
        <v>#N/A</v>
      </c>
    </row>
    <row r="4" spans="1:12" x14ac:dyDescent="0.3">
      <c r="A4" s="1" t="s">
        <v>156</v>
      </c>
      <c r="B4" s="153">
        <f>RTD("cqg.rtd", ,"ContractData",A4,"Bid",,"T")</f>
        <v>10584</v>
      </c>
      <c r="C4" s="153">
        <f>RTD("cqg.rtd", ,"ContractData",A4,"Ask",,"T")</f>
        <v>10650</v>
      </c>
      <c r="D4" s="153">
        <f>RTD("cqg.rtd", ,"ContractData",A4,"LastTrade",,"T")</f>
        <v>10600</v>
      </c>
      <c r="E4" s="154">
        <f t="shared" si="0"/>
        <v>10617</v>
      </c>
      <c r="F4" s="154">
        <f t="shared" si="1"/>
        <v>10600</v>
      </c>
      <c r="G4" s="154">
        <f>IF(RTD("cqg.rtd", ,"ContractData",A4,"T_Settlement",,"T")="",IF(OR(B4="",C4=""),NA(),F4),RTD("cqg.rtd", ,"ContractData",A4,"T_Settlement",,"T"))</f>
        <v>10600</v>
      </c>
      <c r="J4" s="154"/>
    </row>
    <row r="5" spans="1:12" x14ac:dyDescent="0.3">
      <c r="A5" s="1" t="s">
        <v>157</v>
      </c>
      <c r="B5" s="153" t="str">
        <f>RTD("cqg.rtd", ,"ContractData",A5,"Bid",,"T")</f>
        <v/>
      </c>
      <c r="C5" s="153" t="str">
        <f>RTD("cqg.rtd", ,"ContractData",A5,"Ask",,"T")</f>
        <v/>
      </c>
      <c r="D5" s="153" t="str">
        <f>RTD("cqg.rtd", ,"ContractData",A5,"LastTrade",,"T")</f>
        <v/>
      </c>
      <c r="E5" s="154" t="str">
        <f t="shared" si="0"/>
        <v/>
      </c>
      <c r="F5" s="154" t="str">
        <f t="shared" si="1"/>
        <v/>
      </c>
      <c r="G5" s="154" t="e">
        <f>IF(RTD("cqg.rtd", ,"ContractData",A5,"T_Settlement",,"T")="",IF(OR(B5="",C5=""),NA(),F5),RTD("cqg.rtd", ,"ContractData",A5,"T_Settlement",,"T"))</f>
        <v>#N/A</v>
      </c>
    </row>
    <row r="6" spans="1:12" x14ac:dyDescent="0.3">
      <c r="A6" s="1" t="s">
        <v>158</v>
      </c>
      <c r="B6" s="153">
        <f>RTD("cqg.rtd", ,"ContractData",A6,"Bid",,"T")</f>
        <v>9682</v>
      </c>
      <c r="C6" s="153">
        <f>RTD("cqg.rtd", ,"ContractData",A6,"Ask",,"T")</f>
        <v>9760</v>
      </c>
      <c r="D6" s="153">
        <f>RTD("cqg.rtd", ,"ContractData",A6,"LastTrade",,"T")</f>
        <v>9710</v>
      </c>
      <c r="E6" s="154">
        <f t="shared" si="0"/>
        <v>9721</v>
      </c>
      <c r="F6" s="154">
        <f t="shared" si="1"/>
        <v>9710</v>
      </c>
      <c r="G6" s="154">
        <f>IF(RTD("cqg.rtd", ,"ContractData",A6,"T_Settlement",,"T")="",IF(OR(B6="",C6=""),NA(),F6),RTD("cqg.rtd", ,"ContractData",A6,"T_Settlement",,"T"))</f>
        <v>9710</v>
      </c>
    </row>
    <row r="7" spans="1:12" x14ac:dyDescent="0.3">
      <c r="A7" s="1" t="s">
        <v>159</v>
      </c>
      <c r="B7" s="153">
        <f>RTD("cqg.rtd", ,"ContractData",A7,"Bid",,"T")</f>
        <v>9800.2000000000007</v>
      </c>
      <c r="C7" s="153">
        <f>RTD("cqg.rtd", ,"ContractData",A7,"Ask",,"T")</f>
        <v>9914</v>
      </c>
      <c r="D7" s="153">
        <f>RTD("cqg.rtd", ,"ContractData",A7,"LastTrade",,"T")</f>
        <v>9802.8000000000011</v>
      </c>
      <c r="E7" s="154">
        <f t="shared" si="0"/>
        <v>9857.1</v>
      </c>
      <c r="F7" s="154">
        <f t="shared" si="1"/>
        <v>9802.8000000000011</v>
      </c>
      <c r="G7" s="154">
        <f>IF(RTD("cqg.rtd", ,"ContractData",A7,"T_Settlement",,"T")="",IF(OR(B7="",C7=""),NA(),F7),RTD("cqg.rtd", ,"ContractData",A7,"T_Settlement",,"T"))</f>
        <v>9802.8000000000011</v>
      </c>
    </row>
    <row r="8" spans="1:12" x14ac:dyDescent="0.3">
      <c r="A8" s="1" t="s">
        <v>160</v>
      </c>
      <c r="B8" s="153">
        <f>RTD("cqg.rtd", ,"ContractData",A8,"Bid",,"T")</f>
        <v>9900.2000000000007</v>
      </c>
      <c r="C8" s="153">
        <f>RTD("cqg.rtd", ,"ContractData",A8,"Ask",,"T")</f>
        <v>10164</v>
      </c>
      <c r="D8" s="153" t="str">
        <f>RTD("cqg.rtd", ,"ContractData",A8,"LastTrade",,"T")</f>
        <v/>
      </c>
      <c r="E8" s="154">
        <f t="shared" si="0"/>
        <v>10032.1</v>
      </c>
      <c r="F8" s="154">
        <f t="shared" si="1"/>
        <v>10032.1</v>
      </c>
      <c r="G8" s="154">
        <f>IF(RTD("cqg.rtd", ,"ContractData",A8,"T_Settlement",,"T")="",IF(OR(B8="",C8=""),NA(),F8),RTD("cqg.rtd", ,"ContractData",A8,"T_Settlement",,"T"))</f>
        <v>10032.1</v>
      </c>
    </row>
    <row r="9" spans="1:12" x14ac:dyDescent="0.3">
      <c r="A9" s="1" t="s">
        <v>161</v>
      </c>
      <c r="B9" s="153">
        <f>RTD("cqg.rtd", ,"ContractData",A9,"Bid",,"T")</f>
        <v>14.65</v>
      </c>
      <c r="C9" s="153">
        <f>RTD("cqg.rtd", ,"ContractData",A9,"Ask",,"T")</f>
        <v>15.5</v>
      </c>
      <c r="D9" s="153">
        <f>RTD("cqg.rtd", ,"ContractData",A9,"LastTrade",,"T")</f>
        <v>15.290000000000001</v>
      </c>
      <c r="E9" s="154">
        <f t="shared" si="0"/>
        <v>15.074999999999999</v>
      </c>
      <c r="F9" s="154">
        <f t="shared" si="1"/>
        <v>15.290000000000001</v>
      </c>
      <c r="G9" s="154" t="e">
        <f>NA()</f>
        <v>#N/A</v>
      </c>
    </row>
    <row r="10" spans="1:12" x14ac:dyDescent="0.3">
      <c r="A10" s="1" t="s">
        <v>162</v>
      </c>
      <c r="B10" s="153">
        <f>RTD("cqg.rtd", ,"ContractData",A10,"Bid",,"T")</f>
        <v>14.65</v>
      </c>
      <c r="C10" s="153">
        <f>RTD("cqg.rtd", ,"ContractData",A10,"Ask",,"T")</f>
        <v>15.5</v>
      </c>
      <c r="D10" s="153">
        <f>RTD("cqg.rtd", ,"ContractData",A10,"LastTrade",,"T")</f>
        <v>15.290000000000001</v>
      </c>
      <c r="E10" s="154">
        <f t="shared" si="0"/>
        <v>15.074999999999999</v>
      </c>
      <c r="F10" s="154">
        <f t="shared" si="1"/>
        <v>15.290000000000001</v>
      </c>
      <c r="G10" s="154" t="e">
        <f>NA()</f>
        <v>#N/A</v>
      </c>
    </row>
    <row r="11" spans="1:12" x14ac:dyDescent="0.3">
      <c r="A11" s="1" t="s">
        <v>163</v>
      </c>
      <c r="B11" s="153">
        <f>RTD("cqg.rtd", ,"ContractData",A11,"Bid",,"T")</f>
        <v>14.65</v>
      </c>
      <c r="C11" s="153">
        <f>RTD("cqg.rtd", ,"ContractData",A11,"Ask",,"T")</f>
        <v>15.5</v>
      </c>
      <c r="D11" s="153">
        <f>RTD("cqg.rtd", ,"ContractData",A11,"LastTrade",,"T")</f>
        <v>15.290000000000001</v>
      </c>
      <c r="E11" s="154">
        <f t="shared" si="0"/>
        <v>15.074999999999999</v>
      </c>
      <c r="F11" s="154">
        <f t="shared" si="1"/>
        <v>15.290000000000001</v>
      </c>
      <c r="G11" s="154" t="e">
        <f>NA()</f>
        <v>#N/A</v>
      </c>
    </row>
    <row r="13" spans="1:12" x14ac:dyDescent="0.3">
      <c r="A13" s="1" t="s">
        <v>164</v>
      </c>
      <c r="B13" s="153" t="str">
        <f>RTD("cqg.rtd", ,"ContractData",A13,"Bid",,"T")</f>
        <v/>
      </c>
      <c r="C13" s="153" t="str">
        <f>RTD("cqg.rtd", ,"ContractData",A13,"Ask",,"T")</f>
        <v/>
      </c>
      <c r="D13" s="153" t="str">
        <f>RTD("cqg.rtd", ,"ContractData",A13,"LastTrade",,"T")</f>
        <v/>
      </c>
      <c r="E13" s="154" t="str">
        <f t="shared" ref="E13:E16" si="2">IFERROR(AVERAGE(B13:C13),"")</f>
        <v/>
      </c>
      <c r="F13" s="154" t="str">
        <f t="shared" ref="F13:F16" si="3">IFERROR(IF(OR(D13&lt;=B13,D13&gt;=C13),E13,D13),"")</f>
        <v/>
      </c>
      <c r="G13" s="154" t="e">
        <f>IF(LEFT(RTD("cqg.rtd",,"ContractData",A13,"Bid",,"T"),3)="768",NA(),IF(RTD("cqg.rtd",,"ContractData",A13,"T_Settlement",,"T")="",IF(OR(B13="",C13=""),NA(),F13),RTD("cqg.rtd",,"ContractData",A13,"T_Settlement",,"T")))</f>
        <v>#N/A</v>
      </c>
    </row>
    <row r="14" spans="1:12" x14ac:dyDescent="0.3">
      <c r="A14" s="1" t="s">
        <v>165</v>
      </c>
      <c r="B14" s="153" t="str">
        <f>RTD("cqg.rtd", ,"ContractData",A14,"Bid",,"T")</f>
        <v/>
      </c>
      <c r="C14" s="153" t="str">
        <f>RTD("cqg.rtd", ,"ContractData",A14,"Ask",,"T")</f>
        <v/>
      </c>
      <c r="D14" s="153" t="str">
        <f>RTD("cqg.rtd", ,"ContractData",A14,"LastTrade",,"T")</f>
        <v/>
      </c>
      <c r="E14" s="154" t="str">
        <f t="shared" si="2"/>
        <v/>
      </c>
      <c r="F14" s="154" t="str">
        <f t="shared" si="3"/>
        <v/>
      </c>
      <c r="G14" s="154" t="e">
        <f>IF(LEFT(RTD("cqg.rtd",,"ContractData",A14,"Bid",,"T"),3)="768",NA(),IF(RTD("cqg.rtd",,"ContractData",A14,"T_Settlement",,"T")="",IF(OR(B14="",C14=""),NA(),F14),RTD("cqg.rtd",,"ContractData",A14,"T_Settlement",,"T")))</f>
        <v>#N/A</v>
      </c>
    </row>
    <row r="15" spans="1:12" x14ac:dyDescent="0.3">
      <c r="A15" s="1" t="s">
        <v>166</v>
      </c>
      <c r="B15" s="153" t="str">
        <f>RTD("cqg.rtd", ,"ContractData",A15,"Bid",,"T")</f>
        <v/>
      </c>
      <c r="C15" s="153" t="str">
        <f>RTD("cqg.rtd", ,"ContractData",A15,"Ask",,"T")</f>
        <v/>
      </c>
      <c r="D15" s="153" t="str">
        <f>RTD("cqg.rtd", ,"ContractData",A15,"LastTrade",,"T")</f>
        <v/>
      </c>
      <c r="E15" s="154" t="str">
        <f t="shared" si="2"/>
        <v/>
      </c>
      <c r="F15" s="154" t="str">
        <f t="shared" si="3"/>
        <v/>
      </c>
      <c r="G15" s="154" t="e">
        <f>IF(LEFT(RTD("cqg.rtd",,"ContractData",A15,"Bid",,"T"),3)="768",NA(),IF(RTD("cqg.rtd",,"ContractData",A15,"T_Settlement",,"T")="",IF(OR(B15="",C15=""),NA(),F15),RTD("cqg.rtd",,"ContractData",A15,"T_Settlement",,"T")))</f>
        <v>#N/A</v>
      </c>
    </row>
    <row r="16" spans="1:12" x14ac:dyDescent="0.3">
      <c r="A16" s="1" t="s">
        <v>167</v>
      </c>
      <c r="B16" s="153" t="str">
        <f>RTD("cqg.rtd", ,"ContractData",A16,"Bid",,"T")</f>
        <v>768: Current Message -&gt; Not found: SUNSW1</v>
      </c>
      <c r="C16" s="153" t="str">
        <f>RTD("cqg.rtd", ,"ContractData",A16,"Ask",,"T")</f>
        <v>768: Current Message -&gt; Not found: SUNSW1</v>
      </c>
      <c r="D16" s="153" t="str">
        <f>RTD("cqg.rtd", ,"ContractData",A16,"LastTrade",,"T")</f>
        <v>768: Current Message -&gt; Not found: SUNSW1</v>
      </c>
      <c r="E16" s="154" t="str">
        <f t="shared" si="2"/>
        <v/>
      </c>
      <c r="F16" s="154" t="str">
        <f t="shared" si="3"/>
        <v/>
      </c>
      <c r="G16" s="154" t="e">
        <f>IF(LEFT(RTD("cqg.rtd",,"ContractData",A16,"Bid",,"T"),3)="768",NA(),IF(RTD("cqg.rtd",,"ContractData",A16,"T_Settlement",,"T")="",IF(OR(B16="",C16=""),NA(),F16),RTD("cqg.rtd",,"ContractData",A16,"T_Settlement",,"T")))</f>
        <v>#N/A</v>
      </c>
    </row>
    <row r="17" spans="1:7" x14ac:dyDescent="0.3">
      <c r="E17" s="154"/>
      <c r="F17" s="154"/>
      <c r="G17" s="154" t="e">
        <f>NA()</f>
        <v>#N/A</v>
      </c>
    </row>
    <row r="18" spans="1:7" x14ac:dyDescent="0.3">
      <c r="E18" s="154"/>
      <c r="F18" s="154"/>
      <c r="G18" s="154" t="e">
        <f>NA()</f>
        <v>#N/A</v>
      </c>
    </row>
    <row r="19" spans="1:7" x14ac:dyDescent="0.3">
      <c r="E19" s="154"/>
      <c r="F19" s="154"/>
    </row>
    <row r="20" spans="1:7" x14ac:dyDescent="0.3">
      <c r="A20" s="1" t="s">
        <v>168</v>
      </c>
      <c r="B20" s="153" t="str">
        <f>RTD("cqg.rtd", ,"ContractData",A20,"Bid",,"T")</f>
        <v/>
      </c>
      <c r="C20" s="153" t="str">
        <f>RTD("cqg.rtd", ,"ContractData",A20,"Ask",,"T")</f>
        <v/>
      </c>
      <c r="D20" s="153" t="str">
        <f>RTD("cqg.rtd", ,"ContractData",A20,"LastTrade",,"T")</f>
        <v/>
      </c>
      <c r="E20" s="154" t="str">
        <f t="shared" ref="E20:E24" si="4">IFERROR(AVERAGE(B20:C20),"")</f>
        <v/>
      </c>
      <c r="F20" s="154" t="str">
        <f t="shared" ref="F20:F24" si="5">IFERROR(IF(OR(D20&lt;=B20,D20&gt;=C20),E20,D20),"")</f>
        <v/>
      </c>
      <c r="G20" s="154" t="e">
        <f>IF(LEFT(RTD("cqg.rtd",,"ContractData",A20,"Bid",,"T"),3)="768",NA(),IF(RTD("cqg.rtd",,"ContractData",A20,"T_Settlement",,"T")="",IF(OR(B20="",C20=""),NA(),F20),RTD("cqg.rtd",,"ContractData",A20,"T_Settlement",,"T")))</f>
        <v>#N/A</v>
      </c>
    </row>
    <row r="21" spans="1:7" x14ac:dyDescent="0.3">
      <c r="A21" s="1" t="s">
        <v>169</v>
      </c>
      <c r="B21" s="153">
        <f>RTD("cqg.rtd", ,"ContractData",A21,"Bid",,"T")</f>
        <v>-920</v>
      </c>
      <c r="C21" s="153">
        <f>RTD("cqg.rtd", ,"ContractData",A21,"Ask",,"T")</f>
        <v>-840</v>
      </c>
      <c r="D21" s="153">
        <f>RTD("cqg.rtd", ,"ContractData",A21,"LastTrade",,"T")</f>
        <v>-760</v>
      </c>
      <c r="E21" s="154">
        <f t="shared" si="4"/>
        <v>-880</v>
      </c>
      <c r="F21" s="154">
        <f t="shared" si="5"/>
        <v>-880</v>
      </c>
      <c r="G21" s="154">
        <f>IF(LEFT(RTD("cqg.rtd",,"ContractData",A21,"Bid",,"T"),3)="768",NA(),IF(RTD("cqg.rtd",,"ContractData",A21,"T_Settlement",,"T")="",IF(OR(B21="",C21=""),NA(),F21),RTD("cqg.rtd",,"ContractData",A21,"T_Settlement",,"T")))</f>
        <v>-880</v>
      </c>
    </row>
    <row r="22" spans="1:7" x14ac:dyDescent="0.3">
      <c r="A22" s="1" t="s">
        <v>170</v>
      </c>
      <c r="B22" s="153">
        <f>RTD("cqg.rtd", ,"ContractData",A22,"Bid",,"T")</f>
        <v>118</v>
      </c>
      <c r="C22" s="153">
        <f>RTD("cqg.rtd", ,"ContractData",A22,"Ask",,"T")</f>
        <v>165</v>
      </c>
      <c r="D22" s="153">
        <f>RTD("cqg.rtd", ,"ContractData",A22,"LastTrade",,"T")</f>
        <v>130</v>
      </c>
      <c r="E22" s="154">
        <f t="shared" si="4"/>
        <v>141.5</v>
      </c>
      <c r="F22" s="154">
        <f t="shared" si="5"/>
        <v>130</v>
      </c>
      <c r="G22" s="154">
        <f>IF(LEFT(RTD("cqg.rtd",,"ContractData",A22,"Bid",,"T"),3)="768",NA(),IF(RTD("cqg.rtd",,"ContractData",A22,"T_Settlement",,"T")="",IF(OR(B22="",C22=""),NA(),F22),RTD("cqg.rtd",,"ContractData",A22,"T_Settlement",,"T")))</f>
        <v>130</v>
      </c>
    </row>
    <row r="23" spans="1:7" x14ac:dyDescent="0.3">
      <c r="A23" s="1" t="s">
        <v>171</v>
      </c>
      <c r="B23" s="153">
        <f>RTD("cqg.rtd", ,"ContractData",A23,"Bid",,"T")</f>
        <v>100</v>
      </c>
      <c r="C23" s="153">
        <f>RTD("cqg.rtd", ,"ContractData",A23,"Ask",,"T")</f>
        <v>250</v>
      </c>
      <c r="D23" s="153" t="str">
        <f>RTD("cqg.rtd", ,"ContractData",A23,"LastTrade",,"T")</f>
        <v/>
      </c>
      <c r="E23" s="154">
        <f t="shared" si="4"/>
        <v>175</v>
      </c>
      <c r="F23" s="154">
        <f t="shared" si="5"/>
        <v>175</v>
      </c>
      <c r="G23" s="154">
        <f>IF(LEFT(RTD("cqg.rtd",,"ContractData",A23,"Bid",,"T"),3)="768",NA(),IF(RTD("cqg.rtd",,"ContractData",A23,"T_Settlement",,"T")="",IF(OR(B23="",C23=""),NA(),F23),RTD("cqg.rtd",,"ContractData",A23,"T_Settlement",,"T")))</f>
        <v>175</v>
      </c>
    </row>
    <row r="24" spans="1:7" x14ac:dyDescent="0.3">
      <c r="A24" s="1" t="s">
        <v>172</v>
      </c>
      <c r="B24" s="153" t="str">
        <f>RTD("cqg.rtd", ,"ContractData",A24,"Bid",,"T")</f>
        <v>768: Current Message -&gt; Not found: SUNSW2</v>
      </c>
      <c r="C24" s="153" t="str">
        <f>RTD("cqg.rtd", ,"ContractData",A24,"Ask",,"T")</f>
        <v>768: Current Message -&gt; Not found: SUNSW2</v>
      </c>
      <c r="D24" s="153" t="str">
        <f>RTD("cqg.rtd", ,"ContractData",A24,"LastTrade",,"T")</f>
        <v>768: Current Message -&gt; Not found: SUNSW2</v>
      </c>
      <c r="E24" s="154" t="str">
        <f t="shared" si="4"/>
        <v/>
      </c>
      <c r="F24" s="154" t="str">
        <f t="shared" si="5"/>
        <v/>
      </c>
      <c r="G24" s="154" t="e">
        <f>IF(LEFT(RTD("cqg.rtd",,"ContractData",A24,"Bid",,"T"),3)="768",NA(),IF(RTD("cqg.rtd",,"ContractData",A24,"T_Settlement",,"T")="",IF(OR(B24="",C24=""),NA(),F24),RTD("cqg.rtd",,"ContractData",A24,"T_Settlement",,"T")))</f>
        <v>#N/A</v>
      </c>
    </row>
    <row r="25" spans="1:7" x14ac:dyDescent="0.3">
      <c r="E25" s="154"/>
      <c r="F25" s="154"/>
      <c r="G25" s="154" t="e">
        <f>NA()</f>
        <v>#N/A</v>
      </c>
    </row>
    <row r="26" spans="1:7" x14ac:dyDescent="0.3">
      <c r="E26" s="154"/>
      <c r="F26" s="154"/>
      <c r="G26" s="154" t="e">
        <f>NA()</f>
        <v>#N/A</v>
      </c>
    </row>
    <row r="28" spans="1:7" x14ac:dyDescent="0.3">
      <c r="A28" s="1" t="s">
        <v>173</v>
      </c>
      <c r="B28" s="153">
        <f>RTD("cqg.rtd", ,"ContractData",A28,"Bid",,"T")</f>
        <v>-26.400000000000002</v>
      </c>
      <c r="C28" s="153">
        <f>RTD("cqg.rtd", ,"ContractData",A28,"Ask",,"T")</f>
        <v>0</v>
      </c>
      <c r="D28" s="153">
        <f>RTD("cqg.rtd", ,"ContractData",A28,"LastTrade",,"T")</f>
        <v>-10</v>
      </c>
      <c r="E28" s="154">
        <f t="shared" ref="E28:E30" si="6">IFERROR(AVERAGE(B28:C28),"")</f>
        <v>-13.200000000000001</v>
      </c>
      <c r="F28" s="154">
        <f t="shared" ref="F28:F30" si="7">IFERROR(IF(OR(D28&lt;=B28,D28&gt;=C28),E28,D28),"")</f>
        <v>-10</v>
      </c>
      <c r="G28" s="154">
        <f>IF(RTD("cqg.rtd", ,"ContractData",A28,"T_Settlement",,"T")="",IF(OR(B28="",C28=""),NA(),F28),RTD("cqg.rtd", ,"ContractData",A28,"T_Settlement",,"T"))</f>
        <v>-10</v>
      </c>
    </row>
    <row r="29" spans="1:7" x14ac:dyDescent="0.3">
      <c r="A29" s="1" t="s">
        <v>174</v>
      </c>
      <c r="B29" s="153" t="str">
        <f>RTD("cqg.rtd", ,"ContractData",A29,"Bid",,"T")</f>
        <v/>
      </c>
      <c r="C29" s="153" t="str">
        <f>RTD("cqg.rtd", ,"ContractData",A29,"Ask",,"T")</f>
        <v/>
      </c>
      <c r="D29" s="153" t="str">
        <f>RTD("cqg.rtd", ,"ContractData",A29,"LastTrade",,"T")</f>
        <v/>
      </c>
      <c r="E29" s="154" t="str">
        <f t="shared" si="6"/>
        <v/>
      </c>
      <c r="F29" s="154" t="str">
        <f t="shared" si="7"/>
        <v/>
      </c>
      <c r="G29" s="154" t="e">
        <f>IF(RTD("cqg.rtd", ,"ContractData",A29,"T_Settlement",,"T")="",IF(OR(B29="",C29=""),NA(),F29),RTD("cqg.rtd", ,"ContractData",A29,"T_Settlement",,"T"))</f>
        <v>#N/A</v>
      </c>
    </row>
    <row r="30" spans="1:7" x14ac:dyDescent="0.3">
      <c r="A30" s="1" t="s">
        <v>175</v>
      </c>
      <c r="B30" s="153" t="str">
        <f>RTD("cqg.rtd", ,"ContractData",A30,"Bid",,"T")</f>
        <v/>
      </c>
      <c r="C30" s="153" t="str">
        <f>RTD("cqg.rtd", ,"ContractData",A30,"Ask",,"T")</f>
        <v/>
      </c>
      <c r="D30" s="153" t="str">
        <f>RTD("cqg.rtd", ,"ContractData",A30,"LastTrade",,"T")</f>
        <v/>
      </c>
      <c r="E30" s="154" t="str">
        <f t="shared" si="6"/>
        <v/>
      </c>
      <c r="F30" s="154" t="str">
        <f t="shared" si="7"/>
        <v/>
      </c>
      <c r="G30" s="154" t="e">
        <f>IF(RTD("cqg.rtd", ,"ContractData",A30,"T_Settlement",,"T")="",IF(OR(B30="",C30=""),NA(),F30),RTD("cqg.rtd", ,"ContractData",A30,"T_Settlement",,"T"))</f>
        <v>#N/A</v>
      </c>
    </row>
    <row r="31" spans="1:7" x14ac:dyDescent="0.3">
      <c r="E31" s="154"/>
      <c r="F31" s="154"/>
      <c r="G31" s="154" t="e">
        <f>NA()</f>
        <v>#N/A</v>
      </c>
    </row>
    <row r="32" spans="1:7" x14ac:dyDescent="0.3">
      <c r="E32" s="154"/>
      <c r="F32" s="154"/>
      <c r="G32" s="154" t="e">
        <f>NA()</f>
        <v>#N/A</v>
      </c>
    </row>
    <row r="33" spans="1:7" x14ac:dyDescent="0.3">
      <c r="E33" s="154"/>
      <c r="F33" s="154"/>
      <c r="G33" s="154" t="e">
        <f>NA()</f>
        <v>#N/A</v>
      </c>
    </row>
    <row r="34" spans="1:7" x14ac:dyDescent="0.3">
      <c r="E34" s="154"/>
      <c r="F34" s="154"/>
    </row>
    <row r="36" spans="1:7" x14ac:dyDescent="0.3">
      <c r="A36" s="1" t="s">
        <v>176</v>
      </c>
      <c r="B36" s="153" t="str">
        <f>RTD("cqg.rtd", ,"ContractData",A36,"Bid",,"T")</f>
        <v/>
      </c>
      <c r="C36" s="153" t="str">
        <f>RTD("cqg.rtd", ,"ContractData",A36,"Ask",,"T")</f>
        <v/>
      </c>
      <c r="D36" s="153" t="str">
        <f>RTD("cqg.rtd", ,"ContractData",A36,"LastTrade",,"T")</f>
        <v/>
      </c>
      <c r="E36" s="154" t="str">
        <f t="shared" ref="E36:E40" si="8">IFERROR(AVERAGE(B36:C36),"")</f>
        <v/>
      </c>
      <c r="F36" s="154" t="str">
        <f t="shared" ref="F36:F40" si="9">IFERROR(IF(OR(D36&lt;=B36,D36&gt;=C36),E36,D36),"")</f>
        <v/>
      </c>
      <c r="G36" s="154" t="e">
        <f>IF(RTD("cqg.rtd", ,"ContractData",A36,"T_Settlement",,"T")="",IF(OR(B36="",C36=""),NA(),F36),RTD("cqg.rtd", ,"ContractData",A36,"T_Settlement",,"T"))</f>
        <v>#N/A</v>
      </c>
    </row>
    <row r="37" spans="1:7" x14ac:dyDescent="0.3">
      <c r="A37" s="1" t="s">
        <v>177</v>
      </c>
      <c r="B37" s="153" t="str">
        <f>RTD("cqg.rtd", ,"ContractData",A37,"Bid",,"T")</f>
        <v/>
      </c>
      <c r="C37" s="153" t="str">
        <f>RTD("cqg.rtd", ,"ContractData",A37,"Ask",,"T")</f>
        <v/>
      </c>
      <c r="D37" s="153" t="str">
        <f>RTD("cqg.rtd", ,"ContractData",A37,"LastTrade",,"T")</f>
        <v/>
      </c>
      <c r="E37" s="154" t="str">
        <f t="shared" si="8"/>
        <v/>
      </c>
      <c r="F37" s="154" t="str">
        <f t="shared" si="9"/>
        <v/>
      </c>
      <c r="G37" s="154" t="e">
        <f>IF(RTD("cqg.rtd", ,"ContractData",A37,"T_Settlement",,"T")="",IF(OR(B37="",C37=""),NA(),F37),RTD("cqg.rtd", ,"ContractData",A37,"T_Settlement",,"T"))</f>
        <v>#N/A</v>
      </c>
    </row>
    <row r="38" spans="1:7" x14ac:dyDescent="0.3">
      <c r="A38" s="1" t="s">
        <v>178</v>
      </c>
      <c r="B38" s="153">
        <f>RTD("cqg.rtd", ,"ContractData",A38,"Bid",,"T")</f>
        <v>-823.80000000000007</v>
      </c>
      <c r="C38" s="153">
        <f>RTD("cqg.rtd", ,"ContractData",A38,"Ask",,"T")</f>
        <v>-676</v>
      </c>
      <c r="D38" s="153" t="str">
        <f>RTD("cqg.rtd", ,"ContractData",A38,"LastTrade",,"T")</f>
        <v/>
      </c>
      <c r="E38" s="154">
        <f t="shared" si="8"/>
        <v>-749.90000000000009</v>
      </c>
      <c r="F38" s="154">
        <f t="shared" si="9"/>
        <v>-749.90000000000009</v>
      </c>
      <c r="G38" s="154">
        <f>IF(RTD("cqg.rtd", ,"ContractData",A38,"T_Settlement",,"T")="",IF(OR(B38="",C38=""),NA(),F38),RTD("cqg.rtd", ,"ContractData",A38,"T_Settlement",,"T"))</f>
        <v>-749.90000000000009</v>
      </c>
    </row>
    <row r="39" spans="1:7" x14ac:dyDescent="0.3">
      <c r="A39" s="1" t="s">
        <v>179</v>
      </c>
      <c r="B39" s="153">
        <f>RTD("cqg.rtd", ,"ContractData",A39,"Bid",,"T")</f>
        <v>150.20000000000002</v>
      </c>
      <c r="C39" s="153">
        <f>RTD("cqg.rtd", ,"ContractData",A39,"Ask",,"T")</f>
        <v>482</v>
      </c>
      <c r="D39" s="153" t="str">
        <f>RTD("cqg.rtd", ,"ContractData",A39,"LastTrade",,"T")</f>
        <v/>
      </c>
      <c r="E39" s="154">
        <f t="shared" si="8"/>
        <v>316.10000000000002</v>
      </c>
      <c r="F39" s="154">
        <f t="shared" si="9"/>
        <v>316.10000000000002</v>
      </c>
      <c r="G39" s="154">
        <f>IF(RTD("cqg.rtd", ,"ContractData",A39,"T_Settlement",,"T")="",IF(OR(B39="",C39=""),NA(),F39),RTD("cqg.rtd", ,"ContractData",A39,"T_Settlement",,"T"))</f>
        <v>316.10000000000002</v>
      </c>
    </row>
    <row r="40" spans="1:7" x14ac:dyDescent="0.3">
      <c r="A40" s="1" t="s">
        <v>180</v>
      </c>
      <c r="B40" s="153" t="str">
        <f>RTD("cqg.rtd", ,"ContractData",A40,"Bid",,"T")</f>
        <v>768: Current Message -&gt; Not found: SUNSW4</v>
      </c>
      <c r="C40" s="153" t="str">
        <f>RTD("cqg.rtd", ,"ContractData",A40,"Ask",,"T")</f>
        <v>768: Current Message -&gt; Not found: SUNSW4</v>
      </c>
      <c r="D40" s="153" t="str">
        <f>RTD("cqg.rtd", ,"ContractData",A40,"LastTrade",,"T")</f>
        <v>768: Current Message -&gt; Not found: SUNSW4</v>
      </c>
      <c r="E40" s="154" t="str">
        <f t="shared" si="8"/>
        <v/>
      </c>
      <c r="F40" s="154" t="str">
        <f t="shared" si="9"/>
        <v/>
      </c>
      <c r="G40" s="154" t="e">
        <f>IF(LEFT(RTD("cqg.rtd",,"ContractData",A40,"Bid",,"T"),3)="768",NA(),IF(RTD("cqg.rtd",,"ContractData",A40,"T_Settlement",,"T")="",IF(OR(B40="",C40=""),NA(),F40),RTD("cqg.rtd",,"ContractData",A40,"T_Settlement",,"T")))</f>
        <v>#N/A</v>
      </c>
    </row>
    <row r="41" spans="1:7" x14ac:dyDescent="0.3">
      <c r="E41" s="154"/>
      <c r="F41" s="154"/>
      <c r="G41" s="154" t="e">
        <f>NA()</f>
        <v>#N/A</v>
      </c>
    </row>
    <row r="42" spans="1:7" x14ac:dyDescent="0.3">
      <c r="E42" s="154"/>
      <c r="F42" s="154"/>
    </row>
    <row r="44" spans="1:7" x14ac:dyDescent="0.3">
      <c r="A44" s="1" t="s">
        <v>181</v>
      </c>
      <c r="B44" s="153">
        <f>RTD("cqg.rtd", ,"ContractData",A44,"Bid",,"T")</f>
        <v>-953</v>
      </c>
      <c r="C44" s="153">
        <f>RTD("cqg.rtd", ,"ContractData",A44,"Ask",,"T")</f>
        <v>-862.2</v>
      </c>
      <c r="D44" s="153">
        <f>RTD("cqg.rtd", ,"ContractData",A44,"LastTrade",,"T")</f>
        <v>-770</v>
      </c>
      <c r="E44" s="154">
        <f t="shared" ref="E44:E46" si="10">IFERROR(AVERAGE(B44:C44),"")</f>
        <v>-907.6</v>
      </c>
      <c r="F44" s="154">
        <f t="shared" ref="F44:F46" si="11">IFERROR(IF(OR(D44&lt;=B44,D44&gt;=C44),E44,D44),"")</f>
        <v>-907.6</v>
      </c>
      <c r="G44" s="154">
        <f>IF(RTD("cqg.rtd", ,"ContractData",A44,"T_Settlement",,"T")="",IF(OR(B44="",C44=""),NA(),F44),RTD("cqg.rtd", ,"ContractData",A44,"T_Settlement",,"T"))</f>
        <v>-907.6</v>
      </c>
    </row>
    <row r="45" spans="1:7" x14ac:dyDescent="0.3">
      <c r="A45" s="1" t="s">
        <v>182</v>
      </c>
      <c r="B45" s="153" t="str">
        <f>RTD("cqg.rtd", ,"ContractData",A45,"Bid",,"T")</f>
        <v/>
      </c>
      <c r="C45" s="153" t="str">
        <f>RTD("cqg.rtd", ,"ContractData",A45,"Ask",,"T")</f>
        <v/>
      </c>
      <c r="D45" s="153" t="str">
        <f>RTD("cqg.rtd", ,"ContractData",A45,"LastTrade",,"T")</f>
        <v/>
      </c>
      <c r="E45" s="154" t="str">
        <f t="shared" si="10"/>
        <v/>
      </c>
      <c r="F45" s="154" t="str">
        <f t="shared" si="11"/>
        <v/>
      </c>
      <c r="G45" s="154" t="e">
        <f>IF(RTD("cqg.rtd", ,"ContractData",A45,"T_Settlement",,"T")="",IF(OR(B45="",C45=""),NA(),F45),RTD("cqg.rtd", ,"ContractData",A45,"T_Settlement",,"T"))</f>
        <v>#N/A</v>
      </c>
    </row>
    <row r="46" spans="1:7" x14ac:dyDescent="0.3">
      <c r="A46" s="1" t="s">
        <v>183</v>
      </c>
      <c r="B46" s="153" t="str">
        <f>RTD("cqg.rtd", ,"ContractData",A46,"Bid",,"T")</f>
        <v>768: Current Message -&gt; Not found: SUNSW5</v>
      </c>
      <c r="C46" s="153" t="str">
        <f>RTD("cqg.rtd", ,"ContractData",A46,"Ask",,"T")</f>
        <v>768: Current Message -&gt; Not found: SUNSW5</v>
      </c>
      <c r="D46" s="153" t="str">
        <f>RTD("cqg.rtd", ,"ContractData",A46,"LastTrade",,"T")</f>
        <v>768: Current Message -&gt; Not found: SUNSW5</v>
      </c>
      <c r="E46" s="154" t="str">
        <f t="shared" si="10"/>
        <v/>
      </c>
      <c r="F46" s="154" t="str">
        <f t="shared" si="11"/>
        <v/>
      </c>
      <c r="G46" s="154" t="e">
        <f>IF(LEFT(RTD("cqg.rtd",,"ContractData",A46,"Bid",,"T"),3)="768",NA(),IF(RTD("cqg.rtd",,"ContractData",A46,"T_Settlement",,"T")="",IF(OR(B46="",C46=""),NA(),F46),RTD("cqg.rtd",,"ContractData",A46,"T_Settlement",,"T")))</f>
        <v>#N/A</v>
      </c>
    </row>
    <row r="47" spans="1:7" x14ac:dyDescent="0.3">
      <c r="E47" s="154"/>
      <c r="F47" s="154"/>
      <c r="G47" s="154" t="e">
        <f>NA()</f>
        <v>#N/A</v>
      </c>
    </row>
    <row r="48" spans="1:7" x14ac:dyDescent="0.3">
      <c r="E48" s="154"/>
      <c r="F48" s="154"/>
      <c r="G48" s="154" t="e">
        <f>NA()</f>
        <v>#N/A</v>
      </c>
    </row>
    <row r="49" spans="1:7" x14ac:dyDescent="0.3">
      <c r="E49" s="154"/>
      <c r="F49" s="154"/>
      <c r="G49" s="154" t="e">
        <f>NA()</f>
        <v>#N/A</v>
      </c>
    </row>
    <row r="50" spans="1:7" x14ac:dyDescent="0.3">
      <c r="E50" s="154"/>
      <c r="F50" s="154"/>
    </row>
    <row r="52" spans="1:7" x14ac:dyDescent="0.3">
      <c r="A52" s="1" t="s">
        <v>184</v>
      </c>
      <c r="B52" s="153" t="str">
        <f>RTD("cqg.rtd", ,"ContractData",A52,"Bid",,"T")</f>
        <v/>
      </c>
      <c r="C52" s="153" t="str">
        <f>RTD("cqg.rtd", ,"ContractData",A52,"Ask",,"T")</f>
        <v/>
      </c>
      <c r="D52" s="153" t="str">
        <f>RTD("cqg.rtd", ,"ContractData",A52,"LastTrade",,"T")</f>
        <v/>
      </c>
      <c r="E52" s="154" t="str">
        <f t="shared" ref="E52:E54" si="12">IFERROR(AVERAGE(B52:C52),"")</f>
        <v/>
      </c>
      <c r="F52" s="154" t="str">
        <f t="shared" ref="F52:F54" si="13">IFERROR(IF(OR(D52&lt;=B52,D52&gt;=C52),E52,D52),"")</f>
        <v/>
      </c>
      <c r="G52" s="154" t="e">
        <f>IF(RTD("cqg.rtd", ,"ContractData",A52,"T_Settlement",,"T")="",IF(OR(B52="",C52=""),NA(),F52),RTD("cqg.rtd", ,"ContractData",A52,"T_Settlement",,"T"))</f>
        <v>#N/A</v>
      </c>
    </row>
    <row r="53" spans="1:7" x14ac:dyDescent="0.3">
      <c r="A53" s="1" t="s">
        <v>185</v>
      </c>
      <c r="B53" s="153">
        <f>RTD("cqg.rtd", ,"ContractData",A53,"Bid",,"T")</f>
        <v>-723.80000000000007</v>
      </c>
      <c r="C53" s="153">
        <f>RTD("cqg.rtd", ,"ContractData",A53,"Ask",,"T")</f>
        <v>-426</v>
      </c>
      <c r="D53" s="153" t="str">
        <f>RTD("cqg.rtd", ,"ContractData",A53,"LastTrade",,"T")</f>
        <v/>
      </c>
      <c r="E53" s="154">
        <f t="shared" si="12"/>
        <v>-574.90000000000009</v>
      </c>
      <c r="F53" s="154">
        <f t="shared" si="13"/>
        <v>-574.90000000000009</v>
      </c>
      <c r="G53" s="154">
        <f>IF(RTD("cqg.rtd", ,"ContractData",A53,"T_Settlement",,"T")="",IF(OR(B53="",C53=""),NA(),F53),RTD("cqg.rtd", ,"ContractData",A53,"T_Settlement",,"T"))</f>
        <v>-574.90000000000009</v>
      </c>
    </row>
    <row r="54" spans="1:7" x14ac:dyDescent="0.3">
      <c r="A54" s="1" t="s">
        <v>186</v>
      </c>
      <c r="B54" s="153" t="str">
        <f>RTD("cqg.rtd", ,"ContractData",A54,"Bid",,"T")</f>
        <v>768: Current Message -&gt; Not found: SUNSW6</v>
      </c>
      <c r="C54" s="153" t="str">
        <f>RTD("cqg.rtd", ,"ContractData",A54,"Ask",,"T")</f>
        <v>768: Current Message -&gt; Not found: SUNSW6</v>
      </c>
      <c r="D54" s="153" t="str">
        <f>RTD("cqg.rtd", ,"ContractData",A54,"LastTrade",,"T")</f>
        <v>768: Current Message -&gt; Not found: SUNSW6</v>
      </c>
      <c r="E54" s="154" t="str">
        <f t="shared" si="12"/>
        <v/>
      </c>
      <c r="F54" s="154" t="str">
        <f t="shared" si="13"/>
        <v/>
      </c>
      <c r="G54" s="154" t="e">
        <f>IF(LEFT(RTD("cqg.rtd",,"ContractData",A54,"Bid",,"T"),3)="768",NA(),IF(RTD("cqg.rtd",,"ContractData",A54,"T_Settlement",,"T")="",IF(OR(B54="",C54=""),NA(),F54),RTD("cqg.rtd",,"ContractData",A54,"T_Settlement",,"T")))</f>
        <v>#N/A</v>
      </c>
    </row>
    <row r="55" spans="1:7" x14ac:dyDescent="0.3">
      <c r="E55" s="154"/>
      <c r="F55" s="154"/>
    </row>
    <row r="56" spans="1:7" x14ac:dyDescent="0.3">
      <c r="E56" s="154"/>
      <c r="F56" s="154"/>
    </row>
    <row r="57" spans="1:7" x14ac:dyDescent="0.3">
      <c r="E57" s="154"/>
      <c r="F57" s="154"/>
    </row>
    <row r="58" spans="1:7" x14ac:dyDescent="0.3">
      <c r="E58" s="154"/>
      <c r="F58" s="154"/>
    </row>
  </sheetData>
  <sheetProtection algorithmName="SHA-512" hashValue="eIg+eRvpVLT6ij45kksnBliMUXorShH5OqV6wc3TGEK2ayrkHpuBNY4IDCc+WGonq5RV82fy/qkS+HDBO7D7bg==" saltValue="ydEcqn/V61oWBleOBqvKSA==" spinCount="100000" sheet="1" objects="1" scenarios="1" selectLockedCells="1" selectUnlockedCells="1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FEB6A-9161-4BBB-9D83-784D2699FD5D}">
  <dimension ref="A1:AT130"/>
  <sheetViews>
    <sheetView showGridLines="0" showRowColHeaders="0" zoomScaleNormal="100" workbookViewId="0">
      <selection activeCell="L104" sqref="L104"/>
    </sheetView>
  </sheetViews>
  <sheetFormatPr defaultColWidth="9" defaultRowHeight="12.75" x14ac:dyDescent="0.2"/>
  <cols>
    <col min="1" max="1" width="0.875" style="2" customWidth="1"/>
    <col min="2" max="21" width="11.625" style="3" customWidth="1"/>
    <col min="22" max="22" width="12.625" style="3" customWidth="1"/>
    <col min="23" max="23" width="10.75" style="3" customWidth="1"/>
    <col min="24" max="25" width="10.75" style="5" customWidth="1"/>
    <col min="26" max="35" width="9" style="5"/>
    <col min="36" max="16384" width="9" style="3"/>
  </cols>
  <sheetData>
    <row r="1" spans="1:46" ht="2.1" customHeight="1" x14ac:dyDescent="0.2">
      <c r="C1" s="4">
        <v>2</v>
      </c>
      <c r="D1" s="4" t="str" cm="1">
        <f t="array" ref="D1">_xlfn.IFS(C1=0,"#",C1=1,"#.0",C1=2,"#.00",C1=3,"#.000",C1=4,"#.0000",C1=5,"#.00000",C1=6,"#.000000",C1=7,"#.0000000")</f>
        <v>#.00</v>
      </c>
    </row>
    <row r="2" spans="1:46" ht="2.1" customHeight="1" x14ac:dyDescent="0.2"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46" ht="15" customHeight="1" x14ac:dyDescent="0.3">
      <c r="B3" s="6" t="s">
        <v>12</v>
      </c>
      <c r="C3" s="207" t="str">
        <f>"CQG "&amp;RTD("cqg.rtd",,"ContractData",K6,"LongDescription")</f>
        <v>CQG Yellow Maize, Nov 24</v>
      </c>
      <c r="D3" s="207"/>
      <c r="E3" s="207"/>
      <c r="F3" s="207"/>
      <c r="G3" s="207"/>
      <c r="H3" s="207"/>
      <c r="I3" s="207"/>
      <c r="J3" s="207"/>
      <c r="K3" s="161" t="str">
        <f>LEFT("CQG "&amp;RTD("cqg.rtd",,"ContractData",B4,"LongDescription"),LEN(C3)-8)&amp;" Forward Curves"</f>
        <v>CQG Yellow Maize Forward Curves</v>
      </c>
      <c r="L3" s="161"/>
      <c r="M3" s="161"/>
      <c r="N3" s="161"/>
      <c r="O3" s="161"/>
      <c r="P3" s="161"/>
      <c r="Q3" s="161"/>
      <c r="R3" s="161"/>
      <c r="S3" s="161"/>
      <c r="T3" s="158">
        <f>RTD("cqg.rtd", ,"SystemInfo", "Linetime")</f>
        <v>45616.302291666667</v>
      </c>
      <c r="U3" s="158"/>
      <c r="V3" s="7"/>
      <c r="W3" s="8"/>
      <c r="X3" s="8"/>
      <c r="Z3" s="3"/>
      <c r="AA3" s="3"/>
      <c r="AB3" s="3"/>
      <c r="AJ3" s="5"/>
      <c r="AK3" s="5"/>
      <c r="AL3" s="5"/>
      <c r="AM3" s="5"/>
      <c r="AN3" s="5"/>
      <c r="AO3" s="5"/>
      <c r="AP3" s="5"/>
    </row>
    <row r="4" spans="1:46" ht="12" customHeight="1" x14ac:dyDescent="0.2">
      <c r="B4" s="192" t="s">
        <v>231</v>
      </c>
      <c r="C4" s="207"/>
      <c r="D4" s="207"/>
      <c r="E4" s="207"/>
      <c r="F4" s="207"/>
      <c r="G4" s="207"/>
      <c r="H4" s="207"/>
      <c r="I4" s="207"/>
      <c r="J4" s="207"/>
      <c r="K4" s="161"/>
      <c r="L4" s="161"/>
      <c r="M4" s="161"/>
      <c r="N4" s="161"/>
      <c r="O4" s="161"/>
      <c r="P4" s="161"/>
      <c r="Q4" s="161"/>
      <c r="R4" s="161"/>
      <c r="S4" s="161"/>
      <c r="T4" s="159"/>
      <c r="U4" s="159"/>
      <c r="V4" s="7"/>
      <c r="W4" s="9"/>
      <c r="X4" s="9"/>
      <c r="Z4" s="3"/>
      <c r="AA4" s="3"/>
      <c r="AB4" s="3"/>
      <c r="AJ4" s="5"/>
      <c r="AK4" s="5"/>
      <c r="AL4" s="5"/>
      <c r="AM4" s="5"/>
      <c r="AN4" s="5"/>
      <c r="AO4" s="5"/>
      <c r="AP4" s="5"/>
    </row>
    <row r="5" spans="1:46" ht="12" customHeight="1" x14ac:dyDescent="0.3">
      <c r="B5" s="192"/>
      <c r="C5" s="207"/>
      <c r="D5" s="207"/>
      <c r="E5" s="207"/>
      <c r="F5" s="207"/>
      <c r="G5" s="207"/>
      <c r="H5" s="207"/>
      <c r="I5" s="207"/>
      <c r="J5" s="207"/>
      <c r="K5" s="161"/>
      <c r="L5" s="161"/>
      <c r="M5" s="161"/>
      <c r="N5" s="161"/>
      <c r="O5" s="161"/>
      <c r="P5" s="161"/>
      <c r="Q5" s="161"/>
      <c r="R5" s="161"/>
      <c r="S5" s="161"/>
      <c r="T5" s="160"/>
      <c r="U5" s="160"/>
      <c r="V5" s="7"/>
      <c r="W5" s="8"/>
      <c r="X5" s="8"/>
      <c r="Z5" s="3"/>
      <c r="AA5" s="3"/>
      <c r="AB5" s="3"/>
      <c r="AJ5" s="5"/>
      <c r="AK5" s="5"/>
      <c r="AL5" s="5"/>
      <c r="AM5" s="5"/>
      <c r="AN5" s="5"/>
      <c r="AO5" s="5"/>
      <c r="AP5" s="5"/>
    </row>
    <row r="6" spans="1:46" ht="14.45" hidden="1" customHeight="1" x14ac:dyDescent="0.3">
      <c r="B6" s="10"/>
      <c r="C6" s="11"/>
      <c r="D6" s="11"/>
      <c r="E6" s="11"/>
      <c r="F6" s="11"/>
      <c r="G6" s="11"/>
      <c r="H6" s="11"/>
      <c r="I6" s="12"/>
      <c r="J6" s="11"/>
      <c r="K6" s="13" t="str">
        <f>RTD("cqg.rtd", ,"ContractData",A13, "Symbol")</f>
        <v>YMAZX24</v>
      </c>
      <c r="L6" s="14" t="str">
        <f>RTD("cqg.rtd", ,"ContractData",A14, "Symbol")</f>
        <v>YMAZZ24</v>
      </c>
      <c r="M6" s="14" t="str">
        <f>RTD("cqg.rtd", ,"ContractData",A15, "Symbol")</f>
        <v>YMAZF25</v>
      </c>
      <c r="N6" s="14" t="str">
        <f>RTD("cqg.rtd", ,"ContractData",A16, "Symbol")</f>
        <v>YMAZG25</v>
      </c>
      <c r="O6" s="15" t="str">
        <f>RTD("cqg.rtd", ,"ContractData",A17, "Symbol")</f>
        <v>YMAZH25</v>
      </c>
      <c r="P6" s="15" t="str">
        <f>RTD("cqg.rtd", ,"ContractData",A18, "Symbol")</f>
        <v>YMAZJ25</v>
      </c>
      <c r="Q6" s="16" t="str">
        <f>RTD("cqg.rtd", ,"ContractData",A19, "Symbol")</f>
        <v>YMAZK25</v>
      </c>
      <c r="R6" s="17" t="str">
        <f>RTD("cqg.rtd", ,"ContractData",A20, "Symbol")</f>
        <v>YMAZN25</v>
      </c>
      <c r="S6" s="17" t="str">
        <f>RTD("cqg.rtd", ,"ContractData",A21, "Symbol")</f>
        <v>YMAZU25</v>
      </c>
      <c r="T6" s="17" t="str">
        <f>IFERROR(RTD("cqg.rtd", ,"ContractData",A22, "Symbol"),"")</f>
        <v>YMAZZ25</v>
      </c>
      <c r="U6" s="16" t="str">
        <f>IFERROR(RTD("cqg.rtd", ,"ContractData",A23, "Symbol"),"")</f>
        <v>YMAZN26</v>
      </c>
      <c r="V6" s="18"/>
      <c r="W6" s="8"/>
      <c r="X6" s="8"/>
      <c r="Z6" s="3" t="str">
        <f>LEFT(RIGHT(E7,2),1)</f>
        <v/>
      </c>
      <c r="AA6" s="3"/>
      <c r="AB6" s="3" t="str">
        <f>LEFT(RIGHT(G7,2),1)</f>
        <v/>
      </c>
      <c r="AC6" s="5" t="str">
        <f>LEFT(RIGHT(H7,2),1)</f>
        <v/>
      </c>
      <c r="AD6" s="5" t="str">
        <f>LEFT(RIGHT(I7,2),1)</f>
        <v/>
      </c>
      <c r="AE6" s="5" t="str">
        <f>LEFT(RIGHT(K6,3),1)</f>
        <v>X</v>
      </c>
      <c r="AF6" s="5" t="str">
        <f>LEFT(RIGHT(L6,3),1)</f>
        <v>Z</v>
      </c>
      <c r="AG6" s="5" t="str">
        <f t="shared" ref="AG6:AN6" si="0">LEFT(RIGHT(M6,3),1)</f>
        <v>F</v>
      </c>
      <c r="AH6" s="5" t="str">
        <f t="shared" si="0"/>
        <v>G</v>
      </c>
      <c r="AI6" s="5" t="str">
        <f t="shared" si="0"/>
        <v>H</v>
      </c>
      <c r="AJ6" s="5" t="str">
        <f t="shared" si="0"/>
        <v>J</v>
      </c>
      <c r="AK6" s="5" t="str">
        <f t="shared" si="0"/>
        <v>K</v>
      </c>
      <c r="AL6" s="5" t="str">
        <f t="shared" si="0"/>
        <v>N</v>
      </c>
      <c r="AM6" s="5" t="str">
        <f t="shared" si="0"/>
        <v>U</v>
      </c>
      <c r="AN6" s="5" t="str">
        <f t="shared" si="0"/>
        <v>Z</v>
      </c>
      <c r="AO6" s="5" t="str">
        <f>LEFT(RIGHT(U6,3),1)</f>
        <v>N</v>
      </c>
      <c r="AP6" s="5" t="str">
        <f>LEFT(RIGHT(V6,3),1)</f>
        <v/>
      </c>
      <c r="AQ6" s="5" t="str">
        <f>LEFT(RIGHT(W6,2),1)</f>
        <v/>
      </c>
      <c r="AR6" s="5" t="str">
        <f>LEFT(RIGHT(X6,2),1)</f>
        <v/>
      </c>
      <c r="AS6" s="5"/>
      <c r="AT6" s="5"/>
    </row>
    <row r="7" spans="1:46" ht="14.45" customHeight="1" x14ac:dyDescent="0.2">
      <c r="B7" s="182" t="s">
        <v>1</v>
      </c>
      <c r="C7" s="193">
        <f>RTD("cqg.rtd", ,"ContractData",K6, "MT_LastAskVolume")</f>
        <v>1</v>
      </c>
      <c r="D7" s="197" t="str">
        <f>TEXT(RTD("cqg.rtd", ,"ContractData",K6, "Ask",,"T"),D1)</f>
        <v>4845.60</v>
      </c>
      <c r="E7" s="198"/>
      <c r="F7" s="201" t="s">
        <v>9</v>
      </c>
      <c r="G7" s="202"/>
      <c r="H7" s="202"/>
      <c r="I7" s="202"/>
      <c r="J7" s="164"/>
      <c r="K7" s="19" t="str">
        <f t="shared" ref="K7:Q7" si="1">IF(AE6="F","JAN",IF(AE6="G","FEB",IF(AE6="H","MAR",IF(AE6="J","APR",IF(AE6="K","MAY",IF(AE6="M","JUN",IF(AE6="N","JUL",IF(AE6="Q","AUG",IF(AE6="U","SEP",IF(AE6="V","OCT",IF(AE6="X","NOV",IF(AE6="Z","DEC",))))))))))))</f>
        <v>NOV</v>
      </c>
      <c r="L7" s="20" t="str">
        <f t="shared" si="1"/>
        <v>DEC</v>
      </c>
      <c r="M7" s="20" t="str">
        <f>IF(AG6="F","JAN",IF(AG6="G","FEB",IF(AG6="H","MAR",IF(AG6="J","APR",IF(AG6="K","MAY",IF(AG6="M","JUN",IF(AG6="N","JUL",IF(AG6="Q","AUG",IF(AG6="U","SEP",IF(AG6="V","OCT",IF(AG6="X","NOV",IF(AG6="Z","DEC",))))))))))))</f>
        <v>JAN</v>
      </c>
      <c r="N7" s="20" t="str">
        <f t="shared" si="1"/>
        <v>FEB</v>
      </c>
      <c r="O7" s="20" t="str">
        <f t="shared" si="1"/>
        <v>MAR</v>
      </c>
      <c r="P7" s="20" t="str">
        <f t="shared" si="1"/>
        <v>APR</v>
      </c>
      <c r="Q7" s="20" t="str">
        <f t="shared" si="1"/>
        <v>MAY</v>
      </c>
      <c r="R7" s="20" t="str">
        <f>IF(AL6="F","JAN",IF(AL6="G","FEB",IF(AL6="H","MAR",IF(AL6="J","APR",IF(AL6="K","MAY",IF(AL6="M","JUN",IF(AL6="N","JUL",IF(AL6="Q","AUG",IF(AL6="U","SEP",IF(AL6="V","OCT",IF(AL6="X","NOV",IF(AL6="Z","DEC",))))))))))))</f>
        <v>JUL</v>
      </c>
      <c r="S7" s="20" t="str">
        <f>IF(AM6="F","JAN",IF(AM6="G","FEB",IF(AM6="H","MAR",IF(AM6="J","APR",IF(AM6="K","MAY",IF(AM6="M","JUN",IF(AM6="N","JUL",IF(AM6="Q","AUG",IF(AM6="U","SEP",IF(AM6="V","OCT",IF(AM6="X","NOV",IF(AM6="Z","DEC",))))))))))))</f>
        <v>SEP</v>
      </c>
      <c r="T7" s="20" t="str">
        <f>IF(T6="","",IF(AN6="F","JAN",IF(AN6="G","FEB",IF(AN6="H","MAR",IF(AN6="J","APR",IF(AN6="K","MAY",IF(AN6="M","JUN",IF(AN6="N","JUL",IF(AN6="Q","AUG",IF(AN6="U","SEP",IF(AN6="V","OCT",IF(AN6="X","NOV",IF(AN6="Z","DEC",)))))))))))))</f>
        <v>DEC</v>
      </c>
      <c r="U7" s="21" t="str">
        <f>IF(U6="","",IF(AO6="F","JAN",IF(AO6="G","FEB",IF(AO6="H","MAR",IF(AO6="J","APR",IF(AO6="K","MAY",IF(AO6="M","JUN",IF(AO6="N","JUL",IF(AO6="Q","AUG",IF(AO6="U","SEP",IF(AO6="V","OCT",IF(AO6="X","NOV",IF(AO6="Z","DEC",)))))))))))))</f>
        <v>JUL</v>
      </c>
      <c r="V7" s="22" t="str">
        <f>IF(V6="","",IF(AP6="F","JAN",IF(AP6="G","FEB",IF(AP6="H","MAR",IF(AP6="J","APR",IF(AP6="K","MAY",IF(AP6="M","JUN",IF(AP6="N","JUL",IF(AP6="Q","AUG",IF(AP6="U","SEP",IF(AP6="V","OCT",IF(AP6="X","NOV",IF(AP6="Z","DEC",)))))))))))))</f>
        <v/>
      </c>
      <c r="W7" s="9"/>
      <c r="X7" s="9"/>
      <c r="Z7" s="3"/>
      <c r="AA7" s="3"/>
      <c r="AB7" s="3"/>
      <c r="AJ7" s="5"/>
      <c r="AK7" s="5"/>
      <c r="AL7" s="5"/>
      <c r="AM7" s="5"/>
      <c r="AN7" s="5"/>
      <c r="AO7" s="5"/>
      <c r="AP7" s="5"/>
    </row>
    <row r="8" spans="1:46" ht="14.45" customHeight="1" x14ac:dyDescent="0.3">
      <c r="B8" s="183"/>
      <c r="C8" s="194"/>
      <c r="D8" s="199"/>
      <c r="E8" s="200"/>
      <c r="F8" s="203"/>
      <c r="G8" s="204"/>
      <c r="H8" s="204"/>
      <c r="I8" s="204"/>
      <c r="J8" s="164"/>
      <c r="K8" s="23" t="str">
        <f>IF(RTD("cqg.rtd",,"ContractData",K6,"Ask",,"T")="","",TEXT(RTD("cqg.rtd",,"ContractData",K6,"Ask",,"T"),$D$1)&amp;" "&amp;"A")</f>
        <v>4845.60 A</v>
      </c>
      <c r="L8" s="23" t="str">
        <f>IF(RTD("cqg.rtd",,"ContractData",L6,"Ask",,"T")="","",TEXT(RTD("cqg.rtd",,"ContractData",L6,"Ask",,"T"),$D$1)&amp;" "&amp;"A")</f>
        <v>4789.60 A</v>
      </c>
      <c r="M8" s="23" t="str">
        <f>IF(RTD("cqg.rtd",,"ContractData",M6,"Ask",,"T")="","",TEXT(RTD("cqg.rtd",,"ContractData",M6,"Ask",,"T"),$D$1)&amp;" "&amp;"A")</f>
        <v>4775.00 A</v>
      </c>
      <c r="N8" s="23" t="str">
        <f>IF(RTD("cqg.rtd",,"ContractData",N6,"Ask",,"T")="","",TEXT(RTD("cqg.rtd",,"ContractData",N6,"Ask",,"T"),$D$1)&amp;" "&amp;"A")</f>
        <v>4785.00 A</v>
      </c>
      <c r="O8" s="23" t="str">
        <f>IF(RTD("cqg.rtd",,"ContractData",O6,"Ask",,"T")="","",TEXT(RTD("cqg.rtd",,"ContractData",O6,"Ask",,"T"),$D$1)&amp;" "&amp;"A")</f>
        <v>4745.00 A</v>
      </c>
      <c r="P8" s="23" t="str">
        <f>IF(RTD("cqg.rtd",,"ContractData",P6,"Ask",,"T")="","",TEXT(RTD("cqg.rtd",,"ContractData",P6,"Ask",,"T"),$D$1)&amp;" "&amp;"A")</f>
        <v/>
      </c>
      <c r="Q8" s="23" t="str">
        <f>IF(RTD("cqg.rtd",,"ContractData",Q6,"Ask",,"T")="","",TEXT(RTD("cqg.rtd",,"ContractData",Q6,"Ask",,"T"),$D$1)&amp;" "&amp;"A")</f>
        <v>3995.00 A</v>
      </c>
      <c r="R8" s="23" t="str">
        <f>IF(RTD("cqg.rtd",,"ContractData",R6,"Ask",,"T")="","",TEXT(RTD("cqg.rtd",,"ContractData",R6,"Ask",,"T"),$D$1)&amp;" "&amp;"A")</f>
        <v>3819.00 A</v>
      </c>
      <c r="S8" s="23" t="str">
        <f>IF(RTD("cqg.rtd",,"ContractData",S6,"Ask",,"T")="","",TEXT(RTD("cqg.rtd",,"ContractData",S6,"Ask",,"T"),$D$1)&amp;" "&amp;"A")</f>
        <v>3912.80 A</v>
      </c>
      <c r="T8" s="23" t="str">
        <f>IF(T6="","",IF(RTD("cqg.rtd",,"ContractData",T6,"Ask",,"T")="","",TEXT(RTD("cqg.rtd",,"ContractData",T6,"Ask",,"T"),$D$1)&amp;" "&amp;"A"))</f>
        <v>3996.20 A</v>
      </c>
      <c r="U8" s="24" t="str">
        <f>IF(U6="","",IF(RTD("cqg.rtd",,"ContractData",U6,"Ask",,"T")="","",TEXT(RTD("cqg.rtd",,"ContractData",U6,"Ask",,"T"),$D$1)&amp;" "&amp;"A"))</f>
        <v>4093.00 A</v>
      </c>
      <c r="V8" s="25" t="str">
        <f>IF(V6="","",IF(RTD("cqg.rtd",,"ContractData",V6,"Ask",,"T")="","",TEXT(RTD("cqg.rtd",,"ContractData",V6,"Ask",,"T"),$D$1)&amp;" "&amp;"A"))</f>
        <v/>
      </c>
      <c r="W8" s="8"/>
      <c r="X8" s="8"/>
      <c r="Z8" s="3"/>
      <c r="AA8" s="3"/>
      <c r="AB8" s="3"/>
      <c r="AJ8" s="5"/>
      <c r="AK8" s="5"/>
      <c r="AL8" s="5"/>
      <c r="AM8" s="5"/>
      <c r="AN8" s="5"/>
      <c r="AO8" s="5"/>
      <c r="AP8" s="5"/>
    </row>
    <row r="9" spans="1:46" ht="14.45" customHeight="1" x14ac:dyDescent="0.3">
      <c r="B9" s="195" t="s">
        <v>0</v>
      </c>
      <c r="C9" s="184">
        <f>RTD("cqg.rtd", ,"ContractData",K6, "MT_LastBidVolume")</f>
        <v>1</v>
      </c>
      <c r="D9" s="186" t="str">
        <f>TEXT(RTD("cqg.rtd", ,"ContractData",K6, "Bid",,"T"),D1)</f>
        <v>4825.40</v>
      </c>
      <c r="E9" s="186"/>
      <c r="F9" s="188" t="str">
        <f>TEXT(RTD("cqg.rtd", ,"ContractData",K6,"LastTradeorSettle",,"T"),D1)</f>
        <v>4835.00</v>
      </c>
      <c r="G9" s="189"/>
      <c r="H9" s="205" t="str">
        <f>IF(G13&gt;0,"+"&amp;TEXT(RTD("cqg.rtd",,"ContractData",K6,"NetLastTradeToday",,"T"),D1),TEXT(G13,$D$1))</f>
        <v>-75.00</v>
      </c>
      <c r="I9" s="205"/>
      <c r="J9" s="164"/>
      <c r="K9" s="23" t="str">
        <f>IF(RTD("cqg.rtd",,"ContractData",K6,"Bid",,"T")="","",TEXT(RTD("cqg.rtd",,"ContractData",K6,"Bid",,"T"),$D$1)&amp;" "&amp;"B")</f>
        <v>4825.40 B</v>
      </c>
      <c r="L9" s="23" t="str">
        <f>IF(RTD("cqg.rtd",,"ContractData",L6,"Bid",,"T")="","",TEXT(RTD("cqg.rtd",,"ContractData",L6,"Bid",,"T"),$D$1)&amp;" "&amp;"B")</f>
        <v>4785.00 B</v>
      </c>
      <c r="M9" s="23" t="str">
        <f>IF(RTD("cqg.rtd",,"ContractData",M6,"Bid",,"T")="","",TEXT(RTD("cqg.rtd",,"ContractData",M6,"Bid",,"T"),$D$1)&amp;" "&amp;"B")</f>
        <v>4756.20 B</v>
      </c>
      <c r="N9" s="23" t="str">
        <f>IF(RTD("cqg.rtd",,"ContractData",N6,"Bid",,"T")="","",TEXT(RTD("cqg.rtd",,"ContractData",N6,"Bid",,"T"),$D$1)&amp;" "&amp;"B")</f>
        <v>4741.40 B</v>
      </c>
      <c r="O9" s="23" t="str">
        <f>IF(RTD("cqg.rtd",,"ContractData",O6,"Bid",,"T")="","",TEXT(RTD("cqg.rtd",,"ContractData",O6,"Bid",,"T"),$D$1)&amp;" "&amp;"B")</f>
        <v>4740.40 B</v>
      </c>
      <c r="P9" s="23" t="str">
        <f>IF(RTD("cqg.rtd",,"ContractData",P6,"Bid",,"T")="","",TEXT(RTD("cqg.rtd",,"ContractData",P6,"Bid",,"T"),$D$1)&amp;" "&amp;"B")</f>
        <v/>
      </c>
      <c r="Q9" s="23" t="str">
        <f>IF(RTD("cqg.rtd",,"ContractData",Q6,"Bid",,"T")="","",TEXT(RTD("cqg.rtd",,"ContractData",Q6,"Bid",,"T"),$D$1)&amp;" "&amp;"B")</f>
        <v>3841.00 B</v>
      </c>
      <c r="R9" s="23" t="str">
        <f>IF(RTD("cqg.rtd",,"ContractData",R6,"Bid",,"T")="","",TEXT(RTD("cqg.rtd",,"ContractData",R6,"Bid",,"T"),$D$1)&amp;" "&amp;"B")</f>
        <v>3815.00 B</v>
      </c>
      <c r="S9" s="23" t="str">
        <f>IF(RTD("cqg.rtd",,"ContractData",S6,"Bid",,"T")="","",TEXT(RTD("cqg.rtd",,"ContractData",S6,"Bid",,"T"),$D$1)&amp;" "&amp;"B")</f>
        <v>3875.20 B</v>
      </c>
      <c r="T9" s="23" t="str">
        <f>IF(T6="","",IF(RTD("cqg.rtd",,"ContractData",T6,"Bid",,"T")="","",TEXT(RTD("cqg.rtd",,"ContractData",T6,"Bid",,"T"),$D$1)&amp;" "&amp;"B"))</f>
        <v>3985.20 B</v>
      </c>
      <c r="U9" s="24" t="str">
        <f>IF(U6="","",IF(RTD("cqg.rtd",,"ContractData",U6,"Bid",,"T")="","",TEXT(RTD("cqg.rtd",,"ContractData",U6,"Bid",,"T"),$D$1)&amp;" "&amp;"B"))</f>
        <v>3500.00 B</v>
      </c>
      <c r="V9" s="25" t="str">
        <f>IF(V6="","",IF(RTD("cqg.rtd",,"ContractData",V6,"Bid",,"T")="","",TEXT(RTD("cqg.rtd",,"ContractData",V6,"Bid",,"T"),$D$1)&amp;" "&amp;"B"))</f>
        <v/>
      </c>
      <c r="W9" s="8"/>
      <c r="X9" s="8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46" ht="14.45" customHeight="1" x14ac:dyDescent="0.3">
      <c r="B10" s="196"/>
      <c r="C10" s="185"/>
      <c r="D10" s="187"/>
      <c r="E10" s="187"/>
      <c r="F10" s="190"/>
      <c r="G10" s="191"/>
      <c r="H10" s="206"/>
      <c r="I10" s="206"/>
      <c r="J10" s="164"/>
      <c r="K10" s="23" t="str">
        <f>IF(RTD("cqg.rtd", ,"ContractData",K6,"LastTradeorSettle",,"T")="","",TEXT(RTD("cqg.rtd", ,"ContractData",K6,"LastTradeorSettle",,"T"),$D$1)&amp;" "&amp;"L")</f>
        <v>4835.00 L</v>
      </c>
      <c r="L10" s="23" t="str">
        <f>IF(RTD("cqg.rtd", ,"ContractData",L6,"LastTradeorSettle",,"T")="","",TEXT(RTD("cqg.rtd", ,"ContractData",L6,"LastTradeorSettle",,"T"),$D$1)&amp;" "&amp;"L")</f>
        <v>4785.20 L</v>
      </c>
      <c r="M10" s="23" t="str">
        <f>IF(RTD("cqg.rtd", ,"ContractData",M6,"LastTradeorSettle",,"T")="","",TEXT(RTD("cqg.rtd", ,"ContractData",M6,"LastTradeorSettle",,"T"),$D$1)&amp;" "&amp;"L")</f>
        <v/>
      </c>
      <c r="N10" s="23" t="str">
        <f>IF(RTD("cqg.rtd", ,"ContractData",N6,"LastTradeorSettle",,"T")="","",TEXT(RTD("cqg.rtd", ,"ContractData",N6,"LastTradeorSettle",,"T"),$D$1)&amp;" "&amp;"L")</f>
        <v/>
      </c>
      <c r="O10" s="23" t="str">
        <f>IF(RTD("cqg.rtd", ,"ContractData",O6,"LastTradeorSettle",,"T")="","",TEXT(RTD("cqg.rtd", ,"ContractData",O6,"LastTradeorSettle",,"T"),$D$1)&amp;" "&amp;"L")</f>
        <v>4745.00 L</v>
      </c>
      <c r="P10" s="23" t="str">
        <f>IF(RTD("cqg.rtd", ,"ContractData",P6,"LastTradeorSettle",,"T")="","",TEXT(RTD("cqg.rtd", ,"ContractData",P6,"LastTradeorSettle",,"T"),$D$1)&amp;" "&amp;"L")</f>
        <v/>
      </c>
      <c r="Q10" s="23" t="str">
        <f>IF(RTD("cqg.rtd", ,"ContractData",Q6,"LastTradeorSettle",,"T")="","",TEXT(RTD("cqg.rtd", ,"ContractData",Q6,"LastTradeorSettle",,"T"),$D$1)&amp;" "&amp;"L")</f>
        <v>3850.00 L</v>
      </c>
      <c r="R10" s="23" t="str">
        <f>IF(RTD("cqg.rtd", ,"ContractData",R6,"LastTradeorSettle",,"T")="","",TEXT(RTD("cqg.rtd", ,"ContractData",R6,"LastTradeorSettle",,"T"),$D$1)&amp;" "&amp;"L")</f>
        <v>3814.20 L</v>
      </c>
      <c r="S10" s="23" t="str">
        <f>IF(RTD("cqg.rtd", ,"ContractData",S6,"LastTradeorSettle",,"T")="","",TEXT(RTD("cqg.rtd", ,"ContractData",S6,"LastTradeorSettle",,"T"),$D$1)&amp;" "&amp;"L")</f>
        <v/>
      </c>
      <c r="T10" s="23" t="str">
        <f>IF(T6="","",IF(RTD("cqg.rtd", ,"ContractData",T6,"LastTradeorSettle",,"T")="","",TEXT(RTD("cqg.rtd", ,"ContractData",T6,"LastTradeorSettle",,"T"),$D$1)&amp;" "&amp;"L"))</f>
        <v>4000.00 L</v>
      </c>
      <c r="U10" s="24" t="str">
        <f>IF(U6="","",IF(RTD("cqg.rtd", ,"ContractData",U6,"LastTradeorSettle",,"T")="","",TEXT(RTD("cqg.rtd", ,"ContractData",U6,"LastTradeorSettle",,"T"),$D$1)&amp;" "&amp;"L"))</f>
        <v/>
      </c>
      <c r="V10" s="25" t="str">
        <f>IF(V6="","",IF(RTD("cqg.rtd", ,"ContractData",V6,"LastTradeorSettle",,"T")="","",TEXT(RTD("cqg.rtd", ,"ContractData",V6,"LastTradeorSettle",,"T"),$D$1)&amp;" "&amp;"L"))</f>
        <v/>
      </c>
      <c r="W10" s="8"/>
      <c r="X10" s="8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46" ht="14.45" hidden="1" customHeight="1" x14ac:dyDescent="0.3">
      <c r="B11" s="26"/>
      <c r="C11" s="27"/>
      <c r="D11" s="28"/>
      <c r="E11" s="28"/>
      <c r="F11" s="29"/>
      <c r="G11" s="29"/>
      <c r="H11" s="29"/>
      <c r="I11" s="29"/>
      <c r="J11" s="30"/>
      <c r="K11" s="31"/>
      <c r="L11" s="32"/>
      <c r="M11" s="32"/>
      <c r="N11" s="32"/>
      <c r="O11" s="32"/>
      <c r="P11" s="32"/>
      <c r="Q11" s="32"/>
      <c r="R11" s="32"/>
      <c r="S11" s="32"/>
      <c r="T11" s="32"/>
      <c r="U11" s="33"/>
      <c r="V11" s="34"/>
      <c r="W11" s="35"/>
      <c r="X11" s="36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46" ht="14.45" customHeight="1" x14ac:dyDescent="0.2">
      <c r="B12" s="37" t="s">
        <v>10</v>
      </c>
      <c r="C12" s="38" t="s">
        <v>4</v>
      </c>
      <c r="D12" s="38" t="s">
        <v>5</v>
      </c>
      <c r="E12" s="38" t="s">
        <v>6</v>
      </c>
      <c r="F12" s="38" t="s">
        <v>3</v>
      </c>
      <c r="G12" s="38" t="s">
        <v>7</v>
      </c>
      <c r="H12" s="38" t="s">
        <v>7</v>
      </c>
      <c r="I12" s="39" t="s">
        <v>8</v>
      </c>
      <c r="J12" s="40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2"/>
      <c r="W12" s="4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46" ht="14.45" customHeight="1" x14ac:dyDescent="0.3">
      <c r="A13" s="1" t="s">
        <v>188</v>
      </c>
      <c r="B13" s="44" t="str">
        <f>IFERROR(RIGHT(RTD("cqg.rtd",,"ContractData",A13, "LongDescription"),7),"")</f>
        <v xml:space="preserve"> Nov 24</v>
      </c>
      <c r="C13" s="45" t="str">
        <f>IFERROR(TEXT(RTD("cqg.rtd", ,"ContractData",A13, "Open",,"T"),$D$1),"")</f>
        <v>4880.00</v>
      </c>
      <c r="D13" s="45" t="str">
        <f>IFERROR(TEXT(RTD("cqg.rtd", ,"ContractData",A13, "High",,"T"),$D$1),"")</f>
        <v>4880.00</v>
      </c>
      <c r="E13" s="45" t="str">
        <f>IFERROR(TEXT(RTD("cqg.rtd", ,"ContractData",A13, "Low",,"T"),$D$1),"")</f>
        <v>4795.00</v>
      </c>
      <c r="F13" s="45" t="str">
        <f>IFERROR(TEXT(RTD("cqg.rtd", ,"ContractData",A13, "LastTradeorSettle",,"T"),$D$1),"")</f>
        <v>4835.00</v>
      </c>
      <c r="G13" s="45">
        <f>IFERROR(TEXT(RTD("cqg.rtd",,"ContractData",A13,"NetLastTradeToday",,"T"),$D$1)*1,"")</f>
        <v>-75</v>
      </c>
      <c r="H13" s="45">
        <f>IFERROR(TEXT(RTD("cqg.rtd",,"ContractData",A13,"NetLastTradeToday",,"T"),$D$1)*1,"")</f>
        <v>-75</v>
      </c>
      <c r="I13" s="46">
        <f>IFERROR(RTD("cqg.rtd", ,"ContractData",A13, "T_CVol"),"")</f>
        <v>128</v>
      </c>
      <c r="J13" s="47"/>
      <c r="K13" s="217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9"/>
      <c r="W13" s="48"/>
      <c r="X13" s="8"/>
      <c r="Y13" s="5" t="s">
        <v>2</v>
      </c>
      <c r="Z13" s="3" t="s">
        <v>2</v>
      </c>
      <c r="AA13" s="3"/>
      <c r="AB13" s="3"/>
      <c r="AC13" s="3"/>
      <c r="AD13" s="3"/>
      <c r="AE13" s="3"/>
      <c r="AF13" s="3"/>
      <c r="AG13" s="3"/>
      <c r="AH13" s="3"/>
      <c r="AI13" s="3"/>
    </row>
    <row r="14" spans="1:46" ht="14.45" customHeight="1" x14ac:dyDescent="0.3">
      <c r="A14" s="1" t="s">
        <v>189</v>
      </c>
      <c r="B14" s="44" t="str">
        <f>IFERROR(RIGHT(RTD("cqg.rtd",,"ContractData",A14, "LongDescription"),7),"")</f>
        <v xml:space="preserve"> Dec 24</v>
      </c>
      <c r="C14" s="45" t="str">
        <f>IFERROR(TEXT(RTD("cqg.rtd", ,"ContractData",A14, "Open",,"T"),$D$1),"")</f>
        <v>4845.00</v>
      </c>
      <c r="D14" s="45" t="str">
        <f>IFERROR(TEXT(RTD("cqg.rtd", ,"ContractData",A14, "High",,"T"),$D$1),"")</f>
        <v>4845.00</v>
      </c>
      <c r="E14" s="45" t="str">
        <f>IFERROR(TEXT(RTD("cqg.rtd", ,"ContractData",A14, "Low",,"T"),$D$1),"")</f>
        <v>4743.80</v>
      </c>
      <c r="F14" s="45" t="str">
        <f>IFERROR(TEXT(RTD("cqg.rtd", ,"ContractData",A14, "LastTradeorSettle",,"T"),$D$1),"")</f>
        <v>4785.20</v>
      </c>
      <c r="G14" s="45">
        <f>IFERROR(TEXT(RTD("cqg.rtd",,"ContractData",A14,"NetLastTradeToday",,"T"),$D$1)*1,"")</f>
        <v>-81.8</v>
      </c>
      <c r="H14" s="45">
        <f>IFERROR(TEXT(RTD("cqg.rtd",,"ContractData",A14,"NetLastTradeToday",,"T"),$D$1)*1,"")</f>
        <v>-81.8</v>
      </c>
      <c r="I14" s="46">
        <f>IFERROR(RTD("cqg.rtd", ,"ContractData",A14, "T_CVol"),"")</f>
        <v>3639</v>
      </c>
      <c r="J14" s="47"/>
      <c r="K14" s="217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9"/>
      <c r="W14" s="48"/>
      <c r="X14" s="8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46" ht="14.45" customHeight="1" x14ac:dyDescent="0.3">
      <c r="A15" s="1" t="s">
        <v>190</v>
      </c>
      <c r="B15" s="44" t="str">
        <f>IFERROR(RIGHT(RTD("cqg.rtd",,"ContractData",A15, "LongDescription"),7),"")</f>
        <v xml:space="preserve"> Jan 25</v>
      </c>
      <c r="C15" s="45" t="str">
        <f>IFERROR(TEXT(RTD("cqg.rtd", ,"ContractData",A15, "Open",,"T"),$D$1),"")</f>
        <v/>
      </c>
      <c r="D15" s="45" t="str">
        <f>IFERROR(TEXT(RTD("cqg.rtd", ,"ContractData",A15, "High",,"T"),$D$1),"")</f>
        <v/>
      </c>
      <c r="E15" s="45" t="str">
        <f>IFERROR(TEXT(RTD("cqg.rtd", ,"ContractData",A15, "Low",,"T"),$D$1),"")</f>
        <v/>
      </c>
      <c r="F15" s="45" t="str">
        <f>IFERROR(TEXT(RTD("cqg.rtd", ,"ContractData",A15, "LastTradeorSettle",,"T"),$D$1),"")</f>
        <v/>
      </c>
      <c r="G15" s="45" t="str">
        <f>IFERROR(TEXT(RTD("cqg.rtd",,"ContractData",A15,"NetLastTradeToday",,"T"),$D$1)*1,"")</f>
        <v/>
      </c>
      <c r="H15" s="45" t="str">
        <f>IFERROR(TEXT(RTD("cqg.rtd",,"ContractData",A15,"NetLastTradeToday",,"T"),$D$1)*1,"")</f>
        <v/>
      </c>
      <c r="I15" s="46">
        <f>IFERROR(RTD("cqg.rtd", ,"ContractData",A15, "T_CVol"),"")</f>
        <v>12</v>
      </c>
      <c r="J15" s="47"/>
      <c r="K15" s="217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9"/>
      <c r="W15" s="48"/>
      <c r="X15" s="8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46" ht="14.45" customHeight="1" x14ac:dyDescent="0.3">
      <c r="A16" s="1" t="s">
        <v>191</v>
      </c>
      <c r="B16" s="44" t="str">
        <f>IFERROR(RIGHT(RTD("cqg.rtd",,"ContractData",A16, "LongDescription"),7),"")</f>
        <v xml:space="preserve"> Feb 25</v>
      </c>
      <c r="C16" s="45" t="str">
        <f>IFERROR(TEXT(RTD("cqg.rtd", ,"ContractData",A16, "Open",,"T"),$D$1),"")</f>
        <v/>
      </c>
      <c r="D16" s="45" t="str">
        <f>IFERROR(TEXT(RTD("cqg.rtd", ,"ContractData",A16, "High",,"T"),$D$1),"")</f>
        <v/>
      </c>
      <c r="E16" s="45" t="str">
        <f>IFERROR(TEXT(RTD("cqg.rtd", ,"ContractData",A16, "Low",,"T"),$D$1),"")</f>
        <v/>
      </c>
      <c r="F16" s="45" t="str">
        <f>IFERROR(TEXT(RTD("cqg.rtd", ,"ContractData",A16, "LastTradeorSettle",,"T"),$D$1),"")</f>
        <v/>
      </c>
      <c r="G16" s="45" t="str">
        <f>IFERROR(TEXT(RTD("cqg.rtd",,"ContractData",A16,"NetLastTradeToday",,"T"),$D$1)*1,"")</f>
        <v/>
      </c>
      <c r="H16" s="45" t="str">
        <f>IFERROR(TEXT(RTD("cqg.rtd",,"ContractData",A16,"NetLastTradeToday",,"T"),$D$1)*1,"")</f>
        <v/>
      </c>
      <c r="I16" s="46">
        <f>IFERROR(RTD("cqg.rtd", ,"ContractData",A16, "T_CVol"),"")</f>
        <v>0</v>
      </c>
      <c r="J16" s="47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1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6" ht="14.45" customHeight="1" x14ac:dyDescent="0.3">
      <c r="A17" s="1" t="s">
        <v>192</v>
      </c>
      <c r="B17" s="44" t="str">
        <f>IFERROR(RIGHT(RTD("cqg.rtd",,"ContractData",A17, "LongDescription"),7),"")</f>
        <v xml:space="preserve"> Mar 25</v>
      </c>
      <c r="C17" s="45" t="str">
        <f>IFERROR(TEXT(RTD("cqg.rtd", ,"ContractData",A17, "Open",,"T"),$D$1),"")</f>
        <v>4795.80</v>
      </c>
      <c r="D17" s="45" t="str">
        <f>IFERROR(TEXT(RTD("cqg.rtd", ,"ContractData",A17, "High",,"T"),$D$1),"")</f>
        <v>4796.60</v>
      </c>
      <c r="E17" s="45" t="str">
        <f>IFERROR(TEXT(RTD("cqg.rtd", ,"ContractData",A17, "Low",,"T"),$D$1),"")</f>
        <v>4714.20</v>
      </c>
      <c r="F17" s="45" t="str">
        <f>IFERROR(TEXT(RTD("cqg.rtd", ,"ContractData",A17, "LastTradeorSettle",,"T"),$D$1),"")</f>
        <v>4745.00</v>
      </c>
      <c r="G17" s="45">
        <f>IFERROR(TEXT(RTD("cqg.rtd",,"ContractData",A17,"NetLastTradeToday",,"T"),$D$1)*1,"")</f>
        <v>-80</v>
      </c>
      <c r="H17" s="45">
        <f>IFERROR(TEXT(RTD("cqg.rtd",,"ContractData",A17,"NetLastTradeToday",,"T"),$D$1)*1,"")</f>
        <v>-80</v>
      </c>
      <c r="I17" s="46">
        <f>IFERROR(RTD("cqg.rtd", ,"ContractData",A17, "T_CVol"),"")</f>
        <v>3490</v>
      </c>
      <c r="J17" s="47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3"/>
      <c r="X17" s="5" t="s">
        <v>2</v>
      </c>
      <c r="Z17" s="35"/>
      <c r="AA17" s="35"/>
      <c r="AB17" s="35"/>
      <c r="AC17" s="35"/>
      <c r="AD17" s="3"/>
      <c r="AE17" s="3"/>
      <c r="AF17" s="3"/>
      <c r="AG17" s="3"/>
      <c r="AH17" s="3"/>
      <c r="AI17" s="3"/>
    </row>
    <row r="18" spans="1:36" ht="15" customHeight="1" x14ac:dyDescent="0.3">
      <c r="A18" s="1" t="s">
        <v>193</v>
      </c>
      <c r="B18" s="44" t="str">
        <f>IFERROR(RIGHT(RTD("cqg.rtd",,"ContractData",A18, "LongDescription"),7),"")</f>
        <v xml:space="preserve"> Apr 25</v>
      </c>
      <c r="C18" s="45" t="str">
        <f>IFERROR(TEXT(RTD("cqg.rtd", ,"ContractData",A18, "Open",,"T"),$D$1),"")</f>
        <v/>
      </c>
      <c r="D18" s="45" t="str">
        <f>IFERROR(TEXT(RTD("cqg.rtd", ,"ContractData",A18, "High",,"T"),$D$1),"")</f>
        <v/>
      </c>
      <c r="E18" s="45" t="str">
        <f>IFERROR(TEXT(RTD("cqg.rtd", ,"ContractData",A18, "Low",,"T"),$D$1),"")</f>
        <v/>
      </c>
      <c r="F18" s="45" t="str">
        <f>IFERROR(TEXT(RTD("cqg.rtd", ,"ContractData",A18, "LastTradeorSettle",,"T"),$D$1),"")</f>
        <v/>
      </c>
      <c r="G18" s="45" t="str">
        <f>IFERROR(TEXT(RTD("cqg.rtd",,"ContractData",A18,"NetLastTradeToday",,"T"),$D$1)*1,"")</f>
        <v/>
      </c>
      <c r="H18" s="45" t="str">
        <f>IFERROR(TEXT(RTD("cqg.rtd",,"ContractData",A18,"NetLastTradeToday",,"T"),$D$1)*1,"")</f>
        <v/>
      </c>
      <c r="I18" s="46">
        <f>IFERROR(RTD("cqg.rtd", ,"ContractData",A18, "T_CVol"),"")</f>
        <v>0</v>
      </c>
      <c r="J18" s="47"/>
      <c r="K18" s="52"/>
      <c r="L18" s="52"/>
      <c r="M18" s="52"/>
      <c r="N18" s="52"/>
      <c r="O18" s="52"/>
      <c r="P18" s="52"/>
      <c r="Q18" s="52"/>
      <c r="R18" s="54"/>
      <c r="S18" s="55"/>
      <c r="T18" s="55"/>
      <c r="U18" s="55"/>
      <c r="V18" s="56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6" ht="15" customHeight="1" x14ac:dyDescent="0.3">
      <c r="A19" s="1" t="s">
        <v>194</v>
      </c>
      <c r="B19" s="44" t="str">
        <f>IFERROR(RIGHT(RTD("cqg.rtd",,"ContractData",A19, "LongDescription"),7),"")</f>
        <v xml:space="preserve"> May 25</v>
      </c>
      <c r="C19" s="45" t="str">
        <f>IFERROR(TEXT(RTD("cqg.rtd", ,"ContractData",A19, "Open",,"T"),$D$1),"")</f>
        <v>3850.00</v>
      </c>
      <c r="D19" s="45" t="str">
        <f>IFERROR(TEXT(RTD("cqg.rtd", ,"ContractData",A19, "High",,"T"),$D$1),"")</f>
        <v>3853.00</v>
      </c>
      <c r="E19" s="45" t="str">
        <f>IFERROR(TEXT(RTD("cqg.rtd", ,"ContractData",A19, "Low",,"T"),$D$1),"")</f>
        <v>3840.00</v>
      </c>
      <c r="F19" s="45" t="str">
        <f>IFERROR(TEXT(RTD("cqg.rtd", ,"ContractData",A19, "LastTradeorSettle",,"T"),$D$1),"")</f>
        <v>3850.00</v>
      </c>
      <c r="G19" s="45">
        <f>IFERROR(TEXT(RTD("cqg.rtd",,"ContractData",A19,"NetLastTradeToday",,"T"),$D$1)*1,"")</f>
        <v>-45</v>
      </c>
      <c r="H19" s="45">
        <f>IFERROR(TEXT(RTD("cqg.rtd",,"ContractData",A19,"NetLastTradeToday",,"T"),$D$1)*1,"")</f>
        <v>-45</v>
      </c>
      <c r="I19" s="46">
        <f>IFERROR(RTD("cqg.rtd", ,"ContractData",A19, "T_CVol"),"")</f>
        <v>38</v>
      </c>
      <c r="J19" s="47"/>
      <c r="K19" s="52"/>
      <c r="L19" s="52"/>
      <c r="M19" s="52"/>
      <c r="N19" s="52"/>
      <c r="O19" s="52"/>
      <c r="P19" s="52"/>
      <c r="Q19" s="52"/>
      <c r="R19" s="54"/>
      <c r="S19" s="55"/>
      <c r="T19" s="55"/>
      <c r="U19" s="55"/>
      <c r="V19" s="56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6" ht="15" customHeight="1" x14ac:dyDescent="0.3">
      <c r="A20" s="1" t="s">
        <v>195</v>
      </c>
      <c r="B20" s="44" t="str">
        <f>IFERROR(RIGHT(RTD("cqg.rtd",,"ContractData",A20, "LongDescription"),7),"")</f>
        <v xml:space="preserve"> Jul 25</v>
      </c>
      <c r="C20" s="45" t="str">
        <f>IFERROR(TEXT(RTD("cqg.rtd", ,"ContractData",A20, "Open",,"T"),$D$1),"")</f>
        <v>3850.00</v>
      </c>
      <c r="D20" s="45" t="str">
        <f>IFERROR(TEXT(RTD("cqg.rtd", ,"ContractData",A20, "High",,"T"),$D$1),"")</f>
        <v>3850.00</v>
      </c>
      <c r="E20" s="45" t="str">
        <f>IFERROR(TEXT(RTD("cqg.rtd", ,"ContractData",A20, "Low",,"T"),$D$1),"")</f>
        <v>3811.00</v>
      </c>
      <c r="F20" s="45" t="str">
        <f>IFERROR(TEXT(RTD("cqg.rtd", ,"ContractData",A20, "LastTradeorSettle",,"T"),$D$1),"")</f>
        <v>3814.20</v>
      </c>
      <c r="G20" s="45">
        <f>IFERROR(TEXT(RTD("cqg.rtd",,"ContractData",A20,"NetLastTradeToday",,"T"),$D$1)*1,"")</f>
        <v>-59.8</v>
      </c>
      <c r="H20" s="45">
        <f>IFERROR(TEXT(RTD("cqg.rtd",,"ContractData",A20,"NetLastTradeToday",,"T"),$D$1)*1,"")</f>
        <v>-59.8</v>
      </c>
      <c r="I20" s="46">
        <f>IFERROR(RTD("cqg.rtd", ,"ContractData",A20, "T_CVol"),"")</f>
        <v>376</v>
      </c>
      <c r="J20" s="47"/>
      <c r="K20" s="52"/>
      <c r="L20" s="52"/>
      <c r="M20" s="52"/>
      <c r="N20" s="52"/>
      <c r="O20" s="52"/>
      <c r="P20" s="52"/>
      <c r="Q20" s="52"/>
      <c r="R20" s="57"/>
      <c r="S20" s="55"/>
      <c r="T20" s="55"/>
      <c r="U20" s="55"/>
      <c r="V20" s="56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6" ht="15" customHeight="1" x14ac:dyDescent="0.3">
      <c r="A21" s="1" t="s">
        <v>196</v>
      </c>
      <c r="B21" s="44" t="str">
        <f>IFERROR(RIGHT(RTD("cqg.rtd",,"ContractData",A21, "LongDescription"),7),"")</f>
        <v xml:space="preserve"> Sep 25</v>
      </c>
      <c r="C21" s="45" t="str">
        <f>IFERROR(TEXT(RTD("cqg.rtd", ,"ContractData",A21, "Open",,"T"),$D$1),"")</f>
        <v/>
      </c>
      <c r="D21" s="45" t="str">
        <f>IFERROR(TEXT(RTD("cqg.rtd", ,"ContractData",A21, "High",,"T"),$D$1),"")</f>
        <v/>
      </c>
      <c r="E21" s="45" t="str">
        <f>IFERROR(TEXT(RTD("cqg.rtd", ,"ContractData",A21, "Low",,"T"),$D$1),"")</f>
        <v/>
      </c>
      <c r="F21" s="45" t="str">
        <f>IFERROR(TEXT(RTD("cqg.rtd", ,"ContractData",A21, "LastTradeorSettle",,"T"),$D$1),"")</f>
        <v/>
      </c>
      <c r="G21" s="45" t="str">
        <f>IFERROR(TEXT(RTD("cqg.rtd",,"ContractData",A21,"NetLastTradeToday",,"T"),$D$1)*1,"")</f>
        <v/>
      </c>
      <c r="H21" s="45" t="str">
        <f>IFERROR(TEXT(RTD("cqg.rtd",,"ContractData",A21,"NetLastTradeToday",,"T"),$D$1)*1,"")</f>
        <v/>
      </c>
      <c r="I21" s="46">
        <f>IFERROR(RTD("cqg.rtd", ,"ContractData",A21, "T_CVol"),"")</f>
        <v>3</v>
      </c>
      <c r="J21" s="47"/>
      <c r="K21" s="52"/>
      <c r="L21" s="52"/>
      <c r="M21" s="52"/>
      <c r="N21" s="52"/>
      <c r="O21" s="52"/>
      <c r="P21" s="52"/>
      <c r="Q21" s="52"/>
      <c r="R21" s="54"/>
      <c r="S21" s="55"/>
      <c r="T21" s="55"/>
      <c r="U21" s="55"/>
      <c r="V21" s="56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6" ht="15" customHeight="1" x14ac:dyDescent="0.3">
      <c r="A22" s="1" t="s">
        <v>197</v>
      </c>
      <c r="B22" s="44" t="str">
        <f>IFERROR(RIGHT(RTD("cqg.rtd",,"ContractData",A22, "LongDescription"),7),"")</f>
        <v xml:space="preserve"> Dec 25</v>
      </c>
      <c r="C22" s="45" t="str">
        <f>IFERROR(TEXT(RTD("cqg.rtd", ,"ContractData",A22, "Open",,"T"),$D$1),"")</f>
        <v>4000.00</v>
      </c>
      <c r="D22" s="45" t="str">
        <f>IFERROR(TEXT(RTD("cqg.rtd", ,"ContractData",A22, "High",,"T"),$D$1),"")</f>
        <v>4000.00</v>
      </c>
      <c r="E22" s="45" t="str">
        <f>IFERROR(TEXT(RTD("cqg.rtd", ,"ContractData",A22, "Low",,"T"),$D$1),"")</f>
        <v>4000.00</v>
      </c>
      <c r="F22" s="45" t="str">
        <f>IFERROR(TEXT(RTD("cqg.rtd", ,"ContractData",A22, "LastTradeorSettle",,"T"),$D$1),"")</f>
        <v>4000.00</v>
      </c>
      <c r="G22" s="45">
        <f>IFERROR(TEXT(RTD("cqg.rtd",,"ContractData",A22,"NetLastTradeToday",,"T"),$D$1)*1,"")</f>
        <v>-44</v>
      </c>
      <c r="H22" s="45">
        <f>IFERROR(TEXT(RTD("cqg.rtd",,"ContractData",A22,"NetLastTradeToday",,"T"),$D$1)*1,"")</f>
        <v>-44</v>
      </c>
      <c r="I22" s="46">
        <f>IFERROR(RTD("cqg.rtd", ,"ContractData",A22, "T_CVol"),"")</f>
        <v>1</v>
      </c>
      <c r="J22" s="47"/>
      <c r="K22" s="52"/>
      <c r="L22" s="52"/>
      <c r="M22" s="52"/>
      <c r="N22" s="52"/>
      <c r="O22" s="52"/>
      <c r="P22" s="52"/>
      <c r="Q22" s="52"/>
      <c r="R22" s="54"/>
      <c r="S22" s="55"/>
      <c r="T22" s="55"/>
      <c r="U22" s="55"/>
      <c r="V22" s="56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6" ht="15" customHeight="1" x14ac:dyDescent="0.3">
      <c r="A23" s="1" t="s">
        <v>198</v>
      </c>
      <c r="B23" s="44" t="str">
        <f>IFERROR(RIGHT(RTD("cqg.rtd",,"ContractData",A23, "LongDescription"),7),"")</f>
        <v xml:space="preserve"> Jul 26</v>
      </c>
      <c r="C23" s="45" t="str">
        <f>IFERROR(TEXT(RTD("cqg.rtd", ,"ContractData",A23, "Open",,"T"),$D$1),"")</f>
        <v/>
      </c>
      <c r="D23" s="45" t="str">
        <f>IFERROR(TEXT(RTD("cqg.rtd", ,"ContractData",A23, "High",,"T"),$D$1),"")</f>
        <v/>
      </c>
      <c r="E23" s="45" t="str">
        <f>IFERROR(TEXT(RTD("cqg.rtd", ,"ContractData",A23, "Low",,"T"),$D$1),"")</f>
        <v/>
      </c>
      <c r="F23" s="45" t="str">
        <f>IFERROR(TEXT(RTD("cqg.rtd", ,"ContractData",A23, "LastTradeorSettle",,"T"),$D$1),"")</f>
        <v/>
      </c>
      <c r="G23" s="45" t="str">
        <f>IFERROR(TEXT(RTD("cqg.rtd",,"ContractData",A23,"NetLastTradeToday",,"T"),$D$1)*1,"")</f>
        <v/>
      </c>
      <c r="H23" s="45" t="str">
        <f>IFERROR(TEXT(RTD("cqg.rtd",,"ContractData",A23,"NetLastTradeToday",,"T"),$D$1)*1,"")</f>
        <v/>
      </c>
      <c r="I23" s="46">
        <f>IFERROR(RTD("cqg.rtd", ,"ContractData",A23, "T_CVol"),"")</f>
        <v>0</v>
      </c>
      <c r="J23" s="47"/>
      <c r="K23" s="52"/>
      <c r="L23" s="52"/>
      <c r="M23" s="52"/>
      <c r="N23" s="52"/>
      <c r="O23" s="52"/>
      <c r="P23" s="52"/>
      <c r="Q23" s="52"/>
      <c r="R23" s="54"/>
      <c r="S23" s="55"/>
      <c r="T23" s="55"/>
      <c r="U23" s="55"/>
      <c r="V23" s="56"/>
    </row>
    <row r="24" spans="1:36" ht="15" customHeight="1" x14ac:dyDescent="0.3">
      <c r="B24" s="44"/>
      <c r="C24" s="45"/>
      <c r="D24" s="45"/>
      <c r="E24" s="45"/>
      <c r="F24" s="45"/>
      <c r="G24" s="45"/>
      <c r="H24" s="45"/>
      <c r="I24" s="46"/>
      <c r="J24" s="47"/>
      <c r="K24" s="52"/>
      <c r="L24" s="52"/>
      <c r="M24" s="52"/>
      <c r="N24" s="52"/>
      <c r="O24" s="52"/>
      <c r="P24" s="52"/>
      <c r="Q24" s="52"/>
      <c r="R24" s="54"/>
      <c r="S24" s="55"/>
      <c r="T24" s="55"/>
      <c r="U24" s="55"/>
      <c r="V24" s="56"/>
    </row>
    <row r="25" spans="1:36" ht="12" customHeight="1" x14ac:dyDescent="0.3">
      <c r="B25" s="181"/>
      <c r="C25" s="175"/>
      <c r="D25" s="58"/>
      <c r="E25" s="59"/>
      <c r="F25" s="60"/>
      <c r="G25" s="59"/>
      <c r="H25" s="61"/>
      <c r="I25" s="59"/>
      <c r="J25" s="62"/>
      <c r="K25" s="63"/>
      <c r="L25" s="63"/>
      <c r="M25" s="63"/>
      <c r="N25" s="63"/>
      <c r="O25" s="63"/>
      <c r="P25" s="63"/>
      <c r="Q25" s="63"/>
      <c r="R25" s="64"/>
      <c r="S25" s="65"/>
      <c r="T25" s="65"/>
      <c r="U25" s="66"/>
      <c r="V25" s="55"/>
    </row>
    <row r="26" spans="1:36" ht="15" customHeight="1" x14ac:dyDescent="0.2">
      <c r="B26" s="171" t="s">
        <v>58</v>
      </c>
      <c r="C26" s="172"/>
      <c r="D26" s="172"/>
      <c r="E26" s="172"/>
      <c r="F26" s="172"/>
      <c r="G26" s="172"/>
      <c r="H26" s="172"/>
      <c r="I26" s="173"/>
      <c r="J26" s="67"/>
      <c r="K26" s="165" t="s">
        <v>59</v>
      </c>
      <c r="L26" s="166"/>
      <c r="M26" s="166"/>
      <c r="N26" s="166"/>
      <c r="O26" s="166"/>
      <c r="P26" s="166"/>
      <c r="Q26" s="166"/>
      <c r="R26" s="167"/>
      <c r="S26" s="68"/>
      <c r="T26" s="68"/>
      <c r="U26" s="68"/>
      <c r="V26" s="68"/>
      <c r="AJ26" s="5"/>
    </row>
    <row r="27" spans="1:36" ht="15" customHeight="1" x14ac:dyDescent="0.3">
      <c r="B27" s="168"/>
      <c r="C27" s="169"/>
      <c r="D27" s="169"/>
      <c r="E27" s="169"/>
      <c r="F27" s="169"/>
      <c r="G27" s="169"/>
      <c r="H27" s="169"/>
      <c r="I27" s="170"/>
      <c r="J27" s="67"/>
      <c r="K27" s="168"/>
      <c r="L27" s="169"/>
      <c r="M27" s="169"/>
      <c r="N27" s="169"/>
      <c r="O27" s="169"/>
      <c r="P27" s="169"/>
      <c r="Q27" s="169"/>
      <c r="R27" s="170"/>
      <c r="S27" s="69"/>
      <c r="T27" s="70"/>
      <c r="U27" s="70"/>
      <c r="V27" s="70"/>
    </row>
    <row r="28" spans="1:36" ht="15" customHeight="1" x14ac:dyDescent="0.3">
      <c r="B28" s="37" t="s">
        <v>10</v>
      </c>
      <c r="C28" s="38" t="s">
        <v>4</v>
      </c>
      <c r="D28" s="38" t="s">
        <v>5</v>
      </c>
      <c r="E28" s="38" t="s">
        <v>6</v>
      </c>
      <c r="F28" s="38" t="s">
        <v>3</v>
      </c>
      <c r="G28" s="38" t="s">
        <v>7</v>
      </c>
      <c r="H28" s="38" t="s">
        <v>7</v>
      </c>
      <c r="I28" s="71" t="s">
        <v>8</v>
      </c>
      <c r="J28" s="72"/>
      <c r="K28" s="37" t="s">
        <v>10</v>
      </c>
      <c r="L28" s="38" t="s">
        <v>4</v>
      </c>
      <c r="M28" s="38" t="s">
        <v>5</v>
      </c>
      <c r="N28" s="38" t="s">
        <v>6</v>
      </c>
      <c r="O28" s="38" t="s">
        <v>3</v>
      </c>
      <c r="P28" s="38" t="s">
        <v>7</v>
      </c>
      <c r="Q28" s="38" t="s">
        <v>7</v>
      </c>
      <c r="R28" s="71" t="s">
        <v>8</v>
      </c>
      <c r="S28" s="70"/>
      <c r="T28" s="70"/>
      <c r="U28" s="70"/>
      <c r="V28" s="70"/>
      <c r="X28" s="5" t="s">
        <v>2</v>
      </c>
    </row>
    <row r="29" spans="1:36" ht="15" customHeight="1" x14ac:dyDescent="0.3">
      <c r="A29" s="1" t="s">
        <v>199</v>
      </c>
      <c r="B29" s="73" t="str">
        <f>LEFT(RIGHT(RTD("cqg.rtd", ,"ContractData",A29, "LongDescription",, "T"),14),3)&amp;" &amp; "&amp;LEFT(RIGHT(RTD("cqg.rtd", ,"ContractData",A29, "LongDescription",, "T"),4),3)</f>
        <v>X24 &amp; Z24</v>
      </c>
      <c r="C29" s="45" t="str">
        <f>IF(B29="","",TEXT(RTD("cqg.rtd", ,"ContractData",A29, "Open",,"T"),$D$1))</f>
        <v>-40.00</v>
      </c>
      <c r="D29" s="45" t="str">
        <f>IF(B29="","",TEXT(RTD("cqg.rtd",,"ContractData",A29,"High",,"T"),$D$1))</f>
        <v>-37.00</v>
      </c>
      <c r="E29" s="45" t="str">
        <f>IF(B29="","",TEXT(RTD("cqg.rtd", ,"ContractData",A29, "Low",,"T"),$D$1))</f>
        <v>-45.00</v>
      </c>
      <c r="F29" s="45">
        <f>IFERROR(IF(B29="","",TEXT(RTD("cqg.rtd",,"ContractData",A29,"LastTradeorSettle",,"T"),$D$1))*1,"")</f>
        <v>-44</v>
      </c>
      <c r="G29" s="74">
        <f>IFERROR(IF(B29="","",TEXT(RTD("cqg.rtd",,"ContractData",A29,"NetLastTradeToday",,"T"),$D$1)*1),"")</f>
        <v>-1</v>
      </c>
      <c r="H29" s="75">
        <f>IFERROR(IF(B29="","",TEXT(RTD("cqg.rtd",,"ContractData",A29,"NetLastTradeToday",,"T"),$D$1)*1),"")</f>
        <v>-1</v>
      </c>
      <c r="I29" s="76">
        <f>IF(B29="","",RTD("cqg.rtd", ,"ContractData",A29, "T_CVol"))</f>
        <v>60</v>
      </c>
      <c r="J29" s="1" t="s">
        <v>205</v>
      </c>
      <c r="K29" s="77" t="str">
        <f>LEFT(RIGHT(RTD("cqg.rtd", ,"ContractData",J29, "LongDescription",, "T"),14),3)&amp;" &amp; "&amp;LEFT(RIGHT(RTD("cqg.rtd", ,"ContractData",J29, "LongDescription",, "T"),4),3)</f>
        <v>X24 &amp; F25</v>
      </c>
      <c r="L29" s="45" t="str">
        <f>IF(K29="","",TEXT(RTD("cqg.rtd", ,"ContractData",J29, "Open",,"T"),$D$1))</f>
        <v/>
      </c>
      <c r="M29" s="45" t="str">
        <f>IF(K29="","",TEXT(RTD("cqg.rtd",,"ContractData",J29,"High",,"T"),$D$1))</f>
        <v/>
      </c>
      <c r="N29" s="45" t="str">
        <f>IF(K29="","",TEXT(RTD("cqg.rtd", ,"ContractData",J29, "Low",,"T"),$D$1))</f>
        <v/>
      </c>
      <c r="O29" s="45" t="str">
        <f>IFERROR(IF(K29="","",TEXT(RTD("cqg.rtd",,"ContractData",J29,"LastTradeorSettle",,"T"),$D$1))*1,"")</f>
        <v/>
      </c>
      <c r="P29" s="74" t="str">
        <f>IFERROR(IF(K29="","",TEXT(RTD("cqg.rtd",,"ContractData",J29,"NetLastTradeToday",,"T"),$D$1)*1),"")</f>
        <v/>
      </c>
      <c r="Q29" s="75" t="str">
        <f>IFERROR(IF(K29="","",TEXT(RTD("cqg.rtd",,"ContractData",J29,"NetLastTradeToday",,"T"),$D$1)*1),"")</f>
        <v/>
      </c>
      <c r="R29" s="78">
        <f>IF(K29="","",RTD("cqg.rtd", ,"ContractData",J29, "T_CVol"))</f>
        <v>0</v>
      </c>
      <c r="S29" s="70"/>
      <c r="T29" s="70"/>
      <c r="U29" s="70"/>
      <c r="V29" s="70"/>
    </row>
    <row r="30" spans="1:36" ht="15" customHeight="1" x14ac:dyDescent="0.3">
      <c r="A30" s="1" t="s">
        <v>200</v>
      </c>
      <c r="B30" s="73" t="str">
        <f>LEFT(RIGHT(RTD("cqg.rtd", ,"ContractData",A30, "LongDescription",, "T"),14),3)&amp;" &amp; "&amp;LEFT(RIGHT(RTD("cqg.rtd", ,"ContractData",A30, "LongDescription",, "T"),4),3)</f>
        <v>Z24 &amp; F25</v>
      </c>
      <c r="C30" s="45" t="str">
        <f>IF(B30="","",TEXT(RTD("cqg.rtd", ,"ContractData",A30, "Open",,"T"),$D$1))</f>
        <v/>
      </c>
      <c r="D30" s="45" t="str">
        <f>IF(B30="","",TEXT(RTD("cqg.rtd",,"ContractData",A30,"High",,"T"),$D$1))</f>
        <v/>
      </c>
      <c r="E30" s="45" t="str">
        <f>IF(B30="","",TEXT(RTD("cqg.rtd", ,"ContractData",A30, "Low",,"T"),$D$1))</f>
        <v/>
      </c>
      <c r="F30" s="45" t="str">
        <f>IFERROR(IF(B30="","",TEXT(RTD("cqg.rtd",,"ContractData",A30,"LastTradeorSettle",,"T"),$D$1))*1,"")</f>
        <v/>
      </c>
      <c r="G30" s="74" t="str">
        <f>IFERROR(IF(B30="","",TEXT(RTD("cqg.rtd",,"ContractData",A30,"NetLastTradeToday",,"T"),$D$1)*1),"")</f>
        <v/>
      </c>
      <c r="H30" s="75" t="str">
        <f>IFERROR(IF(B30="","",TEXT(RTD("cqg.rtd",,"ContractData",A30,"NetLastTradeToday",,"T"),$D$1)*1),"")</f>
        <v/>
      </c>
      <c r="I30" s="76">
        <f>IF(B30="","",RTD("cqg.rtd", ,"ContractData",A30, "T_CVol"))</f>
        <v>2305</v>
      </c>
      <c r="J30" s="1" t="s">
        <v>206</v>
      </c>
      <c r="K30" s="79" t="str">
        <f>LEFT(RIGHT(RTD("cqg.rtd", ,"ContractData",J30, "LongDescription",, "T"),14),3)&amp;" &amp; "&amp;LEFT(RIGHT(RTD("cqg.rtd", ,"ContractData",J30, "LongDescription",, "T"),4),3)</f>
        <v>Z24 &amp; G25</v>
      </c>
      <c r="L30" s="45" t="str">
        <f>IF(K30="","",TEXT(RTD("cqg.rtd", ,"ContractData",J30, "Open",,"T"),$D$1))</f>
        <v/>
      </c>
      <c r="M30" s="45" t="str">
        <f>IF(K30="","",TEXT(RTD("cqg.rtd",,"ContractData",J30,"High",,"T"),$D$1))</f>
        <v/>
      </c>
      <c r="N30" s="45" t="str">
        <f>IF(K30="","",TEXT(RTD("cqg.rtd", ,"ContractData",J30, "Low",,"T"),$D$1))</f>
        <v/>
      </c>
      <c r="O30" s="45" t="str">
        <f>IFERROR(IF(K30="","",TEXT(RTD("cqg.rtd",,"ContractData",J30,"LastTradeorSettle",,"T"),$D$1))*1,"")</f>
        <v/>
      </c>
      <c r="P30" s="74" t="str">
        <f>IFERROR(IF(K30="","",TEXT(RTD("cqg.rtd",,"ContractData",J30,"NetLastTradeToday",,"T"),$D$1)*1),"")</f>
        <v/>
      </c>
      <c r="Q30" s="75" t="str">
        <f>IFERROR(IF(K30="","",TEXT(RTD("cqg.rtd",,"ContractData",J30,"NetLastTradeToday",,"T"),$D$1)*1),"")</f>
        <v/>
      </c>
      <c r="R30" s="78">
        <f>IF(K30="","",RTD("cqg.rtd", ,"ContractData",J30, "T_CVol"))</f>
        <v>0</v>
      </c>
      <c r="S30" s="55"/>
      <c r="T30" s="55"/>
      <c r="U30" s="55"/>
      <c r="V30" s="55"/>
    </row>
    <row r="31" spans="1:36" ht="15" customHeight="1" x14ac:dyDescent="0.3">
      <c r="A31" s="1" t="s">
        <v>201</v>
      </c>
      <c r="B31" s="73" t="str">
        <f>LEFT(RIGHT(RTD("cqg.rtd", ,"ContractData",A31, "LongDescription",, "T"),14),3)&amp;" &amp; "&amp;LEFT(RIGHT(RTD("cqg.rtd", ,"ContractData",A31, "LongDescription",, "T"),4),3)</f>
        <v>F25 &amp; G25</v>
      </c>
      <c r="C31" s="45" t="str">
        <f>IF(B31="","",TEXT(RTD("cqg.rtd", ,"ContractData",A31, "Open",,"T"),$D$1))</f>
        <v/>
      </c>
      <c r="D31" s="45" t="str">
        <f>IF(B31="","",TEXT(RTD("cqg.rtd",,"ContractData",A31,"High",,"T"),$D$1))</f>
        <v/>
      </c>
      <c r="E31" s="45" t="str">
        <f>IF(B31="","",TEXT(RTD("cqg.rtd", ,"ContractData",A31, "Low",,"T"),$D$1))</f>
        <v/>
      </c>
      <c r="F31" s="45" t="str">
        <f>IFERROR(IF(B31="","",TEXT(RTD("cqg.rtd",,"ContractData",A31,"LastTradeorSettle",,"T"),$D$1))*1,"")</f>
        <v/>
      </c>
      <c r="G31" s="74" t="str">
        <f>IFERROR(IF(B31="","",TEXT(RTD("cqg.rtd",,"ContractData",A31,"NetLastTradeToday",,"T"),$D$1)*1),"")</f>
        <v/>
      </c>
      <c r="H31" s="75" t="str">
        <f>IFERROR(IF(B31="","",TEXT(RTD("cqg.rtd",,"ContractData",A31,"NetLastTradeToday",,"T"),$D$1)*1),"")</f>
        <v/>
      </c>
      <c r="I31" s="76">
        <f>IF(B31="","",RTD("cqg.rtd", ,"ContractData",A31, "T_CVol"))</f>
        <v>0</v>
      </c>
      <c r="J31" s="1" t="s">
        <v>207</v>
      </c>
      <c r="K31" s="79" t="str">
        <f>LEFT(RIGHT(RTD("cqg.rtd", ,"ContractData",J31, "LongDescription",, "T"),14),3)&amp;" &amp; "&amp;LEFT(RIGHT(RTD("cqg.rtd", ,"ContractData",J31, "LongDescription",, "T"),4),3)</f>
        <v>F25 &amp; H25</v>
      </c>
      <c r="L31" s="45" t="str">
        <f>IF(K31="","",TEXT(RTD("cqg.rtd", ,"ContractData",J31, "Open",,"T"),$D$1))</f>
        <v/>
      </c>
      <c r="M31" s="45" t="str">
        <f>IF(K31="","",TEXT(RTD("cqg.rtd",,"ContractData",J31,"High",,"T"),$D$1))</f>
        <v/>
      </c>
      <c r="N31" s="45" t="str">
        <f>IF(K31="","",TEXT(RTD("cqg.rtd", ,"ContractData",J31, "Low",,"T"),$D$1))</f>
        <v/>
      </c>
      <c r="O31" s="45" t="str">
        <f>IFERROR(IF(K31="","",TEXT(RTD("cqg.rtd",,"ContractData",J31,"LastTradeorSettle",,"T"),$D$1))*1,"")</f>
        <v/>
      </c>
      <c r="P31" s="74" t="str">
        <f>IFERROR(IF(K31="","",TEXT(RTD("cqg.rtd",,"ContractData",J31,"NetLastTradeToday",,"T"),$D$1)*1),"")</f>
        <v/>
      </c>
      <c r="Q31" s="75" t="str">
        <f>IFERROR(IF(K31="","",TEXT(RTD("cqg.rtd",,"ContractData",J31,"NetLastTradeToday",,"T"),$D$1)*1),"")</f>
        <v/>
      </c>
      <c r="R31" s="78">
        <f>IF(K31="","",RTD("cqg.rtd", ,"ContractData",J31, "T_CVol"))</f>
        <v>88</v>
      </c>
      <c r="S31" s="55"/>
      <c r="T31" s="55"/>
      <c r="U31" s="55"/>
      <c r="V31" s="55"/>
    </row>
    <row r="32" spans="1:36" ht="15" customHeight="1" x14ac:dyDescent="0.3">
      <c r="A32" s="1" t="s">
        <v>202</v>
      </c>
      <c r="B32" s="73" t="str">
        <f>LEFT(RIGHT(RTD("cqg.rtd", ,"ContractData",A32, "LongDescription",, "T"),14),3)&amp;" &amp; "&amp;LEFT(RIGHT(RTD("cqg.rtd", ,"ContractData",A32, "LongDescription",, "T"),4),3)</f>
        <v>G25 &amp; H25</v>
      </c>
      <c r="C32" s="45" t="str">
        <f>IF(B32="","",TEXT(RTD("cqg.rtd", ,"ContractData",A32, "Open",,"T"),$D$1))</f>
        <v/>
      </c>
      <c r="D32" s="45" t="str">
        <f>IF(B32="","",TEXT(RTD("cqg.rtd",,"ContractData",A32,"High",,"T"),$D$1))</f>
        <v/>
      </c>
      <c r="E32" s="45" t="str">
        <f>IF(B32="","",TEXT(RTD("cqg.rtd", ,"ContractData",A32, "Low",,"T"),$D$1))</f>
        <v/>
      </c>
      <c r="F32" s="45" t="str">
        <f>IFERROR(IF(B32="","",TEXT(RTD("cqg.rtd",,"ContractData",A32,"LastTradeorSettle",,"T"),$D$1))*1,"")</f>
        <v/>
      </c>
      <c r="G32" s="74" t="str">
        <f>IFERROR(IF(B32="","",TEXT(RTD("cqg.rtd",,"ContractData",A32,"NetLastTradeToday",,"T"),$D$1)*1),"")</f>
        <v/>
      </c>
      <c r="H32" s="75" t="str">
        <f>IFERROR(IF(B32="","",TEXT(RTD("cqg.rtd",,"ContractData",A32,"NetLastTradeToday",,"T"),$D$1)*1),"")</f>
        <v/>
      </c>
      <c r="I32" s="76">
        <f>IF(B32="","",RTD("cqg.rtd", ,"ContractData",A32, "T_CVol"))</f>
        <v>0</v>
      </c>
      <c r="J32" s="1" t="s">
        <v>208</v>
      </c>
      <c r="K32" s="79" t="str">
        <f>LEFT(RIGHT(RTD("cqg.rtd", ,"ContractData",J32, "LongDescription",, "T"),14),3)&amp;" &amp; "&amp;LEFT(RIGHT(RTD("cqg.rtd", ,"ContractData",J32, "LongDescription",, "T"),4),3)</f>
        <v>G25 &amp; J25</v>
      </c>
      <c r="L32" s="45" t="str">
        <f>IF(K32="","",TEXT(RTD("cqg.rtd", ,"ContractData",J32, "Open",,"T"),$D$1))</f>
        <v/>
      </c>
      <c r="M32" s="45" t="str">
        <f>IF(K32="","",TEXT(RTD("cqg.rtd",,"ContractData",J32,"High",,"T"),$D$1))</f>
        <v/>
      </c>
      <c r="N32" s="45" t="str">
        <f>IF(K32="","",TEXT(RTD("cqg.rtd", ,"ContractData",J32, "Low",,"T"),$D$1))</f>
        <v/>
      </c>
      <c r="O32" s="45" t="str">
        <f>IFERROR(IF(K32="","",TEXT(RTD("cqg.rtd",,"ContractData",J32,"LastTradeorSettle",,"T"),$D$1))*1,"")</f>
        <v/>
      </c>
      <c r="P32" s="74" t="str">
        <f>IFERROR(IF(K32="","",TEXT(RTD("cqg.rtd",,"ContractData",J32,"NetLastTradeToday",,"T"),$D$1)*1),"")</f>
        <v/>
      </c>
      <c r="Q32" s="75" t="str">
        <f>IFERROR(IF(K32="","",TEXT(RTD("cqg.rtd",,"ContractData",J32,"NetLastTradeToday",,"T"),$D$1)*1),"")</f>
        <v/>
      </c>
      <c r="R32" s="78">
        <f>IF(K32="","",RTD("cqg.rtd", ,"ContractData",J32, "T_CVol"))</f>
        <v>0</v>
      </c>
      <c r="S32" s="55"/>
      <c r="T32" s="55"/>
      <c r="U32" s="55"/>
      <c r="V32" s="55"/>
    </row>
    <row r="33" spans="1:22" ht="15" customHeight="1" x14ac:dyDescent="0.3">
      <c r="A33" s="1" t="s">
        <v>203</v>
      </c>
      <c r="B33" s="73" t="str">
        <f>LEFT(RIGHT(RTD("cqg.rtd", ,"ContractData",A33, "LongDescription",, "T"),14),3)&amp;" &amp; "&amp;LEFT(RIGHT(RTD("cqg.rtd", ,"ContractData",A33, "LongDescription",, "T"),4),3)</f>
        <v>H25 &amp; J25</v>
      </c>
      <c r="C33" s="45" t="str">
        <f>IF(B33="","",TEXT(RTD("cqg.rtd", ,"ContractData",A33, "Open",,"T"),$D$1))</f>
        <v/>
      </c>
      <c r="D33" s="45" t="str">
        <f>IF(B33="","",TEXT(RTD("cqg.rtd",,"ContractData",A33,"High",,"T"),$D$1))</f>
        <v/>
      </c>
      <c r="E33" s="45" t="str">
        <f>IF(B33="","",TEXT(RTD("cqg.rtd", ,"ContractData",A33, "Low",,"T"),$D$1))</f>
        <v/>
      </c>
      <c r="F33" s="45" t="str">
        <f>IFERROR(IF(B33="","",TEXT(RTD("cqg.rtd",,"ContractData",A33,"LastTradeorSettle",,"T"),$D$1))*1,"")</f>
        <v/>
      </c>
      <c r="G33" s="74" t="str">
        <f>IFERROR(IF(B33="","",TEXT(RTD("cqg.rtd",,"ContractData",A33,"NetLastTradeToday",,"T"),$D$1)*1),"")</f>
        <v/>
      </c>
      <c r="H33" s="75" t="str">
        <f>IFERROR(IF(B33="","",TEXT(RTD("cqg.rtd",,"ContractData",A33,"NetLastTradeToday",,"T"),$D$1)*1),"")</f>
        <v/>
      </c>
      <c r="I33" s="76">
        <f>IF(B33="","",RTD("cqg.rtd", ,"ContractData",A33, "T_CVol"))</f>
        <v>0</v>
      </c>
      <c r="J33" s="1" t="s">
        <v>209</v>
      </c>
      <c r="K33" s="79" t="str">
        <f>LEFT(RIGHT(RTD("cqg.rtd", ,"ContractData",J33, "LongDescription",, "T"),14),3)&amp;" &amp; "&amp;LEFT(RIGHT(RTD("cqg.rtd", ,"ContractData",J33, "LongDescription",, "T"),4),3)</f>
        <v>H25 &amp; K25</v>
      </c>
      <c r="L33" s="45" t="str">
        <f>IF(K33="","",TEXT(RTD("cqg.rtd", ,"ContractData",J33, "Open",,"T"),$D$1))</f>
        <v/>
      </c>
      <c r="M33" s="45" t="str">
        <f>IF(K33="","",TEXT(RTD("cqg.rtd",,"ContractData",J33,"High",,"T"),$D$1))</f>
        <v/>
      </c>
      <c r="N33" s="45" t="str">
        <f>IF(K33="","",TEXT(RTD("cqg.rtd", ,"ContractData",J33, "Low",,"T"),$D$1))</f>
        <v/>
      </c>
      <c r="O33" s="45" t="str">
        <f>IFERROR(IF(K33="","",TEXT(RTD("cqg.rtd",,"ContractData",J33,"LastTradeorSettle",,"T"),$D$1))*1,"")</f>
        <v/>
      </c>
      <c r="P33" s="74" t="str">
        <f>IFERROR(IF(K33="","",TEXT(RTD("cqg.rtd",,"ContractData",J33,"NetLastTradeToday",,"T"),$D$1)*1),"")</f>
        <v/>
      </c>
      <c r="Q33" s="75" t="str">
        <f>IFERROR(IF(K33="","",TEXT(RTD("cqg.rtd",,"ContractData",J33,"NetLastTradeToday",,"T"),$D$1)*1),"")</f>
        <v/>
      </c>
      <c r="R33" s="78">
        <f>IF(K33="","",RTD("cqg.rtd", ,"ContractData",J33, "T_CVol"))</f>
        <v>0</v>
      </c>
      <c r="S33" s="55"/>
      <c r="T33" s="55"/>
      <c r="U33" s="55"/>
      <c r="V33" s="55"/>
    </row>
    <row r="34" spans="1:22" ht="15" customHeight="1" x14ac:dyDescent="0.3">
      <c r="A34" s="1" t="s">
        <v>204</v>
      </c>
      <c r="B34" s="73" t="str">
        <f>LEFT(RIGHT(RTD("cqg.rtd", ,"ContractData",A34, "LongDescription",, "T"),14),3)&amp;" &amp; "&amp;LEFT(RIGHT(RTD("cqg.rtd", ,"ContractData",A34, "LongDescription",, "T"),4),3)</f>
        <v>J25 &amp; K25</v>
      </c>
      <c r="C34" s="45" t="str">
        <f>IF(B34="","",TEXT(RTD("cqg.rtd", ,"ContractData",A34, "Open",,"T"),$D$1))</f>
        <v/>
      </c>
      <c r="D34" s="45" t="str">
        <f>IF(B34="","",TEXT(RTD("cqg.rtd",,"ContractData",A34,"High",,"T"),$D$1))</f>
        <v/>
      </c>
      <c r="E34" s="45" t="str">
        <f>IF(B34="","",TEXT(RTD("cqg.rtd", ,"ContractData",A34, "Low",,"T"),$D$1))</f>
        <v/>
      </c>
      <c r="F34" s="45" t="str">
        <f>IFERROR(IF(B34="","",TEXT(RTD("cqg.rtd",,"ContractData",A34,"LastTradeorSettle",,"T"),$D$1))*1,"")</f>
        <v/>
      </c>
      <c r="G34" s="74" t="str">
        <f>IFERROR(IF(B34="","",TEXT(RTD("cqg.rtd",,"ContractData",A34,"NetLastTradeToday",,"T"),$D$1)*1),"")</f>
        <v/>
      </c>
      <c r="H34" s="75" t="str">
        <f>IFERROR(IF(B34="","",TEXT(RTD("cqg.rtd",,"ContractData",A34,"NetLastTradeToday",,"T"),$D$1)*1),"")</f>
        <v/>
      </c>
      <c r="I34" s="76">
        <f>IF(B34="","",RTD("cqg.rtd", ,"ContractData",A34, "T_CVol"))</f>
        <v>0</v>
      </c>
      <c r="J34" s="1" t="s">
        <v>210</v>
      </c>
      <c r="K34" s="79" t="str">
        <f>LEFT(RIGHT(RTD("cqg.rtd", ,"ContractData",J34, "LongDescription",, "T"),14),3)&amp;" &amp; "&amp;LEFT(RIGHT(RTD("cqg.rtd", ,"ContractData",J34, "LongDescription",, "T"),4),3)</f>
        <v>K25 &amp; N25</v>
      </c>
      <c r="L34" s="45" t="str">
        <f>IF(K34="","",TEXT(RTD("cqg.rtd", ,"ContractData",J34, "Open",,"T"),$D$1))</f>
        <v/>
      </c>
      <c r="M34" s="45" t="str">
        <f>IF(K34="","",TEXT(RTD("cqg.rtd",,"ContractData",J34,"High",,"T"),$D$1))</f>
        <v/>
      </c>
      <c r="N34" s="45" t="str">
        <f>IF(K34="","",TEXT(RTD("cqg.rtd", ,"ContractData",J34, "Low",,"T"),$D$1))</f>
        <v/>
      </c>
      <c r="O34" s="45" t="str">
        <f>IFERROR(IF(K34="","",TEXT(RTD("cqg.rtd",,"ContractData",J34,"LastTradeorSettle",,"T"),$D$1))*1,"")</f>
        <v/>
      </c>
      <c r="P34" s="74" t="str">
        <f>IFERROR(IF(K34="","",TEXT(RTD("cqg.rtd",,"ContractData",J34,"NetLastTradeToday",,"T"),$D$1)*1),"")</f>
        <v/>
      </c>
      <c r="Q34" s="75" t="str">
        <f>IFERROR(IF(K34="","",TEXT(RTD("cqg.rtd",,"ContractData",J34,"NetLastTradeToday",,"T"),$D$1)*1),"")</f>
        <v/>
      </c>
      <c r="R34" s="78">
        <f>IF(K34="","",RTD("cqg.rtd", ,"ContractData",J34, "T_CVol"))</f>
        <v>24</v>
      </c>
      <c r="S34" s="55"/>
      <c r="T34" s="55"/>
      <c r="U34" s="55"/>
      <c r="V34" s="55"/>
    </row>
    <row r="35" spans="1:22" ht="15" customHeight="1" x14ac:dyDescent="0.3">
      <c r="B35" s="80"/>
      <c r="C35" s="80"/>
      <c r="D35" s="80"/>
      <c r="E35" s="80"/>
      <c r="F35" s="8"/>
      <c r="G35" s="81"/>
      <c r="H35" s="82"/>
      <c r="I35" s="83"/>
      <c r="J35" s="1" t="s">
        <v>211</v>
      </c>
      <c r="K35" s="79" t="str">
        <f>LEFT(RIGHT(RTD("cqg.rtd", ,"ContractData",J35, "LongDescription",, "T"),14),3)&amp;" &amp; "&amp;LEFT(RIGHT(RTD("cqg.rtd", ,"ContractData",J35, "LongDescription",, "T"),4),3)</f>
        <v>N25 &amp; U25</v>
      </c>
      <c r="L35" s="84" t="str">
        <f>IF(J35="","",TEXT(RTD("cqg.rtd", ,"ContractData",J35, "Open",,"T"),$D$1))</f>
        <v/>
      </c>
      <c r="M35" s="84" t="str">
        <f>IF(K35="","",TEXT(RTD("cqg.rtd",,"ContractData",J35,"High",,"T"),$D$1))</f>
        <v/>
      </c>
      <c r="N35" s="84" t="str">
        <f>IF(K35="","",TEXT(RTD("cqg.rtd", ,"ContractData",J35, "Low",,"T"),$D$1))</f>
        <v/>
      </c>
      <c r="O35" s="45" t="str">
        <f>IFERROR(IF(K35="","",TEXT(RTD("cqg.rtd",,"ContractData",J35,"LastTradeorSettle",,"T"),$D$1))*1,"")</f>
        <v/>
      </c>
      <c r="P35" s="74" t="str">
        <f>IFERROR(IF(K35="","",TEXT(RTD("cqg.rtd",,"ContractData",J35,"NetLastTradeToday",,"T"),$D$1)*1),"")</f>
        <v/>
      </c>
      <c r="Q35" s="85" t="str">
        <f>IFERROR(IF(K35="","",TEXT(RTD("cqg.rtd",,"ContractData",J35,"NetLastTradeToday",,"T"),$D$1)*1),"")</f>
        <v/>
      </c>
      <c r="R35" s="78">
        <f>IF(K35="","",RTD("cqg.rtd", ,"ContractData",J35, "T_CVol"))</f>
        <v>0</v>
      </c>
      <c r="S35" s="55"/>
      <c r="T35" s="55"/>
      <c r="U35" s="55"/>
      <c r="V35" s="55"/>
    </row>
    <row r="36" spans="1:22" ht="15" customHeight="1" x14ac:dyDescent="0.3">
      <c r="B36" s="176" t="s">
        <v>64</v>
      </c>
      <c r="C36" s="212"/>
      <c r="D36" s="212"/>
      <c r="E36" s="212"/>
      <c r="F36" s="212"/>
      <c r="G36" s="213"/>
      <c r="H36" s="86"/>
      <c r="I36" s="87"/>
      <c r="J36" s="1"/>
      <c r="K36" s="176" t="s">
        <v>64</v>
      </c>
      <c r="L36" s="179"/>
      <c r="M36" s="179"/>
      <c r="N36" s="179"/>
      <c r="O36" s="179"/>
      <c r="P36" s="179"/>
      <c r="Q36" s="180"/>
      <c r="R36" s="54"/>
      <c r="S36" s="55"/>
      <c r="T36" s="55"/>
      <c r="U36" s="55"/>
      <c r="V36" s="55"/>
    </row>
    <row r="37" spans="1:22" ht="15" customHeight="1" x14ac:dyDescent="0.3">
      <c r="B37" s="89" t="str">
        <f>B29</f>
        <v>X24 &amp; Z24</v>
      </c>
      <c r="C37" s="90" t="str">
        <f>B30</f>
        <v>Z24 &amp; F25</v>
      </c>
      <c r="D37" s="90" t="str">
        <f>B31</f>
        <v>F25 &amp; G25</v>
      </c>
      <c r="E37" s="90" t="str">
        <f>B32</f>
        <v>G25 &amp; H25</v>
      </c>
      <c r="F37" s="90" t="str">
        <f>B33</f>
        <v>H25 &amp; J25</v>
      </c>
      <c r="G37" s="91" t="str">
        <f>B34</f>
        <v>J25 &amp; K25</v>
      </c>
      <c r="H37" s="86"/>
      <c r="I37" s="87"/>
      <c r="J37" s="92"/>
      <c r="K37" s="93" t="str">
        <f>K29</f>
        <v>X24 &amp; F25</v>
      </c>
      <c r="L37" s="94" t="str">
        <f>K30</f>
        <v>Z24 &amp; G25</v>
      </c>
      <c r="M37" s="94" t="str">
        <f>K31</f>
        <v>F25 &amp; H25</v>
      </c>
      <c r="N37" s="94" t="str">
        <f>K32</f>
        <v>G25 &amp; J25</v>
      </c>
      <c r="O37" s="94" t="str">
        <f>K33</f>
        <v>H25 &amp; K25</v>
      </c>
      <c r="P37" s="94" t="str">
        <f>K34</f>
        <v>K25 &amp; N25</v>
      </c>
      <c r="Q37" s="94" t="str">
        <f>K35</f>
        <v>N25 &amp; U25</v>
      </c>
      <c r="R37" s="54"/>
      <c r="S37" s="55"/>
      <c r="T37" s="55"/>
      <c r="U37" s="55"/>
      <c r="V37" s="55"/>
    </row>
    <row r="38" spans="1:22" ht="15" customHeight="1" x14ac:dyDescent="0.3">
      <c r="B38" s="95" t="str">
        <f>IF(B37="","",IF(RTD("cqg.rtd",,"ContractData",A29,"Ask",,"T")="","",TEXT(RTD("cqg.rtd",,"ContractData",A29,"Ask",,"T"),$D$1)&amp;" "&amp;"A"))</f>
        <v>-37.00 A</v>
      </c>
      <c r="C38" s="96" t="str">
        <f>IF(C37="","",IF(RTD("cqg.rtd",,"ContractData",A30,"Ask",,"T")="","",TEXT(RTD("cqg.rtd",,"ContractData",A30,"Ask",,"T"),$D$1)&amp;" "&amp;"A"))</f>
        <v>-10.00 A</v>
      </c>
      <c r="D38" s="96" t="str">
        <f>IF(D37="","",IF(RTD("cqg.rtd",,"ContractData",A31,"Ask",,"T")="","",TEXT(RTD("cqg.rtd",,"ContractData",A31,"Ask",,"T"),$D$1)&amp;" "&amp;"A"))</f>
        <v/>
      </c>
      <c r="E38" s="96" t="str">
        <f>IF(E37="","",IF(RTD("cqg.rtd",,"ContractData",A32,"Ask",,"T")="","",TEXT(RTD("cqg.rtd",,"ContractData",A32,"Ask",,"T"),$D$1)&amp;" "&amp;"A"))</f>
        <v/>
      </c>
      <c r="F38" s="96" t="str">
        <f>IF(F37="","",IF(RTD("cqg.rtd",,"ContractData",A33,"Ask",,"T")="","",TEXT(RTD("cqg.rtd",,"ContractData",A33,"Ask",,"T"),$D$1)&amp;" "&amp;"A"))</f>
        <v/>
      </c>
      <c r="G38" s="97" t="str">
        <f>IF(G37="","",IF(RTD("cqg.rtd",,"ContractData",A34,"Ask",,"T")="","",TEXT(RTD("cqg.rtd",,"ContractData",A34,"Ask",,"T"),$D$1)&amp;" "&amp;"A"))</f>
        <v/>
      </c>
      <c r="H38" s="86"/>
      <c r="I38" s="87"/>
      <c r="J38" s="87"/>
      <c r="K38" s="95" t="str">
        <f>IF(K37="","",IF(RTD("cqg.rtd",,"ContractData",J29,"Ask",,"T")="","",TEXT(RTD("cqg.rtd",,"ContractData",J29,"Ask",,"T"),$D$1)&amp;" "&amp;"A"))</f>
        <v>-50.40 A</v>
      </c>
      <c r="L38" s="96" t="str">
        <f>IF(L37="","",IF(RTD("cqg.rtd",,"ContractData",J30,"Ask",,"T")="","",TEXT(RTD("cqg.rtd",,"ContractData",J30,"Ask",,"T"),$D$1)&amp;" "&amp;"A"))</f>
        <v>.00 A</v>
      </c>
      <c r="M38" s="96" t="str">
        <f>IF(M37="","",IF(RTD("cqg.rtd",,"ContractData",J31,"Ask",,"T")="","",TEXT(RTD("cqg.rtd",,"ContractData",J31,"Ask",,"T"),$D$1)&amp;" "&amp;"A"))</f>
        <v>-15.80 A</v>
      </c>
      <c r="N38" s="96" t="str">
        <f>IF(N37="","",IF(RTD("cqg.rtd",,"ContractData",J32,"Ask",,"T")="","",TEXT(RTD("cqg.rtd",,"ContractData",J32,"Ask",,"T"),$D$1)&amp;" "&amp;"A"))</f>
        <v/>
      </c>
      <c r="O38" s="96" t="str">
        <f>IF(O37="","",IF(RTD("cqg.rtd",,"ContractData",J33,"Ask",,"T")="","",TEXT(RTD("cqg.rtd",,"ContractData",J33,"Ask",,"T"),$D$1)&amp;" "&amp;"A"))</f>
        <v>-884.80 A</v>
      </c>
      <c r="P38" s="96" t="str">
        <f>IF(P37="","",IF(RTD("cqg.rtd",,"ContractData",J34,"Ask",,"T")="","",TEXT(RTD("cqg.rtd",,"ContractData",J34,"Ask",,"T"),$D$1)&amp;" "&amp;"A"))</f>
        <v>-24.20 A</v>
      </c>
      <c r="Q38" s="96" t="str">
        <f>IF(Q37="","",IF(RTD("cqg.rtd",,"ContractData",J35,"Ask",,"T")="","",TEXT(RTD("cqg.rtd",,"ContractData",J35,"Ask",,"T"),$D$1)&amp;" "&amp;"A"))</f>
        <v>95.00 A</v>
      </c>
      <c r="R38" s="54"/>
      <c r="S38" s="55"/>
      <c r="T38" s="55"/>
      <c r="U38" s="55"/>
      <c r="V38" s="55"/>
    </row>
    <row r="39" spans="1:22" ht="15" customHeight="1" x14ac:dyDescent="0.3">
      <c r="B39" s="95" t="str">
        <f>IF(B37="","",IF(RTD("cqg.rtd",,"ContractData",A29,"Bid",,"T")="","",TEXT(RTD("cqg.rtd",,"ContractData",A29,"Bid",,"T"),$D$1)&amp;" "&amp;"B"))</f>
        <v>-56.00 B</v>
      </c>
      <c r="C39" s="96" t="str">
        <f>IF(C37="","",IF(RTD("cqg.rtd",,"ContractData",A30,"Bid",,"T")="","",TEXT(RTD("cqg.rtd",,"ContractData",A30,"Bid",,"T"),$D$1)&amp;" "&amp;"B"))</f>
        <v>-40.00 B</v>
      </c>
      <c r="D39" s="96" t="str">
        <f>IF(D37="","",IF(RTD("cqg.rtd",,"ContractData",A31,"Bid",,"T")="","",TEXT(RTD("cqg.rtd",,"ContractData",A31,"Bid",,"T"),$D$1)&amp;" "&amp;"B"))</f>
        <v>-33.60 B</v>
      </c>
      <c r="E39" s="96" t="str">
        <f>IF(E37="","",IF(RTD("cqg.rtd",,"ContractData",A32,"Bid",,"T")="","",TEXT(RTD("cqg.rtd",,"ContractData",A32,"Bid",,"T"),$D$1)&amp;" "&amp;"B"))</f>
        <v>-44.60 B</v>
      </c>
      <c r="F39" s="96" t="str">
        <f>IF(F37="","",IF(RTD("cqg.rtd",,"ContractData",A33,"Bid",,"T")="","",TEXT(RTD("cqg.rtd",,"ContractData",A33,"Bid",,"T"),$D$1)&amp;" "&amp;"B"))</f>
        <v/>
      </c>
      <c r="G39" s="97" t="str">
        <f>IF(G37="","",IF(RTD("cqg.rtd",,"ContractData",A34,"Bid",,"T")="","",TEXT(RTD("cqg.rtd",,"ContractData",A34,"Bid",,"T"),$D$1)&amp;" "&amp;"B"))</f>
        <v>-600.00 B</v>
      </c>
      <c r="H39" s="86"/>
      <c r="I39" s="87"/>
      <c r="J39" s="87"/>
      <c r="K39" s="95" t="str">
        <f>IF(K37="","",IF(RTD("cqg.rtd",,"ContractData",J29,"Bid",,"T")="","",TEXT(RTD("cqg.rtd",,"ContractData",J29,"Bid",,"T"),$D$1)&amp;" "&amp;"B"))</f>
        <v/>
      </c>
      <c r="L39" s="96" t="str">
        <f>IF(L37="","",IF(RTD("cqg.rtd",,"ContractData",J30,"Bid",,"T")="","",TEXT(RTD("cqg.rtd",,"ContractData",J30,"Bid",,"T"),$D$1)&amp;" "&amp;"B"))</f>
        <v/>
      </c>
      <c r="M39" s="96" t="str">
        <f>IF(M37="","",IF(RTD("cqg.rtd",,"ContractData",J31,"Bid",,"T")="","",TEXT(RTD("cqg.rtd",,"ContractData",J31,"Bid",,"T"),$D$1)&amp;" "&amp;"B"))</f>
        <v/>
      </c>
      <c r="N39" s="96" t="str">
        <f>IF(N37="","",IF(RTD("cqg.rtd",,"ContractData",J32,"Bid",,"T")="","",TEXT(RTD("cqg.rtd",,"ContractData",J32,"Bid",,"T"),$D$1)&amp;" "&amp;"B"))</f>
        <v/>
      </c>
      <c r="O39" s="96" t="str">
        <f>IF(O37="","",IF(RTD("cqg.rtd",,"ContractData",J33,"Bid",,"T")="","",TEXT(RTD("cqg.rtd",,"ContractData",J33,"Bid",,"T"),$D$1)&amp;" "&amp;"B"))</f>
        <v>-902.80 B</v>
      </c>
      <c r="P39" s="96" t="str">
        <f>IF(P37="","",IF(RTD("cqg.rtd",,"ContractData",J34,"Bid",,"T")="","",TEXT(RTD("cqg.rtd",,"ContractData",J34,"Bid",,"T"),$D$1)&amp;" "&amp;"B"))</f>
        <v>-44.00 B</v>
      </c>
      <c r="Q39" s="96" t="str">
        <f>IF(Q37="","",IF(RTD("cqg.rtd",,"ContractData",J35,"Bid",,"T")="","",TEXT(RTD("cqg.rtd",,"ContractData",J35,"Bid",,"T"),$D$1)&amp;" "&amp;"B"))</f>
        <v>50.00 B</v>
      </c>
      <c r="R39" s="54"/>
      <c r="S39" s="55"/>
      <c r="T39" s="55"/>
      <c r="U39" s="55"/>
      <c r="V39" s="55"/>
    </row>
    <row r="40" spans="1:22" ht="15" customHeight="1" x14ac:dyDescent="0.3">
      <c r="B40" s="95" t="str">
        <f>IF(B37="","",IF(RTD("cqg.rtd",,"StudyData",A29,  "Bar",, "Close", "D",,,,,,"T")="","",TEXT(RTD("cqg.rtd",,"StudyData",A29,  "Bar",, "Close", "D",,,,,,"T"),$D$1)&amp;" "&amp;"L"))</f>
        <v>-44.00 L</v>
      </c>
      <c r="C40" s="96" t="str">
        <f>IF(C37="","",IF(RTD("cqg.rtd",,"StudyData",A30,  "Bar",, "Close", "D",,,,,,"T")="","",TEXT(RTD("cqg.rtd",,"StudyData",A30,  "Bar",, "Close", "D",,,,,,"T"),$D$1)&amp;" "&amp;"L"))</f>
        <v/>
      </c>
      <c r="D40" s="96" t="str">
        <f>IF(D37="","",IF(RTD("cqg.rtd",,"StudyData",A31,  "Bar",, "Close", "D",,,,,,"T")="","",TEXT(RTD("cqg.rtd",,"StudyData",A31,  "Bar",, "Close", "D",,,,,,"T"),$D$1)&amp;" "&amp;"L"))</f>
        <v/>
      </c>
      <c r="E40" s="96" t="str">
        <f>IF(E37="","",IF(RTD("cqg.rtd",,"StudyData",A32,  "Bar",, "Close", "D",,,,,,"T")="","",TEXT(RTD("cqg.rtd",,"StudyData",A32,  "Bar",, "Close", "D",,,,,,"T"),$D$1)&amp;" "&amp;"L"))</f>
        <v/>
      </c>
      <c r="F40" s="96" t="str">
        <f>IF(F37="","",IF(RTD("cqg.rtd",,"StudyData",A33,  "Bar",, "Close", "D",,,,,,"T")="","",TEXT(RTD("cqg.rtd",,"StudyData",A33,  "Bar",, "Close", "D",,,,,,"T"),$D$1)&amp;" "&amp;"L"))</f>
        <v/>
      </c>
      <c r="G40" s="96" t="str">
        <f>IF(G37="","",IF(RTD("cqg.rtd",,"StudyData",A34,  "Bar",, "Close", "D",,,,,,"T")="","",TEXT(RTD("cqg.rtd",,"StudyData",A34,  "Bar",, "Close", "D",,,,,,"T"),$D$1)&amp;" "&amp;"L"))</f>
        <v/>
      </c>
      <c r="H40" s="86"/>
      <c r="I40" s="87"/>
      <c r="J40" s="87"/>
      <c r="K40" s="95" t="str">
        <f>IF(K37="","",IF(RTD("cqg.rtd",,"StudyData",J29,  "Bar",, "Close", "D",,,,,,"T")="","",TEXT(RTD("cqg.rtd",,"StudyData",J29,  "Bar",, "Close", "D",,,,,,"T"),$D$1)&amp;" "&amp;"L"))</f>
        <v/>
      </c>
      <c r="L40" s="96" t="str">
        <f>IF(L37="","",IF(RTD("cqg.rtd",,"StudyData",J30,  "Bar",, "Close", "D",,,,,,"T")="","",TEXT(RTD("cqg.rtd",,"StudyData",J30,  "Bar",, "Close", "D",,,,,,"T"),$D$1)&amp;" "&amp;"L"))</f>
        <v/>
      </c>
      <c r="M40" s="96" t="str">
        <f>IF(M37="","",IF(RTD("cqg.rtd",,"StudyData",J31,  "Bar",, "Close", "D",,,,,,"T")="","",TEXT(RTD("cqg.rtd",,"StudyData",J31,  "Bar",, "Close", "D",,,,,,"T"),$D$1)&amp;" "&amp;"L"))</f>
        <v/>
      </c>
      <c r="N40" s="96" t="str">
        <f>IF(N37="","",IF(RTD("cqg.rtd",,"StudyData",J32,  "Bar",, "Close", "D",,,,,,"T")="","",TEXT(RTD("cqg.rtd",,"StudyData",J32,  "Bar",, "Close", "D",,,,,,"T"),$D$1)&amp;" "&amp;"L"))</f>
        <v/>
      </c>
      <c r="O40" s="96" t="str">
        <f>IF(O37="","",IF(RTD("cqg.rtd",,"StudyData",J33,  "Bar",, "Close", "D",,,,,,"T")="","",TEXT(RTD("cqg.rtd",,"StudyData",J33,  "Bar",, "Close", "D",,,,,,"T"),$D$1)&amp;" "&amp;"L"))</f>
        <v/>
      </c>
      <c r="P40" s="96" t="str">
        <f>IF(P37="","",IF(RTD("cqg.rtd",,"StudyData",J34,  "Bar",, "Close", "D",,,,,,"T")="","",TEXT(RTD("cqg.rtd",,"StudyData",J34,  "Bar",, "Close", "D",,,,,,"T"),$D$1)&amp;" "&amp;"L"))</f>
        <v/>
      </c>
      <c r="Q40" s="96" t="str">
        <f>IF(Q37="","",IF(RTD("cqg.rtd",,"StudyData",J35,  "Bar",, "Close", "D",,,,,,"T")="","",TEXT(RTD("cqg.rtd",,"StudyData",J35,  "Bar",, "Close", "D",,,,,,"T"),$D$1)&amp;" "&amp;"L"))</f>
        <v/>
      </c>
      <c r="R40" s="54"/>
      <c r="S40" s="55"/>
      <c r="T40" s="55"/>
      <c r="U40" s="55"/>
      <c r="V40" s="55"/>
    </row>
    <row r="41" spans="1:22" ht="15" customHeight="1" x14ac:dyDescent="0.3">
      <c r="B41" s="35"/>
      <c r="C41" s="70"/>
      <c r="D41" s="70"/>
      <c r="E41" s="70"/>
      <c r="F41" s="70"/>
      <c r="G41" s="48"/>
      <c r="H41" s="86"/>
      <c r="I41" s="87"/>
      <c r="J41" s="87"/>
      <c r="K41" s="52"/>
      <c r="L41" s="52"/>
      <c r="M41" s="52"/>
      <c r="N41" s="52"/>
      <c r="O41" s="52"/>
      <c r="P41" s="52"/>
      <c r="Q41" s="52"/>
      <c r="R41" s="54"/>
      <c r="S41" s="55"/>
      <c r="T41" s="55"/>
      <c r="U41" s="55"/>
      <c r="V41" s="55"/>
    </row>
    <row r="42" spans="1:22" ht="15" customHeight="1" x14ac:dyDescent="0.3">
      <c r="B42" s="35"/>
      <c r="C42" s="70"/>
      <c r="D42" s="70"/>
      <c r="E42" s="70"/>
      <c r="F42" s="70"/>
      <c r="G42" s="48"/>
      <c r="H42" s="86"/>
      <c r="I42" s="87"/>
      <c r="J42" s="87"/>
      <c r="K42" s="52"/>
      <c r="L42" s="52"/>
      <c r="M42" s="52"/>
      <c r="N42" s="52"/>
      <c r="O42" s="52"/>
      <c r="P42" s="52"/>
      <c r="Q42" s="52"/>
      <c r="R42" s="54"/>
      <c r="S42" s="55"/>
      <c r="T42" s="55"/>
      <c r="U42" s="55"/>
      <c r="V42" s="55"/>
    </row>
    <row r="43" spans="1:22" ht="15" customHeight="1" x14ac:dyDescent="0.3">
      <c r="B43" s="35"/>
      <c r="C43" s="70"/>
      <c r="D43" s="70"/>
      <c r="E43" s="70"/>
      <c r="F43" s="70"/>
      <c r="G43" s="48"/>
      <c r="H43" s="86"/>
      <c r="I43" s="87"/>
      <c r="J43" s="87"/>
      <c r="K43" s="98"/>
      <c r="L43" s="98"/>
      <c r="M43" s="98"/>
      <c r="N43" s="98"/>
      <c r="O43" s="98"/>
      <c r="P43" s="98"/>
      <c r="Q43" s="98"/>
      <c r="R43" s="99"/>
    </row>
    <row r="44" spans="1:22" ht="15" customHeight="1" x14ac:dyDescent="0.3">
      <c r="B44" s="35"/>
      <c r="C44" s="70"/>
      <c r="D44" s="70"/>
      <c r="E44" s="70"/>
      <c r="F44" s="70"/>
      <c r="G44" s="48"/>
      <c r="H44" s="86"/>
      <c r="I44" s="87"/>
      <c r="J44" s="87"/>
      <c r="K44" s="98"/>
      <c r="L44" s="98"/>
      <c r="M44" s="98"/>
      <c r="N44" s="98"/>
      <c r="O44" s="98"/>
      <c r="P44" s="98"/>
      <c r="Q44" s="98"/>
      <c r="R44" s="99"/>
    </row>
    <row r="45" spans="1:22" ht="15" customHeight="1" x14ac:dyDescent="0.3">
      <c r="B45" s="35"/>
      <c r="C45" s="70"/>
      <c r="D45" s="70"/>
      <c r="E45" s="70"/>
      <c r="F45" s="70"/>
      <c r="G45" s="48"/>
      <c r="H45" s="86"/>
      <c r="I45" s="87"/>
      <c r="J45" s="87"/>
      <c r="K45" s="98"/>
      <c r="L45" s="98"/>
      <c r="M45" s="98"/>
      <c r="N45" s="98"/>
      <c r="O45" s="98"/>
      <c r="P45" s="98"/>
      <c r="Q45" s="98"/>
      <c r="R45" s="99"/>
    </row>
    <row r="46" spans="1:22" ht="15" customHeight="1" x14ac:dyDescent="0.3">
      <c r="B46" s="35"/>
      <c r="C46" s="70"/>
      <c r="D46" s="70"/>
      <c r="E46" s="70"/>
      <c r="F46" s="70"/>
      <c r="G46" s="48"/>
      <c r="H46" s="86"/>
      <c r="I46" s="87"/>
      <c r="J46" s="87"/>
      <c r="K46" s="98"/>
      <c r="L46" s="98"/>
      <c r="M46" s="98"/>
      <c r="N46" s="98"/>
      <c r="O46" s="98"/>
      <c r="P46" s="98"/>
      <c r="Q46" s="98"/>
      <c r="R46" s="99"/>
    </row>
    <row r="47" spans="1:22" ht="15" customHeight="1" x14ac:dyDescent="0.3">
      <c r="B47" s="35"/>
      <c r="C47" s="70"/>
      <c r="D47" s="70"/>
      <c r="E47" s="70"/>
      <c r="F47" s="70"/>
      <c r="G47" s="48"/>
      <c r="H47" s="86"/>
      <c r="I47" s="87"/>
      <c r="J47" s="87"/>
      <c r="K47" s="98"/>
      <c r="L47" s="98"/>
      <c r="M47" s="98"/>
      <c r="N47" s="98"/>
      <c r="O47" s="98"/>
      <c r="P47" s="98"/>
      <c r="Q47" s="98"/>
      <c r="R47" s="99"/>
    </row>
    <row r="48" spans="1:22" ht="12" customHeight="1" x14ac:dyDescent="0.3">
      <c r="B48" s="35"/>
      <c r="C48" s="70"/>
      <c r="D48" s="70"/>
      <c r="E48" s="70"/>
      <c r="F48" s="70"/>
      <c r="G48" s="48"/>
      <c r="H48" s="86"/>
      <c r="I48" s="87"/>
      <c r="J48" s="87"/>
      <c r="K48" s="98"/>
      <c r="L48" s="98"/>
      <c r="M48" s="98"/>
      <c r="N48" s="98"/>
      <c r="O48" s="98"/>
      <c r="P48" s="98"/>
      <c r="Q48" s="98"/>
      <c r="R48" s="99"/>
    </row>
    <row r="49" spans="1:24" ht="15" customHeight="1" x14ac:dyDescent="0.3">
      <c r="B49" s="35"/>
      <c r="C49" s="70"/>
      <c r="D49" s="70"/>
      <c r="E49" s="70"/>
      <c r="F49" s="70"/>
      <c r="G49" s="48"/>
      <c r="H49" s="86"/>
      <c r="I49" s="87"/>
      <c r="J49" s="87"/>
      <c r="K49" s="98"/>
      <c r="L49" s="98"/>
      <c r="M49" s="98"/>
      <c r="N49" s="98"/>
      <c r="O49" s="98"/>
      <c r="P49" s="98"/>
      <c r="Q49" s="98"/>
      <c r="R49" s="99"/>
    </row>
    <row r="50" spans="1:24" ht="15" customHeight="1" x14ac:dyDescent="0.3">
      <c r="B50" s="174"/>
      <c r="C50" s="175"/>
      <c r="D50" s="58"/>
      <c r="E50" s="59"/>
      <c r="F50" s="60"/>
      <c r="G50" s="59"/>
      <c r="H50" s="61"/>
      <c r="I50" s="152"/>
      <c r="J50" s="100"/>
      <c r="K50" s="174"/>
      <c r="L50" s="175"/>
      <c r="M50" s="58"/>
      <c r="N50" s="59"/>
      <c r="O50" s="60"/>
      <c r="P50" s="59"/>
      <c r="Q50" s="61"/>
      <c r="R50" s="152"/>
      <c r="S50" s="68"/>
      <c r="T50" s="68"/>
      <c r="U50" s="68"/>
      <c r="V50" s="68"/>
      <c r="W50" s="55"/>
    </row>
    <row r="51" spans="1:24" ht="15" customHeight="1" x14ac:dyDescent="0.3">
      <c r="B51" s="171" t="s">
        <v>60</v>
      </c>
      <c r="C51" s="172"/>
      <c r="D51" s="172"/>
      <c r="E51" s="172"/>
      <c r="F51" s="172"/>
      <c r="G51" s="172"/>
      <c r="H51" s="172"/>
      <c r="I51" s="173"/>
      <c r="J51" s="67"/>
      <c r="K51" s="171" t="s">
        <v>61</v>
      </c>
      <c r="L51" s="172"/>
      <c r="M51" s="172"/>
      <c r="N51" s="172"/>
      <c r="O51" s="172"/>
      <c r="P51" s="172"/>
      <c r="Q51" s="172"/>
      <c r="R51" s="173"/>
      <c r="S51" s="69"/>
      <c r="T51" s="70"/>
      <c r="U51" s="70"/>
      <c r="V51" s="70"/>
      <c r="W51" s="55"/>
      <c r="X51" s="3"/>
    </row>
    <row r="52" spans="1:24" ht="15" customHeight="1" x14ac:dyDescent="0.3">
      <c r="B52" s="168"/>
      <c r="C52" s="169"/>
      <c r="D52" s="169"/>
      <c r="E52" s="169"/>
      <c r="F52" s="169"/>
      <c r="G52" s="169"/>
      <c r="H52" s="169"/>
      <c r="I52" s="170"/>
      <c r="J52" s="67"/>
      <c r="K52" s="168"/>
      <c r="L52" s="169"/>
      <c r="M52" s="169"/>
      <c r="N52" s="169"/>
      <c r="O52" s="169"/>
      <c r="P52" s="169"/>
      <c r="Q52" s="169"/>
      <c r="R52" s="170"/>
      <c r="S52" s="70"/>
      <c r="T52" s="70"/>
      <c r="U52" s="70"/>
      <c r="V52" s="70"/>
      <c r="W52" s="55"/>
    </row>
    <row r="53" spans="1:24" ht="15" customHeight="1" x14ac:dyDescent="0.3">
      <c r="B53" s="37" t="s">
        <v>10</v>
      </c>
      <c r="C53" s="38" t="s">
        <v>4</v>
      </c>
      <c r="D53" s="38" t="s">
        <v>5</v>
      </c>
      <c r="E53" s="38" t="s">
        <v>6</v>
      </c>
      <c r="F53" s="38" t="s">
        <v>3</v>
      </c>
      <c r="G53" s="38" t="s">
        <v>7</v>
      </c>
      <c r="H53" s="38" t="s">
        <v>7</v>
      </c>
      <c r="I53" s="101" t="s">
        <v>8</v>
      </c>
      <c r="J53" s="72"/>
      <c r="K53" s="37" t="s">
        <v>10</v>
      </c>
      <c r="L53" s="38" t="s">
        <v>4</v>
      </c>
      <c r="M53" s="38" t="s">
        <v>5</v>
      </c>
      <c r="N53" s="38" t="s">
        <v>6</v>
      </c>
      <c r="O53" s="38" t="s">
        <v>3</v>
      </c>
      <c r="P53" s="38" t="s">
        <v>7</v>
      </c>
      <c r="Q53" s="38" t="s">
        <v>7</v>
      </c>
      <c r="R53" s="101" t="s">
        <v>8</v>
      </c>
      <c r="S53" s="70"/>
      <c r="T53" s="70"/>
      <c r="U53" s="70"/>
      <c r="V53" s="70"/>
      <c r="W53" s="55"/>
    </row>
    <row r="54" spans="1:24" ht="15" customHeight="1" x14ac:dyDescent="0.3">
      <c r="A54" s="1" t="s">
        <v>212</v>
      </c>
      <c r="B54" s="73" t="str">
        <f>LEFT(RIGHT(RTD("cqg.rtd", ,"ContractData",A54, "LongDescription",, "T"),14),3)&amp;" &amp; "&amp;LEFT(RIGHT(RTD("cqg.rtd", ,"ContractData",A54, "LongDescription",, "T"),4),3)</f>
        <v>X24 &amp; G25</v>
      </c>
      <c r="C54" s="45" t="str">
        <f>IF(B54="","",TEXT(RTD("cqg.rtd", ,"ContractData",A54, "Open",,"T"),$D$1))</f>
        <v/>
      </c>
      <c r="D54" s="45" t="str">
        <f>IF(B54="","",TEXT(RTD("cqg.rtd",,"ContractData",A54,"High",,"T"),$D$1))</f>
        <v/>
      </c>
      <c r="E54" s="45" t="str">
        <f>IF(B54="","",TEXT(RTD("cqg.rtd", ,"ContractData",A54, "Low",,"T"),$D$1))</f>
        <v/>
      </c>
      <c r="F54" s="45" t="str">
        <f>IFERROR(IF(B54="","",TEXT(RTD("cqg.rtd",,"ContractData",A54,"LastTradeorSettle",,"T"),$D$1)),"")</f>
        <v/>
      </c>
      <c r="G54" s="74" t="str">
        <f>IFERROR(IF(B54="","",TEXT(RTD("cqg.rtd",,"ContractData",A54,"NetLastTradeToday",,"T"),$D$1)*1),"")</f>
        <v/>
      </c>
      <c r="H54" s="75" t="str">
        <f>IFERROR(IF(B54="","",TEXT(RTD("cqg.rtd",,"ContractData",A54,"NetLastTradeToday",,"T"),$D$1)*1),"")</f>
        <v/>
      </c>
      <c r="I54" s="78">
        <f>IF(B54="","",RTD("cqg.rtd", ,"ContractData",A54, "T_CVol"))</f>
        <v>0</v>
      </c>
      <c r="J54" s="1" t="s">
        <v>218</v>
      </c>
      <c r="K54" s="73" t="str">
        <f>LEFT(RIGHT(RTD("cqg.rtd", ,"ContractData",J54, "LongDescription",, "T"),14),3)&amp;" &amp; "&amp;LEFT(RIGHT(RTD("cqg.rtd", ,"ContractData",J54, "LongDescription",, "T"),4),3)</f>
        <v>X24 &amp; H25</v>
      </c>
      <c r="L54" s="45" t="str">
        <f>IF(K54="","",TEXT(RTD("cqg.rtd", ,"ContractData",J54, "Open",,"T"),$D$1))</f>
        <v/>
      </c>
      <c r="M54" s="45" t="str">
        <f>IF(K54="","",TEXT(RTD("cqg.rtd",,"ContractData",J54,"High",,"T"),$D$1))</f>
        <v/>
      </c>
      <c r="N54" s="45" t="str">
        <f>IF(K54="","",TEXT(RTD("cqg.rtd", ,"ContractData",J54, "Low",,"T"),$D$1))</f>
        <v/>
      </c>
      <c r="O54" s="45" t="str">
        <f>IFERROR(IF(K54="","",TEXT(RTD("cqg.rtd",,"ContractData",J54,"LastTradeorSettle",,"T"),$D$1))*1,"")</f>
        <v/>
      </c>
      <c r="P54" s="74" t="str">
        <f>IFERROR(IF(K54="","",TEXT(RTD("cqg.rtd",,"ContractData",J54,"NetLastTradeToday",,"T"),$D$1)*1),"")</f>
        <v/>
      </c>
      <c r="Q54" s="75" t="str">
        <f>IFERROR(IF(K54="","",TEXT(RTD("cqg.rtd",,"ContractData",J54,"NetLastTradeToday",,"T"),$D$1)*1),"")</f>
        <v/>
      </c>
      <c r="R54" s="78">
        <f>IF(K54="","",RTD("cqg.rtd", ,"ContractData",J54, "T_CVol"))</f>
        <v>0</v>
      </c>
      <c r="S54" s="55"/>
      <c r="T54" s="55"/>
      <c r="U54" s="55"/>
      <c r="V54" s="55"/>
      <c r="W54" s="55"/>
    </row>
    <row r="55" spans="1:24" ht="15" customHeight="1" x14ac:dyDescent="0.3">
      <c r="A55" s="1" t="s">
        <v>213</v>
      </c>
      <c r="B55" s="73" t="str">
        <f>LEFT(RIGHT(RTD("cqg.rtd", ,"ContractData",A55, "LongDescription",, "T"),14),3)&amp;" &amp; "&amp;LEFT(RIGHT(RTD("cqg.rtd", ,"ContractData",A55, "LongDescription",, "T"),4),3)</f>
        <v>Z24 &amp; H25</v>
      </c>
      <c r="C55" s="45" t="str">
        <f>IF(B55="","",TEXT(RTD("cqg.rtd", ,"ContractData",A55, "Open",,"T"),$D$1))</f>
        <v>-38.00</v>
      </c>
      <c r="D55" s="45" t="str">
        <f>IF(B55="","",TEXT(RTD("cqg.rtd",,"ContractData",A55,"High",,"T"),$D$1))</f>
        <v>-26.00</v>
      </c>
      <c r="E55" s="45" t="str">
        <f>IF(B55="","",TEXT(RTD("cqg.rtd", ,"ContractData",A55, "Low",,"T"),$D$1))</f>
        <v>-42.00</v>
      </c>
      <c r="F55" s="45" t="str">
        <f>IFERROR(IF(B55="","",TEXT(RTD("cqg.rtd",,"ContractData",A55,"LastTradeorSettle",,"T"),$D$1)),"")</f>
        <v>-33.00</v>
      </c>
      <c r="G55" s="74">
        <f>IFERROR(IF(B55="","",TEXT(RTD("cqg.rtd",,"ContractData",A55,"NetLastTradeToday",,"T"),$D$1)*1),"")</f>
        <v>9</v>
      </c>
      <c r="H55" s="75">
        <f>IFERROR(IF(B55="","",TEXT(RTD("cqg.rtd",,"ContractData",A55,"NetLastTradeToday",,"T"),$D$1)*1),"")</f>
        <v>9</v>
      </c>
      <c r="I55" s="78">
        <f>IF(B55="","",RTD("cqg.rtd", ,"ContractData",A55, "T_CVol"))</f>
        <v>2985</v>
      </c>
      <c r="J55" s="1" t="s">
        <v>219</v>
      </c>
      <c r="K55" s="73" t="str">
        <f>LEFT(RIGHT(RTD("cqg.rtd", ,"ContractData",J54, "LongDescription",, "T"),14),3)&amp;" &amp; "&amp;LEFT(RIGHT(RTD("cqg.rtd", ,"ContractData",J54, "LongDescription",, "T"),4),3)</f>
        <v>X24 &amp; H25</v>
      </c>
      <c r="L55" s="45" t="str">
        <f>IF(K55="","",TEXT(RTD("cqg.rtd", ,"ContractData",J55, "Open",,"T"),$D$1))</f>
        <v/>
      </c>
      <c r="M55" s="45" t="str">
        <f>IF(K55="","",TEXT(RTD("cqg.rtd",,"ContractData",J55,"High",,"T"),$D$1))</f>
        <v/>
      </c>
      <c r="N55" s="45" t="str">
        <f>IF(K55="","",TEXT(RTD("cqg.rtd", ,"ContractData",J55, "Low",,"T"),$D$1))</f>
        <v/>
      </c>
      <c r="O55" s="45" t="str">
        <f>IFERROR(IF(K55="","",TEXT(RTD("cqg.rtd",,"ContractData",J55,"LastTradeorSettle",,"T"),$D$1))*1,"")</f>
        <v/>
      </c>
      <c r="P55" s="74" t="str">
        <f>IFERROR(IF(K55="","",TEXT(RTD("cqg.rtd",,"ContractData",J55,"NetLastTradeToday",,"T"),$D$1)*1),"")</f>
        <v/>
      </c>
      <c r="Q55" s="75" t="str">
        <f>IFERROR(IF(K55="","",TEXT(RTD("cqg.rtd",,"ContractData",J55,"NetLastTradeToday",,"T"),$D$1)*1),"")</f>
        <v/>
      </c>
      <c r="R55" s="78">
        <f>IF(K55="","",RTD("cqg.rtd", ,"ContractData",J55, "T_CVol"))</f>
        <v>0</v>
      </c>
      <c r="S55" s="55"/>
      <c r="T55" s="55"/>
      <c r="U55" s="55"/>
      <c r="V55" s="55"/>
      <c r="W55" s="55"/>
    </row>
    <row r="56" spans="1:24" ht="15" customHeight="1" x14ac:dyDescent="0.3">
      <c r="A56" s="1" t="s">
        <v>214</v>
      </c>
      <c r="B56" s="73" t="str">
        <f>LEFT(RIGHT(RTD("cqg.rtd", ,"ContractData",A56, "LongDescription",, "T"),14),3)&amp;" &amp; "&amp;LEFT(RIGHT(RTD("cqg.rtd", ,"ContractData",A56, "LongDescription",, "T"),4),3)</f>
        <v>F25 &amp; J25</v>
      </c>
      <c r="C56" s="45" t="str">
        <f>IF(B56="","",TEXT(RTD("cqg.rtd", ,"ContractData",A56, "Open",,"T"),$D$1))</f>
        <v/>
      </c>
      <c r="D56" s="45" t="str">
        <f>IF(B56="","",TEXT(RTD("cqg.rtd",,"ContractData",A56,"High",,"T"),$D$1))</f>
        <v/>
      </c>
      <c r="E56" s="45" t="str">
        <f>IF(B56="","",TEXT(RTD("cqg.rtd", ,"ContractData",A56, "Low",,"T"),$D$1))</f>
        <v/>
      </c>
      <c r="F56" s="45" t="str">
        <f>IFERROR(IF(B56="","",TEXT(RTD("cqg.rtd",,"ContractData",A56,"LastTradeorSettle",,"T"),$D$1)),"")</f>
        <v/>
      </c>
      <c r="G56" s="74" t="str">
        <f>IFERROR(IF(B56="","",TEXT(RTD("cqg.rtd",,"ContractData",A56,"NetLastTradeToday",,"T"),$D$1)*1),"")</f>
        <v/>
      </c>
      <c r="H56" s="75" t="str">
        <f>IFERROR(IF(B56="","",TEXT(RTD("cqg.rtd",,"ContractData",A56,"NetLastTradeToday",,"T"),$D$1)*1),"")</f>
        <v/>
      </c>
      <c r="I56" s="78">
        <f>IF(B56="","",RTD("cqg.rtd", ,"ContractData",A56, "T_CVol"))</f>
        <v>0</v>
      </c>
      <c r="J56" s="1" t="s">
        <v>220</v>
      </c>
      <c r="K56" s="73" t="str">
        <f>LEFT(RIGHT(RTD("cqg.rtd", ,"ContractData",J55, "LongDescription",, "T"),14),3)&amp;" &amp; "&amp;LEFT(RIGHT(RTD("cqg.rtd", ,"ContractData",J55, "LongDescription",, "T"),4),3)</f>
        <v>Z24 &amp; J25</v>
      </c>
      <c r="L56" s="45" t="str">
        <f>IF(K56="","",TEXT(RTD("cqg.rtd", ,"ContractData",J56, "Open",,"T"),$D$1))</f>
        <v/>
      </c>
      <c r="M56" s="45" t="str">
        <f>IF(K56="","",TEXT(RTD("cqg.rtd",,"ContractData",J56,"High",,"T"),$D$1))</f>
        <v/>
      </c>
      <c r="N56" s="45" t="str">
        <f>IF(K56="","",TEXT(RTD("cqg.rtd", ,"ContractData",J56, "Low",,"T"),$D$1))</f>
        <v/>
      </c>
      <c r="O56" s="45" t="str">
        <f>IFERROR(IF(K56="","",TEXT(RTD("cqg.rtd",,"ContractData",J56,"LastTradeorSettle",,"T"),$D$1))*1,"")</f>
        <v/>
      </c>
      <c r="P56" s="74" t="str">
        <f>IFERROR(IF(K56="","",TEXT(RTD("cqg.rtd",,"ContractData",J56,"NetLastTradeToday",,"T"),$D$1)*1),"")</f>
        <v/>
      </c>
      <c r="Q56" s="75" t="str">
        <f>IFERROR(IF(K56="","",TEXT(RTD("cqg.rtd",,"ContractData",J56,"NetLastTradeToday",,"T"),$D$1)*1),"")</f>
        <v/>
      </c>
      <c r="R56" s="78">
        <f>IF(K56="","",RTD("cqg.rtd", ,"ContractData",J56, "T_CVol"))</f>
        <v>0</v>
      </c>
      <c r="S56" s="55"/>
      <c r="T56" s="55"/>
      <c r="U56" s="55"/>
      <c r="V56" s="55"/>
      <c r="W56" s="55"/>
    </row>
    <row r="57" spans="1:24" ht="15" customHeight="1" x14ac:dyDescent="0.3">
      <c r="A57" s="1" t="s">
        <v>215</v>
      </c>
      <c r="B57" s="73" t="str">
        <f>LEFT(RIGHT(RTD("cqg.rtd", ,"ContractData",A57, "LongDescription",, "T"),14),3)&amp;" &amp; "&amp;LEFT(RIGHT(RTD("cqg.rtd", ,"ContractData",A57, "LongDescription",, "T"),4),3)</f>
        <v>G25 &amp; K25</v>
      </c>
      <c r="C57" s="45" t="str">
        <f>IF(B57="","",TEXT(RTD("cqg.rtd", ,"ContractData",A57, "Open",,"T"),$D$1))</f>
        <v/>
      </c>
      <c r="D57" s="45" t="str">
        <f>IF(B57="","",TEXT(RTD("cqg.rtd",,"ContractData",A57,"High",,"T"),$D$1))</f>
        <v/>
      </c>
      <c r="E57" s="45" t="str">
        <f>IF(B57="","",TEXT(RTD("cqg.rtd", ,"ContractData",A57, "Low",,"T"),$D$1))</f>
        <v/>
      </c>
      <c r="F57" s="45" t="str">
        <f>IFERROR(IF(B57="","",TEXT(RTD("cqg.rtd",,"ContractData",A57,"LastTradeorSettle",,"T"),$D$1)),"")</f>
        <v/>
      </c>
      <c r="G57" s="74" t="str">
        <f>IFERROR(IF(B57="","",TEXT(RTD("cqg.rtd",,"ContractData",A57,"NetLastTradeToday",,"T"),$D$1)*1),"")</f>
        <v/>
      </c>
      <c r="H57" s="75" t="str">
        <f>IFERROR(IF(B57="","",TEXT(RTD("cqg.rtd",,"ContractData",A57,"NetLastTradeToday",,"T"),$D$1)*1),"")</f>
        <v/>
      </c>
      <c r="I57" s="78">
        <f>IF(B57="","",RTD("cqg.rtd", ,"ContractData",A57, "T_CVol"))</f>
        <v>0</v>
      </c>
      <c r="J57" s="1" t="s">
        <v>221</v>
      </c>
      <c r="K57" s="73" t="str">
        <f>LEFT(RIGHT(RTD("cqg.rtd", ,"ContractData",J56, "LongDescription",, "T"),14),3)&amp;" &amp; "&amp;LEFT(RIGHT(RTD("cqg.rtd", ,"ContractData",J56, "LongDescription",, "T"),4),3)</f>
        <v>F25 &amp; K25</v>
      </c>
      <c r="L57" s="45" t="str">
        <f>IF(K57="","",TEXT(RTD("cqg.rtd", ,"ContractData",J57, "Open",,"T"),$D$1))</f>
        <v/>
      </c>
      <c r="M57" s="45" t="str">
        <f>IF(K57="","",TEXT(RTD("cqg.rtd",,"ContractData",J57,"High",,"T"),$D$1))</f>
        <v/>
      </c>
      <c r="N57" s="45" t="str">
        <f>IF(K57="","",TEXT(RTD("cqg.rtd", ,"ContractData",J57, "Low",,"T"),$D$1))</f>
        <v/>
      </c>
      <c r="O57" s="45" t="str">
        <f>IFERROR(IF(K57="","",TEXT(RTD("cqg.rtd",,"ContractData",J57,"LastTradeorSettle",,"T"),$D$1))*1,"")</f>
        <v/>
      </c>
      <c r="P57" s="74" t="str">
        <f>IFERROR(IF(K57="","",TEXT(RTD("cqg.rtd",,"ContractData",J57,"NetLastTradeToday",,"T"),$D$1)*1),"")</f>
        <v/>
      </c>
      <c r="Q57" s="75" t="str">
        <f>IFERROR(IF(K57="","",TEXT(RTD("cqg.rtd",,"ContractData",J57,"NetLastTradeToday",,"T"),$D$1)*1),"")</f>
        <v/>
      </c>
      <c r="R57" s="78">
        <f>IF(K57="","",RTD("cqg.rtd", ,"ContractData",J57, "T_CVol"))</f>
        <v>2109</v>
      </c>
      <c r="S57" s="55"/>
      <c r="T57" s="55"/>
      <c r="U57" s="55"/>
      <c r="V57" s="55"/>
      <c r="W57" s="55"/>
    </row>
    <row r="58" spans="1:24" ht="15" customHeight="1" x14ac:dyDescent="0.3">
      <c r="A58" s="1" t="s">
        <v>216</v>
      </c>
      <c r="B58" s="73" t="str">
        <f>LEFT(RIGHT(RTD("cqg.rtd", ,"ContractData",A58, "LongDescription",, "T"),14),3)&amp;" &amp; "&amp;LEFT(RIGHT(RTD("cqg.rtd", ,"ContractData",A58, "LongDescription",, "T"),4),3)</f>
        <v>J25 &amp; N25</v>
      </c>
      <c r="C58" s="45" t="str">
        <f>IF(B58="","",TEXT(RTD("cqg.rtd", ,"ContractData",A58, "Open",,"T"),$D$1))</f>
        <v/>
      </c>
      <c r="D58" s="45" t="str">
        <f>IF(B58="","",TEXT(RTD("cqg.rtd",,"ContractData",A58,"High",,"T"),$D$1))</f>
        <v/>
      </c>
      <c r="E58" s="45" t="str">
        <f>IF(B58="","",TEXT(RTD("cqg.rtd", ,"ContractData",A58, "Low",,"T"),$D$1))</f>
        <v/>
      </c>
      <c r="F58" s="45" t="str">
        <f>IFERROR(IF(B58="","",TEXT(RTD("cqg.rtd",,"ContractData",A58,"LastTradeorSettle",,"T"),$D$1)),"")</f>
        <v/>
      </c>
      <c r="G58" s="74" t="str">
        <f>IFERROR(IF(B58="","",TEXT(RTD("cqg.rtd",,"ContractData",A58,"NetLastTradeToday",,"T"),$D$1)*1),"")</f>
        <v/>
      </c>
      <c r="H58" s="75" t="str">
        <f>IFERROR(IF(B58="","",TEXT(RTD("cqg.rtd",,"ContractData",A58,"NetLastTradeToday",,"T"),$D$1)*1),"")</f>
        <v/>
      </c>
      <c r="I58" s="78">
        <f>IF(B58="","",RTD("cqg.rtd", ,"ContractData",A58, "T_CVol"))</f>
        <v>0</v>
      </c>
      <c r="J58" s="1" t="s">
        <v>222</v>
      </c>
      <c r="K58" s="73" t="str">
        <f>LEFT(RIGHT(RTD("cqg.rtd", ,"ContractData",J57, "LongDescription",, "T"),14),3)&amp;" &amp; "&amp;LEFT(RIGHT(RTD("cqg.rtd", ,"ContractData",J57, "LongDescription",, "T"),4),3)</f>
        <v>H25 &amp; N25</v>
      </c>
      <c r="L58" s="45" t="str">
        <f>IF(K58="","",TEXT(RTD("cqg.rtd", ,"ContractData",J58, "Open",,"T"),$D$1))</f>
        <v/>
      </c>
      <c r="M58" s="45" t="str">
        <f>IF(K58="","",TEXT(RTD("cqg.rtd",,"ContractData",J58,"High",,"T"),$D$1))</f>
        <v/>
      </c>
      <c r="N58" s="45" t="str">
        <f>IF(K58="","",TEXT(RTD("cqg.rtd", ,"ContractData",J58, "Low",,"T"),$D$1))</f>
        <v/>
      </c>
      <c r="O58" s="45" t="str">
        <f>IFERROR(IF(K58="","",TEXT(RTD("cqg.rtd",,"ContractData",J58,"LastTradeorSettle",,"T"),$D$1))*1,"")</f>
        <v/>
      </c>
      <c r="P58" s="74" t="str">
        <f>IFERROR(IF(K58="","",TEXT(RTD("cqg.rtd",,"ContractData",J58,"NetLastTradeToday",,"T"),$D$1)*1),"")</f>
        <v/>
      </c>
      <c r="Q58" s="75" t="str">
        <f>IFERROR(IF(K58="","",TEXT(RTD("cqg.rtd",,"ContractData",J58,"NetLastTradeToday",,"T"),$D$1)*1),"")</f>
        <v/>
      </c>
      <c r="R58" s="78">
        <f>IF(K58="","",RTD("cqg.rtd", ,"ContractData",J58, "T_CVol"))</f>
        <v>0</v>
      </c>
      <c r="S58" s="55"/>
      <c r="T58" s="55"/>
      <c r="U58" s="55"/>
      <c r="V58" s="55"/>
      <c r="W58" s="55"/>
    </row>
    <row r="59" spans="1:24" ht="15" customHeight="1" x14ac:dyDescent="0.3">
      <c r="A59" s="1" t="s">
        <v>217</v>
      </c>
      <c r="B59" s="73" t="str">
        <f>LEFT(RIGHT(RTD("cqg.rtd", ,"ContractData",A59, "LongDescription",, "T"),14),3)&amp;" &amp; "&amp;LEFT(RIGHT(RTD("cqg.rtd", ,"ContractData",A59, "LongDescription",, "T"),4),3)</f>
        <v>U25 &amp; Z25</v>
      </c>
      <c r="C59" s="45" t="str">
        <f>IF(B59="","",TEXT(RTD("cqg.rtd", ,"ContractData",A59, "Open",,"T"),$D$1))</f>
        <v/>
      </c>
      <c r="D59" s="45" t="str">
        <f>IF(B59="","",TEXT(RTD("cqg.rtd",,"ContractData",A59,"High",,"T"),$D$1))</f>
        <v/>
      </c>
      <c r="E59" s="45" t="str">
        <f>IF(B59="","",TEXT(RTD("cqg.rtd", ,"ContractData",A59, "Low",,"T"),$D$1))</f>
        <v/>
      </c>
      <c r="F59" s="45" t="str">
        <f>IFERROR(IF(B59="","",TEXT(RTD("cqg.rtd",,"ContractData",A59,"LastTradeorSettle",,"T"),$D$1)),"")</f>
        <v/>
      </c>
      <c r="G59" s="74" t="str">
        <f>IFERROR(IF(B59="","",TEXT(RTD("cqg.rtd",,"ContractData",A59,"NetLastTradeToday",,"T"),$D$1)*1),"")</f>
        <v/>
      </c>
      <c r="H59" s="75" t="str">
        <f>IFERROR(IF(B59="","",TEXT(RTD("cqg.rtd",,"ContractData",A59,"NetLastTradeToday",,"T"),$D$1)*1),"")</f>
        <v/>
      </c>
      <c r="I59" s="78">
        <f>IF(B59="","",RTD("cqg.rtd", ,"ContractData",A59, "T_CVol"))</f>
        <v>0</v>
      </c>
      <c r="J59" s="87"/>
      <c r="K59" s="52"/>
      <c r="L59" s="52"/>
      <c r="M59" s="52"/>
      <c r="N59" s="52"/>
      <c r="O59" s="52"/>
      <c r="P59" s="52"/>
      <c r="Q59" s="52"/>
      <c r="R59" s="54"/>
      <c r="S59" s="55"/>
      <c r="T59" s="55"/>
      <c r="U59" s="55"/>
      <c r="V59" s="55"/>
      <c r="W59" s="55"/>
    </row>
    <row r="60" spans="1:24" ht="15" customHeight="1" x14ac:dyDescent="0.3">
      <c r="A60" s="1"/>
      <c r="B60" s="103"/>
      <c r="C60" s="104"/>
      <c r="D60" s="104"/>
      <c r="E60" s="104"/>
      <c r="F60" s="104"/>
      <c r="G60" s="105"/>
      <c r="H60" s="106"/>
      <c r="I60" s="107"/>
      <c r="J60" s="87"/>
      <c r="K60" s="52"/>
      <c r="L60" s="52"/>
      <c r="M60" s="52"/>
      <c r="N60" s="52"/>
      <c r="O60" s="52"/>
      <c r="P60" s="52"/>
      <c r="Q60" s="52"/>
      <c r="R60" s="54"/>
      <c r="S60" s="55"/>
      <c r="T60" s="55"/>
      <c r="U60" s="55"/>
      <c r="V60" s="55"/>
      <c r="W60" s="55"/>
    </row>
    <row r="61" spans="1:24" ht="15" customHeight="1" x14ac:dyDescent="0.3">
      <c r="B61" s="176" t="s">
        <v>64</v>
      </c>
      <c r="C61" s="212"/>
      <c r="D61" s="212"/>
      <c r="E61" s="212"/>
      <c r="F61" s="212"/>
      <c r="G61" s="212"/>
      <c r="H61" s="108"/>
      <c r="I61" s="87"/>
      <c r="J61" s="87"/>
      <c r="K61" s="176" t="s">
        <v>64</v>
      </c>
      <c r="L61" s="177"/>
      <c r="M61" s="177"/>
      <c r="N61" s="177"/>
      <c r="O61" s="178"/>
      <c r="P61" s="109"/>
      <c r="Q61" s="52"/>
      <c r="R61" s="54"/>
      <c r="S61" s="55"/>
      <c r="T61" s="55"/>
      <c r="U61" s="55"/>
      <c r="V61" s="55"/>
      <c r="W61" s="55"/>
    </row>
    <row r="62" spans="1:24" ht="15" customHeight="1" x14ac:dyDescent="0.3">
      <c r="B62" s="89" t="str">
        <f>B54</f>
        <v>X24 &amp; G25</v>
      </c>
      <c r="C62" s="94" t="str">
        <f>B55</f>
        <v>Z24 &amp; H25</v>
      </c>
      <c r="D62" s="94" t="str">
        <f>B56</f>
        <v>F25 &amp; J25</v>
      </c>
      <c r="E62" s="94" t="str">
        <f>B57</f>
        <v>G25 &amp; K25</v>
      </c>
      <c r="F62" s="94" t="str">
        <f>B58</f>
        <v>J25 &amp; N25</v>
      </c>
      <c r="G62" s="110" t="str">
        <f>B59</f>
        <v>U25 &amp; Z25</v>
      </c>
      <c r="H62" s="22"/>
      <c r="I62" s="87"/>
      <c r="J62" s="87"/>
      <c r="K62" s="89" t="str">
        <f>K54</f>
        <v>X24 &amp; H25</v>
      </c>
      <c r="L62" s="94" t="str">
        <f>K55</f>
        <v>X24 &amp; H25</v>
      </c>
      <c r="M62" s="94" t="str">
        <f>K56</f>
        <v>Z24 &amp; J25</v>
      </c>
      <c r="N62" s="94" t="str">
        <f>K57</f>
        <v>F25 &amp; K25</v>
      </c>
      <c r="O62" s="110" t="str">
        <f>K58</f>
        <v>H25 &amp; N25</v>
      </c>
      <c r="P62" s="111"/>
      <c r="Q62" s="52"/>
      <c r="R62" s="54"/>
      <c r="S62" s="55"/>
      <c r="T62" s="55"/>
      <c r="U62" s="55"/>
      <c r="V62" s="55"/>
      <c r="W62" s="55"/>
    </row>
    <row r="63" spans="1:24" ht="15" customHeight="1" x14ac:dyDescent="0.3">
      <c r="B63" s="112" t="str">
        <f>IF(B62="","",IF(RTD("cqg.rtd",,"ContractData",A54,"Ask",,"T")="","",TEXT(RTD("cqg.rtd",,"ContractData",A54,"Ask",,"T"),$D$1)&amp;" "&amp;"A"))</f>
        <v>-40.40 A</v>
      </c>
      <c r="C63" s="23" t="str">
        <f>IF(C62="","",IF(RTD("cqg.rtd",,"ContractData",A55,"Ask",,"T")="","",TEXT(RTD("cqg.rtd",,"ContractData",A55,"Ask",,"T"),$D$1)&amp;" "&amp;"A"))</f>
        <v>-40.00 A</v>
      </c>
      <c r="D63" s="113" t="str">
        <f>IF(D62="","",IF(RTD("cqg.rtd",,"ContractData",A56,"Ask",,"T")="","",TEXT(RTD("cqg.rtd",,"ContractData",A56,"Ask",,"T"),$D$1)&amp;" "&amp;"A"))</f>
        <v/>
      </c>
      <c r="E63" s="113" t="str">
        <f>IF(E62="","",IF(RTD("cqg.rtd",,"ContractData",A57,"Ask",,"T")="","",TEXT(RTD("cqg.rtd",,"ContractData",A57,"Ask",,"T"),$D$1)&amp;" "&amp;"A"))</f>
        <v>-885.80 A</v>
      </c>
      <c r="F63" s="113" t="str">
        <f>IF(F62="","",IF(RTD("cqg.rtd",,"ContractData",A58,"Ask",,"T")="","",TEXT(RTD("cqg.rtd",,"ContractData",A58,"Ask",,"T"),$D$1)&amp;" "&amp;"A"))</f>
        <v/>
      </c>
      <c r="G63" s="114" t="str">
        <f>IF(G62="","",IF(RTD("cqg.rtd",,"ContractData",A59,"Ask",,"T")="","",TEXT(RTD("cqg.rtd",,"ContractData",A59,"Ask",,"T"),$D$1)&amp;" "&amp;"A"))</f>
        <v>125.00 A</v>
      </c>
      <c r="H63" s="115"/>
      <c r="I63" s="87"/>
      <c r="J63" s="87"/>
      <c r="K63" s="112" t="str">
        <f>IF(K62="","",IF(RTD("cqg.rtd",,"ContractData",J54,"Ask",,"T")="","",TEXT(RTD("cqg.rtd",,"ContractData",J54,"Ask",,"T"),$D$1)&amp;" "&amp;"A"))</f>
        <v>-80.40 A</v>
      </c>
      <c r="L63" s="23" t="str">
        <f>IF(L62="","",IF(RTD("cqg.rtd",,"ContractData",J55,"Ask",,"T")="","",TEXT(RTD("cqg.rtd",,"ContractData",J55,"Ask",,"T"),$D$1)&amp;" "&amp;"A"))</f>
        <v/>
      </c>
      <c r="M63" s="113" t="str">
        <f>IF(M62="","",IF(RTD("cqg.rtd",,"ContractData",J56,"Ask",,"T")="","",TEXT(RTD("cqg.rtd",,"ContractData",J56,"Ask",,"T"),$D$1)&amp;" "&amp;"A"))</f>
        <v>-900.60 A</v>
      </c>
      <c r="N63" s="113" t="str">
        <f>IF(N62="","",IF(RTD("cqg.rtd",,"ContractData",J57,"Ask",,"T")="","",TEXT(RTD("cqg.rtd",,"ContractData",J57,"Ask",,"T"),$D$1)&amp;" "&amp;"A"))</f>
        <v>-922.40 A</v>
      </c>
      <c r="O63" s="114" t="str">
        <f>IF(O62="","",IF(RTD("cqg.rtd",,"ContractData",J58,"Ask",,"T")="","",TEXT(RTD("cqg.rtd",,"ContractData",J58,"Ask",,"T"),$D$1)&amp;" "&amp;"A"))</f>
        <v>70.60 A</v>
      </c>
      <c r="P63" s="116"/>
      <c r="Q63" s="52"/>
      <c r="R63" s="54"/>
      <c r="S63" s="55"/>
      <c r="T63" s="55"/>
      <c r="U63" s="55"/>
      <c r="V63" s="55"/>
      <c r="W63" s="55"/>
    </row>
    <row r="64" spans="1:24" ht="15" customHeight="1" x14ac:dyDescent="0.3">
      <c r="B64" s="117" t="str">
        <f>IF(B62="","",IF(RTD("cqg.rtd",,"ContractData",A54,"BID",,"T")="","",TEXT(RTD("cqg.rtd",,"ContractData",A54,"BID",,"T"),$D$1)&amp;" "&amp;"B"))</f>
        <v/>
      </c>
      <c r="C64" s="117" t="str">
        <f>IF(C62="","",IF(RTD("cqg.rtd",,"ContractData",A55,"BID",,"T")="","",TEXT(RTD("cqg.rtd",,"ContractData",A55,"BID",,"T"),$D$1)&amp;" "&amp;"B"))</f>
        <v>-75.00 B</v>
      </c>
      <c r="D64" s="113" t="str">
        <f>IF(D62="","",IF(RTD("cqg.rtd",,"ContractData",A56,"Bid",,"T")="","",TEXT(RTD("cqg.rtd",,"ContractData",A56,"Bid",,"T"),$D$1)&amp;" "&amp;"B"))</f>
        <v/>
      </c>
      <c r="E64" s="113" t="str">
        <f>IF(E62="","",IF(RTD("cqg.rtd",,"ContractData",A57,"Bid",,"T")="","",TEXT(RTD("cqg.rtd",,"ContractData",A57,"Bid",,"T"),$D$1)&amp;" "&amp;"B"))</f>
        <v>-942.80 B</v>
      </c>
      <c r="F64" s="113" t="str">
        <f>IF(F62="","",IF(RTD("cqg.rtd",,"ContractData",A58,"Bid",,"T")="","",TEXT(RTD("cqg.rtd",,"ContractData",A58,"Bid",,"T"),$D$1)&amp;" "&amp;"B"))</f>
        <v/>
      </c>
      <c r="G64" s="114" t="str">
        <f>IF(G62="","",IF(RTD("cqg.rtd",,"ContractData",A59,"Bid",,"T")="","",TEXT(RTD("cqg.rtd",,"ContractData",A59,"Bid",,"T"),$D$1)&amp;" "&amp;"B"))</f>
        <v>65.00 B</v>
      </c>
      <c r="H64" s="115"/>
      <c r="I64" s="87"/>
      <c r="J64" s="87"/>
      <c r="K64" s="117" t="str">
        <f>IF(K62="","",IF(RTD("cqg.rtd",,"ContractData",J54,"BID",,"T")="","",TEXT(RTD("cqg.rtd",,"ContractData",J54,"BID",,"T"),$D$1)&amp;" "&amp;"B"))</f>
        <v/>
      </c>
      <c r="L64" s="117" t="str">
        <f>IF(L62="","",IF(RTD("cqg.rtd",,"ContractData",J55,"BID",,"T")="","",TEXT(RTD("cqg.rtd",,"ContractData",J55,"BID",,"T"),$D$1)&amp;" "&amp;"B"))</f>
        <v/>
      </c>
      <c r="M64" s="113" t="str">
        <f>IF(M62="","",IF(RTD("cqg.rtd",,"ContractData",J56,"Bid",,"T")="","",TEXT(RTD("cqg.rtd",,"ContractData",J56,"Bid",,"T"),$D$1)&amp;" "&amp;"B"))</f>
        <v>-932.80 B</v>
      </c>
      <c r="N64" s="113" t="str">
        <f>IF(N62="","",IF(RTD("cqg.rtd",,"ContractData",J57,"Bid",,"T")="","",TEXT(RTD("cqg.rtd",,"ContractData",J57,"Bid",,"T"),$D$1)&amp;" "&amp;"B"))</f>
        <v>-930.00 B</v>
      </c>
      <c r="O64" s="114" t="str">
        <f>IF(O62="","",IF(RTD("cqg.rtd",,"ContractData",J58,"Bid",,"T")="","",TEXT(RTD("cqg.rtd",,"ContractData",J58,"Bid",,"T"),$D$1)&amp;" "&amp;"B"))</f>
        <v>19.60 B</v>
      </c>
      <c r="P64" s="116"/>
      <c r="Q64" s="52"/>
      <c r="R64" s="54"/>
      <c r="S64" s="55"/>
      <c r="T64" s="55"/>
      <c r="U64" s="55"/>
      <c r="V64" s="55"/>
      <c r="W64" s="55"/>
    </row>
    <row r="65" spans="1:23" ht="15" customHeight="1" x14ac:dyDescent="0.3">
      <c r="B65" s="118" t="str">
        <f>IF(B62="","",IF(RTD("cqg.rtd",,"StudyData",A54,"Bar",, "Close", "D",,,,,,"T")="","",TEXT(RTD("cqg.rtd",,"StudyData",A54,"Bar",, "Close", "D",,,,,,"T"),$D$1)&amp;" "&amp;"L"))</f>
        <v/>
      </c>
      <c r="C65" s="96" t="str">
        <f>IF(C62="","",IF(RTD("cqg.rtd",,"StudyData",A55,  "Bar",, "Close", "D",,,,,,"T")="","",TEXT(RTD("cqg.rtd",,"StudyData",A55,  "Bar",, "Close", "D",,,,,,"T"),$D$1)&amp;" "&amp;"L"))</f>
        <v>-33.00 L</v>
      </c>
      <c r="D65" s="113" t="str">
        <f>IF(D62="","",IF(RTD("cqg.rtd",,"StudyData",A56,  "Bar",, "Close", "D",,,,,,"T")="","",TEXT(RTD("cqg.rtd",,"StudyData",A56,  "Bar",, "Close", "D",,,,,,"T"),$D$1)&amp;" "&amp;"L"))</f>
        <v/>
      </c>
      <c r="E65" s="113" t="str">
        <f>IF(E62="","",IF(RTD("cqg.rtd",,"StudyData",A57,  "Bar",, "Close", "D",,,,,,"T")="","",TEXT(RTD("cqg.rtd",,"StudyData",A57,  "Bar",, "Close", "D",,,,,,"T"),$D$1)&amp;" "&amp;"L"))</f>
        <v/>
      </c>
      <c r="F65" s="113" t="str">
        <f>IF(F62="","",IF(RTD("cqg.rtd",,"StudyData",A58,  "Bar",, "Close", "D",,,,,,"T")="","",TEXT(RTD("cqg.rtd",,"StudyData",A58,  "Bar",, "Close", "D",,,,,,"T"),$D$1)&amp;" "&amp;"L"))</f>
        <v/>
      </c>
      <c r="G65" s="114" t="str">
        <f>IF(G62="","",IF(RTD("cqg.rtd",,"StudyData",A59,  "Bar",, "Close", "D",,,,,,"T")="","",TEXT(RTD("cqg.rtd",,"StudyData",A59,  "Bar",, "Close", "D",,,,,,"T"),$D$1)&amp;" "&amp;"L"))</f>
        <v/>
      </c>
      <c r="H65" s="115"/>
      <c r="I65" s="87"/>
      <c r="J65" s="87"/>
      <c r="K65" s="118" t="str">
        <f>IF(K62="","",IF(RTD("cqg.rtd",,"StudyData",J54,"Bar",, "Close", "D",,,,,,"T")="","",TEXT(RTD("cqg.rtd",,"StudyData",J54,"Bar",, "Close", "D",,,,,,"T"),$D$1)&amp;" "&amp;"L"))</f>
        <v/>
      </c>
      <c r="L65" s="96" t="str">
        <f>IF(L62="","",IF(RTD("cqg.rtd",,"StudyData",J55,  "Bar",, "Close", "D",,,,,,"T")="","",TEXT(RTD("cqg.rtd",,"StudyData",J55,  "Bar",, "Close", "D",,,,,,"T"),$D$1)&amp;" "&amp;"L"))</f>
        <v/>
      </c>
      <c r="M65" s="113" t="str">
        <f>IF(M62="","",IF(RTD("cqg.rtd",,"StudyData",J56,  "Bar",, "Close", "D",,,,,,"T")="","",TEXT(RTD("cqg.rtd",,"StudyData",J56,  "Bar",, "Close", "D",,,,,,"T"),$D$1)&amp;" "&amp;"L"))</f>
        <v/>
      </c>
      <c r="N65" s="113" t="str">
        <f>IF(N62="","",IF(RTD("cqg.rtd",,"StudyData",J57,  "Bar",, "Close", "D",,,,,,"T")="","",TEXT(RTD("cqg.rtd",,"StudyData",J57,  "Bar",, "Close", "D",,,,,,"T"),$D$1)&amp;" "&amp;"L"))</f>
        <v/>
      </c>
      <c r="O65" s="114" t="str">
        <f>IF(O62="","",IF(RTD("cqg.rtd",,"StudyData",J58,  "Bar",, "Close", "D",,,,,,"T")="","",TEXT(RTD("cqg.rtd",,"StudyData",J58,  "Bar",, "Close", "D",,,,,,"T"),$D$1)&amp;" "&amp;"L"))</f>
        <v/>
      </c>
      <c r="P65" s="116"/>
      <c r="Q65" s="52"/>
      <c r="R65" s="54"/>
      <c r="S65" s="55"/>
      <c r="T65" s="55"/>
      <c r="U65" s="55"/>
      <c r="V65" s="55"/>
      <c r="W65" s="55"/>
    </row>
    <row r="66" spans="1:23" ht="15" customHeight="1" x14ac:dyDescent="0.3">
      <c r="B66" s="35"/>
      <c r="C66" s="35"/>
      <c r="D66" s="8"/>
      <c r="E66" s="8"/>
      <c r="F66" s="8"/>
      <c r="G66" s="8"/>
      <c r="H66" s="8"/>
      <c r="I66" s="87"/>
      <c r="J66" s="87"/>
      <c r="K66" s="52"/>
      <c r="L66" s="52"/>
      <c r="M66" s="52"/>
      <c r="N66" s="52"/>
      <c r="O66" s="52"/>
      <c r="P66" s="52"/>
      <c r="Q66" s="52"/>
      <c r="R66" s="54"/>
      <c r="S66" s="55"/>
      <c r="T66" s="55"/>
      <c r="U66" s="55"/>
      <c r="V66" s="55"/>
      <c r="W66" s="55"/>
    </row>
    <row r="67" spans="1:23" ht="15" customHeight="1" x14ac:dyDescent="0.3">
      <c r="B67" s="35"/>
      <c r="C67" s="35"/>
      <c r="D67" s="8"/>
      <c r="E67" s="8"/>
      <c r="F67" s="8"/>
      <c r="G67" s="8"/>
      <c r="H67" s="8"/>
      <c r="I67" s="87"/>
      <c r="J67" s="87"/>
      <c r="K67" s="52"/>
      <c r="L67" s="52"/>
      <c r="M67" s="52"/>
      <c r="N67" s="52"/>
      <c r="O67" s="52"/>
      <c r="P67" s="52"/>
      <c r="Q67" s="52"/>
      <c r="R67" s="54"/>
      <c r="S67" s="55"/>
      <c r="T67" s="55"/>
      <c r="U67" s="55"/>
      <c r="V67" s="55"/>
      <c r="W67" s="55"/>
    </row>
    <row r="68" spans="1:23" ht="15" customHeight="1" x14ac:dyDescent="0.3">
      <c r="B68" s="35"/>
      <c r="C68" s="35"/>
      <c r="D68" s="8"/>
      <c r="E68" s="8"/>
      <c r="F68" s="8"/>
      <c r="G68" s="8"/>
      <c r="H68" s="8"/>
      <c r="I68" s="87"/>
      <c r="J68" s="87"/>
      <c r="K68" s="52"/>
      <c r="L68" s="52"/>
      <c r="M68" s="52"/>
      <c r="N68" s="52"/>
      <c r="O68" s="52"/>
      <c r="P68" s="52"/>
      <c r="Q68" s="52"/>
      <c r="R68" s="54"/>
      <c r="S68" s="55"/>
      <c r="T68" s="55"/>
      <c r="U68" s="55"/>
      <c r="V68" s="55"/>
      <c r="W68" s="55"/>
    </row>
    <row r="69" spans="1:23" ht="15" customHeight="1" x14ac:dyDescent="0.3">
      <c r="B69" s="35"/>
      <c r="C69" s="70"/>
      <c r="D69" s="70"/>
      <c r="E69" s="70"/>
      <c r="F69" s="70"/>
      <c r="G69" s="48"/>
      <c r="H69" s="86"/>
      <c r="I69" s="87"/>
      <c r="J69" s="87"/>
      <c r="K69" s="52"/>
      <c r="L69" s="52"/>
      <c r="M69" s="52"/>
      <c r="N69" s="52"/>
      <c r="O69" s="52"/>
      <c r="P69" s="52"/>
      <c r="Q69" s="52"/>
      <c r="R69" s="54"/>
      <c r="S69" s="55"/>
      <c r="T69" s="55"/>
      <c r="U69" s="55"/>
      <c r="V69" s="55"/>
      <c r="W69" s="55"/>
    </row>
    <row r="70" spans="1:23" ht="15" customHeight="1" x14ac:dyDescent="0.3">
      <c r="B70" s="35"/>
      <c r="C70" s="70"/>
      <c r="D70" s="70"/>
      <c r="E70" s="70"/>
      <c r="F70" s="70"/>
      <c r="G70" s="48"/>
      <c r="H70" s="86"/>
      <c r="I70" s="87"/>
      <c r="J70" s="87"/>
      <c r="K70" s="52"/>
      <c r="L70" s="52"/>
      <c r="M70" s="52"/>
      <c r="N70" s="52"/>
      <c r="O70" s="52"/>
      <c r="P70" s="52"/>
      <c r="Q70" s="52"/>
      <c r="R70" s="54"/>
      <c r="S70" s="55"/>
      <c r="T70" s="55"/>
      <c r="U70" s="55"/>
      <c r="V70" s="55"/>
      <c r="W70" s="55"/>
    </row>
    <row r="71" spans="1:23" ht="15" customHeight="1" x14ac:dyDescent="0.3">
      <c r="B71" s="210"/>
      <c r="C71" s="210"/>
      <c r="D71" s="119"/>
      <c r="E71" s="100"/>
      <c r="F71" s="120"/>
      <c r="G71" s="100"/>
      <c r="H71" s="121"/>
      <c r="I71" s="100"/>
      <c r="J71" s="100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</row>
    <row r="72" spans="1:23" ht="15" customHeight="1" x14ac:dyDescent="0.3">
      <c r="B72" s="209"/>
      <c r="C72" s="209"/>
      <c r="D72" s="209"/>
      <c r="E72" s="209"/>
      <c r="F72" s="209"/>
      <c r="G72" s="209"/>
      <c r="H72" s="209"/>
      <c r="I72" s="209"/>
      <c r="J72" s="67"/>
      <c r="K72" s="35"/>
      <c r="L72" s="8"/>
      <c r="M72" s="8"/>
      <c r="N72" s="8"/>
      <c r="O72" s="8"/>
      <c r="P72" s="8"/>
      <c r="Q72" s="8"/>
      <c r="R72" s="8"/>
      <c r="S72" s="122"/>
      <c r="T72" s="8"/>
      <c r="U72" s="8"/>
      <c r="V72" s="8"/>
    </row>
    <row r="73" spans="1:23" ht="15" customHeight="1" x14ac:dyDescent="0.3">
      <c r="B73" s="209"/>
      <c r="C73" s="209"/>
      <c r="D73" s="209"/>
      <c r="E73" s="209"/>
      <c r="F73" s="209"/>
      <c r="G73" s="209"/>
      <c r="H73" s="209"/>
      <c r="I73" s="209"/>
      <c r="J73" s="67"/>
      <c r="K73" s="35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3" ht="15" customHeight="1" x14ac:dyDescent="0.3">
      <c r="A74" s="1"/>
      <c r="B74" s="123"/>
      <c r="C74" s="124"/>
      <c r="D74" s="124"/>
      <c r="E74" s="124"/>
      <c r="F74" s="124"/>
      <c r="G74" s="124"/>
      <c r="H74" s="124"/>
      <c r="I74" s="72"/>
      <c r="J74" s="72"/>
      <c r="K74" s="35"/>
      <c r="L74" s="35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3" ht="15" customHeight="1" x14ac:dyDescent="0.3">
      <c r="B75" s="174"/>
      <c r="C75" s="175"/>
      <c r="D75" s="58"/>
      <c r="E75" s="59"/>
      <c r="F75" s="60"/>
      <c r="G75" s="59"/>
      <c r="H75" s="61"/>
      <c r="I75" s="152"/>
      <c r="J75" s="2"/>
      <c r="K75" s="151"/>
      <c r="L75" s="150"/>
      <c r="M75" s="58"/>
      <c r="N75" s="59"/>
      <c r="O75" s="60"/>
      <c r="P75" s="59"/>
      <c r="Q75" s="61"/>
      <c r="R75" s="152"/>
      <c r="S75" s="68"/>
      <c r="T75" s="68"/>
      <c r="U75" s="68"/>
      <c r="V75" s="68"/>
    </row>
    <row r="76" spans="1:23" ht="15" customHeight="1" x14ac:dyDescent="0.3">
      <c r="B76" s="171" t="s">
        <v>62</v>
      </c>
      <c r="C76" s="172"/>
      <c r="D76" s="172"/>
      <c r="E76" s="172"/>
      <c r="F76" s="172"/>
      <c r="G76" s="172"/>
      <c r="H76" s="172"/>
      <c r="I76" s="173"/>
      <c r="J76" s="2"/>
      <c r="K76" s="171" t="s">
        <v>63</v>
      </c>
      <c r="L76" s="172"/>
      <c r="M76" s="172"/>
      <c r="N76" s="172"/>
      <c r="O76" s="172"/>
      <c r="P76" s="172"/>
      <c r="Q76" s="172"/>
      <c r="R76" s="173"/>
      <c r="S76" s="122"/>
      <c r="T76" s="8"/>
      <c r="U76" s="8"/>
      <c r="V76" s="8"/>
    </row>
    <row r="77" spans="1:23" ht="15" customHeight="1" x14ac:dyDescent="0.3">
      <c r="B77" s="168"/>
      <c r="C77" s="169"/>
      <c r="D77" s="169"/>
      <c r="E77" s="169"/>
      <c r="F77" s="169"/>
      <c r="G77" s="169"/>
      <c r="H77" s="169"/>
      <c r="I77" s="170"/>
      <c r="J77" s="2"/>
      <c r="K77" s="168"/>
      <c r="L77" s="169"/>
      <c r="M77" s="169"/>
      <c r="N77" s="169"/>
      <c r="O77" s="169"/>
      <c r="P77" s="169"/>
      <c r="Q77" s="169"/>
      <c r="R77" s="170"/>
      <c r="S77" s="8"/>
      <c r="T77" s="8"/>
      <c r="U77" s="8"/>
      <c r="V77" s="8"/>
    </row>
    <row r="78" spans="1:23" ht="15" customHeight="1" x14ac:dyDescent="0.3">
      <c r="B78" s="125" t="s">
        <v>10</v>
      </c>
      <c r="C78" s="126" t="s">
        <v>4</v>
      </c>
      <c r="D78" s="126" t="s">
        <v>5</v>
      </c>
      <c r="E78" s="126" t="s">
        <v>6</v>
      </c>
      <c r="F78" s="126" t="s">
        <v>3</v>
      </c>
      <c r="G78" s="126" t="s">
        <v>7</v>
      </c>
      <c r="H78" s="126" t="s">
        <v>7</v>
      </c>
      <c r="I78" s="127" t="s">
        <v>8</v>
      </c>
      <c r="J78" s="2"/>
      <c r="K78" s="37" t="s">
        <v>10</v>
      </c>
      <c r="L78" s="38" t="s">
        <v>4</v>
      </c>
      <c r="M78" s="38" t="s">
        <v>5</v>
      </c>
      <c r="N78" s="38" t="s">
        <v>6</v>
      </c>
      <c r="O78" s="38" t="s">
        <v>3</v>
      </c>
      <c r="P78" s="38" t="s">
        <v>7</v>
      </c>
      <c r="Q78" s="38" t="s">
        <v>7</v>
      </c>
      <c r="R78" s="71" t="s">
        <v>8</v>
      </c>
      <c r="S78" s="8"/>
      <c r="T78" s="8"/>
      <c r="U78" s="8"/>
      <c r="V78" s="8"/>
    </row>
    <row r="79" spans="1:23" ht="15" customHeight="1" x14ac:dyDescent="0.3">
      <c r="A79" s="1" t="s">
        <v>223</v>
      </c>
      <c r="B79" s="128" t="str">
        <f>LEFT(RIGHT(RTD("cqg.rtd", ,"ContractData",A79, "LongDescription",, "T"),14),3)&amp;" &amp; "&amp;LEFT(RIGHT(RTD("cqg.rtd", ,"ContractData",A79, "LongDescription",, "T"),4),3)</f>
        <v>X24 &amp; J25</v>
      </c>
      <c r="C79" s="45" t="str">
        <f>IF(B79="","",TEXT(RTD("cqg.rtd", ,"ContractData",A79, "Open",,"T"),$D$1))</f>
        <v/>
      </c>
      <c r="D79" s="45" t="str">
        <f>IF(B79="","",TEXT(RTD("cqg.rtd",,"ContractData",A79,"High",,"T"),$D$1))</f>
        <v/>
      </c>
      <c r="E79" s="45" t="str">
        <f>IF(B79="","",TEXT(RTD("cqg.rtd", ,"ContractData",A79, "Low",,"T"),$D$1))</f>
        <v/>
      </c>
      <c r="F79" s="45" t="str">
        <f>IFERROR(IF(B79="","",TEXT(RTD("cqg.rtd",,"ContractData",A79,"LastTradeorSettle",,"T"),$D$1)),"")</f>
        <v/>
      </c>
      <c r="G79" s="74" t="str">
        <f>IFERROR(IF(B79="","",TEXT(RTD("cqg.rtd",,"ContractData",A79,"NetLastTradeToday",,"T"),$D$1)*1),"")</f>
        <v/>
      </c>
      <c r="H79" s="75" t="str">
        <f>IFERROR(IF(B79="","",TEXT(RTD("cqg.rtd",,"ContractData",A79,"NetLastTradeToday",,"T"),$D$1)*1),"")</f>
        <v/>
      </c>
      <c r="I79" s="78">
        <f>IF(B79="","",RTD("cqg.rtd", ,"ContractData",A79, "T_CVol"))</f>
        <v>0</v>
      </c>
      <c r="J79" s="1" t="s">
        <v>228</v>
      </c>
      <c r="K79" s="73" t="str">
        <f>LEFT(RIGHT(RTD("cqg.rtd", ,"ContractData",J79, "LongDescription",, "T"),14),3)&amp;" &amp; "&amp;LEFT(RIGHT(RTD("cqg.rtd", ,"ContractData",J79, "LongDescription",, "T"),4),3)</f>
        <v>F25 &amp; N25</v>
      </c>
      <c r="L79" s="45" t="str">
        <f>IF(K79="","",TEXT(RTD("cqg.rtd", ,"ContractData",J79, "Open",,"T"),$D$1))</f>
        <v/>
      </c>
      <c r="M79" s="45" t="str">
        <f>IF(K79="","",TEXT(RTD("cqg.rtd",,"ContractData",J79,"High",,"T"),$D$1))</f>
        <v/>
      </c>
      <c r="N79" s="45" t="str">
        <f>IF(K79="","",TEXT(RTD("cqg.rtd", ,"ContractData",J79, "Low",,"T"),$D$1))</f>
        <v/>
      </c>
      <c r="O79" s="45" t="str">
        <f>IF(K79="","",TEXT(RTD("cqg.rtd",,"ContractData",J79,"LastTradeorSettle",,"T"),$D$1))</f>
        <v/>
      </c>
      <c r="P79" s="74" t="e">
        <f>IF(K79="","",TEXT(RTD("cqg.rtd",,"ContractData",J79,"NetLastTradeToday",,"T"),$D$1)*1)</f>
        <v>#VALUE!</v>
      </c>
      <c r="Q79" s="75" t="str">
        <f>IFERROR(IF(K79="","",TEXT(RTD("cqg.rtd",,"ContractData",J79,"NetLastTradeToday",,"T"),$D$1)*1),"")</f>
        <v/>
      </c>
      <c r="R79" s="78">
        <f>IF(K79="","",RTD("cqg.rtd", ,"ContractData",J79, "T_CVol"))</f>
        <v>0</v>
      </c>
    </row>
    <row r="80" spans="1:23" ht="15" customHeight="1" x14ac:dyDescent="0.3">
      <c r="A80" s="1" t="s">
        <v>224</v>
      </c>
      <c r="B80" s="128" t="str">
        <f>LEFT(RIGHT(RTD("cqg.rtd", ,"ContractData",A80, "LongDescription",, "T"),14),3)&amp;" &amp; "&amp;LEFT(RIGHT(RTD("cqg.rtd", ,"ContractData",A80, "LongDescription",, "T"),4),3)</f>
        <v>Z24 &amp; K25</v>
      </c>
      <c r="C80" s="45" t="str">
        <f>IF(B80="","",TEXT(RTD("cqg.rtd", ,"ContractData",A80, "Open",,"T"),$D$1))</f>
        <v/>
      </c>
      <c r="D80" s="45" t="str">
        <f>IF(B80="","",TEXT(RTD("cqg.rtd",,"ContractData",A80,"High",,"T"),$D$1))</f>
        <v/>
      </c>
      <c r="E80" s="45" t="str">
        <f>IF(B80="","",TEXT(RTD("cqg.rtd", ,"ContractData",A80, "Low",,"T"),$D$1))</f>
        <v/>
      </c>
      <c r="F80" s="45" t="str">
        <f>IFERROR(IF(B80="","",TEXT(RTD("cqg.rtd",,"ContractData",A80,"LastTradeorSettle",,"T"),$D$1)),"")</f>
        <v/>
      </c>
      <c r="G80" s="74" t="str">
        <f>IFERROR(IF(B80="","",TEXT(RTD("cqg.rtd",,"ContractData",A80,"NetLastTradeToday",,"T"),$D$1)*1),"")</f>
        <v/>
      </c>
      <c r="H80" s="75" t="str">
        <f>IFERROR(IF(B80="","",TEXT(RTD("cqg.rtd",,"ContractData",A80,"NetLastTradeToday",,"T"),$D$1)*1),"")</f>
        <v/>
      </c>
      <c r="I80" s="78">
        <f>IF(B80="","",RTD("cqg.rtd", ,"ContractData",A80, "T_CVol"))</f>
        <v>0</v>
      </c>
      <c r="J80" s="1" t="s">
        <v>229</v>
      </c>
      <c r="K80" s="73" t="str">
        <f>LEFT(RIGHT(RTD("cqg.rtd", ,"ContractData",J80, "LongDescription",, "T"),14),3)&amp;" &amp; "&amp;LEFT(RIGHT(RTD("cqg.rtd", ,"ContractData",J80, "LongDescription",, "T"),4),3)</f>
        <v>H25 &amp; U25</v>
      </c>
      <c r="L80" s="45" t="str">
        <f>IF(K80="","",TEXT(RTD("cqg.rtd", ,"ContractData",J80, "Open",,"T"),$D$1))</f>
        <v/>
      </c>
      <c r="M80" s="45" t="str">
        <f>IF(K80="","",TEXT(RTD("cqg.rtd",,"ContractData",J80,"High",,"T"),$D$1))</f>
        <v/>
      </c>
      <c r="N80" s="45" t="str">
        <f>IF(K80="","",TEXT(RTD("cqg.rtd", ,"ContractData",J80, "Low",,"T"),$D$1))</f>
        <v/>
      </c>
      <c r="O80" s="45" t="str">
        <f>IF(K80="","",TEXT(RTD("cqg.rtd",,"ContractData",J80,"LastTradeorSettle",,"T"),$D$1))</f>
        <v/>
      </c>
      <c r="P80" s="74" t="e">
        <f>IF(K80="","",TEXT(RTD("cqg.rtd",,"ContractData",J80,"NetLastTradeToday",,"T"),$D$1)*1)</f>
        <v>#VALUE!</v>
      </c>
      <c r="Q80" s="75" t="str">
        <f>IFERROR(IF(K80="","",TEXT(RTD("cqg.rtd",,"ContractData",J80,"NetLastTradeToday",,"T"),$D$1)*1),"")</f>
        <v/>
      </c>
      <c r="R80" s="78">
        <f>IF(K80="","",RTD("cqg.rtd", ,"ContractData",J80, "T_CVol"))</f>
        <v>0</v>
      </c>
    </row>
    <row r="81" spans="1:18" ht="15" customHeight="1" x14ac:dyDescent="0.3">
      <c r="A81" s="1" t="s">
        <v>225</v>
      </c>
      <c r="B81" s="128" t="str">
        <f>LEFT(RIGHT(RTD("cqg.rtd", ,"ContractData",A81, "LongDescription",, "T"),14),3)&amp;" &amp; "&amp;LEFT(RIGHT(RTD("cqg.rtd", ,"ContractData",A81, "LongDescription",, "T"),4),3)</f>
        <v>G25 &amp; N25</v>
      </c>
      <c r="C81" s="45" t="str">
        <f>IF(B81="","",TEXT(RTD("cqg.rtd", ,"ContractData",A81, "Open",,"T"),$D$1))</f>
        <v/>
      </c>
      <c r="D81" s="45" t="str">
        <f>IF(B81="","",TEXT(RTD("cqg.rtd",,"ContractData",A81,"High",,"T"),$D$1))</f>
        <v/>
      </c>
      <c r="E81" s="45" t="str">
        <f>IF(B81="","",TEXT(RTD("cqg.rtd", ,"ContractData",A81, "Low",,"T"),$D$1))</f>
        <v/>
      </c>
      <c r="F81" s="45" t="str">
        <f>IFERROR(IF(B81="","",TEXT(RTD("cqg.rtd",,"ContractData",A81,"LastTradeorSettle",,"T"),$D$1)),"")</f>
        <v/>
      </c>
      <c r="G81" s="74" t="str">
        <f>IFERROR(IF(B81="","",TEXT(RTD("cqg.rtd",,"ContractData",A81,"NetLastTradeToday",,"T"),$D$1)*1),"")</f>
        <v/>
      </c>
      <c r="H81" s="75" t="str">
        <f>IFERROR(IF(B81="","",TEXT(RTD("cqg.rtd",,"ContractData",A81,"NetLastTradeToday",,"T"),$D$1)*1),"")</f>
        <v/>
      </c>
      <c r="I81" s="78">
        <f>IF(B81="","",RTD("cqg.rtd", ,"ContractData",A81, "T_CVol"))</f>
        <v>0</v>
      </c>
      <c r="J81" s="1" t="s">
        <v>230</v>
      </c>
      <c r="K81" s="73"/>
      <c r="L81" s="45"/>
      <c r="M81" s="45"/>
      <c r="N81" s="45"/>
      <c r="O81" s="45"/>
      <c r="P81" s="74"/>
      <c r="Q81" s="75"/>
      <c r="R81" s="78"/>
    </row>
    <row r="82" spans="1:18" ht="15" customHeight="1" x14ac:dyDescent="0.3">
      <c r="A82" s="1" t="s">
        <v>226</v>
      </c>
      <c r="B82" s="128" t="str">
        <f>LEFT(RIGHT(RTD("cqg.rtd", ,"ContractData",A82, "LongDescription",, "T"),14),3)&amp;" &amp; "&amp;LEFT(RIGHT(RTD("cqg.rtd", ,"ContractData",A82, "LongDescription",, "T"),4),3)</f>
        <v>J25 &amp; U25</v>
      </c>
      <c r="C82" s="45" t="str">
        <f>IF(B82="","",TEXT(RTD("cqg.rtd", ,"ContractData",A82, "Open",,"T"),$D$1))</f>
        <v/>
      </c>
      <c r="D82" s="45" t="str">
        <f>IF(B82="","",TEXT(RTD("cqg.rtd",,"ContractData",A82,"High",,"T"),$D$1))</f>
        <v/>
      </c>
      <c r="E82" s="45" t="str">
        <f>IF(B82="","",TEXT(RTD("cqg.rtd", ,"ContractData",A82, "Low",,"T"),$D$1))</f>
        <v/>
      </c>
      <c r="F82" s="45" t="str">
        <f>IFERROR(IF(B82="","",TEXT(RTD("cqg.rtd",,"ContractData",A82,"LastTradeorSettle",,"T"),$D$1)),"")</f>
        <v/>
      </c>
      <c r="G82" s="74" t="str">
        <f>IFERROR(IF(B82="","",TEXT(RTD("cqg.rtd",,"ContractData",A82,"NetLastTradeToday",,"T"),$D$1)*1),"")</f>
        <v/>
      </c>
      <c r="H82" s="75" t="str">
        <f>IFERROR(IF(B82="","",TEXT(RTD("cqg.rtd",,"ContractData",A82,"NetLastTradeToday",,"T"),$D$1)*1),"")</f>
        <v/>
      </c>
      <c r="I82" s="78">
        <f>IF(B82="","",RTD("cqg.rtd", ,"ContractData",A82, "T_CVol"))</f>
        <v>0</v>
      </c>
      <c r="J82" s="87"/>
      <c r="K82" s="98"/>
      <c r="L82" s="98"/>
      <c r="M82" s="98"/>
      <c r="N82" s="98"/>
      <c r="O82" s="98"/>
      <c r="P82" s="98"/>
      <c r="Q82" s="98"/>
      <c r="R82" s="99"/>
    </row>
    <row r="83" spans="1:18" ht="15" customHeight="1" x14ac:dyDescent="0.3">
      <c r="A83" s="1" t="s">
        <v>227</v>
      </c>
      <c r="B83" s="128" t="str">
        <f>LEFT(RIGHT(RTD("cqg.rtd", ,"ContractData",A83, "LongDescription",, "T"),14),3)&amp;" &amp; "&amp;LEFT(RIGHT(RTD("cqg.rtd", ,"ContractData",A83, "LongDescription",, "T"),4),3)</f>
        <v>N25 &amp; Z25</v>
      </c>
      <c r="C83" s="45" t="str">
        <f>IF(B83="","",TEXT(RTD("cqg.rtd", ,"ContractData",A83, "Open",,"T"),$D$1))</f>
        <v/>
      </c>
      <c r="D83" s="45" t="str">
        <f>IF(B83="","",TEXT(RTD("cqg.rtd",,"ContractData",A83,"High",,"T"),$D$1))</f>
        <v/>
      </c>
      <c r="E83" s="45" t="str">
        <f>IF(B83="","",TEXT(RTD("cqg.rtd", ,"ContractData",A83, "Low",,"T"),$D$1))</f>
        <v/>
      </c>
      <c r="F83" s="45" t="str">
        <f>IFERROR(IF(B83="","",TEXT(RTD("cqg.rtd",,"ContractData",A83,"LastTradeorSettle",,"T"),$D$1)),"")</f>
        <v/>
      </c>
      <c r="G83" s="74" t="str">
        <f>IFERROR(IF(B83="","",TEXT(RTD("cqg.rtd",,"ContractData",A83,"NetLastTradeToday",,"T"),$D$1)*1),"")</f>
        <v/>
      </c>
      <c r="H83" s="75" t="str">
        <f>IFERROR(IF(B83="","",TEXT(RTD("cqg.rtd",,"ContractData",A83,"NetLastTradeToday",,"T"),$D$1)*1),"")</f>
        <v/>
      </c>
      <c r="I83" s="78">
        <f>IF(B83="","",RTD("cqg.rtd", ,"ContractData",A83, "T_CVol"))</f>
        <v>0</v>
      </c>
      <c r="J83" s="87"/>
      <c r="K83" s="98"/>
      <c r="L83" s="98"/>
      <c r="M83" s="98"/>
      <c r="N83" s="98"/>
      <c r="O83" s="98"/>
      <c r="P83" s="98"/>
      <c r="Q83" s="98"/>
      <c r="R83" s="99"/>
    </row>
    <row r="84" spans="1:18" ht="15" customHeight="1" x14ac:dyDescent="0.3">
      <c r="A84" s="1"/>
      <c r="B84" s="35"/>
      <c r="C84" s="8"/>
      <c r="D84" s="8"/>
      <c r="E84" s="8"/>
      <c r="F84" s="8"/>
      <c r="G84" s="81"/>
      <c r="H84" s="82"/>
      <c r="I84" s="129"/>
      <c r="J84" s="87"/>
      <c r="K84" s="98"/>
      <c r="L84" s="98"/>
      <c r="M84" s="98"/>
      <c r="N84" s="98"/>
      <c r="O84" s="98"/>
      <c r="P84" s="98"/>
      <c r="Q84" s="98"/>
      <c r="R84" s="99"/>
    </row>
    <row r="85" spans="1:18" ht="15" customHeight="1" x14ac:dyDescent="0.3">
      <c r="A85" s="1"/>
      <c r="B85" s="176" t="s">
        <v>64</v>
      </c>
      <c r="C85" s="214"/>
      <c r="D85" s="214"/>
      <c r="E85" s="214"/>
      <c r="F85" s="215"/>
      <c r="G85" s="82"/>
      <c r="H85" s="82"/>
      <c r="I85" s="129"/>
      <c r="J85" s="87"/>
      <c r="K85" s="221" t="s">
        <v>64</v>
      </c>
      <c r="L85" s="222"/>
      <c r="M85" s="222"/>
      <c r="N85" s="130"/>
      <c r="O85" s="130"/>
      <c r="P85" s="98"/>
      <c r="Q85" s="98"/>
      <c r="R85" s="99"/>
    </row>
    <row r="86" spans="1:18" ht="15" customHeight="1" x14ac:dyDescent="0.3">
      <c r="B86" s="89" t="str">
        <f>B79</f>
        <v>X24 &amp; J25</v>
      </c>
      <c r="C86" s="94" t="str">
        <f>B80</f>
        <v>Z24 &amp; K25</v>
      </c>
      <c r="D86" s="94" t="str">
        <f>B81</f>
        <v>G25 &amp; N25</v>
      </c>
      <c r="E86" s="94" t="str">
        <f>B82</f>
        <v>J25 &amp; U25</v>
      </c>
      <c r="F86" s="94" t="str">
        <f>B83</f>
        <v>N25 &amp; Z25</v>
      </c>
      <c r="G86" s="82"/>
      <c r="H86" s="82"/>
      <c r="I86" s="129"/>
      <c r="J86" s="87"/>
      <c r="K86" s="131" t="str">
        <f>K79</f>
        <v>F25 &amp; N25</v>
      </c>
      <c r="L86" s="131" t="str">
        <f>K80</f>
        <v>H25 &amp; U25</v>
      </c>
      <c r="M86" s="131"/>
      <c r="N86" s="68"/>
      <c r="O86" s="68"/>
      <c r="P86" s="98"/>
      <c r="Q86" s="98"/>
      <c r="R86" s="99"/>
    </row>
    <row r="87" spans="1:18" ht="15" customHeight="1" x14ac:dyDescent="0.3">
      <c r="B87" s="112" t="str">
        <f>IF(B86="","",IF(RTD("cqg.rtd",,"ContractData",A79,"Ask",,"T")="","",TEXT(RTD("cqg.rtd",,"ContractData",A79,"Ask",,"T"),$D$1)&amp;" "&amp;"A"))</f>
        <v/>
      </c>
      <c r="C87" s="23" t="str">
        <f>IF(C86="","",IF(RTD("cqg.rtd",,"ContractData",A80,"Ask",,"T")="","",TEXT(RTD("cqg.rtd",,"ContractData",A80,"Ask",,"T"),$D$1)&amp;" "&amp;"A"))</f>
        <v>-929.40 A</v>
      </c>
      <c r="D87" s="113" t="str">
        <f>IF(D86="","",IF(RTD("cqg.rtd",,"ContractData",A81,"Ask",,"T")="","",TEXT(RTD("cqg.rtd",,"ContractData",A81,"Ask",,"T"),$D$1)&amp;" "&amp;"A"))</f>
        <v>-923.40 A</v>
      </c>
      <c r="E87" s="113" t="str">
        <f>IF(E86="","",IF(RTD("cqg.rtd",,"ContractData",A82,"Ask",,"T")="","",TEXT(RTD("cqg.rtd",,"ContractData",A82,"Ask",,"T"),$D$1)&amp;" "&amp;"A"))</f>
        <v/>
      </c>
      <c r="F87" s="113" t="str">
        <f>IF(F86="","",IF(RTD("cqg.rtd",,"ContractData",A83,"Ask",,"T")="","",TEXT(RTD("cqg.rtd",,"ContractData",A83,"Ask",,"T"),$D$1)&amp;" "&amp;"A"))</f>
        <v>195.00 A</v>
      </c>
      <c r="G87" s="82"/>
      <c r="H87" s="82"/>
      <c r="I87" s="129"/>
      <c r="J87" s="87"/>
      <c r="K87" s="95" t="str">
        <f>IF(K86="","",IF(RTD("cqg.rtd",,"ContractData",J79,"Ask",,"T")="","",TEXT(RTD("cqg.rtd",,"ContractData",J79,"Ask",,"T"),$D$1)&amp;" "&amp;"A"))</f>
        <v>-938.20 A</v>
      </c>
      <c r="L87" s="132" t="str">
        <f>IF(L86="","",IF(RTD("cqg.rtd",,"ContractData",J80,"Ask",,"T")="","",TEXT(RTD("cqg.rtd",,"ContractData",J80,"Ask",,"T"),$D$1)&amp;" "&amp;"A"))</f>
        <v>-827.60 A</v>
      </c>
      <c r="M87" s="132"/>
      <c r="N87" s="70"/>
      <c r="O87" s="70"/>
      <c r="P87" s="98"/>
      <c r="Q87" s="98"/>
      <c r="R87" s="99"/>
    </row>
    <row r="88" spans="1:18" ht="15" customHeight="1" x14ac:dyDescent="0.3">
      <c r="B88" s="117" t="str">
        <f>IF(B86="","",IF(RTD("cqg.rtd",,"ContractData",A79,"BID",,"T")="","",TEXT(RTD("cqg.rtd",,"ContractData",A79,"BID",,"T"),$D$1)&amp;" "&amp;"B"))</f>
        <v/>
      </c>
      <c r="C88" s="117" t="str">
        <f>IF(C86="","",IF(RTD("cqg.rtd",,"ContractData",A80,"Bid",,"T")="","",TEXT(RTD("cqg.rtd",,"ContractData",A80,"Bid",,"T"),$D$1)&amp;" "&amp;"B"))</f>
        <v>-947.40 B</v>
      </c>
      <c r="D88" s="113" t="str">
        <f>IF(D86="","",IF(RTD("cqg.rtd",,"ContractData",A81,"Bid",,"T")="","",TEXT(RTD("cqg.rtd",,"ContractData",A81,"Bid",,"T"),$D$1)&amp;" "&amp;"B"))</f>
        <v>-970.00 B</v>
      </c>
      <c r="E88" s="113" t="str">
        <f>IF(E86="","",IF(RTD("cqg.rtd",,"ContractData",A82,"Bid",,"T")="","",TEXT(RTD("cqg.rtd",,"ContractData",A82,"Bid",,"T"),$D$1)&amp;" "&amp;"B"))</f>
        <v/>
      </c>
      <c r="F88" s="113" t="str">
        <f>IF(F86="","",IF(RTD("cqg.rtd",,"ContractData",A83,"Bid",,"T")="","",TEXT(RTD("cqg.rtd",,"ContractData",A83,"Bid",,"T"),$D$1)&amp;" "&amp;"B"))</f>
        <v>140.00 B</v>
      </c>
      <c r="G88" s="82"/>
      <c r="H88" s="82"/>
      <c r="I88" s="129"/>
      <c r="J88" s="87"/>
      <c r="K88" s="95" t="str">
        <f>IF(K86="","",IF(RTD("cqg.rtd",,"ContractData",J79,"BID",,"T")="","",TEXT(RTD("cqg.rtd",,"ContractData",J79,"BID",,"T"),$D$1)&amp;" "&amp;"B"))</f>
        <v>-960.00 B</v>
      </c>
      <c r="L88" s="95" t="str">
        <f>IF(L86="","",IF(RTD("cqg.rtd",,"ContractData",J80,"Bid",,"T")="","",TEXT(RTD("cqg.rtd",,"ContractData",J80,"Bid",,"T"),$D$1)&amp;" "&amp;"B"))</f>
        <v>-869.80 B</v>
      </c>
      <c r="M88" s="132"/>
      <c r="N88" s="70"/>
      <c r="O88" s="70"/>
      <c r="P88" s="98"/>
      <c r="Q88" s="98"/>
      <c r="R88" s="99"/>
    </row>
    <row r="89" spans="1:18" ht="15" customHeight="1" x14ac:dyDescent="0.3">
      <c r="B89" s="118" t="str">
        <f>IF(B86="","",IF(RTD("cqg.rtd",,"StudyData",A79,"Bar",, "Close", "D",,,,,,"T")="","",TEXT(RTD("cqg.rtd",,"StudyData",A79,"Bar",, "Close", "D",,,,,,"T"),$D$1)&amp;" "&amp;"L"))</f>
        <v/>
      </c>
      <c r="C89" s="96" t="str">
        <f>IF(C86="","",IF(RTD("cqg.rtd",,"StudyData",A80,  "Bar",, "Close", "D",,,,,,"T")="","",TEXT(RTD("cqg.rtd",,"StudyData",A80,  "Bar",, "Close", "D",,,,,,"T"),$D$1)&amp;" "&amp;"L"))</f>
        <v/>
      </c>
      <c r="D89" s="113" t="str">
        <f>IF(D86="","",IF(RTD("cqg.rtd",,"StudyData",A81,  "Bar",, "Close", "D",,,,,,"T")="","",TEXT(RTD("cqg.rtd",,"StudyData",A81,  "Bar",, "Close", "D",,,,,,"T"),$D$1)&amp;" "&amp;"L"))</f>
        <v/>
      </c>
      <c r="E89" s="113" t="str">
        <f>IF(E86="","",IF(RTD("cqg.rtd",,"StudyData",A82,  "Bar",, "Close", "D",,,,,,"T")="","",TEXT(RTD("cqg.rtd",,"StudyData",A82,  "Bar",, "Close", "D",,,,,,"T"),$D$1)&amp;" "&amp;"L"))</f>
        <v/>
      </c>
      <c r="F89" s="113" t="str">
        <f>IF(F86="","",IF(RTD("cqg.rtd",,"StudyData",A83,  "Bar",, "Close", "D",,,,,,"T")="","",TEXT(RTD("cqg.rtd",,"StudyData",A83,  "Bar",, "Close", "D",,,,,,"T"),$D$1)&amp;" "&amp;"L"))</f>
        <v/>
      </c>
      <c r="G89" s="82"/>
      <c r="H89" s="82"/>
      <c r="I89" s="129"/>
      <c r="J89" s="87"/>
      <c r="K89" s="95" t="str">
        <f>IF(K86="","",IF(RTD("cqg.rtd",,"StudyData",J79,"Bar",, "Close", "D",,,,,,"T")="","",TEXT(RTD("cqg.rtd",,"StudyData",J79,"Bar",, "Close", "D",,,,,,"T"),$D$1)&amp;" "&amp;"L"))</f>
        <v/>
      </c>
      <c r="L89" s="96" t="str">
        <f>IF(L86="","",IF(RTD("cqg.rtd",,"StudyData",J80,  "Bar",, "Close", "D",,,,,,"T")="","",TEXT(RTD("cqg.rtd",,"StudyData",J80,  "Bar",, "Close", "D",,,,,,"T"),$D$1)&amp;" "&amp;"L"))</f>
        <v/>
      </c>
      <c r="M89" s="132"/>
      <c r="N89" s="70"/>
      <c r="O89" s="70"/>
      <c r="P89" s="98"/>
      <c r="Q89" s="98"/>
      <c r="R89" s="99"/>
    </row>
    <row r="90" spans="1:18" ht="15" customHeight="1" x14ac:dyDescent="0.3">
      <c r="B90" s="35"/>
      <c r="C90" s="70"/>
      <c r="D90" s="8"/>
      <c r="E90" s="8"/>
      <c r="F90" s="8"/>
      <c r="G90" s="82"/>
      <c r="H90" s="82"/>
      <c r="I90" s="129"/>
      <c r="J90" s="87"/>
      <c r="K90" s="98"/>
      <c r="L90" s="98"/>
      <c r="M90" s="98"/>
      <c r="N90" s="52"/>
      <c r="O90" s="52"/>
      <c r="P90" s="98"/>
      <c r="Q90" s="98"/>
      <c r="R90" s="99"/>
    </row>
    <row r="91" spans="1:18" ht="15" customHeight="1" x14ac:dyDescent="0.3">
      <c r="B91" s="35"/>
      <c r="C91" s="70"/>
      <c r="D91" s="8"/>
      <c r="E91" s="8"/>
      <c r="F91" s="8"/>
      <c r="G91" s="82"/>
      <c r="H91" s="82"/>
      <c r="I91" s="129"/>
      <c r="J91" s="87"/>
      <c r="K91" s="98"/>
      <c r="L91" s="98"/>
      <c r="M91" s="98"/>
      <c r="N91" s="98"/>
      <c r="O91" s="98"/>
      <c r="P91" s="98"/>
      <c r="Q91" s="98"/>
      <c r="R91" s="99"/>
    </row>
    <row r="92" spans="1:18" ht="15" customHeight="1" x14ac:dyDescent="0.3">
      <c r="B92" s="35"/>
      <c r="C92" s="70"/>
      <c r="D92" s="8"/>
      <c r="E92" s="8"/>
      <c r="F92" s="8"/>
      <c r="G92" s="82"/>
      <c r="H92" s="82"/>
      <c r="I92" s="129"/>
      <c r="J92" s="87"/>
      <c r="K92" s="98"/>
      <c r="L92" s="98"/>
      <c r="M92" s="98"/>
      <c r="N92" s="98"/>
      <c r="O92" s="98"/>
      <c r="P92" s="98"/>
      <c r="Q92" s="98"/>
      <c r="R92" s="99"/>
    </row>
    <row r="93" spans="1:18" ht="15" customHeight="1" x14ac:dyDescent="0.3">
      <c r="B93" s="35"/>
      <c r="C93" s="70"/>
      <c r="D93" s="8"/>
      <c r="E93" s="8"/>
      <c r="F93" s="8"/>
      <c r="G93" s="82"/>
      <c r="H93" s="82"/>
      <c r="I93" s="129"/>
      <c r="J93" s="87"/>
      <c r="K93" s="98"/>
      <c r="L93" s="98"/>
      <c r="M93" s="98"/>
      <c r="N93" s="98"/>
      <c r="O93" s="98"/>
      <c r="P93" s="98"/>
      <c r="Q93" s="98"/>
      <c r="R93" s="99"/>
    </row>
    <row r="94" spans="1:18" ht="15" customHeight="1" x14ac:dyDescent="0.3">
      <c r="B94" s="35"/>
      <c r="C94" s="70"/>
      <c r="D94" s="8"/>
      <c r="E94" s="8"/>
      <c r="F94" s="8"/>
      <c r="G94" s="82"/>
      <c r="H94" s="82"/>
      <c r="I94" s="129"/>
      <c r="J94" s="87"/>
      <c r="K94" s="98"/>
      <c r="L94" s="98"/>
      <c r="M94" s="98"/>
      <c r="N94" s="98"/>
      <c r="O94" s="98"/>
      <c r="P94" s="98"/>
      <c r="Q94" s="98"/>
      <c r="R94" s="99"/>
    </row>
    <row r="95" spans="1:18" ht="15" customHeight="1" x14ac:dyDescent="0.3">
      <c r="B95" s="35"/>
      <c r="C95" s="70"/>
      <c r="D95" s="8"/>
      <c r="E95" s="8"/>
      <c r="F95" s="8"/>
      <c r="G95" s="82"/>
      <c r="H95" s="82"/>
      <c r="I95" s="129"/>
      <c r="J95" s="87"/>
      <c r="K95" s="98"/>
      <c r="L95" s="98"/>
      <c r="M95" s="98"/>
      <c r="N95" s="98"/>
      <c r="O95" s="98"/>
      <c r="P95" s="98"/>
      <c r="Q95" s="98"/>
      <c r="R95" s="99"/>
    </row>
    <row r="96" spans="1:18" ht="15" customHeight="1" x14ac:dyDescent="0.3">
      <c r="B96" s="35"/>
      <c r="C96" s="70"/>
      <c r="D96" s="8"/>
      <c r="E96" s="8"/>
      <c r="F96" s="8"/>
      <c r="G96" s="82"/>
      <c r="H96" s="82"/>
      <c r="I96" s="129"/>
      <c r="J96" s="87"/>
      <c r="K96" s="98"/>
      <c r="L96" s="98"/>
      <c r="M96" s="98"/>
      <c r="N96" s="98"/>
      <c r="O96" s="98"/>
      <c r="P96" s="98"/>
      <c r="Q96" s="98"/>
      <c r="R96" s="99"/>
    </row>
    <row r="97" spans="1:23" ht="15" customHeight="1" x14ac:dyDescent="0.3">
      <c r="B97" s="35"/>
      <c r="C97" s="70"/>
      <c r="D97" s="8"/>
      <c r="E97" s="8"/>
      <c r="F97" s="8"/>
      <c r="G97" s="82"/>
      <c r="H97" s="82"/>
      <c r="I97" s="129"/>
      <c r="J97" s="87"/>
      <c r="K97" s="98"/>
      <c r="L97" s="98"/>
      <c r="M97" s="98"/>
      <c r="N97" s="98"/>
      <c r="O97" s="98"/>
      <c r="P97" s="98"/>
      <c r="Q97" s="98"/>
      <c r="R97" s="99"/>
    </row>
    <row r="98" spans="1:23" ht="15" customHeight="1" x14ac:dyDescent="0.3">
      <c r="B98" s="35"/>
      <c r="C98" s="70"/>
      <c r="D98" s="8"/>
      <c r="E98" s="8"/>
      <c r="F98" s="8"/>
      <c r="G98" s="82"/>
      <c r="H98" s="82"/>
      <c r="I98" s="129"/>
      <c r="J98" s="87"/>
      <c r="K98" s="98"/>
      <c r="L98" s="98"/>
      <c r="M98" s="98"/>
      <c r="N98" s="98"/>
      <c r="O98" s="98"/>
      <c r="P98" s="98"/>
      <c r="Q98" s="98"/>
      <c r="R98" s="99"/>
    </row>
    <row r="99" spans="1:23" ht="15" customHeight="1" x14ac:dyDescent="0.2">
      <c r="B99" s="133"/>
      <c r="C99" s="134"/>
      <c r="D99" s="134"/>
      <c r="E99" s="135"/>
      <c r="F99" s="135"/>
      <c r="G99" s="135"/>
      <c r="H99" s="135"/>
      <c r="I99" s="136"/>
      <c r="J99" s="136"/>
      <c r="K99" s="136"/>
      <c r="L99" s="137"/>
      <c r="M99" s="138"/>
      <c r="N99" s="163"/>
      <c r="O99" s="163"/>
      <c r="P99" s="220"/>
      <c r="Q99" s="220"/>
      <c r="R99" s="162"/>
      <c r="S99" s="162"/>
      <c r="T99" s="138"/>
      <c r="U99" s="163"/>
      <c r="V99" s="163"/>
    </row>
    <row r="100" spans="1:23" ht="15" customHeight="1" x14ac:dyDescent="0.2">
      <c r="B100" s="139"/>
      <c r="C100" s="211" t="s">
        <v>13</v>
      </c>
      <c r="D100" s="211"/>
      <c r="E100" s="211"/>
      <c r="F100" s="211" t="s">
        <v>11</v>
      </c>
      <c r="G100" s="211"/>
      <c r="H100" s="211"/>
      <c r="I100" s="140"/>
      <c r="J100" s="140"/>
      <c r="K100" s="140"/>
      <c r="L100" s="141"/>
      <c r="M100" s="142"/>
      <c r="N100" s="219"/>
      <c r="O100" s="219"/>
      <c r="P100" s="218"/>
      <c r="Q100" s="218"/>
      <c r="R100" s="216"/>
      <c r="S100" s="216"/>
      <c r="T100" s="138"/>
      <c r="U100" s="163"/>
      <c r="V100" s="163"/>
    </row>
    <row r="101" spans="1:23" ht="15" customHeight="1" x14ac:dyDescent="0.2">
      <c r="B101" s="52"/>
      <c r="C101" s="52"/>
      <c r="D101" s="52"/>
      <c r="E101" s="52"/>
      <c r="F101" s="98"/>
      <c r="G101" s="98"/>
      <c r="L101" s="143"/>
      <c r="M101" s="143"/>
      <c r="N101" s="143"/>
      <c r="O101" s="143"/>
      <c r="P101" s="98"/>
      <c r="Q101" s="98"/>
    </row>
    <row r="102" spans="1:23" ht="15" customHeight="1" x14ac:dyDescent="0.2">
      <c r="B102" s="144"/>
      <c r="C102" s="208"/>
      <c r="D102" s="208"/>
      <c r="I102" s="145"/>
      <c r="J102" s="145"/>
      <c r="K102" s="145"/>
      <c r="L102" s="145"/>
    </row>
    <row r="103" spans="1:23" ht="12" customHeight="1" x14ac:dyDescent="0.2"/>
    <row r="104" spans="1:23" ht="15" customHeight="1" x14ac:dyDescent="0.2"/>
    <row r="105" spans="1:23" ht="15" customHeight="1" x14ac:dyDescent="0.25">
      <c r="W105" s="146"/>
    </row>
    <row r="106" spans="1:23" ht="15" customHeight="1" x14ac:dyDescent="0.2"/>
    <row r="107" spans="1:23" ht="15" customHeight="1" x14ac:dyDescent="0.25">
      <c r="A107" s="147"/>
    </row>
    <row r="108" spans="1:23" ht="15" customHeight="1" x14ac:dyDescent="0.2"/>
    <row r="109" spans="1:23" ht="15" customHeight="1" x14ac:dyDescent="0.2"/>
    <row r="110" spans="1:23" ht="15" customHeight="1" x14ac:dyDescent="0.2"/>
    <row r="111" spans="1:23" ht="15" customHeight="1" x14ac:dyDescent="0.2"/>
    <row r="112" spans="1:23" ht="15" customHeight="1" x14ac:dyDescent="0.2"/>
    <row r="113" spans="1:35" ht="15" customHeight="1" x14ac:dyDescent="0.2"/>
    <row r="114" spans="1:35" ht="15" customHeight="1" x14ac:dyDescent="0.2"/>
    <row r="115" spans="1:35" ht="15" customHeight="1" x14ac:dyDescent="0.2"/>
    <row r="116" spans="1:35" ht="15" customHeight="1" x14ac:dyDescent="0.2"/>
    <row r="117" spans="1:35" ht="15" customHeight="1" x14ac:dyDescent="0.2"/>
    <row r="118" spans="1:35" ht="15" customHeight="1" x14ac:dyDescent="0.2"/>
    <row r="119" spans="1:35" ht="12" customHeight="1" x14ac:dyDescent="0.2"/>
    <row r="120" spans="1:35" ht="15" customHeight="1" x14ac:dyDescent="0.2"/>
    <row r="121" spans="1:35" ht="15.95" customHeight="1" x14ac:dyDescent="0.2"/>
    <row r="122" spans="1:35" ht="15.95" customHeight="1" x14ac:dyDescent="0.2">
      <c r="AB122" s="5" t="str">
        <f>RTD("cqg.rtd", ,"ContractData",AD122, "T_CVol")</f>
        <v>Obligatory parameter &lt;contract&gt;(position - 1) is not specified</v>
      </c>
    </row>
    <row r="123" spans="1:35" ht="15.95" customHeight="1" x14ac:dyDescent="0.2">
      <c r="AB123" s="5" t="str">
        <f>RTD("cqg.rtd", ,"ContractData",AD123, "T_CVol")</f>
        <v>Obligatory parameter &lt;contract&gt;(position - 1) is not specified</v>
      </c>
    </row>
    <row r="124" spans="1:35" ht="15.95" customHeight="1" x14ac:dyDescent="0.2">
      <c r="AB124" s="5" t="str">
        <f>RTD("cqg.rtd", ,"ContractData",AD124, "T_CVol")</f>
        <v>Obligatory parameter &lt;contract&gt;(position - 1) is not specified</v>
      </c>
    </row>
    <row r="125" spans="1:35" ht="15.95" customHeight="1" x14ac:dyDescent="0.2">
      <c r="AB125" s="5" t="str">
        <f>RTD("cqg.rtd", ,"ContractData",AD125, "T_CVol")</f>
        <v>Obligatory parameter &lt;contract&gt;(position - 1) is not specified</v>
      </c>
    </row>
    <row r="126" spans="1:35" ht="15.95" customHeight="1" x14ac:dyDescent="0.2">
      <c r="AB126" s="5" t="str">
        <f>RTD("cqg.rtd", ,"ContractData",AD126, "T_CVol")</f>
        <v>Obligatory parameter &lt;contract&gt;(position - 1) is not specified</v>
      </c>
    </row>
    <row r="127" spans="1:35" s="149" customFormat="1" ht="20.100000000000001" customHeight="1" x14ac:dyDescent="0.2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5"/>
      <c r="Y127" s="5"/>
      <c r="Z127" s="5"/>
      <c r="AA127" s="5"/>
      <c r="AB127" s="5" t="str">
        <f>RTD("cqg.rtd", ,"ContractData",AD127, "T_CVol")</f>
        <v>Obligatory parameter &lt;contract&gt;(position - 1) is not specified</v>
      </c>
      <c r="AC127" s="5"/>
      <c r="AD127" s="5"/>
      <c r="AE127" s="5"/>
      <c r="AF127" s="148"/>
      <c r="AG127" s="148"/>
      <c r="AH127" s="148"/>
      <c r="AI127" s="148"/>
    </row>
    <row r="128" spans="1:35" ht="15.95" customHeight="1" x14ac:dyDescent="0.2">
      <c r="AB128" s="5" t="str">
        <f>RTD("cqg.rtd", ,"ContractData",AD128, "T_CVol")</f>
        <v>Obligatory parameter &lt;contract&gt;(position - 1) is not specified</v>
      </c>
    </row>
    <row r="129" spans="24:31" ht="15.95" customHeight="1" x14ac:dyDescent="0.25">
      <c r="X129" s="146"/>
      <c r="Y129" s="148"/>
      <c r="Z129" s="148"/>
      <c r="AA129" s="148"/>
      <c r="AB129" s="148"/>
      <c r="AC129" s="148"/>
      <c r="AD129" s="148"/>
      <c r="AE129" s="148"/>
    </row>
    <row r="130" spans="24:31" ht="15" customHeight="1" x14ac:dyDescent="0.2"/>
  </sheetData>
  <sheetProtection algorithmName="SHA-512" hashValue="JUxFklrvdPhqllWEUl9X6nuE/3tsOsJOy53dTooumkAEx47KIvPUI0bcfdVbgM9J1ORHIdh5Kr6UFFUipgjduQ==" saltValue="XAWCweaAbiP/8VTDcMgjIQ==" spinCount="100000" sheet="1" objects="1" scenarios="1" selectLockedCells="1" selectUnlockedCells="1"/>
  <mergeCells count="44">
    <mergeCell ref="B25:C25"/>
    <mergeCell ref="C3:J5"/>
    <mergeCell ref="K3:S5"/>
    <mergeCell ref="T3:U5"/>
    <mergeCell ref="B4:B5"/>
    <mergeCell ref="B7:B8"/>
    <mergeCell ref="C7:C8"/>
    <mergeCell ref="D7:E8"/>
    <mergeCell ref="F7:I8"/>
    <mergeCell ref="J7:J10"/>
    <mergeCell ref="B9:B10"/>
    <mergeCell ref="C9:C10"/>
    <mergeCell ref="D9:E10"/>
    <mergeCell ref="F9:G10"/>
    <mergeCell ref="H9:I10"/>
    <mergeCell ref="K13:K15"/>
    <mergeCell ref="B72:I73"/>
    <mergeCell ref="B26:I27"/>
    <mergeCell ref="K26:R27"/>
    <mergeCell ref="B36:G36"/>
    <mergeCell ref="K36:Q36"/>
    <mergeCell ref="B50:C50"/>
    <mergeCell ref="K50:L50"/>
    <mergeCell ref="B51:I52"/>
    <mergeCell ref="K51:R52"/>
    <mergeCell ref="B61:G61"/>
    <mergeCell ref="K61:O61"/>
    <mergeCell ref="B71:C71"/>
    <mergeCell ref="B75:C75"/>
    <mergeCell ref="B76:I77"/>
    <mergeCell ref="K76:R77"/>
    <mergeCell ref="B85:F85"/>
    <mergeCell ref="K85:M85"/>
    <mergeCell ref="C102:D102"/>
    <mergeCell ref="U99:V99"/>
    <mergeCell ref="C100:E100"/>
    <mergeCell ref="F100:H100"/>
    <mergeCell ref="N100:O100"/>
    <mergeCell ref="P100:Q100"/>
    <mergeCell ref="R100:S100"/>
    <mergeCell ref="U100:V100"/>
    <mergeCell ref="N99:O99"/>
    <mergeCell ref="P99:Q99"/>
    <mergeCell ref="R99:S99"/>
  </mergeCells>
  <conditionalFormatting sqref="D101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{C1B55764-925E-4152-81EF-5EA5A597E2BE}</x14:id>
        </ext>
      </extLst>
    </cfRule>
    <cfRule type="expression" dxfId="4" priority="17">
      <formula>#REF!&lt;0</formula>
    </cfRule>
  </conditionalFormatting>
  <conditionalFormatting sqref="G13:G24">
    <cfRule type="colorScale" priority="15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38:G49 G29:G35">
    <cfRule type="colorScale" priority="1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69:G70 G54:G60">
    <cfRule type="colorScale" priority="21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79:G84">
    <cfRule type="colorScale" priority="25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85:G98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{07BC1F8C-D2A7-42A1-BF1D-208433A01F92}</x14:id>
        </ext>
      </extLst>
    </cfRule>
  </conditionalFormatting>
  <conditionalFormatting sqref="H13:H24">
    <cfRule type="dataBar" priority="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{458BB6CA-9D9F-444E-ACC1-0AA66E3049A0}</x14:id>
        </ext>
      </extLst>
    </cfRule>
  </conditionalFormatting>
  <conditionalFormatting sqref="H29:H49"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{D0A6D060-FFD5-4E04-995D-58B97B9DDBC1}</x14:id>
        </ext>
      </extLst>
    </cfRule>
  </conditionalFormatting>
  <conditionalFormatting sqref="H69:H70 H54:H61">
    <cfRule type="dataBar" priority="2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{023C2361-6E12-4382-9161-130E90571D0E}</x14:id>
        </ext>
      </extLst>
    </cfRule>
  </conditionalFormatting>
  <conditionalFormatting sqref="H79:H98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{54F725B6-B316-4E49-BA89-3FEA0E7BF044}</x14:id>
        </ext>
      </extLst>
    </cfRule>
  </conditionalFormatting>
  <conditionalFormatting sqref="I54:I70">
    <cfRule type="colorScale" priority="23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79:I98">
    <cfRule type="colorScale" priority="27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13:J24">
    <cfRule type="colorScale" priority="14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38:J49 I29:I37">
    <cfRule type="colorScale" priority="19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54:J70">
    <cfRule type="colorScale" priority="24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82:J98">
    <cfRule type="colorScale" priority="28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P29:P35">
    <cfRule type="colorScale" priority="1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38:P40">
    <cfRule type="colorScale" priority="9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54:P58">
    <cfRule type="colorScale" priority="7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79:P81">
    <cfRule type="colorScale" priority="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Q29:Q35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{D6362BFA-5466-49FE-9BC4-F624F2AD9EBB}</x14:id>
        </ext>
      </extLst>
    </cfRule>
  </conditionalFormatting>
  <conditionalFormatting sqref="Q38:Q40">
    <cfRule type="colorScale" priority="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Q54:Q58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{D8B058E7-4F75-4412-9054-A7C00C71CF10}</x14:id>
        </ext>
      </extLst>
    </cfRule>
  </conditionalFormatting>
  <conditionalFormatting sqref="Q79:Q81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{8455E180-12A9-46F9-B8DD-5FC33E34FA01}</x14:id>
        </ext>
      </extLst>
    </cfRule>
  </conditionalFormatting>
  <conditionalFormatting sqref="R29:R35">
    <cfRule type="colorScale" priority="10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R54:R58">
    <cfRule type="colorScale" priority="5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R79:R81">
    <cfRule type="colorScale" priority="1">
      <colorScale>
        <cfvo type="min"/>
        <cfvo type="percentile" val="50"/>
        <cfvo type="max"/>
        <color theme="1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1B55764-925E-4152-81EF-5EA5A597E2B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D101</xm:sqref>
        </x14:conditionalFormatting>
        <x14:conditionalFormatting xmlns:xm="http://schemas.microsoft.com/office/excel/2006/main">
          <x14:cfRule type="dataBar" id="{07BC1F8C-D2A7-42A1-BF1D-208433A01F9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G85:G98</xm:sqref>
        </x14:conditionalFormatting>
        <x14:conditionalFormatting xmlns:xm="http://schemas.microsoft.com/office/excel/2006/main">
          <x14:cfRule type="dataBar" id="{458BB6CA-9D9F-444E-ACC1-0AA66E3049A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D0A6D060-FFD5-4E04-995D-58B97B9DDBC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H29:H49</xm:sqref>
        </x14:conditionalFormatting>
        <x14:conditionalFormatting xmlns:xm="http://schemas.microsoft.com/office/excel/2006/main">
          <x14:cfRule type="dataBar" id="{023C2361-6E12-4382-9161-130E90571D0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H69:H70 H54:H61</xm:sqref>
        </x14:conditionalFormatting>
        <x14:conditionalFormatting xmlns:xm="http://schemas.microsoft.com/office/excel/2006/main">
          <x14:cfRule type="dataBar" id="{54F725B6-B316-4E49-BA89-3FEA0E7BF04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H79:H98</xm:sqref>
        </x14:conditionalFormatting>
        <x14:conditionalFormatting xmlns:xm="http://schemas.microsoft.com/office/excel/2006/main">
          <x14:cfRule type="dataBar" id="{D6362BFA-5466-49FE-9BC4-F624F2AD9EB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Q29:Q35</xm:sqref>
        </x14:conditionalFormatting>
        <x14:conditionalFormatting xmlns:xm="http://schemas.microsoft.com/office/excel/2006/main">
          <x14:cfRule type="dataBar" id="{D8B058E7-4F75-4412-9054-A7C00C71CF1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Q54:Q58</xm:sqref>
        </x14:conditionalFormatting>
        <x14:conditionalFormatting xmlns:xm="http://schemas.microsoft.com/office/excel/2006/main">
          <x14:cfRule type="dataBar" id="{8455E180-12A9-46F9-B8DD-5FC33E34FA0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Q79:Q81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66420-258F-40F1-B836-7E69F8DCC0E6}">
  <dimension ref="A1:L58"/>
  <sheetViews>
    <sheetView workbookViewId="0">
      <selection sqref="A1:XFD1048576"/>
    </sheetView>
  </sheetViews>
  <sheetFormatPr defaultRowHeight="16.5" x14ac:dyDescent="0.3"/>
  <cols>
    <col min="1" max="1" width="19.375" style="1" customWidth="1"/>
    <col min="2" max="4" width="9" style="153"/>
    <col min="5" max="6" width="9" style="1"/>
    <col min="7" max="7" width="9" style="154"/>
    <col min="8" max="16384" width="9" style="1"/>
  </cols>
  <sheetData>
    <row r="1" spans="1:12" x14ac:dyDescent="0.3">
      <c r="A1" s="1" t="s">
        <v>188</v>
      </c>
      <c r="B1" s="153">
        <f>RTD("cqg.rtd", ,"ContractData",A1,"Bid",,"T")</f>
        <v>4825.4000000000005</v>
      </c>
      <c r="C1" s="153">
        <f>RTD("cqg.rtd", ,"ContractData",A1,"Ask",,"T")</f>
        <v>4845.6000000000004</v>
      </c>
      <c r="D1" s="153">
        <f>RTD("cqg.rtd", ,"ContractData",A1,"LastTrade",,"T")</f>
        <v>4835</v>
      </c>
      <c r="E1" s="154">
        <f>IFERROR(AVERAGE(B1:C1),"")</f>
        <v>4835.5</v>
      </c>
      <c r="F1" s="154">
        <f>IFERROR(IF(OR(D1&lt;=B1,D1&gt;=C1),E1,D1),"")</f>
        <v>4835</v>
      </c>
      <c r="G1" s="154">
        <f>IF(RTD("cqg.rtd", ,"ContractData",A1,"T_Settlement",,"T")="",IF(OR(B1="",C1=""),NA(),F1),RTD("cqg.rtd", ,"ContractData",A1,"T_Settlement",,"T"))</f>
        <v>4835</v>
      </c>
      <c r="J1" s="1">
        <f>RTD("cqg.rtd", ,"ContractData",A1,"Bid",,"T")</f>
        <v>4825.4000000000005</v>
      </c>
      <c r="K1" s="1">
        <f>RTD("cqg.rtd", ,"ContractData",A1,"Ask",,"T")</f>
        <v>4845.6000000000004</v>
      </c>
      <c r="L1" s="1">
        <f>RTD("cqg.rtd", ,"ContractData",A1,"LastTrade",,"T")</f>
        <v>4835</v>
      </c>
    </row>
    <row r="2" spans="1:12" x14ac:dyDescent="0.3">
      <c r="A2" s="1" t="s">
        <v>189</v>
      </c>
      <c r="B2" s="153">
        <f>RTD("cqg.rtd", ,"ContractData",A2,"Bid",,"T")</f>
        <v>4785</v>
      </c>
      <c r="C2" s="153">
        <f>RTD("cqg.rtd", ,"ContractData",A2,"Ask",,"T")</f>
        <v>4789.6000000000004</v>
      </c>
      <c r="D2" s="153">
        <f>RTD("cqg.rtd", ,"ContractData",A2,"LastTrade",,"T")</f>
        <v>4785.2</v>
      </c>
      <c r="E2" s="154">
        <f t="shared" ref="E2:E11" si="0">IFERROR(AVERAGE(B2:C2),"")</f>
        <v>4787.3</v>
      </c>
      <c r="F2" s="154">
        <f t="shared" ref="F2:F11" si="1">IFERROR(IF(OR(D2&lt;=B2,D2&gt;=C2),E2,D2),"")</f>
        <v>4785.2</v>
      </c>
      <c r="G2" s="154">
        <f>IF(RTD("cqg.rtd", ,"ContractData",A2,"T_Settlement",,"T")="",IF(OR(B2="",C2=""),NA(),F2),RTD("cqg.rtd", ,"ContractData",A2,"T_Settlement",,"T"))</f>
        <v>4785.2</v>
      </c>
    </row>
    <row r="3" spans="1:12" x14ac:dyDescent="0.3">
      <c r="A3" s="1" t="s">
        <v>190</v>
      </c>
      <c r="B3" s="153">
        <f>RTD("cqg.rtd", ,"ContractData",A3,"Bid",,"T")</f>
        <v>4756.2</v>
      </c>
      <c r="C3" s="153">
        <f>RTD("cqg.rtd", ,"ContractData",A3,"Ask",,"T")</f>
        <v>4775</v>
      </c>
      <c r="D3" s="153" t="str">
        <f>RTD("cqg.rtd", ,"ContractData",A3,"LastTrade",,"T")</f>
        <v/>
      </c>
      <c r="E3" s="154">
        <f t="shared" si="0"/>
        <v>4765.6000000000004</v>
      </c>
      <c r="F3" s="154">
        <f t="shared" si="1"/>
        <v>4765.6000000000004</v>
      </c>
      <c r="G3" s="154">
        <f>IF(RTD("cqg.rtd", ,"ContractData",A3,"T_Settlement",,"T")="",IF(OR(B3="",C3=""),NA(),F3),RTD("cqg.rtd", ,"ContractData",A3,"T_Settlement",,"T"))</f>
        <v>4765.6000000000004</v>
      </c>
    </row>
    <row r="4" spans="1:12" x14ac:dyDescent="0.3">
      <c r="A4" s="1" t="s">
        <v>191</v>
      </c>
      <c r="B4" s="153">
        <f>RTD("cqg.rtd", ,"ContractData",A4,"Bid",,"T")</f>
        <v>4741.4000000000005</v>
      </c>
      <c r="C4" s="153">
        <f>RTD("cqg.rtd", ,"ContractData",A4,"Ask",,"T")</f>
        <v>4785</v>
      </c>
      <c r="D4" s="153">
        <f>RTD("cqg.rtd", ,"ContractData",A4,"LastTrade",,"T")</f>
        <v>4870</v>
      </c>
      <c r="E4" s="154">
        <f t="shared" si="0"/>
        <v>4763.2000000000007</v>
      </c>
      <c r="F4" s="154">
        <f t="shared" si="1"/>
        <v>4763.2000000000007</v>
      </c>
      <c r="G4" s="154">
        <f>IF(RTD("cqg.rtd", ,"ContractData",A4,"T_Settlement",,"T")="",IF(OR(B4="",C4=""),NA(),F4),RTD("cqg.rtd", ,"ContractData",A4,"T_Settlement",,"T"))</f>
        <v>4763.2000000000007</v>
      </c>
      <c r="J4" s="154"/>
    </row>
    <row r="5" spans="1:12" x14ac:dyDescent="0.3">
      <c r="A5" s="1" t="s">
        <v>192</v>
      </c>
      <c r="B5" s="153">
        <f>RTD("cqg.rtd", ,"ContractData",A5,"Bid",,"T")</f>
        <v>4740.4000000000005</v>
      </c>
      <c r="C5" s="153">
        <f>RTD("cqg.rtd", ,"ContractData",A5,"Ask",,"T")</f>
        <v>4745</v>
      </c>
      <c r="D5" s="153">
        <f>RTD("cqg.rtd", ,"ContractData",A5,"LastTrade",,"T")</f>
        <v>4745</v>
      </c>
      <c r="E5" s="154">
        <f t="shared" si="0"/>
        <v>4742.7000000000007</v>
      </c>
      <c r="F5" s="154">
        <f t="shared" si="1"/>
        <v>4742.7000000000007</v>
      </c>
      <c r="G5" s="154">
        <f>IF(RTD("cqg.rtd", ,"ContractData",A5,"T_Settlement",,"T")="",IF(OR(B5="",C5=""),NA(),F5),RTD("cqg.rtd", ,"ContractData",A5,"T_Settlement",,"T"))</f>
        <v>4742.7000000000007</v>
      </c>
    </row>
    <row r="6" spans="1:12" x14ac:dyDescent="0.3">
      <c r="A6" s="1" t="s">
        <v>193</v>
      </c>
      <c r="B6" s="153" t="str">
        <f>RTD("cqg.rtd", ,"ContractData",A6,"Bid",,"T")</f>
        <v/>
      </c>
      <c r="C6" s="153" t="str">
        <f>RTD("cqg.rtd", ,"ContractData",A6,"Ask",,"T")</f>
        <v/>
      </c>
      <c r="D6" s="153" t="str">
        <f>RTD("cqg.rtd", ,"ContractData",A6,"LastTrade",,"T")</f>
        <v/>
      </c>
      <c r="E6" s="154" t="str">
        <f t="shared" si="0"/>
        <v/>
      </c>
      <c r="F6" s="154" t="str">
        <f t="shared" si="1"/>
        <v/>
      </c>
      <c r="G6" s="154" t="e">
        <f>IF(RTD("cqg.rtd", ,"ContractData",A6,"T_Settlement",,"T")="",IF(OR(B6="",C6=""),NA(),F6),RTD("cqg.rtd", ,"ContractData",A6,"T_Settlement",,"T"))</f>
        <v>#N/A</v>
      </c>
    </row>
    <row r="7" spans="1:12" x14ac:dyDescent="0.3">
      <c r="A7" s="1" t="s">
        <v>194</v>
      </c>
      <c r="B7" s="153">
        <f>RTD("cqg.rtd", ,"ContractData",A7,"Bid",,"T")</f>
        <v>3841</v>
      </c>
      <c r="C7" s="153">
        <f>RTD("cqg.rtd", ,"ContractData",A7,"Ask",,"T")</f>
        <v>3995</v>
      </c>
      <c r="D7" s="153">
        <f>RTD("cqg.rtd", ,"ContractData",A7,"LastTrade",,"T")</f>
        <v>3850</v>
      </c>
      <c r="E7" s="154">
        <f t="shared" si="0"/>
        <v>3918</v>
      </c>
      <c r="F7" s="154">
        <f t="shared" si="1"/>
        <v>3850</v>
      </c>
      <c r="G7" s="154">
        <f>IF(RTD("cqg.rtd", ,"ContractData",A7,"T_Settlement",,"T")="",IF(OR(B7="",C7=""),NA(),F7),RTD("cqg.rtd", ,"ContractData",A7,"T_Settlement",,"T"))</f>
        <v>3850</v>
      </c>
    </row>
    <row r="8" spans="1:12" x14ac:dyDescent="0.3">
      <c r="A8" s="1" t="s">
        <v>195</v>
      </c>
      <c r="B8" s="153">
        <f>RTD("cqg.rtd", ,"ContractData",A8,"Bid",,"T")</f>
        <v>3815</v>
      </c>
      <c r="C8" s="153">
        <f>RTD("cqg.rtd", ,"ContractData",A8,"Ask",,"T")</f>
        <v>3819</v>
      </c>
      <c r="D8" s="153">
        <f>RTD("cqg.rtd", ,"ContractData",A8,"LastTrade",,"T")</f>
        <v>3814.2000000000003</v>
      </c>
      <c r="E8" s="154">
        <f t="shared" si="0"/>
        <v>3817</v>
      </c>
      <c r="F8" s="154">
        <f t="shared" si="1"/>
        <v>3817</v>
      </c>
      <c r="G8" s="154">
        <f>IF(RTD("cqg.rtd", ,"ContractData",A8,"T_Settlement",,"T")="",IF(OR(B8="",C8=""),NA(),F8),RTD("cqg.rtd", ,"ContractData",A8,"T_Settlement",,"T"))</f>
        <v>3817</v>
      </c>
    </row>
    <row r="9" spans="1:12" x14ac:dyDescent="0.3">
      <c r="A9" s="1" t="s">
        <v>196</v>
      </c>
      <c r="B9" s="153">
        <f>RTD("cqg.rtd", ,"ContractData",A9,"Bid",,"T")</f>
        <v>3875.2000000000003</v>
      </c>
      <c r="C9" s="153">
        <f>RTD("cqg.rtd", ,"ContractData",A9,"Ask",,"T")</f>
        <v>3912.8</v>
      </c>
      <c r="D9" s="153">
        <f>RTD("cqg.rtd", ,"ContractData",A9,"LastTrade",,"T")</f>
        <v>3929.8</v>
      </c>
      <c r="E9" s="154">
        <f t="shared" si="0"/>
        <v>3894</v>
      </c>
      <c r="F9" s="154">
        <f t="shared" si="1"/>
        <v>3894</v>
      </c>
      <c r="G9" s="154">
        <f>IF(RTD("cqg.rtd", ,"ContractData",A9,"T_Settlement",,"T")="",IF(OR(B9="",C9=""),NA(),F9),RTD("cqg.rtd", ,"ContractData",A9,"T_Settlement",,"T"))</f>
        <v>3894</v>
      </c>
    </row>
    <row r="10" spans="1:12" x14ac:dyDescent="0.3">
      <c r="A10" s="1" t="s">
        <v>197</v>
      </c>
      <c r="B10" s="153">
        <f>RTD("cqg.rtd", ,"ContractData",A10,"Bid",,"T")</f>
        <v>3985.2000000000003</v>
      </c>
      <c r="C10" s="153">
        <f>RTD("cqg.rtd", ,"ContractData",A10,"Ask",,"T")</f>
        <v>3996.2000000000003</v>
      </c>
      <c r="D10" s="153">
        <f>RTD("cqg.rtd", ,"ContractData",A10,"LastTrade",,"T")</f>
        <v>4000</v>
      </c>
      <c r="E10" s="154">
        <f t="shared" si="0"/>
        <v>3990.7000000000003</v>
      </c>
      <c r="F10" s="154">
        <f t="shared" si="1"/>
        <v>3990.7000000000003</v>
      </c>
      <c r="G10" s="154">
        <f>IF(RTD("cqg.rtd", ,"ContractData",A10,"T_Settlement",,"T")="",IF(OR(B10="",C10=""),NA(),F10),RTD("cqg.rtd", ,"ContractData",A10,"T_Settlement",,"T"))</f>
        <v>3990.7000000000003</v>
      </c>
    </row>
    <row r="11" spans="1:12" x14ac:dyDescent="0.3">
      <c r="A11" s="1" t="s">
        <v>198</v>
      </c>
      <c r="B11" s="153">
        <f>RTD("cqg.rtd", ,"ContractData",A11,"Bid",,"T")</f>
        <v>3500</v>
      </c>
      <c r="C11" s="153">
        <f>RTD("cqg.rtd", ,"ContractData",A11,"Ask",,"T")</f>
        <v>4093</v>
      </c>
      <c r="D11" s="153" t="str">
        <f>RTD("cqg.rtd", ,"ContractData",A11,"LastTrade",,"T")</f>
        <v/>
      </c>
      <c r="E11" s="154">
        <f t="shared" si="0"/>
        <v>3796.5</v>
      </c>
      <c r="F11" s="154">
        <f t="shared" si="1"/>
        <v>3796.5</v>
      </c>
      <c r="G11" s="154">
        <f>IF(RTD("cqg.rtd", ,"ContractData",A11,"T_Settlement",,"T")="",IF(OR(B11="",C11=""),NA(),F11),RTD("cqg.rtd", ,"ContractData",A11,"T_Settlement",,"T"))</f>
        <v>3796.5</v>
      </c>
    </row>
    <row r="13" spans="1:12" x14ac:dyDescent="0.3">
      <c r="A13" s="1" t="s">
        <v>199</v>
      </c>
      <c r="B13" s="153">
        <f>RTD("cqg.rtd", ,"ContractData",A13,"Bid",,"T")</f>
        <v>-56</v>
      </c>
      <c r="C13" s="153">
        <f>RTD("cqg.rtd", ,"ContractData",A13,"Ask",,"T")</f>
        <v>-37</v>
      </c>
      <c r="D13" s="153">
        <f>RTD("cqg.rtd", ,"ContractData",A13,"LastTrade",,"T")</f>
        <v>-44</v>
      </c>
      <c r="E13" s="154">
        <f t="shared" ref="E13:E18" si="2">IFERROR(AVERAGE(B13:C13),"")</f>
        <v>-46.5</v>
      </c>
      <c r="F13" s="154">
        <f t="shared" ref="F13:F18" si="3">IFERROR(IF(OR(D13&lt;=B13,D13&gt;=C13),E13,D13),"")</f>
        <v>-44</v>
      </c>
      <c r="G13" s="154">
        <f>IF(RTD("cqg.rtd", ,"ContractData",A13,"T_Settlement",,"T")="",IF(OR(B13="",C13=""),NA(),F13),RTD("cqg.rtd", ,"ContractData",A13,"T_Settlement",,"T"))</f>
        <v>-44</v>
      </c>
    </row>
    <row r="14" spans="1:12" x14ac:dyDescent="0.3">
      <c r="A14" s="1" t="s">
        <v>200</v>
      </c>
      <c r="B14" s="153">
        <f>RTD("cqg.rtd", ,"ContractData",A14,"Bid",,"T")</f>
        <v>-40</v>
      </c>
      <c r="C14" s="153">
        <f>RTD("cqg.rtd", ,"ContractData",A14,"Ask",,"T")</f>
        <v>-10</v>
      </c>
      <c r="D14" s="153">
        <f>RTD("cqg.rtd", ,"ContractData",A14,"LastTrade",,"T")</f>
        <v>-20</v>
      </c>
      <c r="E14" s="154">
        <f t="shared" si="2"/>
        <v>-25</v>
      </c>
      <c r="F14" s="154">
        <f t="shared" si="3"/>
        <v>-20</v>
      </c>
      <c r="G14" s="154">
        <f>IF(RTD("cqg.rtd", ,"ContractData",A14,"T_Settlement",,"T")="",IF(OR(B14="",C14=""),NA(),F14),RTD("cqg.rtd", ,"ContractData",A14,"T_Settlement",,"T"))</f>
        <v>-20</v>
      </c>
    </row>
    <row r="15" spans="1:12" x14ac:dyDescent="0.3">
      <c r="A15" s="1" t="s">
        <v>201</v>
      </c>
      <c r="B15" s="153">
        <f>RTD("cqg.rtd", ,"ContractData",A15,"Bid",,"T")</f>
        <v>-33.6</v>
      </c>
      <c r="C15" s="153" t="str">
        <f>RTD("cqg.rtd", ,"ContractData",A15,"Ask",,"T")</f>
        <v/>
      </c>
      <c r="D15" s="153" t="str">
        <f>RTD("cqg.rtd", ,"ContractData",A15,"LastTrade",,"T")</f>
        <v/>
      </c>
      <c r="E15" s="154">
        <f t="shared" si="2"/>
        <v>-33.6</v>
      </c>
      <c r="F15" s="154">
        <f t="shared" si="3"/>
        <v>-33.6</v>
      </c>
      <c r="G15" s="154" t="e">
        <f>IF(RTD("cqg.rtd", ,"ContractData",A15,"T_Settlement",,"T")="",IF(OR(B15="",C15=""),NA(),F15),RTD("cqg.rtd", ,"ContractData",A15,"T_Settlement",,"T"))</f>
        <v>#N/A</v>
      </c>
    </row>
    <row r="16" spans="1:12" x14ac:dyDescent="0.3">
      <c r="A16" s="1" t="s">
        <v>202</v>
      </c>
      <c r="B16" s="153">
        <f>RTD("cqg.rtd", ,"ContractData",A16,"Bid",,"T")</f>
        <v>-44.6</v>
      </c>
      <c r="C16" s="153" t="str">
        <f>RTD("cqg.rtd", ,"ContractData",A16,"Ask",,"T")</f>
        <v/>
      </c>
      <c r="D16" s="153" t="str">
        <f>RTD("cqg.rtd", ,"ContractData",A16,"LastTrade",,"T")</f>
        <v/>
      </c>
      <c r="E16" s="154">
        <f t="shared" si="2"/>
        <v>-44.6</v>
      </c>
      <c r="F16" s="154">
        <f t="shared" si="3"/>
        <v>-44.6</v>
      </c>
      <c r="G16" s="154" t="e">
        <f>IF(RTD("cqg.rtd", ,"ContractData",A16,"T_Settlement",,"T")="",IF(OR(B16="",C16=""),NA(),F16),RTD("cqg.rtd", ,"ContractData",A16,"T_Settlement",,"T"))</f>
        <v>#N/A</v>
      </c>
    </row>
    <row r="17" spans="1:7" x14ac:dyDescent="0.3">
      <c r="A17" s="1" t="s">
        <v>203</v>
      </c>
      <c r="B17" s="153" t="str">
        <f>RTD("cqg.rtd", ,"ContractData",A17,"Bid",,"T")</f>
        <v/>
      </c>
      <c r="C17" s="153" t="str">
        <f>RTD("cqg.rtd", ,"ContractData",A17,"Ask",,"T")</f>
        <v/>
      </c>
      <c r="D17" s="153" t="str">
        <f>RTD("cqg.rtd", ,"ContractData",A17,"LastTrade",,"T")</f>
        <v/>
      </c>
      <c r="E17" s="154" t="str">
        <f t="shared" si="2"/>
        <v/>
      </c>
      <c r="F17" s="154" t="str">
        <f t="shared" si="3"/>
        <v/>
      </c>
      <c r="G17" s="154" t="e">
        <f>IF(RTD("cqg.rtd", ,"ContractData",A17,"T_Settlement",,"T")="",IF(OR(B17="",C17=""),NA(),F17),RTD("cqg.rtd", ,"ContractData",A17,"T_Settlement",,"T"))</f>
        <v>#N/A</v>
      </c>
    </row>
    <row r="18" spans="1:7" x14ac:dyDescent="0.3">
      <c r="A18" s="1" t="s">
        <v>204</v>
      </c>
      <c r="B18" s="153">
        <f>RTD("cqg.rtd", ,"ContractData",A18,"Bid",,"T")</f>
        <v>-600</v>
      </c>
      <c r="C18" s="153" t="str">
        <f>RTD("cqg.rtd", ,"ContractData",A18,"Ask",,"T")</f>
        <v/>
      </c>
      <c r="D18" s="153" t="str">
        <f>RTD("cqg.rtd", ,"ContractData",A18,"LastTrade",,"T")</f>
        <v/>
      </c>
      <c r="E18" s="154">
        <f t="shared" si="2"/>
        <v>-600</v>
      </c>
      <c r="F18" s="154">
        <f t="shared" si="3"/>
        <v>-600</v>
      </c>
      <c r="G18" s="154" t="e">
        <f>IF(RTD("cqg.rtd", ,"ContractData",A18,"T_Settlement",,"T")="",IF(OR(B18="",C18=""),NA(),F18),RTD("cqg.rtd", ,"ContractData",A18,"T_Settlement",,"T"))</f>
        <v>#N/A</v>
      </c>
    </row>
    <row r="19" spans="1:7" x14ac:dyDescent="0.3">
      <c r="E19" s="154"/>
      <c r="F19" s="154"/>
    </row>
    <row r="20" spans="1:7" x14ac:dyDescent="0.3">
      <c r="A20" s="1" t="s">
        <v>205</v>
      </c>
      <c r="B20" s="153" t="str">
        <f>RTD("cqg.rtd", ,"ContractData",A20,"Bid",,"T")</f>
        <v/>
      </c>
      <c r="C20" s="153">
        <f>RTD("cqg.rtd", ,"ContractData",A20,"Ask",,"T")</f>
        <v>-50.4</v>
      </c>
      <c r="D20" s="153" t="str">
        <f>RTD("cqg.rtd", ,"ContractData",A20,"LastTrade",,"T")</f>
        <v/>
      </c>
      <c r="E20" s="154">
        <f t="shared" ref="E20:E26" si="4">IFERROR(AVERAGE(B20:C20),"")</f>
        <v>-50.4</v>
      </c>
      <c r="F20" s="154">
        <f t="shared" ref="F20:F26" si="5">IFERROR(IF(OR(D20&lt;=B20,D20&gt;=C20),E20,D20),"")</f>
        <v>-50.4</v>
      </c>
      <c r="G20" s="154" t="e">
        <f>IF(RTD("cqg.rtd", ,"ContractData",A20,"T_Settlement",,"T")="",IF(OR(B20="",C20=""),NA(),F20),RTD("cqg.rtd", ,"ContractData",A20,"T_Settlement",,"T"))</f>
        <v>#N/A</v>
      </c>
    </row>
    <row r="21" spans="1:7" x14ac:dyDescent="0.3">
      <c r="A21" s="1" t="s">
        <v>206</v>
      </c>
      <c r="B21" s="153" t="str">
        <f>RTD("cqg.rtd", ,"ContractData",A21,"Bid",,"T")</f>
        <v/>
      </c>
      <c r="C21" s="153">
        <f>RTD("cqg.rtd", ,"ContractData",A21,"Ask",,"T")</f>
        <v>0</v>
      </c>
      <c r="D21" s="153" t="str">
        <f>RTD("cqg.rtd", ,"ContractData",A21,"LastTrade",,"T")</f>
        <v/>
      </c>
      <c r="E21" s="154">
        <f t="shared" si="4"/>
        <v>0</v>
      </c>
      <c r="F21" s="154">
        <f t="shared" si="5"/>
        <v>0</v>
      </c>
      <c r="G21" s="154" t="e">
        <f>IF(RTD("cqg.rtd", ,"ContractData",A21,"T_Settlement",,"T")="",IF(OR(B21="",C21=""),NA(),F21),RTD("cqg.rtd", ,"ContractData",A21,"T_Settlement",,"T"))</f>
        <v>#N/A</v>
      </c>
    </row>
    <row r="22" spans="1:7" x14ac:dyDescent="0.3">
      <c r="A22" s="1" t="s">
        <v>207</v>
      </c>
      <c r="B22" s="153" t="str">
        <f>RTD("cqg.rtd", ,"ContractData",A22,"Bid",,"T")</f>
        <v/>
      </c>
      <c r="C22" s="153">
        <f>RTD("cqg.rtd", ,"ContractData",A22,"Ask",,"T")</f>
        <v>-15.8</v>
      </c>
      <c r="D22" s="153">
        <f>RTD("cqg.rtd", ,"ContractData",A22,"LastTrade",,"T")</f>
        <v>-26</v>
      </c>
      <c r="E22" s="154">
        <f t="shared" si="4"/>
        <v>-15.8</v>
      </c>
      <c r="F22" s="154">
        <f t="shared" si="5"/>
        <v>-15.8</v>
      </c>
      <c r="G22" s="154" t="e">
        <f>IF(RTD("cqg.rtd", ,"ContractData",A22,"T_Settlement",,"T")="",IF(OR(B22="",C22=""),NA(),F22),RTD("cqg.rtd", ,"ContractData",A22,"T_Settlement",,"T"))</f>
        <v>#N/A</v>
      </c>
    </row>
    <row r="23" spans="1:7" x14ac:dyDescent="0.3">
      <c r="A23" s="1" t="s">
        <v>208</v>
      </c>
      <c r="B23" s="153" t="str">
        <f>RTD("cqg.rtd", ,"ContractData",A23,"Bid",,"T")</f>
        <v/>
      </c>
      <c r="C23" s="153" t="str">
        <f>RTD("cqg.rtd", ,"ContractData",A23,"Ask",,"T")</f>
        <v/>
      </c>
      <c r="D23" s="153" t="str">
        <f>RTD("cqg.rtd", ,"ContractData",A23,"LastTrade",,"T")</f>
        <v/>
      </c>
      <c r="E23" s="154" t="str">
        <f t="shared" si="4"/>
        <v/>
      </c>
      <c r="F23" s="154" t="str">
        <f t="shared" si="5"/>
        <v/>
      </c>
      <c r="G23" s="154" t="e">
        <f>IF(RTD("cqg.rtd", ,"ContractData",A23,"T_Settlement",,"T")="",IF(OR(B23="",C23=""),NA(),F23),RTD("cqg.rtd", ,"ContractData",A23,"T_Settlement",,"T"))</f>
        <v>#N/A</v>
      </c>
    </row>
    <row r="24" spans="1:7" x14ac:dyDescent="0.3">
      <c r="A24" s="1" t="s">
        <v>209</v>
      </c>
      <c r="B24" s="153">
        <f>RTD("cqg.rtd", ,"ContractData",A24,"Bid",,"T")</f>
        <v>-902.80000000000007</v>
      </c>
      <c r="C24" s="153">
        <f>RTD("cqg.rtd", ,"ContractData",A24,"Ask",,"T")</f>
        <v>-884.80000000000007</v>
      </c>
      <c r="D24" s="153" t="str">
        <f>RTD("cqg.rtd", ,"ContractData",A24,"LastTrade",,"T")</f>
        <v/>
      </c>
      <c r="E24" s="154">
        <f t="shared" si="4"/>
        <v>-893.80000000000007</v>
      </c>
      <c r="F24" s="154">
        <f t="shared" si="5"/>
        <v>-893.80000000000007</v>
      </c>
      <c r="G24" s="154">
        <f>IF(RTD("cqg.rtd", ,"ContractData",A24,"T_Settlement",,"T")="",IF(OR(B24="",C24=""),NA(),F24),RTD("cqg.rtd", ,"ContractData",A24,"T_Settlement",,"T"))</f>
        <v>-893.80000000000007</v>
      </c>
    </row>
    <row r="25" spans="1:7" x14ac:dyDescent="0.3">
      <c r="A25" s="1" t="s">
        <v>210</v>
      </c>
      <c r="B25" s="153">
        <f>RTD("cqg.rtd", ,"ContractData",A25,"Bid",,"T")</f>
        <v>-44</v>
      </c>
      <c r="C25" s="153">
        <f>RTD("cqg.rtd", ,"ContractData",A25,"Ask",,"T")</f>
        <v>-24.2</v>
      </c>
      <c r="D25" s="153">
        <f>RTD("cqg.rtd", ,"ContractData",A25,"LastTrade",,"T")</f>
        <v>-20</v>
      </c>
      <c r="E25" s="154">
        <f t="shared" si="4"/>
        <v>-34.1</v>
      </c>
      <c r="F25" s="154">
        <f t="shared" si="5"/>
        <v>-34.1</v>
      </c>
      <c r="G25" s="154">
        <f>IF(RTD("cqg.rtd", ,"ContractData",A25,"T_Settlement",,"T")="",IF(OR(B25="",C25=""),NA(),F25),RTD("cqg.rtd", ,"ContractData",A25,"T_Settlement",,"T"))</f>
        <v>-34.1</v>
      </c>
    </row>
    <row r="26" spans="1:7" x14ac:dyDescent="0.3">
      <c r="A26" s="1" t="s">
        <v>211</v>
      </c>
      <c r="B26" s="153">
        <f>RTD("cqg.rtd", ,"ContractData",A26,"Bid",,"T")</f>
        <v>50</v>
      </c>
      <c r="C26" s="153">
        <f>RTD("cqg.rtd", ,"ContractData",A26,"Ask",,"T")</f>
        <v>95</v>
      </c>
      <c r="D26" s="153" t="str">
        <f>RTD("cqg.rtd", ,"ContractData",A26,"LastTrade",,"T")</f>
        <v/>
      </c>
      <c r="E26" s="154">
        <f t="shared" si="4"/>
        <v>72.5</v>
      </c>
      <c r="F26" s="154">
        <f t="shared" si="5"/>
        <v>72.5</v>
      </c>
      <c r="G26" s="154">
        <f>IF(RTD("cqg.rtd", ,"ContractData",A26,"T_Settlement",,"T")="",IF(OR(B26="",C26=""),NA(),F26),RTD("cqg.rtd", ,"ContractData",A26,"T_Settlement",,"T"))</f>
        <v>72.5</v>
      </c>
    </row>
    <row r="28" spans="1:7" x14ac:dyDescent="0.3">
      <c r="A28" s="1" t="s">
        <v>212</v>
      </c>
      <c r="B28" s="153" t="str">
        <f>RTD("cqg.rtd", ,"ContractData",A28,"Bid",,"T")</f>
        <v/>
      </c>
      <c r="C28" s="153">
        <f>RTD("cqg.rtd", ,"ContractData",A28,"Ask",,"T")</f>
        <v>-40.4</v>
      </c>
      <c r="D28" s="153" t="str">
        <f>RTD("cqg.rtd", ,"ContractData",A28,"LastTrade",,"T")</f>
        <v/>
      </c>
      <c r="E28" s="154">
        <f t="shared" ref="E28:E33" si="6">IFERROR(AVERAGE(B28:C28),"")</f>
        <v>-40.4</v>
      </c>
      <c r="F28" s="154">
        <f t="shared" ref="F28:F33" si="7">IFERROR(IF(OR(D28&lt;=B28,D28&gt;=C28),E28,D28),"")</f>
        <v>-40.4</v>
      </c>
      <c r="G28" s="154" t="e">
        <f>IF(RTD("cqg.rtd", ,"ContractData",A28,"T_Settlement",,"T")="",IF(OR(B28="",C28=""),NA(),F28),RTD("cqg.rtd", ,"ContractData",A28,"T_Settlement",,"T"))</f>
        <v>#N/A</v>
      </c>
    </row>
    <row r="29" spans="1:7" x14ac:dyDescent="0.3">
      <c r="A29" s="1" t="s">
        <v>213</v>
      </c>
      <c r="B29" s="153">
        <f>RTD("cqg.rtd", ,"ContractData",A29,"Bid",,"T")</f>
        <v>-75</v>
      </c>
      <c r="C29" s="153">
        <f>RTD("cqg.rtd", ,"ContractData",A29,"Ask",,"T")</f>
        <v>-40</v>
      </c>
      <c r="D29" s="153">
        <f>RTD("cqg.rtd", ,"ContractData",A29,"LastTrade",,"T")</f>
        <v>-33</v>
      </c>
      <c r="E29" s="154">
        <f t="shared" si="6"/>
        <v>-57.5</v>
      </c>
      <c r="F29" s="154">
        <f t="shared" si="7"/>
        <v>-57.5</v>
      </c>
      <c r="G29" s="154">
        <f>IF(RTD("cqg.rtd", ,"ContractData",A29,"T_Settlement",,"T")="",IF(OR(B29="",C29=""),NA(),F29),RTD("cqg.rtd", ,"ContractData",A29,"T_Settlement",,"T"))</f>
        <v>-57.5</v>
      </c>
    </row>
    <row r="30" spans="1:7" x14ac:dyDescent="0.3">
      <c r="A30" s="1" t="s">
        <v>214</v>
      </c>
      <c r="B30" s="153" t="str">
        <f>RTD("cqg.rtd", ,"ContractData",A30,"Bid",,"T")</f>
        <v/>
      </c>
      <c r="C30" s="153" t="str">
        <f>RTD("cqg.rtd", ,"ContractData",A30,"Ask",,"T")</f>
        <v/>
      </c>
      <c r="D30" s="153" t="str">
        <f>RTD("cqg.rtd", ,"ContractData",A30,"LastTrade",,"T")</f>
        <v/>
      </c>
      <c r="E30" s="154" t="str">
        <f t="shared" si="6"/>
        <v/>
      </c>
      <c r="F30" s="154" t="str">
        <f t="shared" si="7"/>
        <v/>
      </c>
      <c r="G30" s="154" t="e">
        <f>IF(RTD("cqg.rtd", ,"ContractData",A30,"T_Settlement",,"T")="",IF(OR(B30="",C30=""),NA(),F30),RTD("cqg.rtd", ,"ContractData",A30,"T_Settlement",,"T"))</f>
        <v>#N/A</v>
      </c>
    </row>
    <row r="31" spans="1:7" x14ac:dyDescent="0.3">
      <c r="A31" s="1" t="s">
        <v>215</v>
      </c>
      <c r="B31" s="153">
        <f>RTD("cqg.rtd", ,"ContractData",A31,"Bid",,"T")</f>
        <v>-942.80000000000007</v>
      </c>
      <c r="C31" s="153">
        <f>RTD("cqg.rtd", ,"ContractData",A31,"Ask",,"T")</f>
        <v>-885.80000000000007</v>
      </c>
      <c r="D31" s="153" t="str">
        <f>RTD("cqg.rtd", ,"ContractData",A31,"LastTrade",,"T")</f>
        <v/>
      </c>
      <c r="E31" s="154">
        <f t="shared" si="6"/>
        <v>-914.30000000000007</v>
      </c>
      <c r="F31" s="154">
        <f t="shared" si="7"/>
        <v>-914.30000000000007</v>
      </c>
      <c r="G31" s="154">
        <f>IF(RTD("cqg.rtd", ,"ContractData",A31,"T_Settlement",,"T")="",IF(OR(B31="",C31=""),NA(),F31),RTD("cqg.rtd", ,"ContractData",A31,"T_Settlement",,"T"))</f>
        <v>-914.30000000000007</v>
      </c>
    </row>
    <row r="32" spans="1:7" x14ac:dyDescent="0.3">
      <c r="A32" s="1" t="s">
        <v>216</v>
      </c>
      <c r="B32" s="153" t="str">
        <f>RTD("cqg.rtd", ,"ContractData",A32,"Bid",,"T")</f>
        <v/>
      </c>
      <c r="C32" s="153" t="str">
        <f>RTD("cqg.rtd", ,"ContractData",A32,"Ask",,"T")</f>
        <v/>
      </c>
      <c r="D32" s="153" t="str">
        <f>RTD("cqg.rtd", ,"ContractData",A32,"LastTrade",,"T")</f>
        <v/>
      </c>
      <c r="E32" s="154" t="str">
        <f t="shared" si="6"/>
        <v/>
      </c>
      <c r="F32" s="154" t="str">
        <f t="shared" si="7"/>
        <v/>
      </c>
      <c r="G32" s="154" t="e">
        <f>IF(RTD("cqg.rtd", ,"ContractData",A32,"T_Settlement",,"T")="",IF(OR(B32="",C32=""),NA(),F32),RTD("cqg.rtd", ,"ContractData",A32,"T_Settlement",,"T"))</f>
        <v>#N/A</v>
      </c>
    </row>
    <row r="33" spans="1:7" x14ac:dyDescent="0.3">
      <c r="A33" s="1" t="s">
        <v>217</v>
      </c>
      <c r="B33" s="153">
        <f>RTD("cqg.rtd", ,"ContractData",A33,"Bid",,"T")</f>
        <v>65</v>
      </c>
      <c r="C33" s="153">
        <f>RTD("cqg.rtd", ,"ContractData",A33,"Ask",,"T")</f>
        <v>125</v>
      </c>
      <c r="D33" s="153" t="str">
        <f>RTD("cqg.rtd", ,"ContractData",A33,"LastTrade",,"T")</f>
        <v/>
      </c>
      <c r="E33" s="154">
        <f t="shared" si="6"/>
        <v>95</v>
      </c>
      <c r="F33" s="154">
        <f t="shared" si="7"/>
        <v>95</v>
      </c>
      <c r="G33" s="154">
        <f>IF(RTD("cqg.rtd", ,"ContractData",A33,"T_Settlement",,"T")="",IF(OR(B33="",C33=""),NA(),F33),RTD("cqg.rtd", ,"ContractData",A33,"T_Settlement",,"T"))</f>
        <v>95</v>
      </c>
    </row>
    <row r="34" spans="1:7" x14ac:dyDescent="0.3">
      <c r="E34" s="154"/>
      <c r="F34" s="154"/>
    </row>
    <row r="36" spans="1:7" x14ac:dyDescent="0.3">
      <c r="A36" s="1" t="s">
        <v>218</v>
      </c>
      <c r="B36" s="153" t="str">
        <f>RTD("cqg.rtd", ,"ContractData",A36,"Bid",,"T")</f>
        <v/>
      </c>
      <c r="C36" s="153">
        <f>RTD("cqg.rtd", ,"ContractData",A36,"Ask",,"T")</f>
        <v>-80.400000000000006</v>
      </c>
      <c r="D36" s="153" t="str">
        <f>RTD("cqg.rtd", ,"ContractData",A36,"LastTrade",,"T")</f>
        <v/>
      </c>
      <c r="E36" s="154">
        <f t="shared" ref="E36:E40" si="8">IFERROR(AVERAGE(B36:C36),"")</f>
        <v>-80.400000000000006</v>
      </c>
      <c r="F36" s="154">
        <f t="shared" ref="F36:F40" si="9">IFERROR(IF(OR(D36&lt;=B36,D36&gt;=C36),E36,D36),"")</f>
        <v>-80.400000000000006</v>
      </c>
      <c r="G36" s="154" t="e">
        <f>IF(RTD("cqg.rtd", ,"ContractData",A36,"T_Settlement",,"T")="",IF(OR(B36="",C36=""),NA(),F36),RTD("cqg.rtd", ,"ContractData",A36,"T_Settlement",,"T"))</f>
        <v>#N/A</v>
      </c>
    </row>
    <row r="37" spans="1:7" x14ac:dyDescent="0.3">
      <c r="A37" s="1" t="s">
        <v>219</v>
      </c>
      <c r="B37" s="153" t="str">
        <f>RTD("cqg.rtd", ,"ContractData",A37,"Bid",,"T")</f>
        <v/>
      </c>
      <c r="C37" s="153" t="str">
        <f>RTD("cqg.rtd", ,"ContractData",A37,"Ask",,"T")</f>
        <v/>
      </c>
      <c r="D37" s="153" t="str">
        <f>RTD("cqg.rtd", ,"ContractData",A37,"LastTrade",,"T")</f>
        <v/>
      </c>
      <c r="E37" s="154" t="str">
        <f t="shared" si="8"/>
        <v/>
      </c>
      <c r="F37" s="154" t="str">
        <f t="shared" si="9"/>
        <v/>
      </c>
      <c r="G37" s="154" t="e">
        <f>IF(RTD("cqg.rtd", ,"ContractData",A37,"T_Settlement",,"T")="",IF(OR(B37="",C37=""),NA(),F37),RTD("cqg.rtd", ,"ContractData",A37,"T_Settlement",,"T"))</f>
        <v>#N/A</v>
      </c>
    </row>
    <row r="38" spans="1:7" x14ac:dyDescent="0.3">
      <c r="A38" s="1" t="s">
        <v>220</v>
      </c>
      <c r="B38" s="153">
        <f>RTD("cqg.rtd", ,"ContractData",A38,"Bid",,"T")</f>
        <v>-932.80000000000007</v>
      </c>
      <c r="C38" s="153">
        <f>RTD("cqg.rtd", ,"ContractData",A38,"Ask",,"T")</f>
        <v>-900.6</v>
      </c>
      <c r="D38" s="153" t="str">
        <f>RTD("cqg.rtd", ,"ContractData",A38,"LastTrade",,"T")</f>
        <v/>
      </c>
      <c r="E38" s="154">
        <f t="shared" si="8"/>
        <v>-916.7</v>
      </c>
      <c r="F38" s="154">
        <f t="shared" si="9"/>
        <v>-916.7</v>
      </c>
      <c r="G38" s="154">
        <f>IF(RTD("cqg.rtd", ,"ContractData",A38,"T_Settlement",,"T")="",IF(OR(B38="",C38=""),NA(),F38),RTD("cqg.rtd", ,"ContractData",A38,"T_Settlement",,"T"))</f>
        <v>-916.7</v>
      </c>
    </row>
    <row r="39" spans="1:7" x14ac:dyDescent="0.3">
      <c r="A39" s="1" t="s">
        <v>221</v>
      </c>
      <c r="B39" s="153">
        <f>RTD("cqg.rtd", ,"ContractData",A39,"Bid",,"T")</f>
        <v>-930</v>
      </c>
      <c r="C39" s="153">
        <f>RTD("cqg.rtd", ,"ContractData",A39,"Ask",,"T")</f>
        <v>-922.4</v>
      </c>
      <c r="D39" s="153">
        <f>RTD("cqg.rtd", ,"ContractData",A39,"LastTrade",,"T")</f>
        <v>-955</v>
      </c>
      <c r="E39" s="154">
        <f t="shared" si="8"/>
        <v>-926.2</v>
      </c>
      <c r="F39" s="154">
        <f t="shared" si="9"/>
        <v>-926.2</v>
      </c>
      <c r="G39" s="154">
        <f>IF(RTD("cqg.rtd", ,"ContractData",A39,"T_Settlement",,"T")="",IF(OR(B39="",C39=""),NA(),F39),RTD("cqg.rtd", ,"ContractData",A39,"T_Settlement",,"T"))</f>
        <v>-926.2</v>
      </c>
    </row>
    <row r="40" spans="1:7" x14ac:dyDescent="0.3">
      <c r="A40" s="1" t="s">
        <v>222</v>
      </c>
      <c r="B40" s="153">
        <f>RTD("cqg.rtd", ,"ContractData",A40,"Bid",,"T")</f>
        <v>19.600000000000001</v>
      </c>
      <c r="C40" s="153">
        <f>RTD("cqg.rtd", ,"ContractData",A40,"Ask",,"T")</f>
        <v>70.600000000000009</v>
      </c>
      <c r="D40" s="153" t="str">
        <f>RTD("cqg.rtd", ,"ContractData",A40,"LastTrade",,"T")</f>
        <v/>
      </c>
      <c r="E40" s="154">
        <f t="shared" si="8"/>
        <v>45.100000000000009</v>
      </c>
      <c r="F40" s="154">
        <f t="shared" si="9"/>
        <v>45.100000000000009</v>
      </c>
      <c r="G40" s="154">
        <f>IF(RTD("cqg.rtd", ,"ContractData",A40,"T_Settlement",,"T")="",IF(OR(B40="",C40=""),NA(),F40),RTD("cqg.rtd", ,"ContractData",A40,"T_Settlement",,"T"))</f>
        <v>45.100000000000009</v>
      </c>
    </row>
    <row r="41" spans="1:7" x14ac:dyDescent="0.3">
      <c r="E41" s="154"/>
      <c r="F41" s="154"/>
    </row>
    <row r="42" spans="1:7" x14ac:dyDescent="0.3">
      <c r="E42" s="154"/>
      <c r="F42" s="154"/>
    </row>
    <row r="44" spans="1:7" x14ac:dyDescent="0.3">
      <c r="A44" s="1" t="s">
        <v>223</v>
      </c>
      <c r="B44" s="153" t="str">
        <f>RTD("cqg.rtd", ,"ContractData",A44,"Bid",,"T")</f>
        <v/>
      </c>
      <c r="C44" s="153" t="str">
        <f>RTD("cqg.rtd", ,"ContractData",A44,"Ask",,"T")</f>
        <v/>
      </c>
      <c r="D44" s="153" t="str">
        <f>RTD("cqg.rtd", ,"ContractData",A44,"LastTrade",,"T")</f>
        <v/>
      </c>
      <c r="E44" s="154" t="str">
        <f t="shared" ref="E44:E48" si="10">IFERROR(AVERAGE(B44:C44),"")</f>
        <v/>
      </c>
      <c r="F44" s="154" t="str">
        <f t="shared" ref="F44:F48" si="11">IFERROR(IF(OR(D44&lt;=B44,D44&gt;=C44),E44,D44),"")</f>
        <v/>
      </c>
      <c r="G44" s="154" t="e">
        <f>IF(RTD("cqg.rtd", ,"ContractData",A44,"T_Settlement",,"T")="",IF(OR(B44="",C44=""),NA(),F44),RTD("cqg.rtd", ,"ContractData",A44,"T_Settlement",,"T"))</f>
        <v>#N/A</v>
      </c>
    </row>
    <row r="45" spans="1:7" x14ac:dyDescent="0.3">
      <c r="A45" s="1" t="s">
        <v>224</v>
      </c>
      <c r="B45" s="153">
        <f>RTD("cqg.rtd", ,"ContractData",A45,"Bid",,"T")</f>
        <v>-947.4</v>
      </c>
      <c r="C45" s="153">
        <f>RTD("cqg.rtd", ,"ContractData",A45,"Ask",,"T")</f>
        <v>-929.4</v>
      </c>
      <c r="D45" s="153" t="str">
        <f>RTD("cqg.rtd", ,"ContractData",A45,"LastTrade",,"T")</f>
        <v/>
      </c>
      <c r="E45" s="154">
        <f t="shared" si="10"/>
        <v>-938.4</v>
      </c>
      <c r="F45" s="154">
        <f t="shared" si="11"/>
        <v>-938.4</v>
      </c>
      <c r="G45" s="154">
        <f>IF(RTD("cqg.rtd", ,"ContractData",A45,"T_Settlement",,"T")="",IF(OR(B45="",C45=""),NA(),F45),RTD("cqg.rtd", ,"ContractData",A45,"T_Settlement",,"T"))</f>
        <v>-938.4</v>
      </c>
    </row>
    <row r="46" spans="1:7" x14ac:dyDescent="0.3">
      <c r="A46" s="1" t="s">
        <v>225</v>
      </c>
      <c r="B46" s="153">
        <f>RTD("cqg.rtd", ,"ContractData",A46,"Bid",,"T")</f>
        <v>-970</v>
      </c>
      <c r="C46" s="153">
        <f>RTD("cqg.rtd", ,"ContractData",A46,"Ask",,"T")</f>
        <v>-923.4</v>
      </c>
      <c r="D46" s="153" t="str">
        <f>RTD("cqg.rtd", ,"ContractData",A46,"LastTrade",,"T")</f>
        <v/>
      </c>
      <c r="E46" s="154">
        <f t="shared" si="10"/>
        <v>-946.7</v>
      </c>
      <c r="F46" s="154">
        <f t="shared" si="11"/>
        <v>-946.7</v>
      </c>
      <c r="G46" s="154">
        <f>IF(RTD("cqg.rtd", ,"ContractData",A46,"T_Settlement",,"T")="",IF(OR(B46="",C46=""),NA(),F46),RTD("cqg.rtd", ,"ContractData",A46,"T_Settlement",,"T"))</f>
        <v>-946.7</v>
      </c>
    </row>
    <row r="47" spans="1:7" x14ac:dyDescent="0.3">
      <c r="A47" s="1" t="s">
        <v>226</v>
      </c>
      <c r="B47" s="153" t="str">
        <f>RTD("cqg.rtd", ,"ContractData",A47,"Bid",,"T")</f>
        <v/>
      </c>
      <c r="C47" s="153" t="str">
        <f>RTD("cqg.rtd", ,"ContractData",A47,"Ask",,"T")</f>
        <v/>
      </c>
      <c r="D47" s="153" t="str">
        <f>RTD("cqg.rtd", ,"ContractData",A47,"LastTrade",,"T")</f>
        <v/>
      </c>
      <c r="E47" s="154" t="str">
        <f t="shared" si="10"/>
        <v/>
      </c>
      <c r="F47" s="154" t="str">
        <f t="shared" si="11"/>
        <v/>
      </c>
      <c r="G47" s="154" t="e">
        <f>IF(RTD("cqg.rtd", ,"ContractData",A47,"T_Settlement",,"T")="",IF(OR(B47="",C47=""),NA(),F47),RTD("cqg.rtd", ,"ContractData",A47,"T_Settlement",,"T"))</f>
        <v>#N/A</v>
      </c>
    </row>
    <row r="48" spans="1:7" x14ac:dyDescent="0.3">
      <c r="A48" s="1" t="s">
        <v>227</v>
      </c>
      <c r="B48" s="153">
        <f>RTD("cqg.rtd", ,"ContractData",A48,"Bid",,"T")</f>
        <v>140</v>
      </c>
      <c r="C48" s="153">
        <f>RTD("cqg.rtd", ,"ContractData",A48,"Ask",,"T")</f>
        <v>195</v>
      </c>
      <c r="D48" s="153" t="str">
        <f>RTD("cqg.rtd", ,"ContractData",A48,"LastTrade",,"T")</f>
        <v/>
      </c>
      <c r="E48" s="154">
        <f t="shared" si="10"/>
        <v>167.5</v>
      </c>
      <c r="F48" s="154">
        <f t="shared" si="11"/>
        <v>167.5</v>
      </c>
      <c r="G48" s="154">
        <f>IF(RTD("cqg.rtd", ,"ContractData",A48,"T_Settlement",,"T")="",IF(OR(B48="",C48=""),NA(),F48),RTD("cqg.rtd", ,"ContractData",A48,"T_Settlement",,"T"))</f>
        <v>167.5</v>
      </c>
    </row>
    <row r="49" spans="1:7" x14ac:dyDescent="0.3">
      <c r="E49" s="154"/>
      <c r="F49" s="154"/>
    </row>
    <row r="50" spans="1:7" x14ac:dyDescent="0.3">
      <c r="E50" s="154"/>
      <c r="F50" s="154"/>
    </row>
    <row r="52" spans="1:7" x14ac:dyDescent="0.3">
      <c r="A52" s="1" t="s">
        <v>228</v>
      </c>
      <c r="B52" s="153">
        <f>RTD("cqg.rtd", ,"ContractData",A52,"Bid",,"T")</f>
        <v>-960</v>
      </c>
      <c r="C52" s="153">
        <f>RTD("cqg.rtd", ,"ContractData",A52,"Ask",,"T")</f>
        <v>-938.2</v>
      </c>
      <c r="D52" s="153" t="str">
        <f>RTD("cqg.rtd", ,"ContractData",A52,"LastTrade",,"T")</f>
        <v/>
      </c>
      <c r="E52" s="154">
        <f t="shared" ref="E52:E54" si="12">IFERROR(AVERAGE(B52:C52),"")</f>
        <v>-949.1</v>
      </c>
      <c r="F52" s="154">
        <f t="shared" ref="F52:F54" si="13">IFERROR(IF(OR(D52&lt;=B52,D52&gt;=C52),E52,D52),"")</f>
        <v>-949.1</v>
      </c>
      <c r="G52" s="154">
        <f>IF(RTD("cqg.rtd", ,"ContractData",A52,"T_Settlement",,"T")="",IF(OR(B52="",C52=""),NA(),F52),RTD("cqg.rtd", ,"ContractData",A52,"T_Settlement",,"T"))</f>
        <v>-949.1</v>
      </c>
    </row>
    <row r="53" spans="1:7" x14ac:dyDescent="0.3">
      <c r="A53" s="1" t="s">
        <v>229</v>
      </c>
      <c r="B53" s="153">
        <f>RTD("cqg.rtd", ,"ContractData",A53,"Bid",,"T")</f>
        <v>-869.80000000000007</v>
      </c>
      <c r="C53" s="153">
        <f>RTD("cqg.rtd", ,"ContractData",A53,"Ask",,"T")</f>
        <v>-827.6</v>
      </c>
      <c r="D53" s="153" t="str">
        <f>RTD("cqg.rtd", ,"ContractData",A53,"LastTrade",,"T")</f>
        <v/>
      </c>
      <c r="E53" s="154">
        <f t="shared" si="12"/>
        <v>-848.7</v>
      </c>
      <c r="F53" s="154">
        <f t="shared" si="13"/>
        <v>-848.7</v>
      </c>
      <c r="G53" s="154">
        <f>IF(RTD("cqg.rtd", ,"ContractData",A53,"T_Settlement",,"T")="",IF(OR(B53="",C53=""),NA(),F53),RTD("cqg.rtd", ,"ContractData",A53,"T_Settlement",,"T"))</f>
        <v>-848.7</v>
      </c>
    </row>
    <row r="54" spans="1:7" x14ac:dyDescent="0.3">
      <c r="A54" s="1" t="s">
        <v>230</v>
      </c>
      <c r="B54" s="153" t="str">
        <f>RTD("cqg.rtd", ,"ContractData",A54,"Bid",,"T")</f>
        <v>768: Current Message -&gt; Not found: YMAZW6</v>
      </c>
      <c r="C54" s="153" t="str">
        <f>RTD("cqg.rtd", ,"ContractData",A54,"Ask",,"T")</f>
        <v>768: Current Message -&gt; Not found: YMAZW6</v>
      </c>
      <c r="D54" s="153" t="str">
        <f>RTD("cqg.rtd", ,"ContractData",A54,"LastTrade",,"T")</f>
        <v>768: Current Message -&gt; Not found: YMAZW6</v>
      </c>
      <c r="E54" s="154" t="str">
        <f t="shared" si="12"/>
        <v/>
      </c>
      <c r="F54" s="154" t="str">
        <f t="shared" si="13"/>
        <v/>
      </c>
      <c r="G54" s="154" t="e">
        <f>NA()</f>
        <v>#N/A</v>
      </c>
    </row>
    <row r="55" spans="1:7" x14ac:dyDescent="0.3">
      <c r="E55" s="154"/>
      <c r="F55" s="154"/>
    </row>
    <row r="56" spans="1:7" x14ac:dyDescent="0.3">
      <c r="E56" s="154"/>
      <c r="F56" s="154"/>
    </row>
    <row r="57" spans="1:7" x14ac:dyDescent="0.3">
      <c r="E57" s="154"/>
      <c r="F57" s="154"/>
    </row>
    <row r="58" spans="1:7" x14ac:dyDescent="0.3">
      <c r="E58" s="154"/>
      <c r="F58" s="154"/>
    </row>
  </sheetData>
  <sheetProtection algorithmName="SHA-512" hashValue="2WfdlZ9mClQoMpcp+qmZVkNs+qpG2BpCK0ILJYKBG9mmTBYhdNqj3NT9ekn9Ph8l8towgAPA/E6fLwTZHCXt/g==" saltValue="8rhbRDzEN3PAHIEpaJeJ4A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E40A3-7A93-44CF-97E5-B9F17CAAF84F}">
  <dimension ref="A1:AT130"/>
  <sheetViews>
    <sheetView showGridLines="0" showRowColHeaders="0" zoomScaleNormal="100" workbookViewId="0">
      <selection activeCell="T32" sqref="T32"/>
    </sheetView>
  </sheetViews>
  <sheetFormatPr defaultColWidth="9" defaultRowHeight="12.75" x14ac:dyDescent="0.2"/>
  <cols>
    <col min="1" max="1" width="0.875" style="2" customWidth="1"/>
    <col min="2" max="21" width="11.625" style="3" customWidth="1"/>
    <col min="22" max="22" width="12.625" style="3" customWidth="1"/>
    <col min="23" max="23" width="10.75" style="3" customWidth="1"/>
    <col min="24" max="25" width="10.75" style="5" customWidth="1"/>
    <col min="26" max="35" width="9" style="5"/>
    <col min="36" max="16384" width="9" style="3"/>
  </cols>
  <sheetData>
    <row r="1" spans="1:46" ht="2.1" customHeight="1" x14ac:dyDescent="0.2">
      <c r="C1" s="4">
        <v>2</v>
      </c>
      <c r="D1" s="4" t="str" cm="1">
        <f t="array" ref="D1">_xlfn.IFS(C1=0,"#",C1=1,"#.0",C1=2,"#.00",C1=3,"#.000",C1=4,"#.0000",C1=5,"#.00000",C1=6,"#.000000",C1=7,"#.0000000")</f>
        <v>#.00</v>
      </c>
    </row>
    <row r="2" spans="1:46" ht="2.1" customHeight="1" x14ac:dyDescent="0.2"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46" ht="15" customHeight="1" x14ac:dyDescent="0.3">
      <c r="B3" s="6" t="s">
        <v>12</v>
      </c>
      <c r="C3" s="207" t="str">
        <f>"CQG "&amp;RTD("cqg.rtd",,"ContractData",K6,"LongDescription")</f>
        <v>CQG Wheat, Nov 24</v>
      </c>
      <c r="D3" s="207"/>
      <c r="E3" s="207"/>
      <c r="F3" s="207"/>
      <c r="G3" s="207"/>
      <c r="H3" s="207"/>
      <c r="I3" s="207"/>
      <c r="J3" s="207"/>
      <c r="K3" s="161" t="str">
        <f>LEFT("CQG "&amp;RTD("cqg.rtd",,"ContractData",B4,"LongDescription"),LEN(C3)-8)&amp;" Forward Curves"</f>
        <v>CQG Wheat Forward Curves</v>
      </c>
      <c r="L3" s="161"/>
      <c r="M3" s="161"/>
      <c r="N3" s="161"/>
      <c r="O3" s="161"/>
      <c r="P3" s="161"/>
      <c r="Q3" s="161"/>
      <c r="R3" s="161"/>
      <c r="S3" s="161"/>
      <c r="T3" s="158">
        <f>RTD("cqg.rtd", ,"SystemInfo", "Linetime")</f>
        <v>45616.302291666667</v>
      </c>
      <c r="U3" s="158"/>
      <c r="V3" s="7"/>
      <c r="W3" s="8"/>
      <c r="X3" s="8"/>
      <c r="Z3" s="3"/>
      <c r="AA3" s="3"/>
      <c r="AB3" s="3"/>
      <c r="AJ3" s="5"/>
      <c r="AK3" s="5"/>
      <c r="AL3" s="5"/>
      <c r="AM3" s="5"/>
      <c r="AN3" s="5"/>
      <c r="AO3" s="5"/>
      <c r="AP3" s="5"/>
    </row>
    <row r="4" spans="1:46" ht="12" customHeight="1" x14ac:dyDescent="0.2">
      <c r="B4" s="192" t="s">
        <v>95</v>
      </c>
      <c r="C4" s="207"/>
      <c r="D4" s="207"/>
      <c r="E4" s="207"/>
      <c r="F4" s="207"/>
      <c r="G4" s="207"/>
      <c r="H4" s="207"/>
      <c r="I4" s="207"/>
      <c r="J4" s="207"/>
      <c r="K4" s="161"/>
      <c r="L4" s="161"/>
      <c r="M4" s="161"/>
      <c r="N4" s="161"/>
      <c r="O4" s="161"/>
      <c r="P4" s="161"/>
      <c r="Q4" s="161"/>
      <c r="R4" s="161"/>
      <c r="S4" s="161"/>
      <c r="T4" s="159"/>
      <c r="U4" s="159"/>
      <c r="V4" s="7"/>
      <c r="W4" s="9"/>
      <c r="X4" s="9"/>
      <c r="Z4" s="3"/>
      <c r="AA4" s="3"/>
      <c r="AB4" s="3"/>
      <c r="AJ4" s="5"/>
      <c r="AK4" s="5"/>
      <c r="AL4" s="5"/>
      <c r="AM4" s="5"/>
      <c r="AN4" s="5"/>
      <c r="AO4" s="5"/>
      <c r="AP4" s="5"/>
    </row>
    <row r="5" spans="1:46" ht="12" customHeight="1" x14ac:dyDescent="0.3">
      <c r="B5" s="192"/>
      <c r="C5" s="207"/>
      <c r="D5" s="207"/>
      <c r="E5" s="207"/>
      <c r="F5" s="207"/>
      <c r="G5" s="207"/>
      <c r="H5" s="207"/>
      <c r="I5" s="207"/>
      <c r="J5" s="207"/>
      <c r="K5" s="161"/>
      <c r="L5" s="161"/>
      <c r="M5" s="161"/>
      <c r="N5" s="161"/>
      <c r="O5" s="161"/>
      <c r="P5" s="161"/>
      <c r="Q5" s="161"/>
      <c r="R5" s="161"/>
      <c r="S5" s="161"/>
      <c r="T5" s="160"/>
      <c r="U5" s="160"/>
      <c r="V5" s="7"/>
      <c r="W5" s="8"/>
      <c r="X5" s="8"/>
      <c r="Z5" s="3"/>
      <c r="AA5" s="3"/>
      <c r="AB5" s="3"/>
      <c r="AJ5" s="5"/>
      <c r="AK5" s="5"/>
      <c r="AL5" s="5"/>
      <c r="AM5" s="5"/>
      <c r="AN5" s="5"/>
      <c r="AO5" s="5"/>
      <c r="AP5" s="5"/>
    </row>
    <row r="6" spans="1:46" ht="14.45" hidden="1" customHeight="1" x14ac:dyDescent="0.3">
      <c r="B6" s="10"/>
      <c r="C6" s="11"/>
      <c r="D6" s="11"/>
      <c r="E6" s="11"/>
      <c r="F6" s="11"/>
      <c r="G6" s="11"/>
      <c r="H6" s="11"/>
      <c r="I6" s="12"/>
      <c r="J6" s="11"/>
      <c r="K6" s="13" t="str">
        <f>RTD("cqg.rtd", ,"ContractData",A13, "Symbol")</f>
        <v>WEATX24</v>
      </c>
      <c r="L6" s="14" t="str">
        <f>RTD("cqg.rtd", ,"ContractData",A14, "Symbol")</f>
        <v>WEATZ24</v>
      </c>
      <c r="M6" s="14" t="str">
        <f>RTD("cqg.rtd", ,"ContractData",A15, "Symbol")</f>
        <v>WEATF25</v>
      </c>
      <c r="N6" s="14" t="str">
        <f>RTD("cqg.rtd", ,"ContractData",A16, "Symbol")</f>
        <v>WEATH25</v>
      </c>
      <c r="O6" s="15" t="str">
        <f>RTD("cqg.rtd", ,"ContractData",A17, "Symbol")</f>
        <v>WEATK25</v>
      </c>
      <c r="P6" s="15" t="str">
        <f>RTD("cqg.rtd", ,"ContractData",A18, "Symbol")</f>
        <v>WEATN25</v>
      </c>
      <c r="Q6" s="16" t="str">
        <f>RTD("cqg.rtd", ,"ContractData",A19, "Symbol")</f>
        <v>WEATU25</v>
      </c>
      <c r="R6" s="17"/>
      <c r="S6" s="17"/>
      <c r="T6" s="17"/>
      <c r="U6" s="16"/>
      <c r="V6" s="18"/>
      <c r="W6" s="8"/>
      <c r="X6" s="8"/>
      <c r="Z6" s="3" t="str">
        <f>LEFT(RIGHT(E7,2),1)</f>
        <v/>
      </c>
      <c r="AA6" s="3"/>
      <c r="AB6" s="3" t="str">
        <f>LEFT(RIGHT(G7,2),1)</f>
        <v/>
      </c>
      <c r="AC6" s="5" t="str">
        <f>LEFT(RIGHT(H7,2),1)</f>
        <v/>
      </c>
      <c r="AD6" s="5" t="str">
        <f>LEFT(RIGHT(I7,2),1)</f>
        <v/>
      </c>
      <c r="AE6" s="5" t="str">
        <f>LEFT(RIGHT(K6,3),1)</f>
        <v>X</v>
      </c>
      <c r="AF6" s="5" t="str">
        <f>LEFT(RIGHT(L6,3),1)</f>
        <v>Z</v>
      </c>
      <c r="AG6" s="5" t="str">
        <f t="shared" ref="AG6:AN6" si="0">LEFT(RIGHT(M6,3),1)</f>
        <v>F</v>
      </c>
      <c r="AH6" s="5" t="str">
        <f t="shared" si="0"/>
        <v>H</v>
      </c>
      <c r="AI6" s="5" t="str">
        <f t="shared" si="0"/>
        <v>K</v>
      </c>
      <c r="AJ6" s="5" t="str">
        <f t="shared" si="0"/>
        <v>N</v>
      </c>
      <c r="AK6" s="5" t="str">
        <f t="shared" si="0"/>
        <v>U</v>
      </c>
      <c r="AL6" s="5" t="str">
        <f t="shared" si="0"/>
        <v/>
      </c>
      <c r="AM6" s="5" t="str">
        <f t="shared" si="0"/>
        <v/>
      </c>
      <c r="AN6" s="5" t="str">
        <f t="shared" si="0"/>
        <v/>
      </c>
      <c r="AO6" s="5" t="str">
        <f>LEFT(RIGHT(U6,3),1)</f>
        <v/>
      </c>
      <c r="AP6" s="5" t="str">
        <f>LEFT(RIGHT(V6,3),1)</f>
        <v/>
      </c>
      <c r="AQ6" s="5" t="str">
        <f>LEFT(RIGHT(W6,2),1)</f>
        <v/>
      </c>
      <c r="AR6" s="5" t="str">
        <f>LEFT(RIGHT(X6,2),1)</f>
        <v/>
      </c>
      <c r="AS6" s="5"/>
      <c r="AT6" s="5"/>
    </row>
    <row r="7" spans="1:46" ht="14.45" customHeight="1" x14ac:dyDescent="0.2">
      <c r="B7" s="182" t="s">
        <v>1</v>
      </c>
      <c r="C7" s="193">
        <f>RTD("cqg.rtd", ,"ContractData",K6, "MT_LastAskVolume")</f>
        <v>5</v>
      </c>
      <c r="D7" s="197" t="str">
        <f>TEXT(RTD("cqg.rtd", ,"ContractData",K6, "Ask",,"T"),D1)</f>
        <v>5954.00</v>
      </c>
      <c r="E7" s="198"/>
      <c r="F7" s="201" t="s">
        <v>9</v>
      </c>
      <c r="G7" s="202"/>
      <c r="H7" s="202"/>
      <c r="I7" s="202"/>
      <c r="J7" s="164"/>
      <c r="K7" s="19" t="str">
        <f t="shared" ref="K7:Q7" si="1">IF(AE6="F","JAN",IF(AE6="G","FEB",IF(AE6="H","MAR",IF(AE6="J","APR",IF(AE6="K","MAY",IF(AE6="M","JUN",IF(AE6="N","JUL",IF(AE6="Q","AUG",IF(AE6="U","SEP",IF(AE6="V","OCT",IF(AE6="X","NOV",IF(AE6="Z","DEC",))))))))))))</f>
        <v>NOV</v>
      </c>
      <c r="L7" s="20" t="str">
        <f t="shared" si="1"/>
        <v>DEC</v>
      </c>
      <c r="M7" s="20" t="str">
        <f>IF(AG6="F","JAN",IF(AG6="G","FEB",IF(AG6="H","MAR",IF(AG6="J","APR",IF(AG6="K","MAY",IF(AG6="M","JUN",IF(AG6="N","JUL",IF(AG6="Q","AUG",IF(AG6="U","SEP",IF(AG6="V","OCT",IF(AG6="X","NOV",IF(AG6="Z","DEC",))))))))))))</f>
        <v>JAN</v>
      </c>
      <c r="N7" s="20" t="str">
        <f t="shared" si="1"/>
        <v>MAR</v>
      </c>
      <c r="O7" s="20" t="str">
        <f t="shared" si="1"/>
        <v>MAY</v>
      </c>
      <c r="P7" s="20" t="str">
        <f t="shared" si="1"/>
        <v>JUL</v>
      </c>
      <c r="Q7" s="20" t="str">
        <f t="shared" si="1"/>
        <v>SEP</v>
      </c>
      <c r="R7" s="20"/>
      <c r="S7" s="20"/>
      <c r="T7" s="20"/>
      <c r="U7" s="21"/>
      <c r="V7" s="22" t="str">
        <f>IF(V6="","",IF(AP6="F","JAN",IF(AP6="G","FEB",IF(AP6="H","MAR",IF(AP6="J","APR",IF(AP6="K","MAY",IF(AP6="M","JUN",IF(AP6="N","JUL",IF(AP6="Q","AUG",IF(AP6="U","SEP",IF(AP6="V","OCT",IF(AP6="X","NOV",IF(AP6="Z","DEC",)))))))))))))</f>
        <v/>
      </c>
      <c r="W7" s="9"/>
      <c r="X7" s="9"/>
      <c r="Z7" s="3"/>
      <c r="AA7" s="3"/>
      <c r="AB7" s="3"/>
      <c r="AJ7" s="5"/>
      <c r="AK7" s="5"/>
      <c r="AL7" s="5"/>
      <c r="AM7" s="5"/>
      <c r="AN7" s="5"/>
      <c r="AO7" s="5"/>
      <c r="AP7" s="5"/>
    </row>
    <row r="8" spans="1:46" ht="14.45" customHeight="1" x14ac:dyDescent="0.3">
      <c r="B8" s="183"/>
      <c r="C8" s="194"/>
      <c r="D8" s="199"/>
      <c r="E8" s="200"/>
      <c r="F8" s="203"/>
      <c r="G8" s="204"/>
      <c r="H8" s="204"/>
      <c r="I8" s="204"/>
      <c r="J8" s="164"/>
      <c r="K8" s="23" t="str">
        <f>IF(RTD("cqg.rtd",,"ContractData",K6,"Ask",,"T")="","",TEXT(RTD("cqg.rtd",,"ContractData",K6,"Ask",,"T"),$D$1)&amp;" "&amp;"A")</f>
        <v>5954.00 A</v>
      </c>
      <c r="L8" s="23" t="str">
        <f>IF(RTD("cqg.rtd",,"ContractData",L6,"Ask",,"T")="","",TEXT(RTD("cqg.rtd",,"ContractData",L6,"Ask",,"T"),$D$1)&amp;" "&amp;"A")</f>
        <v>5980.00 A</v>
      </c>
      <c r="M8" s="23" t="str">
        <f>IF(RTD("cqg.rtd",,"ContractData",M6,"Ask",,"T")="","",TEXT(RTD("cqg.rtd",,"ContractData",M6,"Ask",,"T"),$D$1)&amp;" "&amp;"A")</f>
        <v>6100.00 A</v>
      </c>
      <c r="N8" s="23" t="str">
        <f>IF(RTD("cqg.rtd",,"ContractData",N6,"Ask",,"T")="","",TEXT(RTD("cqg.rtd",,"ContractData",N6,"Ask",,"T"),$D$1)&amp;" "&amp;"A")</f>
        <v>6100.00 A</v>
      </c>
      <c r="O8" s="23" t="str">
        <f>IF(RTD("cqg.rtd",,"ContractData",O6,"Ask",,"T")="","",TEXT(RTD("cqg.rtd",,"ContractData",O6,"Ask",,"T"),$D$1)&amp;" "&amp;"A")</f>
        <v>6179.80 A</v>
      </c>
      <c r="P8" s="23" t="str">
        <f>IF(RTD("cqg.rtd",,"ContractData",P6,"Ask",,"T")="","",TEXT(RTD("cqg.rtd",,"ContractData",P6,"Ask",,"T"),$D$1)&amp;" "&amp;"A")</f>
        <v>6220.00 A</v>
      </c>
      <c r="Q8" s="23" t="str">
        <f>IF(RTD("cqg.rtd",,"ContractData",Q6,"Ask",,"T")="","",TEXT(RTD("cqg.rtd",,"ContractData",Q6,"Ask",,"T"),$D$1)&amp;" "&amp;"A")</f>
        <v>6220.00 A</v>
      </c>
      <c r="R8" s="23"/>
      <c r="S8" s="23"/>
      <c r="T8" s="23"/>
      <c r="U8" s="24"/>
      <c r="V8" s="25" t="str">
        <f>IF(V6="","",IF(RTD("cqg.rtd",,"ContractData",V6,"Ask",,"T")="","",TEXT(RTD("cqg.rtd",,"ContractData",V6,"Ask",,"T"),$D$1)&amp;" "&amp;"A"))</f>
        <v/>
      </c>
      <c r="W8" s="8"/>
      <c r="X8" s="8"/>
      <c r="Z8" s="3"/>
      <c r="AA8" s="3"/>
      <c r="AB8" s="3"/>
      <c r="AJ8" s="5"/>
      <c r="AK8" s="5"/>
      <c r="AL8" s="5"/>
      <c r="AM8" s="5"/>
      <c r="AN8" s="5"/>
      <c r="AO8" s="5"/>
      <c r="AP8" s="5"/>
    </row>
    <row r="9" spans="1:46" ht="14.45" customHeight="1" x14ac:dyDescent="0.3">
      <c r="B9" s="195" t="s">
        <v>0</v>
      </c>
      <c r="C9" s="184">
        <f>RTD("cqg.rtd", ,"ContractData",K6, "MT_LastBidVolume")</f>
        <v>2</v>
      </c>
      <c r="D9" s="186" t="str">
        <f>TEXT(RTD("cqg.rtd", ,"ContractData",K6, "Bid",,"T"),D1)</f>
        <v>5920.20</v>
      </c>
      <c r="E9" s="186"/>
      <c r="F9" s="188" t="str">
        <f>TEXT(RTD("cqg.rtd", ,"ContractData",K6,"LastTradeorSettle",,"T"),D1)</f>
        <v>5920.00</v>
      </c>
      <c r="G9" s="189"/>
      <c r="H9" s="205" t="str">
        <f>IF(G13&gt;0,"+"&amp;TEXT(RTD("cqg.rtd",,"ContractData",K6,"NetLastTradeToday",,"T"),D1),TEXT(G13,$D$1))</f>
        <v>-5.00</v>
      </c>
      <c r="I9" s="205"/>
      <c r="J9" s="164"/>
      <c r="K9" s="23" t="str">
        <f>IF(RTD("cqg.rtd",,"ContractData",K6,"Bid",,"T")="","",TEXT(RTD("cqg.rtd",,"ContractData",K6,"Bid",,"T"),$D$1)&amp;" "&amp;"B")</f>
        <v>5920.20 B</v>
      </c>
      <c r="L9" s="23" t="str">
        <f>IF(RTD("cqg.rtd",,"ContractData",L6,"Bid",,"T")="","",TEXT(RTD("cqg.rtd",,"ContractData",L6,"Bid",,"T"),$D$1)&amp;" "&amp;"B")</f>
        <v>5963.00 B</v>
      </c>
      <c r="M9" s="23" t="str">
        <f>IF(RTD("cqg.rtd",,"ContractData",M6,"Bid",,"T")="","",TEXT(RTD("cqg.rtd",,"ContractData",M6,"Bid",,"T"),$D$1)&amp;" "&amp;"B")</f>
        <v/>
      </c>
      <c r="N9" s="23" t="str">
        <f>IF(RTD("cqg.rtd",,"ContractData",N6,"Bid",,"T")="","",TEXT(RTD("cqg.rtd",,"ContractData",N6,"Bid",,"T"),$D$1)&amp;" "&amp;"B")</f>
        <v>6080.00 B</v>
      </c>
      <c r="O9" s="23" t="str">
        <f>IF(RTD("cqg.rtd",,"ContractData",O6,"Bid",,"T")="","",TEXT(RTD("cqg.rtd",,"ContractData",O6,"Bid",,"T"),$D$1)&amp;" "&amp;"B")</f>
        <v>6105.00 B</v>
      </c>
      <c r="P9" s="23" t="str">
        <f>IF(RTD("cqg.rtd",,"ContractData",P6,"Bid",,"T")="","",TEXT(RTD("cqg.rtd",,"ContractData",P6,"Bid",,"T"),$D$1)&amp;" "&amp;"B")</f>
        <v>6166.00 B</v>
      </c>
      <c r="Q9" s="23" t="str">
        <f>IF(RTD("cqg.rtd",,"ContractData",Q6,"Bid",,"T")="","",TEXT(RTD("cqg.rtd",,"ContractData",Q6,"Bid",,"T"),$D$1)&amp;" "&amp;"B")</f>
        <v>6166.00 B</v>
      </c>
      <c r="R9" s="23"/>
      <c r="S9" s="23"/>
      <c r="T9" s="23"/>
      <c r="U9" s="24"/>
      <c r="V9" s="25" t="str">
        <f>IF(V6="","",IF(RTD("cqg.rtd",,"ContractData",V6,"Bid",,"T")="","",TEXT(RTD("cqg.rtd",,"ContractData",V6,"Bid",,"T"),$D$1)&amp;" "&amp;"B"))</f>
        <v/>
      </c>
      <c r="W9" s="8"/>
      <c r="X9" s="8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46" ht="14.45" customHeight="1" x14ac:dyDescent="0.3">
      <c r="B10" s="196"/>
      <c r="C10" s="185"/>
      <c r="D10" s="187"/>
      <c r="E10" s="187"/>
      <c r="F10" s="190"/>
      <c r="G10" s="191"/>
      <c r="H10" s="206"/>
      <c r="I10" s="206"/>
      <c r="J10" s="164"/>
      <c r="K10" s="23" t="str">
        <f>IF(RTD("cqg.rtd", ,"ContractData",K6,"LastTradeorSettle",,"T")="","",TEXT(RTD("cqg.rtd", ,"ContractData",K6,"LastTradeorSettle",,"T"),$D$1)&amp;" "&amp;"L")</f>
        <v>5920.00 L</v>
      </c>
      <c r="L10" s="23" t="str">
        <f>IF(RTD("cqg.rtd", ,"ContractData",L6,"LastTradeorSettle",,"T")="","",TEXT(RTD("cqg.rtd", ,"ContractData",L6,"LastTradeorSettle",,"T"),$D$1)&amp;" "&amp;"L")</f>
        <v>5980.00 L</v>
      </c>
      <c r="M10" s="23" t="str">
        <f>IF(RTD("cqg.rtd", ,"ContractData",M6,"LastTradeorSettle",,"T")="","",TEXT(RTD("cqg.rtd", ,"ContractData",M6,"LastTradeorSettle",,"T"),$D$1)&amp;" "&amp;"L")</f>
        <v/>
      </c>
      <c r="N10" s="23" t="str">
        <f>IF(RTD("cqg.rtd", ,"ContractData",N6,"LastTradeorSettle",,"T")="","",TEXT(RTD("cqg.rtd", ,"ContractData",N6,"LastTradeorSettle",,"T"),$D$1)&amp;" "&amp;"L")</f>
        <v>6099.00 L</v>
      </c>
      <c r="O10" s="23" t="str">
        <f>IF(RTD("cqg.rtd", ,"ContractData",O6,"LastTradeorSettle",,"T")="","",TEXT(RTD("cqg.rtd", ,"ContractData",O6,"LastTradeorSettle",,"T"),$D$1)&amp;" "&amp;"L")</f>
        <v/>
      </c>
      <c r="P10" s="23" t="str">
        <f>IF(RTD("cqg.rtd", ,"ContractData",P6,"LastTradeorSettle",,"T")="","",TEXT(RTD("cqg.rtd", ,"ContractData",P6,"LastTradeorSettle",,"T"),$D$1)&amp;" "&amp;"L")</f>
        <v/>
      </c>
      <c r="Q10" s="23" t="str">
        <f>IF(RTD("cqg.rtd", ,"ContractData",Q6,"LastTradeorSettle",,"T")="","",TEXT(RTD("cqg.rtd", ,"ContractData",Q6,"LastTradeorSettle",,"T"),$D$1)&amp;" "&amp;"L")</f>
        <v/>
      </c>
      <c r="R10" s="23"/>
      <c r="S10" s="23"/>
      <c r="T10" s="23"/>
      <c r="U10" s="24"/>
      <c r="V10" s="25" t="str">
        <f>IF(V6="","",IF(RTD("cqg.rtd", ,"ContractData",V6,"LastTradeorSettle",,"T")="","",TEXT(RTD("cqg.rtd", ,"ContractData",V6,"LastTradeorSettle",,"T"),$D$1)&amp;" "&amp;"L"))</f>
        <v/>
      </c>
      <c r="W10" s="8"/>
      <c r="X10" s="8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46" ht="14.45" hidden="1" customHeight="1" x14ac:dyDescent="0.3">
      <c r="B11" s="26"/>
      <c r="C11" s="27"/>
      <c r="D11" s="28"/>
      <c r="E11" s="28"/>
      <c r="F11" s="29"/>
      <c r="G11" s="29"/>
      <c r="H11" s="29"/>
      <c r="I11" s="29"/>
      <c r="J11" s="30"/>
      <c r="K11" s="31"/>
      <c r="L11" s="32"/>
      <c r="M11" s="32"/>
      <c r="N11" s="32"/>
      <c r="O11" s="32"/>
      <c r="P11" s="32"/>
      <c r="Q11" s="32"/>
      <c r="R11" s="32"/>
      <c r="S11" s="32"/>
      <c r="T11" s="32"/>
      <c r="U11" s="33"/>
      <c r="V11" s="34"/>
      <c r="W11" s="35"/>
      <c r="X11" s="36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46" ht="14.45" customHeight="1" x14ac:dyDescent="0.2">
      <c r="B12" s="37" t="s">
        <v>10</v>
      </c>
      <c r="C12" s="38" t="s">
        <v>4</v>
      </c>
      <c r="D12" s="38" t="s">
        <v>5</v>
      </c>
      <c r="E12" s="38" t="s">
        <v>6</v>
      </c>
      <c r="F12" s="38" t="s">
        <v>3</v>
      </c>
      <c r="G12" s="38" t="s">
        <v>7</v>
      </c>
      <c r="H12" s="38" t="s">
        <v>7</v>
      </c>
      <c r="I12" s="39" t="s">
        <v>8</v>
      </c>
      <c r="J12" s="40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2"/>
      <c r="W12" s="4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46" ht="14.45" customHeight="1" x14ac:dyDescent="0.3">
      <c r="A13" s="1" t="s">
        <v>65</v>
      </c>
      <c r="B13" s="44" t="str">
        <f>IFERROR(RIGHT(RTD("cqg.rtd",,"ContractData",A13, "LongDescription"),7),"")</f>
        <v xml:space="preserve"> Nov 24</v>
      </c>
      <c r="C13" s="45" t="str">
        <f>IFERROR(TEXT(RTD("cqg.rtd", ,"ContractData",A13, "Open",,"T"),$D$1),"")</f>
        <v>5915.00</v>
      </c>
      <c r="D13" s="45" t="str">
        <f>IFERROR(TEXT(RTD("cqg.rtd", ,"ContractData",A13, "High",,"T"),$D$1),"")</f>
        <v>5920.00</v>
      </c>
      <c r="E13" s="45" t="str">
        <f>IFERROR(TEXT(RTD("cqg.rtd", ,"ContractData",A13, "Low",,"T"),$D$1),"")</f>
        <v>5915.00</v>
      </c>
      <c r="F13" s="45" t="str">
        <f>IFERROR(TEXT(RTD("cqg.rtd", ,"ContractData",A13, "LastTradeorSettle",,"T"),$D$1),"")</f>
        <v>5920.00</v>
      </c>
      <c r="G13" s="45">
        <f>IFERROR(TEXT(RTD("cqg.rtd",,"ContractData",A13,"NetLastTradeToday",,"T"),$D$1)*1,"")</f>
        <v>-5</v>
      </c>
      <c r="H13" s="45">
        <f>IFERROR(TEXT(RTD("cqg.rtd",,"ContractData",A13,"NetLastTradeToday",,"T"),$D$1)*1,"")</f>
        <v>-5</v>
      </c>
      <c r="I13" s="46">
        <f>IFERROR(RTD("cqg.rtd", ,"ContractData",A13, "T_CVol"),"")</f>
        <v>37</v>
      </c>
      <c r="J13" s="47"/>
      <c r="K13" s="217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9"/>
      <c r="W13" s="48"/>
      <c r="X13" s="8"/>
      <c r="Y13" s="5" t="s">
        <v>2</v>
      </c>
      <c r="Z13" s="3" t="s">
        <v>2</v>
      </c>
      <c r="AA13" s="3"/>
      <c r="AB13" s="3"/>
      <c r="AC13" s="3"/>
      <c r="AD13" s="3"/>
      <c r="AE13" s="3"/>
      <c r="AF13" s="3"/>
      <c r="AG13" s="3"/>
      <c r="AH13" s="3"/>
      <c r="AI13" s="3"/>
    </row>
    <row r="14" spans="1:46" ht="14.45" customHeight="1" x14ac:dyDescent="0.3">
      <c r="A14" s="1" t="s">
        <v>66</v>
      </c>
      <c r="B14" s="44" t="str">
        <f>IFERROR(RIGHT(RTD("cqg.rtd",,"ContractData",A14, "LongDescription"),7),"")</f>
        <v xml:space="preserve"> Dec 24</v>
      </c>
      <c r="C14" s="45" t="str">
        <f>IFERROR(TEXT(RTD("cqg.rtd", ,"ContractData",A14, "Open",,"T"),$D$1),"")</f>
        <v>5963.00</v>
      </c>
      <c r="D14" s="45" t="str">
        <f>IFERROR(TEXT(RTD("cqg.rtd", ,"ContractData",A14, "High",,"T"),$D$1),"")</f>
        <v>5980.00</v>
      </c>
      <c r="E14" s="45" t="str">
        <f>IFERROR(TEXT(RTD("cqg.rtd", ,"ContractData",A14, "Low",,"T"),$D$1),"")</f>
        <v>5933.00</v>
      </c>
      <c r="F14" s="45" t="str">
        <f>IFERROR(TEXT(RTD("cqg.rtd", ,"ContractData",A14, "LastTradeorSettle",,"T"),$D$1),"")</f>
        <v>5980.00</v>
      </c>
      <c r="G14" s="45">
        <f>IFERROR(TEXT(RTD("cqg.rtd",,"ContractData",A14,"NetLastTradeToday",,"T"),$D$1)*1,"")</f>
        <v>1</v>
      </c>
      <c r="H14" s="45">
        <f>IFERROR(TEXT(RTD("cqg.rtd",,"ContractData",A14,"NetLastTradeToday",,"T"),$D$1)*1,"")</f>
        <v>1</v>
      </c>
      <c r="I14" s="46">
        <f>IFERROR(RTD("cqg.rtd", ,"ContractData",A14, "T_CVol"),"")</f>
        <v>2668</v>
      </c>
      <c r="J14" s="47"/>
      <c r="K14" s="217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9"/>
      <c r="W14" s="48"/>
      <c r="X14" s="8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46" ht="14.45" customHeight="1" x14ac:dyDescent="0.3">
      <c r="A15" s="1" t="s">
        <v>67</v>
      </c>
      <c r="B15" s="44" t="str">
        <f>IFERROR(RIGHT(RTD("cqg.rtd",,"ContractData",A15, "LongDescription"),7),"")</f>
        <v xml:space="preserve"> Jan 25</v>
      </c>
      <c r="C15" s="45" t="str">
        <f>IFERROR(TEXT(RTD("cqg.rtd", ,"ContractData",A15, "Open",,"T"),$D$1),"")</f>
        <v/>
      </c>
      <c r="D15" s="45" t="str">
        <f>IFERROR(TEXT(RTD("cqg.rtd", ,"ContractData",A15, "High",,"T"),$D$1),"")</f>
        <v/>
      </c>
      <c r="E15" s="45" t="str">
        <f>IFERROR(TEXT(RTD("cqg.rtd", ,"ContractData",A15, "Low",,"T"),$D$1),"")</f>
        <v/>
      </c>
      <c r="F15" s="45" t="str">
        <f>IFERROR(TEXT(RTD("cqg.rtd", ,"ContractData",A15, "LastTradeorSettle",,"T"),$D$1),"")</f>
        <v/>
      </c>
      <c r="G15" s="45" t="str">
        <f>IFERROR(TEXT(RTD("cqg.rtd",,"ContractData",A15,"NetLastTradeToday",,"T"),$D$1)*1,"")</f>
        <v/>
      </c>
      <c r="H15" s="45" t="str">
        <f>IFERROR(TEXT(RTD("cqg.rtd",,"ContractData",A15,"NetLastTradeToday",,"T"),$D$1)*1,"")</f>
        <v/>
      </c>
      <c r="I15" s="46">
        <f>IFERROR(RTD("cqg.rtd", ,"ContractData",A15, "T_CVol"),"")</f>
        <v>0</v>
      </c>
      <c r="J15" s="47"/>
      <c r="K15" s="217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9"/>
      <c r="W15" s="48"/>
      <c r="X15" s="8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46" ht="14.45" customHeight="1" x14ac:dyDescent="0.3">
      <c r="A16" s="1" t="s">
        <v>68</v>
      </c>
      <c r="B16" s="44" t="str">
        <f>IFERROR(RIGHT(RTD("cqg.rtd",,"ContractData",A16, "LongDescription"),7),"")</f>
        <v xml:space="preserve"> Mar 25</v>
      </c>
      <c r="C16" s="45" t="str">
        <f>IFERROR(TEXT(RTD("cqg.rtd", ,"ContractData",A16, "Open",,"T"),$D$1),"")</f>
        <v>6075.00</v>
      </c>
      <c r="D16" s="45" t="str">
        <f>IFERROR(TEXT(RTD("cqg.rtd", ,"ContractData",A16, "High",,"T"),$D$1),"")</f>
        <v>6099.00</v>
      </c>
      <c r="E16" s="45" t="str">
        <f>IFERROR(TEXT(RTD("cqg.rtd", ,"ContractData",A16, "Low",,"T"),$D$1),"")</f>
        <v>6059.00</v>
      </c>
      <c r="F16" s="45" t="str">
        <f>IFERROR(TEXT(RTD("cqg.rtd", ,"ContractData",A16, "LastTradeorSettle",,"T"),$D$1),"")</f>
        <v>6099.00</v>
      </c>
      <c r="G16" s="45">
        <f>IFERROR(TEXT(RTD("cqg.rtd",,"ContractData",A16,"NetLastTradeToday",,"T"),$D$1)*1,"")</f>
        <v>-3</v>
      </c>
      <c r="H16" s="45">
        <f>IFERROR(TEXT(RTD("cqg.rtd",,"ContractData",A16,"NetLastTradeToday",,"T"),$D$1)*1,"")</f>
        <v>-3</v>
      </c>
      <c r="I16" s="46">
        <f>IFERROR(RTD("cqg.rtd", ,"ContractData",A16, "T_CVol"),"")</f>
        <v>2404</v>
      </c>
      <c r="J16" s="47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1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6" ht="14.45" customHeight="1" x14ac:dyDescent="0.3">
      <c r="A17" s="1" t="s">
        <v>69</v>
      </c>
      <c r="B17" s="44" t="str">
        <f>IFERROR(RIGHT(RTD("cqg.rtd",,"ContractData",A17, "LongDescription"),7),"")</f>
        <v xml:space="preserve"> May 25</v>
      </c>
      <c r="C17" s="45" t="str">
        <f>IFERROR(TEXT(RTD("cqg.rtd", ,"ContractData",A17, "Open",,"T"),$D$1),"")</f>
        <v/>
      </c>
      <c r="D17" s="45" t="str">
        <f>IFERROR(TEXT(RTD("cqg.rtd", ,"ContractData",A17, "High",,"T"),$D$1),"")</f>
        <v/>
      </c>
      <c r="E17" s="45" t="str">
        <f>IFERROR(TEXT(RTD("cqg.rtd", ,"ContractData",A17, "Low",,"T"),$D$1),"")</f>
        <v/>
      </c>
      <c r="F17" s="45" t="str">
        <f>IFERROR(TEXT(RTD("cqg.rtd", ,"ContractData",A17, "LastTradeorSettle",,"T"),$D$1),"")</f>
        <v/>
      </c>
      <c r="G17" s="45" t="str">
        <f>IFERROR(TEXT(RTD("cqg.rtd",,"ContractData",A17,"NetLastTradeToday",,"T"),$D$1)*1,"")</f>
        <v/>
      </c>
      <c r="H17" s="45" t="str">
        <f>IFERROR(TEXT(RTD("cqg.rtd",,"ContractData",A17,"NetLastTradeToday",,"T"),$D$1)*1,"")</f>
        <v/>
      </c>
      <c r="I17" s="46">
        <f>IFERROR(RTD("cqg.rtd", ,"ContractData",A17, "T_CVol"),"")</f>
        <v>324</v>
      </c>
      <c r="J17" s="47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3"/>
      <c r="X17" s="5" t="s">
        <v>2</v>
      </c>
      <c r="Z17" s="35"/>
      <c r="AA17" s="35"/>
      <c r="AB17" s="35"/>
      <c r="AC17" s="35"/>
      <c r="AD17" s="3"/>
      <c r="AE17" s="3"/>
      <c r="AF17" s="3"/>
      <c r="AG17" s="3"/>
      <c r="AH17" s="3"/>
      <c r="AI17" s="3"/>
    </row>
    <row r="18" spans="1:36" ht="15" customHeight="1" x14ac:dyDescent="0.3">
      <c r="A18" s="1" t="s">
        <v>70</v>
      </c>
      <c r="B18" s="44" t="str">
        <f>IFERROR(RIGHT(RTD("cqg.rtd",,"ContractData",A18, "LongDescription"),7),"")</f>
        <v xml:space="preserve"> Jul 25</v>
      </c>
      <c r="C18" s="45" t="str">
        <f>IFERROR(TEXT(RTD("cqg.rtd", ,"ContractData",A18, "Open",,"T"),$D$1),"")</f>
        <v/>
      </c>
      <c r="D18" s="45" t="str">
        <f>IFERROR(TEXT(RTD("cqg.rtd", ,"ContractData",A18, "High",,"T"),$D$1),"")</f>
        <v/>
      </c>
      <c r="E18" s="45" t="str">
        <f>IFERROR(TEXT(RTD("cqg.rtd", ,"ContractData",A18, "Low",,"T"),$D$1),"")</f>
        <v/>
      </c>
      <c r="F18" s="45" t="str">
        <f>IFERROR(TEXT(RTD("cqg.rtd", ,"ContractData",A18, "LastTradeorSettle",,"T"),$D$1),"")</f>
        <v/>
      </c>
      <c r="G18" s="45" t="str">
        <f>IFERROR(TEXT(RTD("cqg.rtd",,"ContractData",A18,"NetLastTradeToday",,"T"),$D$1)*1,"")</f>
        <v/>
      </c>
      <c r="H18" s="45" t="str">
        <f>IFERROR(TEXT(RTD("cqg.rtd",,"ContractData",A18,"NetLastTradeToday",,"T"),$D$1)*1,"")</f>
        <v/>
      </c>
      <c r="I18" s="46">
        <f>IFERROR(RTD("cqg.rtd", ,"ContractData",A18, "T_CVol"),"")</f>
        <v>79</v>
      </c>
      <c r="J18" s="47"/>
      <c r="K18" s="52"/>
      <c r="L18" s="52"/>
      <c r="M18" s="52"/>
      <c r="N18" s="52"/>
      <c r="O18" s="52"/>
      <c r="P18" s="52"/>
      <c r="Q18" s="52"/>
      <c r="R18" s="54"/>
      <c r="S18" s="55"/>
      <c r="T18" s="55"/>
      <c r="U18" s="55"/>
      <c r="V18" s="56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6" ht="15" customHeight="1" x14ac:dyDescent="0.3">
      <c r="A19" s="1" t="s">
        <v>71</v>
      </c>
      <c r="B19" s="44" t="str">
        <f>IFERROR(RIGHT(RTD("cqg.rtd",,"ContractData",A19, "LongDescription"),7),"")</f>
        <v xml:space="preserve"> Sep 25</v>
      </c>
      <c r="C19" s="45" t="str">
        <f>IFERROR(TEXT(RTD("cqg.rtd", ,"ContractData",A19, "Open",,"T"),$D$1),"")</f>
        <v/>
      </c>
      <c r="D19" s="45" t="str">
        <f>IFERROR(TEXT(RTD("cqg.rtd", ,"ContractData",A19, "High",,"T"),$D$1),"")</f>
        <v/>
      </c>
      <c r="E19" s="45" t="str">
        <f>IFERROR(TEXT(RTD("cqg.rtd", ,"ContractData",A19, "Low",,"T"),$D$1),"")</f>
        <v/>
      </c>
      <c r="F19" s="45" t="str">
        <f>IFERROR(TEXT(RTD("cqg.rtd", ,"ContractData",A19, "LastTradeorSettle",,"T"),$D$1),"")</f>
        <v/>
      </c>
      <c r="G19" s="45" t="str">
        <f>IFERROR(TEXT(RTD("cqg.rtd",,"ContractData",A19,"NetLastTradeToday",,"T"),$D$1)*1,"")</f>
        <v/>
      </c>
      <c r="H19" s="45" t="str">
        <f>IFERROR(TEXT(RTD("cqg.rtd",,"ContractData",A19,"NetLastTradeToday",,"T"),$D$1)*1,"")</f>
        <v/>
      </c>
      <c r="I19" s="46">
        <f>IFERROR(RTD("cqg.rtd", ,"ContractData",A19, "T_CVol"),"")</f>
        <v>0</v>
      </c>
      <c r="J19" s="47"/>
      <c r="K19" s="52"/>
      <c r="L19" s="52"/>
      <c r="M19" s="52"/>
      <c r="N19" s="52"/>
      <c r="O19" s="52"/>
      <c r="P19" s="52"/>
      <c r="Q19" s="52"/>
      <c r="R19" s="54"/>
      <c r="S19" s="55"/>
      <c r="T19" s="55"/>
      <c r="U19" s="55"/>
      <c r="V19" s="56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6" ht="15" customHeight="1" x14ac:dyDescent="0.3">
      <c r="A20" s="1"/>
      <c r="B20" s="44"/>
      <c r="C20" s="45"/>
      <c r="D20" s="45"/>
      <c r="E20" s="45"/>
      <c r="F20" s="45"/>
      <c r="G20" s="45"/>
      <c r="H20" s="45"/>
      <c r="I20" s="46"/>
      <c r="J20" s="47"/>
      <c r="K20" s="52"/>
      <c r="L20" s="52"/>
      <c r="M20" s="52"/>
      <c r="N20" s="52"/>
      <c r="O20" s="52"/>
      <c r="P20" s="52"/>
      <c r="Q20" s="52"/>
      <c r="R20" s="57"/>
      <c r="S20" s="55"/>
      <c r="T20" s="55"/>
      <c r="U20" s="55"/>
      <c r="V20" s="56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6" ht="15" customHeight="1" x14ac:dyDescent="0.3">
      <c r="A21" s="1"/>
      <c r="B21" s="44"/>
      <c r="C21" s="45"/>
      <c r="D21" s="45"/>
      <c r="E21" s="45"/>
      <c r="F21" s="45"/>
      <c r="G21" s="45"/>
      <c r="H21" s="45"/>
      <c r="I21" s="46"/>
      <c r="J21" s="47"/>
      <c r="K21" s="52"/>
      <c r="L21" s="52"/>
      <c r="M21" s="52"/>
      <c r="N21" s="52"/>
      <c r="O21" s="52"/>
      <c r="P21" s="52"/>
      <c r="Q21" s="52"/>
      <c r="R21" s="54"/>
      <c r="S21" s="55"/>
      <c r="T21" s="55"/>
      <c r="U21" s="55"/>
      <c r="V21" s="56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6" ht="15" customHeight="1" x14ac:dyDescent="0.3">
      <c r="A22" s="1"/>
      <c r="B22" s="44"/>
      <c r="C22" s="45"/>
      <c r="D22" s="45"/>
      <c r="E22" s="45"/>
      <c r="F22" s="45"/>
      <c r="G22" s="45"/>
      <c r="H22" s="45"/>
      <c r="I22" s="46"/>
      <c r="J22" s="47"/>
      <c r="K22" s="52"/>
      <c r="L22" s="52"/>
      <c r="M22" s="52"/>
      <c r="N22" s="52"/>
      <c r="O22" s="52"/>
      <c r="P22" s="52"/>
      <c r="Q22" s="52"/>
      <c r="R22" s="54"/>
      <c r="S22" s="55"/>
      <c r="T22" s="55"/>
      <c r="U22" s="55"/>
      <c r="V22" s="56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6" ht="15" customHeight="1" x14ac:dyDescent="0.3">
      <c r="A23" s="1"/>
      <c r="B23" s="44"/>
      <c r="C23" s="45"/>
      <c r="D23" s="45"/>
      <c r="E23" s="45"/>
      <c r="F23" s="45"/>
      <c r="G23" s="45"/>
      <c r="H23" s="45"/>
      <c r="I23" s="46"/>
      <c r="J23" s="47"/>
      <c r="K23" s="52"/>
      <c r="L23" s="52"/>
      <c r="M23" s="52"/>
      <c r="N23" s="52"/>
      <c r="O23" s="52"/>
      <c r="P23" s="52"/>
      <c r="Q23" s="52"/>
      <c r="R23" s="54"/>
      <c r="S23" s="55"/>
      <c r="T23" s="55"/>
      <c r="U23" s="55"/>
      <c r="V23" s="56"/>
    </row>
    <row r="24" spans="1:36" ht="15" customHeight="1" x14ac:dyDescent="0.3">
      <c r="B24" s="44"/>
      <c r="C24" s="45"/>
      <c r="D24" s="45"/>
      <c r="E24" s="45"/>
      <c r="F24" s="45"/>
      <c r="G24" s="45"/>
      <c r="H24" s="45"/>
      <c r="I24" s="46"/>
      <c r="J24" s="47"/>
      <c r="K24" s="52"/>
      <c r="L24" s="52"/>
      <c r="M24" s="52"/>
      <c r="N24" s="52"/>
      <c r="O24" s="52"/>
      <c r="P24" s="52"/>
      <c r="Q24" s="52"/>
      <c r="R24" s="54"/>
      <c r="S24" s="55"/>
      <c r="T24" s="55"/>
      <c r="U24" s="55"/>
      <c r="V24" s="56"/>
    </row>
    <row r="25" spans="1:36" ht="12" customHeight="1" x14ac:dyDescent="0.3">
      <c r="B25" s="181"/>
      <c r="C25" s="175"/>
      <c r="D25" s="58"/>
      <c r="E25" s="59"/>
      <c r="F25" s="60"/>
      <c r="G25" s="59"/>
      <c r="H25" s="61"/>
      <c r="I25" s="59"/>
      <c r="J25" s="62"/>
      <c r="K25" s="63"/>
      <c r="L25" s="63"/>
      <c r="M25" s="63"/>
      <c r="N25" s="63"/>
      <c r="O25" s="63"/>
      <c r="P25" s="63"/>
      <c r="Q25" s="63"/>
      <c r="R25" s="64"/>
      <c r="S25" s="65"/>
      <c r="T25" s="65"/>
      <c r="U25" s="66"/>
      <c r="V25" s="55"/>
    </row>
    <row r="26" spans="1:36" ht="15" customHeight="1" x14ac:dyDescent="0.2">
      <c r="B26" s="171" t="s">
        <v>58</v>
      </c>
      <c r="C26" s="172"/>
      <c r="D26" s="172"/>
      <c r="E26" s="172"/>
      <c r="F26" s="172"/>
      <c r="G26" s="172"/>
      <c r="H26" s="172"/>
      <c r="I26" s="173"/>
      <c r="J26" s="67"/>
      <c r="K26" s="165" t="s">
        <v>59</v>
      </c>
      <c r="L26" s="166"/>
      <c r="M26" s="166"/>
      <c r="N26" s="166"/>
      <c r="O26" s="166"/>
      <c r="P26" s="166"/>
      <c r="Q26" s="166"/>
      <c r="R26" s="167"/>
      <c r="S26" s="68"/>
      <c r="T26" s="68"/>
      <c r="U26" s="68"/>
      <c r="V26" s="68"/>
      <c r="AJ26" s="5"/>
    </row>
    <row r="27" spans="1:36" ht="15" customHeight="1" x14ac:dyDescent="0.3">
      <c r="B27" s="168"/>
      <c r="C27" s="169"/>
      <c r="D27" s="169"/>
      <c r="E27" s="169"/>
      <c r="F27" s="169"/>
      <c r="G27" s="169"/>
      <c r="H27" s="169"/>
      <c r="I27" s="170"/>
      <c r="J27" s="67"/>
      <c r="K27" s="168"/>
      <c r="L27" s="169"/>
      <c r="M27" s="169"/>
      <c r="N27" s="169"/>
      <c r="O27" s="169"/>
      <c r="P27" s="169"/>
      <c r="Q27" s="169"/>
      <c r="R27" s="170"/>
      <c r="S27" s="69"/>
      <c r="T27" s="70"/>
      <c r="U27" s="70"/>
      <c r="V27" s="70"/>
    </row>
    <row r="28" spans="1:36" ht="15" customHeight="1" x14ac:dyDescent="0.3">
      <c r="B28" s="37" t="s">
        <v>10</v>
      </c>
      <c r="C28" s="38" t="s">
        <v>4</v>
      </c>
      <c r="D28" s="38" t="s">
        <v>5</v>
      </c>
      <c r="E28" s="38" t="s">
        <v>6</v>
      </c>
      <c r="F28" s="38" t="s">
        <v>3</v>
      </c>
      <c r="G28" s="38" t="s">
        <v>7</v>
      </c>
      <c r="H28" s="38" t="s">
        <v>7</v>
      </c>
      <c r="I28" s="71" t="s">
        <v>8</v>
      </c>
      <c r="J28" s="72"/>
      <c r="K28" s="37" t="s">
        <v>10</v>
      </c>
      <c r="L28" s="38" t="s">
        <v>4</v>
      </c>
      <c r="M28" s="38" t="s">
        <v>5</v>
      </c>
      <c r="N28" s="38" t="s">
        <v>6</v>
      </c>
      <c r="O28" s="38" t="s">
        <v>3</v>
      </c>
      <c r="P28" s="38" t="s">
        <v>7</v>
      </c>
      <c r="Q28" s="38" t="s">
        <v>7</v>
      </c>
      <c r="R28" s="71" t="s">
        <v>8</v>
      </c>
      <c r="S28" s="70"/>
      <c r="T28" s="70"/>
      <c r="U28" s="70"/>
      <c r="V28" s="70"/>
      <c r="X28" s="5" t="s">
        <v>2</v>
      </c>
    </row>
    <row r="29" spans="1:36" ht="15" customHeight="1" x14ac:dyDescent="0.3">
      <c r="A29" s="1" t="s">
        <v>72</v>
      </c>
      <c r="B29" s="73" t="str">
        <f>LEFT(RIGHT(RTD("cqg.rtd", ,"ContractData",A29, "LongDescription",, "T"),14),3)&amp;" &amp; "&amp;LEFT(RIGHT(RTD("cqg.rtd", ,"ContractData",A29, "LongDescription",, "T"),4),3)</f>
        <v>X24 &amp; Z24</v>
      </c>
      <c r="C29" s="45" t="str">
        <f>IF(B29="","",TEXT(RTD("cqg.rtd", ,"ContractData",A29, "Open",,"T"),$D$1))</f>
        <v>40.00</v>
      </c>
      <c r="D29" s="45" t="str">
        <f>IF(B29="","",TEXT(RTD("cqg.rtd",,"ContractData",A29,"High",,"T"),$D$1))</f>
        <v>54.00</v>
      </c>
      <c r="E29" s="45" t="str">
        <f>IF(B29="","",TEXT(RTD("cqg.rtd", ,"ContractData",A29, "Low",,"T"),$D$1))</f>
        <v>45.00</v>
      </c>
      <c r="F29" s="45">
        <f>IFERROR(IF(B29="","",TEXT(RTD("cqg.rtd",,"ContractData",A29,"LastTradeorSettle",,"T"),$D$1))*1,"")</f>
        <v>45.8</v>
      </c>
      <c r="G29" s="74">
        <f>IFERROR(IF(B29="","",TEXT(RTD("cqg.rtd",,"ContractData",A29,"NetLastTradeToday",,"T"),$D$1)*1),"")</f>
        <v>-8.1999999999999993</v>
      </c>
      <c r="H29" s="75">
        <f>IFERROR(IF(B29="","",TEXT(RTD("cqg.rtd",,"ContractData",A29,"NetLastTradeToday",,"T"),$D$1)*1),"")</f>
        <v>-8.1999999999999993</v>
      </c>
      <c r="I29" s="76">
        <f>IF(B29="","",RTD("cqg.rtd", ,"ContractData",A29, "T_CVol"))</f>
        <v>23</v>
      </c>
      <c r="J29" s="1" t="s">
        <v>74</v>
      </c>
      <c r="K29" s="77" t="str">
        <f>LEFT(RIGHT(RTD("cqg.rtd", ,"ContractData",J29, "LongDescription",, "T"),14),3)&amp;" &amp; "&amp;LEFT(RIGHT(RTD("cqg.rtd", ,"ContractData",J29, "LongDescription",, "T"),4),3)</f>
        <v>X24 &amp; F25</v>
      </c>
      <c r="L29" s="45" t="str">
        <f>IF(K29="","",TEXT(RTD("cqg.rtd", ,"ContractData",J29, "Open",,"T"),$D$1))</f>
        <v/>
      </c>
      <c r="M29" s="45" t="str">
        <f>IF(K29="","",TEXT(RTD("cqg.rtd",,"ContractData",J29,"High",,"T"),$D$1))</f>
        <v/>
      </c>
      <c r="N29" s="45" t="str">
        <f>IF(K29="","",TEXT(RTD("cqg.rtd", ,"ContractData",J29, "Low",,"T"),$D$1))</f>
        <v/>
      </c>
      <c r="O29" s="45" t="str">
        <f>IFERROR(IF(K29="","",TEXT(RTD("cqg.rtd",,"ContractData",J29,"LastTradeorSettle",,"T"),$D$1))*1,"")</f>
        <v/>
      </c>
      <c r="P29" s="74" t="str">
        <f>IFERROR(IF(K29="","",TEXT(RTD("cqg.rtd",,"ContractData",J29,"NetLastTradeToday",,"T"),$D$1)*1),"")</f>
        <v/>
      </c>
      <c r="Q29" s="75" t="str">
        <f>IFERROR(IF(K29="","",TEXT(RTD("cqg.rtd",,"ContractData",J29,"NetLastTradeToday",,"T"),$D$1)*1),"")</f>
        <v/>
      </c>
      <c r="R29" s="78">
        <f>IF(K29="","",RTD("cqg.rtd", ,"ContractData",J29, "T_CVol"))</f>
        <v>0</v>
      </c>
      <c r="S29" s="70"/>
      <c r="T29" s="70"/>
      <c r="U29" s="70"/>
      <c r="V29" s="70"/>
    </row>
    <row r="30" spans="1:36" ht="15" customHeight="1" x14ac:dyDescent="0.3">
      <c r="A30" s="1" t="s">
        <v>73</v>
      </c>
      <c r="B30" s="73" t="str">
        <f>LEFT(RIGHT(RTD("cqg.rtd", ,"ContractData",A30, "LongDescription",, "T"),14),3)&amp;" &amp; "&amp;LEFT(RIGHT(RTD("cqg.rtd", ,"ContractData",A30, "LongDescription",, "T"),4),3)</f>
        <v>Z24 &amp; F25</v>
      </c>
      <c r="C30" s="45" t="str">
        <f>IF(B30="","",TEXT(RTD("cqg.rtd", ,"ContractData",A30, "Open",,"T"),$D$1))</f>
        <v/>
      </c>
      <c r="D30" s="45" t="str">
        <f>IF(B30="","",TEXT(RTD("cqg.rtd",,"ContractData",A30,"High",,"T"),$D$1))</f>
        <v/>
      </c>
      <c r="E30" s="45" t="str">
        <f>IF(B30="","",TEXT(RTD("cqg.rtd", ,"ContractData",A30, "Low",,"T"),$D$1))</f>
        <v/>
      </c>
      <c r="F30" s="45" t="str">
        <f>IFERROR(IF(B30="","",TEXT(RTD("cqg.rtd",,"ContractData",A30,"LastTradeorSettle",,"T"),$D$1))*1,"")</f>
        <v/>
      </c>
      <c r="G30" s="74" t="str">
        <f>IFERROR(IF(B30="","",TEXT(RTD("cqg.rtd",,"ContractData",A30,"NetLastTradeToday",,"T"),$D$1)*1),"")</f>
        <v/>
      </c>
      <c r="H30" s="75" t="str">
        <f>IFERROR(IF(B30="","",TEXT(RTD("cqg.rtd",,"ContractData",A30,"NetLastTradeToday",,"T"),$D$1)*1),"")</f>
        <v/>
      </c>
      <c r="I30" s="76">
        <f>IF(B30="","",RTD("cqg.rtd", ,"ContractData",A30, "T_CVol"))</f>
        <v>0</v>
      </c>
      <c r="J30" s="1" t="s">
        <v>75</v>
      </c>
      <c r="K30" s="79" t="str">
        <f>LEFT(RIGHT(RTD("cqg.rtd", ,"ContractData",J30, "LongDescription",, "T"),14),3)&amp;" &amp; "&amp;LEFT(RIGHT(RTD("cqg.rtd", ,"ContractData",J30, "LongDescription",, "T"),4),3)</f>
        <v>F25 &amp; H25</v>
      </c>
      <c r="L30" s="45" t="str">
        <f>IF(K30="","",TEXT(RTD("cqg.rtd", ,"ContractData",J30, "Open",,"T"),$D$1))</f>
        <v/>
      </c>
      <c r="M30" s="45" t="str">
        <f>IF(K30="","",TEXT(RTD("cqg.rtd",,"ContractData",J30,"High",,"T"),$D$1))</f>
        <v/>
      </c>
      <c r="N30" s="45" t="str">
        <f>IF(K30="","",TEXT(RTD("cqg.rtd", ,"ContractData",J30, "Low",,"T"),$D$1))</f>
        <v/>
      </c>
      <c r="O30" s="45" t="str">
        <f>IFERROR(IF(K30="","",TEXT(RTD("cqg.rtd",,"ContractData",J30,"LastTradeorSettle",,"T"),$D$1))*1,"")</f>
        <v/>
      </c>
      <c r="P30" s="74" t="str">
        <f>IFERROR(IF(K30="","",TEXT(RTD("cqg.rtd",,"ContractData",J30,"NetLastTradeToday",,"T"),$D$1)*1),"")</f>
        <v/>
      </c>
      <c r="Q30" s="75" t="str">
        <f>IFERROR(IF(K30="","",TEXT(RTD("cqg.rtd",,"ContractData",J30,"NetLastTradeToday",,"T"),$D$1)*1),"")</f>
        <v/>
      </c>
      <c r="R30" s="78">
        <f>IF(K30="","",RTD("cqg.rtd", ,"ContractData",J30, "T_CVol"))</f>
        <v>0</v>
      </c>
      <c r="S30" s="55"/>
      <c r="T30" s="55"/>
      <c r="U30" s="55"/>
      <c r="V30" s="55"/>
    </row>
    <row r="31" spans="1:36" ht="15" customHeight="1" x14ac:dyDescent="0.3">
      <c r="A31" s="1"/>
      <c r="B31" s="73"/>
      <c r="C31" s="45"/>
      <c r="D31" s="45"/>
      <c r="E31" s="45"/>
      <c r="F31" s="45"/>
      <c r="G31" s="74"/>
      <c r="H31" s="75"/>
      <c r="I31" s="76"/>
      <c r="J31" s="1" t="s">
        <v>76</v>
      </c>
      <c r="K31" s="79" t="str">
        <f>LEFT(RIGHT(RTD("cqg.rtd", ,"ContractData",J31, "LongDescription",, "T"),14),3)&amp;" &amp; "&amp;LEFT(RIGHT(RTD("cqg.rtd", ,"ContractData",J31, "LongDescription",, "T"),4),3)</f>
        <v>H25 &amp; K25</v>
      </c>
      <c r="L31" s="45" t="str">
        <f>IF(K31="","",TEXT(RTD("cqg.rtd", ,"ContractData",J31, "Open",,"T"),$D$1))</f>
        <v/>
      </c>
      <c r="M31" s="45" t="str">
        <f>IF(K31="","",TEXT(RTD("cqg.rtd",,"ContractData",J31,"High",,"T"),$D$1))</f>
        <v/>
      </c>
      <c r="N31" s="45" t="str">
        <f>IF(K31="","",TEXT(RTD("cqg.rtd", ,"ContractData",J31, "Low",,"T"),$D$1))</f>
        <v/>
      </c>
      <c r="O31" s="45" t="str">
        <f>IFERROR(IF(K31="","",TEXT(RTD("cqg.rtd",,"ContractData",J31,"LastTradeorSettle",,"T"),$D$1))*1,"")</f>
        <v/>
      </c>
      <c r="P31" s="74" t="str">
        <f>IFERROR(IF(K31="","",TEXT(RTD("cqg.rtd",,"ContractData",J31,"NetLastTradeToday",,"T"),$D$1)*1),"")</f>
        <v/>
      </c>
      <c r="Q31" s="75" t="str">
        <f>IFERROR(IF(K31="","",TEXT(RTD("cqg.rtd",,"ContractData",J31,"NetLastTradeToday",,"T"),$D$1)*1),"")</f>
        <v/>
      </c>
      <c r="R31" s="78">
        <f>IF(K31="","",RTD("cqg.rtd", ,"ContractData",J31, "T_CVol"))</f>
        <v>0</v>
      </c>
      <c r="S31" s="55"/>
      <c r="T31" s="55"/>
      <c r="U31" s="55"/>
      <c r="V31" s="55"/>
    </row>
    <row r="32" spans="1:36" ht="15" customHeight="1" x14ac:dyDescent="0.3">
      <c r="A32" s="1"/>
      <c r="B32" s="73"/>
      <c r="C32" s="45"/>
      <c r="D32" s="45"/>
      <c r="E32" s="45"/>
      <c r="F32" s="45"/>
      <c r="G32" s="74"/>
      <c r="H32" s="75"/>
      <c r="I32" s="76"/>
      <c r="J32" s="1" t="s">
        <v>77</v>
      </c>
      <c r="K32" s="79" t="str">
        <f>LEFT(RIGHT(RTD("cqg.rtd", ,"ContractData",J32, "LongDescription",, "T"),14),3)&amp;" &amp; "&amp;LEFT(RIGHT(RTD("cqg.rtd", ,"ContractData",J32, "LongDescription",, "T"),4),3)</f>
        <v>K25 &amp; N25</v>
      </c>
      <c r="L32" s="45" t="str">
        <f>IF(K32="","",TEXT(RTD("cqg.rtd", ,"ContractData",J32, "Open",,"T"),$D$1))</f>
        <v/>
      </c>
      <c r="M32" s="45" t="str">
        <f>IF(K32="","",TEXT(RTD("cqg.rtd",,"ContractData",J32,"High",,"T"),$D$1))</f>
        <v/>
      </c>
      <c r="N32" s="45" t="str">
        <f>IF(K32="","",TEXT(RTD("cqg.rtd", ,"ContractData",J32, "Low",,"T"),$D$1))</f>
        <v/>
      </c>
      <c r="O32" s="45" t="str">
        <f>IFERROR(IF(K32="","",TEXT(RTD("cqg.rtd",,"ContractData",J32,"LastTradeorSettle",,"T"),$D$1))*1,"")</f>
        <v/>
      </c>
      <c r="P32" s="74" t="str">
        <f>IFERROR(IF(K32="","",TEXT(RTD("cqg.rtd",,"ContractData",J32,"NetLastTradeToday",,"T"),$D$1)*1),"")</f>
        <v/>
      </c>
      <c r="Q32" s="75" t="str">
        <f>IFERROR(IF(K32="","",TEXT(RTD("cqg.rtd",,"ContractData",J32,"NetLastTradeToday",,"T"),$D$1)*1),"")</f>
        <v/>
      </c>
      <c r="R32" s="78">
        <f>IF(K32="","",RTD("cqg.rtd", ,"ContractData",J32, "T_CVol"))</f>
        <v>0</v>
      </c>
      <c r="S32" s="55"/>
      <c r="T32" s="55"/>
      <c r="U32" s="55"/>
      <c r="V32" s="55"/>
    </row>
    <row r="33" spans="1:22" ht="15" customHeight="1" x14ac:dyDescent="0.3">
      <c r="A33" s="1"/>
      <c r="B33" s="73"/>
      <c r="C33" s="45"/>
      <c r="D33" s="45"/>
      <c r="E33" s="45"/>
      <c r="F33" s="45"/>
      <c r="G33" s="74"/>
      <c r="H33" s="75"/>
      <c r="I33" s="76"/>
      <c r="J33" s="1" t="s">
        <v>78</v>
      </c>
      <c r="K33" s="79" t="str">
        <f>LEFT(RIGHT(RTD("cqg.rtd", ,"ContractData",J33, "LongDescription",, "T"),14),3)&amp;" &amp; "&amp;LEFT(RIGHT(RTD("cqg.rtd", ,"ContractData",J33, "LongDescription",, "T"),4),3)</f>
        <v>N25 &amp; U25</v>
      </c>
      <c r="L33" s="45" t="str">
        <f>IF(K33="","",TEXT(RTD("cqg.rtd", ,"ContractData",J33, "Open",,"T"),$D$1))</f>
        <v/>
      </c>
      <c r="M33" s="45" t="str">
        <f>IF(K33="","",TEXT(RTD("cqg.rtd",,"ContractData",J33,"High",,"T"),$D$1))</f>
        <v/>
      </c>
      <c r="N33" s="45" t="str">
        <f>IF(K33="","",TEXT(RTD("cqg.rtd", ,"ContractData",J33, "Low",,"T"),$D$1))</f>
        <v/>
      </c>
      <c r="O33" s="45" t="str">
        <f>IFERROR(IF(K33="","",TEXT(RTD("cqg.rtd",,"ContractData",J33,"LastTradeorSettle",,"T"),$D$1))*1,"")</f>
        <v/>
      </c>
      <c r="P33" s="74" t="str">
        <f>IFERROR(IF(K33="","",TEXT(RTD("cqg.rtd",,"ContractData",J33,"NetLastTradeToday",,"T"),$D$1)*1),"")</f>
        <v/>
      </c>
      <c r="Q33" s="75" t="str">
        <f>IFERROR(IF(K33="","",TEXT(RTD("cqg.rtd",,"ContractData",J33,"NetLastTradeToday",,"T"),$D$1)*1),"")</f>
        <v/>
      </c>
      <c r="R33" s="78">
        <f>IF(K33="","",RTD("cqg.rtd", ,"ContractData",J33, "T_CVol"))</f>
        <v>0</v>
      </c>
      <c r="S33" s="55"/>
      <c r="T33" s="55"/>
      <c r="U33" s="55"/>
      <c r="V33" s="55"/>
    </row>
    <row r="34" spans="1:22" ht="15" customHeight="1" x14ac:dyDescent="0.3">
      <c r="A34" s="1"/>
      <c r="B34" s="73"/>
      <c r="C34" s="45"/>
      <c r="D34" s="45"/>
      <c r="E34" s="45"/>
      <c r="F34" s="45"/>
      <c r="G34" s="74"/>
      <c r="H34" s="75"/>
      <c r="I34" s="76"/>
      <c r="J34" s="1" t="s">
        <v>79</v>
      </c>
      <c r="K34" s="79"/>
      <c r="L34" s="45"/>
      <c r="M34" s="45"/>
      <c r="N34" s="45"/>
      <c r="O34" s="45"/>
      <c r="P34" s="74"/>
      <c r="Q34" s="75"/>
      <c r="R34" s="78"/>
      <c r="S34" s="55"/>
      <c r="T34" s="55"/>
      <c r="U34" s="55"/>
      <c r="V34" s="55"/>
    </row>
    <row r="35" spans="1:22" ht="15" customHeight="1" x14ac:dyDescent="0.3">
      <c r="B35" s="80"/>
      <c r="C35" s="80"/>
      <c r="D35" s="80"/>
      <c r="E35" s="80"/>
      <c r="F35" s="8"/>
      <c r="G35" s="81"/>
      <c r="H35" s="82"/>
      <c r="I35" s="83"/>
      <c r="J35" s="1" t="s">
        <v>80</v>
      </c>
      <c r="K35" s="79"/>
      <c r="L35" s="84"/>
      <c r="M35" s="84"/>
      <c r="N35" s="84"/>
      <c r="O35" s="45"/>
      <c r="P35" s="74"/>
      <c r="Q35" s="85"/>
      <c r="R35" s="78"/>
      <c r="S35" s="55"/>
      <c r="T35" s="55"/>
      <c r="U35" s="55"/>
      <c r="V35" s="55"/>
    </row>
    <row r="36" spans="1:22" ht="15" customHeight="1" x14ac:dyDescent="0.3">
      <c r="B36" s="176" t="s">
        <v>64</v>
      </c>
      <c r="C36" s="212"/>
      <c r="D36" s="212"/>
      <c r="E36" s="212"/>
      <c r="F36" s="212"/>
      <c r="G36" s="213"/>
      <c r="H36" s="86"/>
      <c r="I36" s="87"/>
      <c r="J36" s="1"/>
      <c r="K36" s="176" t="s">
        <v>64</v>
      </c>
      <c r="L36" s="212"/>
      <c r="M36" s="212"/>
      <c r="N36" s="212"/>
      <c r="O36" s="212"/>
      <c r="P36" s="212"/>
      <c r="Q36" s="88"/>
      <c r="R36" s="54"/>
      <c r="S36" s="55"/>
      <c r="T36" s="55"/>
      <c r="U36" s="55"/>
      <c r="V36" s="55"/>
    </row>
    <row r="37" spans="1:22" ht="15" customHeight="1" x14ac:dyDescent="0.3">
      <c r="B37" s="89" t="str">
        <f>B29</f>
        <v>X24 &amp; Z24</v>
      </c>
      <c r="C37" s="90" t="str">
        <f>B30</f>
        <v>Z24 &amp; F25</v>
      </c>
      <c r="D37" s="90"/>
      <c r="E37" s="90"/>
      <c r="F37" s="90"/>
      <c r="G37" s="91"/>
      <c r="H37" s="86"/>
      <c r="I37" s="87"/>
      <c r="J37" s="92"/>
      <c r="K37" s="93" t="str">
        <f>K29</f>
        <v>X24 &amp; F25</v>
      </c>
      <c r="L37" s="94" t="str">
        <f>K30</f>
        <v>F25 &amp; H25</v>
      </c>
      <c r="M37" s="94" t="str">
        <f>K31</f>
        <v>H25 &amp; K25</v>
      </c>
      <c r="N37" s="94" t="str">
        <f>K32</f>
        <v>K25 &amp; N25</v>
      </c>
      <c r="O37" s="94" t="str">
        <f>K33</f>
        <v>N25 &amp; U25</v>
      </c>
      <c r="P37" s="94"/>
      <c r="Q37" s="20"/>
      <c r="R37" s="54"/>
      <c r="S37" s="55"/>
      <c r="T37" s="55"/>
      <c r="U37" s="55"/>
      <c r="V37" s="55"/>
    </row>
    <row r="38" spans="1:22" ht="15" customHeight="1" x14ac:dyDescent="0.3">
      <c r="B38" s="95" t="str">
        <f>IF(B37="","",IF(RTD("cqg.rtd",,"ContractData",A29,"Ask",,"T")="","",TEXT(RTD("cqg.rtd",,"ContractData",A29,"Ask",,"T"),$D$1)&amp;" "&amp;"A"))</f>
        <v>50.00 A</v>
      </c>
      <c r="C38" s="96" t="str">
        <f>IF(C37="","",IF(RTD("cqg.rtd",,"ContractData",A30,"Ask",,"T")="","",TEXT(RTD("cqg.rtd",,"ContractData",A30,"Ask",,"T"),$D$1)&amp;" "&amp;"A"))</f>
        <v>120.00 A</v>
      </c>
      <c r="D38" s="96"/>
      <c r="E38" s="96"/>
      <c r="F38" s="96"/>
      <c r="G38" s="97"/>
      <c r="H38" s="86"/>
      <c r="I38" s="87"/>
      <c r="J38" s="87"/>
      <c r="K38" s="95" t="str">
        <f>IF(K37="","",IF(RTD("cqg.rtd",,"ContractData",J29,"Ask",,"T")="","",TEXT(RTD("cqg.rtd",,"ContractData",J29,"Ask",,"T"),$D$1)&amp;" "&amp;"A"))</f>
        <v>150.00 A</v>
      </c>
      <c r="L38" s="96" t="str">
        <f>IF(L37="","",IF(RTD("cqg.rtd",,"ContractData",J30,"Ask",,"T")="","",TEXT(RTD("cqg.rtd",,"ContractData",J30,"Ask",,"T"),$D$1)&amp;" "&amp;"A"))</f>
        <v/>
      </c>
      <c r="M38" s="96" t="str">
        <f>IF(M37="","",IF(RTD("cqg.rtd",,"ContractData",J31,"Ask",,"T")="","",TEXT(RTD("cqg.rtd",,"ContractData",J31,"Ask",,"T"),$D$1)&amp;" "&amp;"A"))</f>
        <v>90.00 A</v>
      </c>
      <c r="N38" s="96" t="str">
        <f>IF(N37="","",IF(RTD("cqg.rtd",,"ContractData",J32,"Ask",,"T")="","",TEXT(RTD("cqg.rtd",,"ContractData",J32,"Ask",,"T"),$D$1)&amp;" "&amp;"A"))</f>
        <v>95.00 A</v>
      </c>
      <c r="O38" s="96" t="str">
        <f>IF(O37="","",IF(RTD("cqg.rtd",,"ContractData",J33,"Ask",,"T")="","",TEXT(RTD("cqg.rtd",,"ContractData",J33,"Ask",,"T"),$D$1)&amp;" "&amp;"A"))</f>
        <v>.00 A</v>
      </c>
      <c r="P38" s="96"/>
      <c r="Q38" s="96"/>
      <c r="R38" s="54"/>
      <c r="S38" s="55"/>
      <c r="T38" s="55"/>
      <c r="U38" s="55"/>
      <c r="V38" s="55"/>
    </row>
    <row r="39" spans="1:22" ht="15" customHeight="1" x14ac:dyDescent="0.3">
      <c r="B39" s="95" t="str">
        <f>IF(B37="","",IF(RTD("cqg.rtd",,"ContractData",A29,"Bid",,"T")="","",TEXT(RTD("cqg.rtd",,"ContractData",A29,"Bid",,"T"),$D$1)&amp;" "&amp;"B"))</f>
        <v>25.00 B</v>
      </c>
      <c r="C39" s="96" t="str">
        <f>IF(C37="","",IF(RTD("cqg.rtd",,"ContractData",A30,"Bid",,"T")="","",TEXT(RTD("cqg.rtd",,"ContractData",A30,"Bid",,"T"),$D$1)&amp;" "&amp;"B"))</f>
        <v/>
      </c>
      <c r="D39" s="96"/>
      <c r="E39" s="96"/>
      <c r="F39" s="96"/>
      <c r="G39" s="97"/>
      <c r="H39" s="86"/>
      <c r="I39" s="87"/>
      <c r="J39" s="87"/>
      <c r="K39" s="95" t="str">
        <f>IF(K37="","",IF(RTD("cqg.rtd",,"ContractData",J29,"Bid",,"T")="","",TEXT(RTD("cqg.rtd",,"ContractData",J29,"Bid",,"T"),$D$1)&amp;" "&amp;"B"))</f>
        <v/>
      </c>
      <c r="L39" s="96" t="str">
        <f>IF(L37="","",IF(RTD("cqg.rtd",,"ContractData",J30,"Bid",,"T")="","",TEXT(RTD("cqg.rtd",,"ContractData",J30,"Bid",,"T"),$D$1)&amp;" "&amp;"B"))</f>
        <v>-20.00 B</v>
      </c>
      <c r="M39" s="96" t="str">
        <f>IF(M37="","",IF(RTD("cqg.rtd",,"ContractData",J31,"Bid",,"T")="","",TEXT(RTD("cqg.rtd",,"ContractData",J31,"Bid",,"T"),$D$1)&amp;" "&amp;"B"))</f>
        <v>25.00 B</v>
      </c>
      <c r="N39" s="96" t="str">
        <f>IF(N37="","",IF(RTD("cqg.rtd",,"ContractData",J32,"Bid",,"T")="","",TEXT(RTD("cqg.rtd",,"ContractData",J32,"Bid",,"T"),$D$1)&amp;" "&amp;"B"))</f>
        <v>-13.80 B</v>
      </c>
      <c r="O39" s="96" t="str">
        <f>IF(O37="","",IF(RTD("cqg.rtd",,"ContractData",J33,"Bid",,"T")="","",TEXT(RTD("cqg.rtd",,"ContractData",J33,"Bid",,"T"),$D$1)&amp;" "&amp;"B"))</f>
        <v>-54.00 B</v>
      </c>
      <c r="P39" s="96"/>
      <c r="Q39" s="96"/>
      <c r="R39" s="54"/>
      <c r="S39" s="55"/>
      <c r="T39" s="55"/>
      <c r="U39" s="55"/>
      <c r="V39" s="55"/>
    </row>
    <row r="40" spans="1:22" ht="15" customHeight="1" x14ac:dyDescent="0.3">
      <c r="B40" s="95" t="str">
        <f>IF(B37="","",IF(RTD("cqg.rtd",,"StudyData",A29,  "Bar",, "Close", "D",,,,,,"T")="","",TEXT(RTD("cqg.rtd",,"StudyData",A29,  "Bar",, "Close", "D",,,,,,"T"),$D$1)&amp;" "&amp;"L"))</f>
        <v>45.80 L</v>
      </c>
      <c r="C40" s="96" t="str">
        <f>IF(C37="","",IF(RTD("cqg.rtd",,"StudyData",A30,  "Bar",, "Close", "D",,,,,,"T")="","",TEXT(RTD("cqg.rtd",,"StudyData",A30,  "Bar",, "Close", "D",,,,,,"T"),$D$1)&amp;" "&amp;"L"))</f>
        <v/>
      </c>
      <c r="D40" s="96"/>
      <c r="E40" s="96"/>
      <c r="F40" s="96"/>
      <c r="G40" s="96"/>
      <c r="H40" s="86"/>
      <c r="I40" s="87"/>
      <c r="J40" s="87"/>
      <c r="K40" s="95" t="str">
        <f>IF(K37="","",IF(RTD("cqg.rtd",,"StudyData",J29,  "Bar",, "Close", "D",,,,,,"T")="","",TEXT(RTD("cqg.rtd",,"StudyData",J29,  "Bar",, "Close", "D",,,,,,"T"),$D$1)&amp;" "&amp;"L"))</f>
        <v/>
      </c>
      <c r="L40" s="96" t="str">
        <f>IF(L37="","",IF(RTD("cqg.rtd",,"StudyData",J30,  "Bar",, "Close", "D",,,,,,"T")="","",TEXT(RTD("cqg.rtd",,"StudyData",J30,  "Bar",, "Close", "D",,,,,,"T"),$D$1)&amp;" "&amp;"L"))</f>
        <v/>
      </c>
      <c r="M40" s="96" t="str">
        <f>IF(M37="","",IF(RTD("cqg.rtd",,"StudyData",J31,  "Bar",, "Close", "D",,,,,,"T")="","",TEXT(RTD("cqg.rtd",,"StudyData",J31,  "Bar",, "Close", "D",,,,,,"T"),$D$1)&amp;" "&amp;"L"))</f>
        <v/>
      </c>
      <c r="N40" s="96" t="str">
        <f>IF(N37="","",IF(RTD("cqg.rtd",,"StudyData",J32,  "Bar",, "Close", "D",,,,,,"T")="","",TEXT(RTD("cqg.rtd",,"StudyData",J32,  "Bar",, "Close", "D",,,,,,"T"),$D$1)&amp;" "&amp;"L"))</f>
        <v/>
      </c>
      <c r="O40" s="96" t="str">
        <f>IF(O37="","",IF(RTD("cqg.rtd",,"StudyData",J33,  "Bar",, "Close", "D",,,,,,"T")="","",TEXT(RTD("cqg.rtd",,"StudyData",J33,  "Bar",, "Close", "D",,,,,,"T"),$D$1)&amp;" "&amp;"L"))</f>
        <v/>
      </c>
      <c r="P40" s="96"/>
      <c r="Q40" s="96"/>
      <c r="R40" s="54"/>
      <c r="S40" s="55"/>
      <c r="T40" s="55"/>
      <c r="U40" s="55"/>
      <c r="V40" s="55"/>
    </row>
    <row r="41" spans="1:22" ht="15" customHeight="1" x14ac:dyDescent="0.3">
      <c r="B41" s="35"/>
      <c r="C41" s="70"/>
      <c r="D41" s="70"/>
      <c r="E41" s="70"/>
      <c r="F41" s="70"/>
      <c r="G41" s="48"/>
      <c r="H41" s="86"/>
      <c r="I41" s="87"/>
      <c r="J41" s="87"/>
      <c r="K41" s="52"/>
      <c r="L41" s="52"/>
      <c r="M41" s="52"/>
      <c r="N41" s="52"/>
      <c r="O41" s="52"/>
      <c r="P41" s="52"/>
      <c r="Q41" s="52"/>
      <c r="R41" s="54"/>
      <c r="S41" s="55"/>
      <c r="T41" s="55"/>
      <c r="U41" s="55"/>
      <c r="V41" s="55"/>
    </row>
    <row r="42" spans="1:22" ht="15" customHeight="1" x14ac:dyDescent="0.3">
      <c r="B42" s="35"/>
      <c r="C42" s="70"/>
      <c r="D42" s="70"/>
      <c r="E42" s="70"/>
      <c r="F42" s="70"/>
      <c r="G42" s="48"/>
      <c r="H42" s="86"/>
      <c r="I42" s="87"/>
      <c r="J42" s="87"/>
      <c r="K42" s="52"/>
      <c r="L42" s="52"/>
      <c r="M42" s="52"/>
      <c r="N42" s="52"/>
      <c r="O42" s="52"/>
      <c r="P42" s="52"/>
      <c r="Q42" s="52"/>
      <c r="R42" s="54"/>
      <c r="S42" s="55"/>
      <c r="T42" s="55"/>
      <c r="U42" s="55"/>
      <c r="V42" s="55"/>
    </row>
    <row r="43" spans="1:22" ht="15" customHeight="1" x14ac:dyDescent="0.3">
      <c r="B43" s="35"/>
      <c r="C43" s="70"/>
      <c r="D43" s="70"/>
      <c r="E43" s="70"/>
      <c r="F43" s="70"/>
      <c r="G43" s="48"/>
      <c r="H43" s="86"/>
      <c r="I43" s="87"/>
      <c r="J43" s="87"/>
      <c r="K43" s="98"/>
      <c r="L43" s="98"/>
      <c r="M43" s="98"/>
      <c r="N43" s="98"/>
      <c r="O43" s="98"/>
      <c r="P43" s="98"/>
      <c r="Q43" s="98"/>
      <c r="R43" s="99"/>
    </row>
    <row r="44" spans="1:22" ht="15" customHeight="1" x14ac:dyDescent="0.3">
      <c r="B44" s="35"/>
      <c r="C44" s="70"/>
      <c r="D44" s="70"/>
      <c r="E44" s="70"/>
      <c r="F44" s="70"/>
      <c r="G44" s="48"/>
      <c r="H44" s="86"/>
      <c r="I44" s="87"/>
      <c r="J44" s="87"/>
      <c r="K44" s="98"/>
      <c r="L44" s="98"/>
      <c r="M44" s="98"/>
      <c r="N44" s="98"/>
      <c r="O44" s="98"/>
      <c r="P44" s="98"/>
      <c r="Q44" s="98"/>
      <c r="R44" s="99"/>
    </row>
    <row r="45" spans="1:22" ht="15" customHeight="1" x14ac:dyDescent="0.3">
      <c r="B45" s="35"/>
      <c r="C45" s="70"/>
      <c r="D45" s="70"/>
      <c r="E45" s="70"/>
      <c r="F45" s="70"/>
      <c r="G45" s="48"/>
      <c r="H45" s="86"/>
      <c r="I45" s="87"/>
      <c r="J45" s="87"/>
      <c r="K45" s="98"/>
      <c r="L45" s="98"/>
      <c r="M45" s="98"/>
      <c r="N45" s="98"/>
      <c r="O45" s="98"/>
      <c r="P45" s="98"/>
      <c r="Q45" s="98"/>
      <c r="R45" s="99"/>
    </row>
    <row r="46" spans="1:22" ht="15" customHeight="1" x14ac:dyDescent="0.3">
      <c r="B46" s="35"/>
      <c r="C46" s="70"/>
      <c r="D46" s="70"/>
      <c r="E46" s="70"/>
      <c r="F46" s="70"/>
      <c r="G46" s="48"/>
      <c r="H46" s="86"/>
      <c r="I46" s="87"/>
      <c r="J46" s="87"/>
      <c r="K46" s="98"/>
      <c r="L46" s="98"/>
      <c r="M46" s="98"/>
      <c r="N46" s="98"/>
      <c r="O46" s="98"/>
      <c r="P46" s="98"/>
      <c r="Q46" s="98"/>
      <c r="R46" s="99"/>
    </row>
    <row r="47" spans="1:22" ht="15" customHeight="1" x14ac:dyDescent="0.3">
      <c r="B47" s="35"/>
      <c r="C47" s="70"/>
      <c r="D47" s="70"/>
      <c r="E47" s="70"/>
      <c r="F47" s="70"/>
      <c r="G47" s="48"/>
      <c r="H47" s="86"/>
      <c r="I47" s="87"/>
      <c r="J47" s="87"/>
      <c r="K47" s="98"/>
      <c r="L47" s="98"/>
      <c r="M47" s="98"/>
      <c r="N47" s="98"/>
      <c r="O47" s="98"/>
      <c r="P47" s="98"/>
      <c r="Q47" s="98"/>
      <c r="R47" s="99"/>
    </row>
    <row r="48" spans="1:22" ht="12" customHeight="1" x14ac:dyDescent="0.3">
      <c r="B48" s="35"/>
      <c r="C48" s="70"/>
      <c r="D48" s="70"/>
      <c r="E48" s="70"/>
      <c r="F48" s="70"/>
      <c r="G48" s="48"/>
      <c r="H48" s="86"/>
      <c r="I48" s="87"/>
      <c r="J48" s="87"/>
      <c r="K48" s="98"/>
      <c r="L48" s="98"/>
      <c r="M48" s="98"/>
      <c r="N48" s="98"/>
      <c r="O48" s="98"/>
      <c r="P48" s="98"/>
      <c r="Q48" s="98"/>
      <c r="R48" s="99"/>
    </row>
    <row r="49" spans="1:24" ht="15" customHeight="1" x14ac:dyDescent="0.3">
      <c r="B49" s="35"/>
      <c r="C49" s="70"/>
      <c r="D49" s="70"/>
      <c r="E49" s="70"/>
      <c r="F49" s="70"/>
      <c r="G49" s="48"/>
      <c r="H49" s="86"/>
      <c r="I49" s="87"/>
      <c r="J49" s="87"/>
      <c r="K49" s="98"/>
      <c r="L49" s="98"/>
      <c r="M49" s="98"/>
      <c r="N49" s="98"/>
      <c r="O49" s="98"/>
      <c r="P49" s="98"/>
      <c r="Q49" s="98"/>
      <c r="R49" s="99"/>
    </row>
    <row r="50" spans="1:24" ht="15" customHeight="1" x14ac:dyDescent="0.3">
      <c r="B50" s="174"/>
      <c r="C50" s="175"/>
      <c r="D50" s="58"/>
      <c r="E50" s="59"/>
      <c r="F50" s="60"/>
      <c r="G50" s="59"/>
      <c r="H50" s="61"/>
      <c r="I50" s="152"/>
      <c r="J50" s="100"/>
      <c r="K50" s="174"/>
      <c r="L50" s="175"/>
      <c r="M50" s="58"/>
      <c r="N50" s="59"/>
      <c r="O50" s="60"/>
      <c r="P50" s="59"/>
      <c r="Q50" s="61"/>
      <c r="R50" s="152"/>
      <c r="S50" s="68"/>
      <c r="T50" s="68"/>
      <c r="U50" s="68"/>
      <c r="V50" s="68"/>
      <c r="W50" s="55"/>
    </row>
    <row r="51" spans="1:24" ht="15" customHeight="1" x14ac:dyDescent="0.3">
      <c r="B51" s="171" t="s">
        <v>60</v>
      </c>
      <c r="C51" s="172"/>
      <c r="D51" s="172"/>
      <c r="E51" s="172"/>
      <c r="F51" s="172"/>
      <c r="G51" s="172"/>
      <c r="H51" s="172"/>
      <c r="I51" s="173"/>
      <c r="J51" s="67"/>
      <c r="K51" s="171" t="s">
        <v>61</v>
      </c>
      <c r="L51" s="172"/>
      <c r="M51" s="172"/>
      <c r="N51" s="172"/>
      <c r="O51" s="172"/>
      <c r="P51" s="172"/>
      <c r="Q51" s="172"/>
      <c r="R51" s="173"/>
      <c r="S51" s="69"/>
      <c r="T51" s="70"/>
      <c r="U51" s="70"/>
      <c r="V51" s="70"/>
      <c r="W51" s="55"/>
      <c r="X51" s="3"/>
    </row>
    <row r="52" spans="1:24" ht="15" customHeight="1" x14ac:dyDescent="0.3">
      <c r="B52" s="168"/>
      <c r="C52" s="169"/>
      <c r="D52" s="169"/>
      <c r="E52" s="169"/>
      <c r="F52" s="169"/>
      <c r="G52" s="169"/>
      <c r="H52" s="169"/>
      <c r="I52" s="170"/>
      <c r="J52" s="67"/>
      <c r="K52" s="168"/>
      <c r="L52" s="169"/>
      <c r="M52" s="169"/>
      <c r="N52" s="169"/>
      <c r="O52" s="169"/>
      <c r="P52" s="169"/>
      <c r="Q52" s="169"/>
      <c r="R52" s="170"/>
      <c r="S52" s="70"/>
      <c r="T52" s="70"/>
      <c r="U52" s="70"/>
      <c r="V52" s="70"/>
      <c r="W52" s="55"/>
    </row>
    <row r="53" spans="1:24" ht="15" customHeight="1" x14ac:dyDescent="0.3">
      <c r="B53" s="37" t="s">
        <v>10</v>
      </c>
      <c r="C53" s="38" t="s">
        <v>4</v>
      </c>
      <c r="D53" s="38" t="s">
        <v>5</v>
      </c>
      <c r="E53" s="38" t="s">
        <v>6</v>
      </c>
      <c r="F53" s="38" t="s">
        <v>3</v>
      </c>
      <c r="G53" s="38" t="s">
        <v>7</v>
      </c>
      <c r="H53" s="38" t="s">
        <v>7</v>
      </c>
      <c r="I53" s="71" t="s">
        <v>8</v>
      </c>
      <c r="J53" s="72"/>
      <c r="K53" s="37" t="s">
        <v>10</v>
      </c>
      <c r="L53" s="38" t="s">
        <v>4</v>
      </c>
      <c r="M53" s="38" t="s">
        <v>5</v>
      </c>
      <c r="N53" s="38" t="s">
        <v>6</v>
      </c>
      <c r="O53" s="38" t="s">
        <v>3</v>
      </c>
      <c r="P53" s="38" t="s">
        <v>7</v>
      </c>
      <c r="Q53" s="38" t="s">
        <v>7</v>
      </c>
      <c r="R53" s="71" t="s">
        <v>8</v>
      </c>
      <c r="S53" s="70"/>
      <c r="T53" s="70"/>
      <c r="U53" s="70"/>
      <c r="V53" s="70"/>
      <c r="W53" s="55"/>
    </row>
    <row r="54" spans="1:24" ht="15" customHeight="1" x14ac:dyDescent="0.3">
      <c r="A54" s="1" t="s">
        <v>81</v>
      </c>
      <c r="B54" s="73" t="str">
        <f>LEFT(RIGHT(RTD("cqg.rtd", ,"ContractData",A54, "LongDescription",, "T"),14),3)&amp;" &amp; "&amp;LEFT(RIGHT(RTD("cqg.rtd", ,"ContractData",A54, "LongDescription",, "T"),4),3)</f>
        <v>Z24 &amp; H25</v>
      </c>
      <c r="C54" s="45" t="str">
        <f>IF(B54="","",TEXT(RTD("cqg.rtd", ,"ContractData",A54, "Open",,"T"),$D$1))</f>
        <v>130.00</v>
      </c>
      <c r="D54" s="45" t="str">
        <f>IF(B54="","",TEXT(RTD("cqg.rtd",,"ContractData",A54,"High",,"T"),$D$1))</f>
        <v>130.60</v>
      </c>
      <c r="E54" s="45" t="str">
        <f>IF(B54="","",TEXT(RTD("cqg.rtd", ,"ContractData",A54, "Low",,"T"),$D$1))</f>
        <v>107.20</v>
      </c>
      <c r="F54" s="45" t="str">
        <f>IFERROR(IF(B54="","",TEXT(RTD("cqg.rtd",,"ContractData",A54,"LastTradeorSettle",,"T"),$D$1)),"")</f>
        <v>114.00</v>
      </c>
      <c r="G54" s="74">
        <f>IFERROR(IF(B54="","",TEXT(RTD("cqg.rtd",,"ContractData",A54,"NetLastTradeToday",,"T"),$D$1)*1),"")</f>
        <v>-9</v>
      </c>
      <c r="H54" s="75">
        <f>IFERROR(IF(B54="","",TEXT(RTD("cqg.rtd",,"ContractData",A54,"NetLastTradeToday",,"T"),$D$1)*1),"")</f>
        <v>-9</v>
      </c>
      <c r="I54" s="78">
        <f>IF(B54="","",RTD("cqg.rtd", ,"ContractData",A54, "T_CVol"))</f>
        <v>2054</v>
      </c>
      <c r="J54" s="1" t="s">
        <v>87</v>
      </c>
      <c r="K54" s="73" t="str">
        <f>LEFT(RIGHT(RTD("cqg.rtd", ,"ContractData",J54, "LongDescription",, "T"),14),3)&amp;" &amp; "&amp;LEFT(RIGHT(RTD("cqg.rtd", ,"ContractData",J54, "LongDescription",, "T"),4),3)</f>
        <v>X24 &amp; H25</v>
      </c>
      <c r="L54" s="45" t="str">
        <f>IF(K54="","",TEXT(RTD("cqg.rtd", ,"ContractData",J54, "Open",,"T"),$D$1))</f>
        <v/>
      </c>
      <c r="M54" s="45" t="str">
        <f>IF(K54="","",TEXT(RTD("cqg.rtd",,"ContractData",J54,"High",,"T"),$D$1))</f>
        <v/>
      </c>
      <c r="N54" s="45" t="str">
        <f>IF(K54="","",TEXT(RTD("cqg.rtd", ,"ContractData",J54, "Low",,"T"),$D$1))</f>
        <v/>
      </c>
      <c r="O54" s="45" t="str">
        <f>IFERROR(IF(K54="","",TEXT(RTD("cqg.rtd",,"ContractData",J54,"LastTradeorSettle",,"T"),$D$1))*1,"")</f>
        <v/>
      </c>
      <c r="P54" s="74" t="str">
        <f>IFERROR(IF(K54="","",TEXT(RTD("cqg.rtd",,"ContractData",J54,"NetLastTradeToday",,"T"),$D$1)*1),"")</f>
        <v/>
      </c>
      <c r="Q54" s="75" t="str">
        <f>IFERROR(IF(K54="","",TEXT(RTD("cqg.rtd",,"ContractData",J54,"NetLastTradeToday",,"T"),$D$1)*1),"")</f>
        <v/>
      </c>
      <c r="R54" s="78">
        <f>IF(K54="","",RTD("cqg.rtd", ,"ContractData",J54, "T_CVol"))</f>
        <v>0</v>
      </c>
      <c r="S54" s="55"/>
      <c r="T54" s="55"/>
      <c r="U54" s="55"/>
      <c r="V54" s="55"/>
      <c r="W54" s="55"/>
    </row>
    <row r="55" spans="1:24" ht="15" customHeight="1" x14ac:dyDescent="0.3">
      <c r="A55" s="1" t="s">
        <v>82</v>
      </c>
      <c r="B55" s="73"/>
      <c r="C55" s="45"/>
      <c r="D55" s="45"/>
      <c r="E55" s="45"/>
      <c r="F55" s="45"/>
      <c r="G55" s="74"/>
      <c r="H55" s="75"/>
      <c r="I55" s="78"/>
      <c r="J55" s="1" t="s">
        <v>88</v>
      </c>
      <c r="K55" s="73" t="str">
        <f>LEFT(RIGHT(RTD("cqg.rtd", ,"ContractData",J54, "LongDescription",, "T"),14),3)&amp;" &amp; "&amp;LEFT(RIGHT(RTD("cqg.rtd", ,"ContractData",J54, "LongDescription",, "T"),4),3)</f>
        <v>X24 &amp; H25</v>
      </c>
      <c r="L55" s="45" t="str">
        <f>IF(K55="","",TEXT(RTD("cqg.rtd", ,"ContractData",J55, "Open",,"T"),$D$1))</f>
        <v/>
      </c>
      <c r="M55" s="45" t="str">
        <f>IF(K55="","",TEXT(RTD("cqg.rtd",,"ContractData",J55,"High",,"T"),$D$1))</f>
        <v/>
      </c>
      <c r="N55" s="45" t="str">
        <f>IF(K55="","",TEXT(RTD("cqg.rtd", ,"ContractData",J55, "Low",,"T"),$D$1))</f>
        <v/>
      </c>
      <c r="O55" s="45" t="str">
        <f>IFERROR(IF(K55="","",TEXT(RTD("cqg.rtd",,"ContractData",J55,"LastTradeorSettle",,"T"),$D$1))*1,"")</f>
        <v/>
      </c>
      <c r="P55" s="74" t="str">
        <f>IFERROR(IF(K55="","",TEXT(RTD("cqg.rtd",,"ContractData",J55,"NetLastTradeToday",,"T"),$D$1)*1),"")</f>
        <v/>
      </c>
      <c r="Q55" s="75" t="str">
        <f>IFERROR(IF(K55="","",TEXT(RTD("cqg.rtd",,"ContractData",J55,"NetLastTradeToday",,"T"),$D$1)*1),"")</f>
        <v/>
      </c>
      <c r="R55" s="78">
        <f>IF(K55="","",RTD("cqg.rtd", ,"ContractData",J55, "T_CVol"))</f>
        <v>0</v>
      </c>
      <c r="S55" s="55"/>
      <c r="T55" s="55"/>
      <c r="U55" s="55"/>
      <c r="V55" s="55"/>
      <c r="W55" s="55"/>
    </row>
    <row r="56" spans="1:24" ht="15" customHeight="1" x14ac:dyDescent="0.3">
      <c r="A56" s="1" t="s">
        <v>83</v>
      </c>
      <c r="B56" s="73"/>
      <c r="C56" s="45"/>
      <c r="D56" s="45"/>
      <c r="E56" s="45"/>
      <c r="F56" s="45"/>
      <c r="G56" s="74"/>
      <c r="H56" s="75"/>
      <c r="I56" s="78"/>
      <c r="J56" s="1" t="s">
        <v>89</v>
      </c>
      <c r="K56" s="73" t="str">
        <f>LEFT(RIGHT(RTD("cqg.rtd", ,"ContractData",J55, "LongDescription",, "T"),14),3)&amp;" &amp; "&amp;LEFT(RIGHT(RTD("cqg.rtd", ,"ContractData",J55, "LongDescription",, "T"),4),3)</f>
        <v>F25 &amp; K25</v>
      </c>
      <c r="L56" s="45" t="str">
        <f>IF(K56="","",TEXT(RTD("cqg.rtd", ,"ContractData",J56, "Open",,"T"),$D$1))</f>
        <v/>
      </c>
      <c r="M56" s="45" t="str">
        <f>IF(K56="","",TEXT(RTD("cqg.rtd",,"ContractData",J56,"High",,"T"),$D$1))</f>
        <v/>
      </c>
      <c r="N56" s="45" t="str">
        <f>IF(K56="","",TEXT(RTD("cqg.rtd", ,"ContractData",J56, "Low",,"T"),$D$1))</f>
        <v/>
      </c>
      <c r="O56" s="45" t="str">
        <f>IFERROR(IF(K56="","",TEXT(RTD("cqg.rtd",,"ContractData",J56,"LastTradeorSettle",,"T"),$D$1))*1,"")</f>
        <v/>
      </c>
      <c r="P56" s="74" t="str">
        <f>IFERROR(IF(K56="","",TEXT(RTD("cqg.rtd",,"ContractData",J56,"NetLastTradeToday",,"T"),$D$1)*1),"")</f>
        <v/>
      </c>
      <c r="Q56" s="75" t="str">
        <f>IFERROR(IF(K56="","",TEXT(RTD("cqg.rtd",,"ContractData",J56,"NetLastTradeToday",,"T"),$D$1)*1),"")</f>
        <v/>
      </c>
      <c r="R56" s="78">
        <f>IF(K56="","",RTD("cqg.rtd", ,"ContractData",J56, "T_CVol"))</f>
        <v>0</v>
      </c>
      <c r="S56" s="55"/>
      <c r="T56" s="55"/>
      <c r="U56" s="55"/>
      <c r="V56" s="55"/>
      <c r="W56" s="55"/>
    </row>
    <row r="57" spans="1:24" ht="15" customHeight="1" x14ac:dyDescent="0.3">
      <c r="A57" s="1" t="s">
        <v>84</v>
      </c>
      <c r="B57" s="73"/>
      <c r="C57" s="45"/>
      <c r="D57" s="45"/>
      <c r="E57" s="45"/>
      <c r="F57" s="45"/>
      <c r="G57" s="74"/>
      <c r="H57" s="75"/>
      <c r="I57" s="78"/>
      <c r="J57" s="1" t="s">
        <v>90</v>
      </c>
      <c r="K57" s="73" t="str">
        <f>LEFT(RIGHT(RTD("cqg.rtd", ,"ContractData",J56, "LongDescription",, "T"),14),3)&amp;" &amp; "&amp;LEFT(RIGHT(RTD("cqg.rtd", ,"ContractData",J56, "LongDescription",, "T"),4),3)</f>
        <v>H25 &amp; N25</v>
      </c>
      <c r="L57" s="45" t="str">
        <f>IF(K57="","",TEXT(RTD("cqg.rtd", ,"ContractData",J57, "Open",,"T"),$D$1))</f>
        <v/>
      </c>
      <c r="M57" s="45" t="str">
        <f>IF(K57="","",TEXT(RTD("cqg.rtd",,"ContractData",J57,"High",,"T"),$D$1))</f>
        <v/>
      </c>
      <c r="N57" s="45" t="str">
        <f>IF(K57="","",TEXT(RTD("cqg.rtd", ,"ContractData",J57, "Low",,"T"),$D$1))</f>
        <v/>
      </c>
      <c r="O57" s="45" t="str">
        <f>IFERROR(IF(K57="","",TEXT(RTD("cqg.rtd",,"ContractData",J57,"LastTradeorSettle",,"T"),$D$1))*1,"")</f>
        <v/>
      </c>
      <c r="P57" s="74" t="str">
        <f>IFERROR(IF(K57="","",TEXT(RTD("cqg.rtd",,"ContractData",J57,"NetLastTradeToday",,"T"),$D$1)*1),"")</f>
        <v/>
      </c>
      <c r="Q57" s="75" t="str">
        <f>IFERROR(IF(K57="","",TEXT(RTD("cqg.rtd",,"ContractData",J57,"NetLastTradeToday",,"T"),$D$1)*1),"")</f>
        <v/>
      </c>
      <c r="R57" s="78">
        <f>IF(K57="","",RTD("cqg.rtd", ,"ContractData",J57, "T_CVol"))</f>
        <v>0</v>
      </c>
      <c r="S57" s="55"/>
      <c r="T57" s="55"/>
      <c r="U57" s="55"/>
      <c r="V57" s="55"/>
      <c r="W57" s="55"/>
    </row>
    <row r="58" spans="1:24" ht="15" customHeight="1" x14ac:dyDescent="0.3">
      <c r="A58" s="1" t="s">
        <v>85</v>
      </c>
      <c r="B58" s="73"/>
      <c r="C58" s="45"/>
      <c r="D58" s="45"/>
      <c r="E58" s="45"/>
      <c r="F58" s="45"/>
      <c r="G58" s="74"/>
      <c r="H58" s="75"/>
      <c r="I58" s="78"/>
      <c r="J58" s="1"/>
      <c r="K58" s="73"/>
      <c r="L58" s="45"/>
      <c r="M58" s="45"/>
      <c r="N58" s="45"/>
      <c r="O58" s="45"/>
      <c r="P58" s="74"/>
      <c r="Q58" s="75"/>
      <c r="R58" s="78"/>
      <c r="S58" s="55"/>
      <c r="T58" s="55"/>
      <c r="U58" s="55"/>
      <c r="V58" s="55"/>
      <c r="W58" s="55"/>
    </row>
    <row r="59" spans="1:24" ht="15" customHeight="1" x14ac:dyDescent="0.3">
      <c r="A59" s="1" t="s">
        <v>86</v>
      </c>
      <c r="B59" s="73"/>
      <c r="C59" s="45"/>
      <c r="D59" s="45"/>
      <c r="E59" s="45"/>
      <c r="F59" s="45"/>
      <c r="G59" s="74"/>
      <c r="H59" s="75"/>
      <c r="I59" s="78"/>
      <c r="J59" s="87"/>
      <c r="K59" s="52"/>
      <c r="L59" s="52"/>
      <c r="M59" s="52"/>
      <c r="N59" s="52"/>
      <c r="O59" s="52"/>
      <c r="P59" s="52"/>
      <c r="Q59" s="52"/>
      <c r="R59" s="54"/>
      <c r="S59" s="55"/>
      <c r="T59" s="55"/>
      <c r="U59" s="55"/>
      <c r="V59" s="55"/>
      <c r="W59" s="55"/>
    </row>
    <row r="60" spans="1:24" ht="15" customHeight="1" x14ac:dyDescent="0.3">
      <c r="A60" s="1"/>
      <c r="B60" s="103"/>
      <c r="C60" s="104"/>
      <c r="D60" s="104"/>
      <c r="E60" s="104"/>
      <c r="F60" s="104"/>
      <c r="G60" s="105"/>
      <c r="H60" s="106"/>
      <c r="I60" s="107"/>
      <c r="J60" s="87"/>
      <c r="K60" s="52"/>
      <c r="L60" s="52"/>
      <c r="M60" s="52"/>
      <c r="N60" s="52"/>
      <c r="O60" s="52"/>
      <c r="P60" s="52"/>
      <c r="Q60" s="52"/>
      <c r="R60" s="54"/>
      <c r="S60" s="55"/>
      <c r="T60" s="55"/>
      <c r="U60" s="55"/>
      <c r="V60" s="55"/>
      <c r="W60" s="55"/>
    </row>
    <row r="61" spans="1:24" ht="15" customHeight="1" x14ac:dyDescent="0.3">
      <c r="B61" s="176" t="s">
        <v>64</v>
      </c>
      <c r="C61" s="212"/>
      <c r="D61" s="212"/>
      <c r="E61" s="212"/>
      <c r="F61" s="212"/>
      <c r="G61" s="212"/>
      <c r="H61" s="108"/>
      <c r="I61" s="87"/>
      <c r="J61" s="87"/>
      <c r="K61" s="176" t="s">
        <v>64</v>
      </c>
      <c r="L61" s="177"/>
      <c r="M61" s="177"/>
      <c r="N61" s="177"/>
      <c r="O61" s="178"/>
      <c r="P61" s="109"/>
      <c r="Q61" s="52"/>
      <c r="R61" s="54"/>
      <c r="S61" s="55"/>
      <c r="T61" s="55"/>
      <c r="U61" s="55"/>
      <c r="V61" s="55"/>
      <c r="W61" s="55"/>
    </row>
    <row r="62" spans="1:24" ht="15" customHeight="1" x14ac:dyDescent="0.3">
      <c r="B62" s="89" t="str">
        <f>B54</f>
        <v>Z24 &amp; H25</v>
      </c>
      <c r="C62" s="94"/>
      <c r="D62" s="94"/>
      <c r="E62" s="94"/>
      <c r="F62" s="94"/>
      <c r="G62" s="110"/>
      <c r="H62" s="22"/>
      <c r="I62" s="87"/>
      <c r="J62" s="87"/>
      <c r="K62" s="89" t="str">
        <f>K54</f>
        <v>X24 &amp; H25</v>
      </c>
      <c r="L62" s="94" t="str">
        <f>K55</f>
        <v>X24 &amp; H25</v>
      </c>
      <c r="M62" s="94" t="str">
        <f>K56</f>
        <v>F25 &amp; K25</v>
      </c>
      <c r="N62" s="94" t="str">
        <f>K57</f>
        <v>H25 &amp; N25</v>
      </c>
      <c r="O62" s="110"/>
      <c r="P62" s="111"/>
      <c r="Q62" s="52"/>
      <c r="R62" s="54"/>
      <c r="S62" s="55"/>
      <c r="T62" s="55"/>
      <c r="U62" s="55"/>
      <c r="V62" s="55"/>
      <c r="W62" s="55"/>
    </row>
    <row r="63" spans="1:24" ht="15" customHeight="1" x14ac:dyDescent="0.3">
      <c r="B63" s="112" t="str">
        <f>IF(B62="","",IF(RTD("cqg.rtd",,"ContractData",A54,"Ask",,"T")="","",TEXT(RTD("cqg.rtd",,"ContractData",A54,"Ask",,"T"),$D$1)&amp;" "&amp;"A"))</f>
        <v>135.00 A</v>
      </c>
      <c r="C63" s="23"/>
      <c r="D63" s="113"/>
      <c r="E63" s="113"/>
      <c r="F63" s="113"/>
      <c r="G63" s="114"/>
      <c r="H63" s="115"/>
      <c r="I63" s="87"/>
      <c r="J63" s="87"/>
      <c r="K63" s="112" t="str">
        <f>IF(K62="","",IF(RTD("cqg.rtd",,"ContractData",J54,"Ask",,"T")="","",TEXT(RTD("cqg.rtd",,"ContractData",J54,"Ask",,"T"),$D$1)&amp;" "&amp;"A"))</f>
        <v>179.80 A</v>
      </c>
      <c r="L63" s="23" t="str">
        <f>IF(L62="","",IF(RTD("cqg.rtd",,"ContractData",J55,"Ask",,"T")="","",TEXT(RTD("cqg.rtd",,"ContractData",J55,"Ask",,"T"),$D$1)&amp;" "&amp;"A"))</f>
        <v/>
      </c>
      <c r="M63" s="113" t="str">
        <f>IF(M62="","",IF(RTD("cqg.rtd",,"ContractData",J56,"Ask",,"T")="","",TEXT(RTD("cqg.rtd",,"ContractData",J56,"Ask",,"T"),$D$1)&amp;" "&amp;"A"))</f>
        <v>130.00 A</v>
      </c>
      <c r="N63" s="113" t="str">
        <f>IF(N62="","",IF(RTD("cqg.rtd",,"ContractData",J57,"Ask",,"T")="","",TEXT(RTD("cqg.rtd",,"ContractData",J57,"Ask",,"T"),$D$1)&amp;" "&amp;"A"))</f>
        <v>115.00 A</v>
      </c>
      <c r="O63" s="114"/>
      <c r="P63" s="116"/>
      <c r="Q63" s="52"/>
      <c r="R63" s="54"/>
      <c r="S63" s="55"/>
      <c r="T63" s="55"/>
      <c r="U63" s="55"/>
      <c r="V63" s="55"/>
      <c r="W63" s="55"/>
    </row>
    <row r="64" spans="1:24" ht="15" customHeight="1" x14ac:dyDescent="0.3">
      <c r="B64" s="117" t="str">
        <f>IF(B62="","",IF(RTD("cqg.rtd",,"ContractData",A54,"BID",,"T")="","",TEXT(RTD("cqg.rtd",,"ContractData",A54,"BID",,"T"),$D$1)&amp;" "&amp;"B"))</f>
        <v>110.00 B</v>
      </c>
      <c r="C64" s="117"/>
      <c r="D64" s="113"/>
      <c r="E64" s="113"/>
      <c r="F64" s="113"/>
      <c r="G64" s="114"/>
      <c r="H64" s="115"/>
      <c r="I64" s="87"/>
      <c r="J64" s="87"/>
      <c r="K64" s="117" t="str">
        <f>IF(K62="","",IF(RTD("cqg.rtd",,"ContractData",J54,"BID",,"T")="","",TEXT(RTD("cqg.rtd",,"ContractData",J54,"BID",,"T"),$D$1)&amp;" "&amp;"B"))</f>
        <v>126.00 B</v>
      </c>
      <c r="L64" s="117" t="str">
        <f>IF(L62="","",IF(RTD("cqg.rtd",,"ContractData",J55,"BID",,"T")="","",TEXT(RTD("cqg.rtd",,"ContractData",J55,"BID",,"T"),$D$1)&amp;" "&amp;"B"))</f>
        <v>5.00 B</v>
      </c>
      <c r="M64" s="113" t="str">
        <f>IF(M62="","",IF(RTD("cqg.rtd",,"ContractData",J56,"Bid",,"T")="","",TEXT(RTD("cqg.rtd",,"ContractData",J56,"Bid",,"T"),$D$1)&amp;" "&amp;"B"))</f>
        <v>66.00 B</v>
      </c>
      <c r="N64" s="113" t="str">
        <f>IF(N62="","",IF(RTD("cqg.rtd",,"ContractData",J57,"Bid",,"T")="","",TEXT(RTD("cqg.rtd",,"ContractData",J57,"Bid",,"T"),$D$1)&amp;" "&amp;"B"))</f>
        <v>-13.80 B</v>
      </c>
      <c r="O64" s="114"/>
      <c r="P64" s="116"/>
      <c r="Q64" s="52"/>
      <c r="R64" s="54"/>
      <c r="S64" s="55"/>
      <c r="T64" s="55"/>
      <c r="U64" s="55"/>
      <c r="V64" s="55"/>
      <c r="W64" s="55"/>
    </row>
    <row r="65" spans="1:23" ht="15" customHeight="1" x14ac:dyDescent="0.3">
      <c r="B65" s="118" t="str">
        <f>IF(B62="","",IF(RTD("cqg.rtd",,"StudyData",A54,"Bar",, "Close", "D",,,,,,"T")="","",TEXT(RTD("cqg.rtd",,"StudyData",A54,"Bar",, "Close", "D",,,,,,"T"),$D$1)&amp;" "&amp;"L"))</f>
        <v>114.00 L</v>
      </c>
      <c r="C65" s="96"/>
      <c r="D65" s="113"/>
      <c r="E65" s="113"/>
      <c r="F65" s="113"/>
      <c r="G65" s="114"/>
      <c r="H65" s="115"/>
      <c r="I65" s="87"/>
      <c r="J65" s="87"/>
      <c r="K65" s="118" t="str">
        <f>IF(K62="","",IF(RTD("cqg.rtd",,"StudyData",J54,"Bar",, "Close", "D",,,,,,"T")="","",TEXT(RTD("cqg.rtd",,"StudyData",J54,"Bar",, "Close", "D",,,,,,"T"),$D$1)&amp;" "&amp;"L"))</f>
        <v/>
      </c>
      <c r="L65" s="96" t="str">
        <f>IF(L62="","",IF(RTD("cqg.rtd",,"StudyData",J55,  "Bar",, "Close", "D",,,,,,"T")="","",TEXT(RTD("cqg.rtd",,"StudyData",J55,  "Bar",, "Close", "D",,,,,,"T"),$D$1)&amp;" "&amp;"L"))</f>
        <v/>
      </c>
      <c r="M65" s="113" t="str">
        <f>IF(M62="","",IF(RTD("cqg.rtd",,"StudyData",J56,  "Bar",, "Close", "D",,,,,,"T")="","",TEXT(RTD("cqg.rtd",,"StudyData",J56,  "Bar",, "Close", "D",,,,,,"T"),$D$1)&amp;" "&amp;"L"))</f>
        <v/>
      </c>
      <c r="N65" s="113" t="str">
        <f>IF(N62="","",IF(RTD("cqg.rtd",,"StudyData",J57,  "Bar",, "Close", "D",,,,,,"T")="","",TEXT(RTD("cqg.rtd",,"StudyData",J57,  "Bar",, "Close", "D",,,,,,"T"),$D$1)&amp;" "&amp;"L"))</f>
        <v/>
      </c>
      <c r="O65" s="114" t="str">
        <f>IF(O62="","",IF(RTD("cqg.rtd",,"StudyData",J58,  "Bar",, "Close", "D",,,,,,"T")="","",TEXT(RTD("cqg.rtd",,"StudyData",J58,  "Bar",, "Close", "D",,,,,,"T"),$D$1)&amp;" "&amp;"L"))</f>
        <v/>
      </c>
      <c r="P65" s="116"/>
      <c r="Q65" s="52"/>
      <c r="R65" s="54"/>
      <c r="S65" s="55"/>
      <c r="T65" s="55"/>
      <c r="U65" s="55"/>
      <c r="V65" s="55"/>
      <c r="W65" s="55"/>
    </row>
    <row r="66" spans="1:23" ht="15" customHeight="1" x14ac:dyDescent="0.3">
      <c r="B66" s="35"/>
      <c r="C66" s="35"/>
      <c r="D66" s="8"/>
      <c r="E66" s="8"/>
      <c r="F66" s="8"/>
      <c r="G66" s="8"/>
      <c r="H66" s="8"/>
      <c r="I66" s="87"/>
      <c r="J66" s="87"/>
      <c r="K66" s="52"/>
      <c r="L66" s="52"/>
      <c r="M66" s="52"/>
      <c r="N66" s="52"/>
      <c r="O66" s="52"/>
      <c r="P66" s="52"/>
      <c r="Q66" s="52"/>
      <c r="R66" s="54"/>
      <c r="S66" s="55"/>
      <c r="T66" s="55"/>
      <c r="U66" s="55"/>
      <c r="V66" s="55"/>
      <c r="W66" s="55"/>
    </row>
    <row r="67" spans="1:23" ht="15" customHeight="1" x14ac:dyDescent="0.3">
      <c r="B67" s="35"/>
      <c r="C67" s="35"/>
      <c r="D67" s="8"/>
      <c r="E67" s="8"/>
      <c r="F67" s="8"/>
      <c r="G67" s="8"/>
      <c r="H67" s="8"/>
      <c r="I67" s="87"/>
      <c r="J67" s="87"/>
      <c r="K67" s="52"/>
      <c r="L67" s="52"/>
      <c r="M67" s="52"/>
      <c r="N67" s="52"/>
      <c r="O67" s="52"/>
      <c r="P67" s="52"/>
      <c r="Q67" s="52"/>
      <c r="R67" s="54"/>
      <c r="S67" s="55"/>
      <c r="T67" s="55"/>
      <c r="U67" s="55"/>
      <c r="V67" s="55"/>
      <c r="W67" s="55"/>
    </row>
    <row r="68" spans="1:23" ht="15" customHeight="1" x14ac:dyDescent="0.3">
      <c r="B68" s="35"/>
      <c r="C68" s="35"/>
      <c r="D68" s="8"/>
      <c r="E68" s="8"/>
      <c r="F68" s="8"/>
      <c r="G68" s="8"/>
      <c r="H68" s="8"/>
      <c r="I68" s="87"/>
      <c r="J68" s="87"/>
      <c r="K68" s="52"/>
      <c r="L68" s="52"/>
      <c r="M68" s="52"/>
      <c r="N68" s="52"/>
      <c r="O68" s="52"/>
      <c r="P68" s="52"/>
      <c r="Q68" s="52"/>
      <c r="R68" s="54"/>
      <c r="S68" s="55"/>
      <c r="T68" s="55"/>
      <c r="U68" s="55"/>
      <c r="V68" s="55"/>
      <c r="W68" s="55"/>
    </row>
    <row r="69" spans="1:23" ht="15" customHeight="1" x14ac:dyDescent="0.3">
      <c r="B69" s="35"/>
      <c r="C69" s="70"/>
      <c r="D69" s="70"/>
      <c r="E69" s="70"/>
      <c r="F69" s="70"/>
      <c r="G69" s="48"/>
      <c r="H69" s="86"/>
      <c r="I69" s="87"/>
      <c r="J69" s="87"/>
      <c r="K69" s="52"/>
      <c r="L69" s="52"/>
      <c r="M69" s="52"/>
      <c r="N69" s="52"/>
      <c r="O69" s="52"/>
      <c r="P69" s="52"/>
      <c r="Q69" s="52"/>
      <c r="R69" s="54"/>
      <c r="S69" s="55"/>
      <c r="T69" s="55"/>
      <c r="U69" s="55"/>
      <c r="V69" s="55"/>
      <c r="W69" s="55"/>
    </row>
    <row r="70" spans="1:23" ht="15" customHeight="1" x14ac:dyDescent="0.3">
      <c r="B70" s="35"/>
      <c r="C70" s="70"/>
      <c r="D70" s="70"/>
      <c r="E70" s="70"/>
      <c r="F70" s="70"/>
      <c r="G70" s="48"/>
      <c r="H70" s="86"/>
      <c r="I70" s="87"/>
      <c r="J70" s="87"/>
      <c r="K70" s="52"/>
      <c r="L70" s="52"/>
      <c r="M70" s="52"/>
      <c r="N70" s="52"/>
      <c r="O70" s="52"/>
      <c r="P70" s="52"/>
      <c r="Q70" s="52"/>
      <c r="R70" s="54"/>
      <c r="S70" s="55"/>
      <c r="T70" s="55"/>
      <c r="U70" s="55"/>
      <c r="V70" s="55"/>
      <c r="W70" s="55"/>
    </row>
    <row r="71" spans="1:23" ht="15" customHeight="1" x14ac:dyDescent="0.3">
      <c r="B71" s="210"/>
      <c r="C71" s="210"/>
      <c r="D71" s="119"/>
      <c r="E71" s="100"/>
      <c r="F71" s="120"/>
      <c r="G71" s="100"/>
      <c r="H71" s="121"/>
      <c r="I71" s="100"/>
      <c r="J71" s="100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</row>
    <row r="72" spans="1:23" ht="15" customHeight="1" x14ac:dyDescent="0.3">
      <c r="B72" s="209"/>
      <c r="C72" s="209"/>
      <c r="D72" s="209"/>
      <c r="E72" s="209"/>
      <c r="F72" s="209"/>
      <c r="G72" s="209"/>
      <c r="H72" s="209"/>
      <c r="I72" s="209"/>
      <c r="J72" s="67"/>
      <c r="K72" s="35"/>
      <c r="L72" s="8"/>
      <c r="M72" s="8"/>
      <c r="N72" s="8"/>
      <c r="O72" s="8"/>
      <c r="P72" s="8"/>
      <c r="Q72" s="8"/>
      <c r="R72" s="8"/>
      <c r="S72" s="122"/>
      <c r="T72" s="8"/>
      <c r="U72" s="8"/>
      <c r="V72" s="8"/>
    </row>
    <row r="73" spans="1:23" ht="15" customHeight="1" x14ac:dyDescent="0.3">
      <c r="B73" s="209"/>
      <c r="C73" s="209"/>
      <c r="D73" s="209"/>
      <c r="E73" s="209"/>
      <c r="F73" s="209"/>
      <c r="G73" s="209"/>
      <c r="H73" s="209"/>
      <c r="I73" s="209"/>
      <c r="J73" s="67"/>
      <c r="K73" s="35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3" ht="15" customHeight="1" x14ac:dyDescent="0.3">
      <c r="A74" s="1"/>
      <c r="B74" s="123"/>
      <c r="C74" s="124"/>
      <c r="D74" s="124"/>
      <c r="E74" s="124"/>
      <c r="F74" s="124"/>
      <c r="G74" s="124"/>
      <c r="H74" s="124"/>
      <c r="I74" s="72"/>
      <c r="J74" s="72"/>
      <c r="K74" s="35"/>
      <c r="L74" s="35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3" ht="15" customHeight="1" x14ac:dyDescent="0.3">
      <c r="B75" s="174"/>
      <c r="C75" s="175"/>
      <c r="D75" s="58"/>
      <c r="E75" s="59"/>
      <c r="F75" s="60"/>
      <c r="G75" s="59"/>
      <c r="H75" s="61"/>
      <c r="I75" s="152"/>
      <c r="J75" s="2"/>
      <c r="K75" s="151"/>
      <c r="L75" s="150"/>
      <c r="M75" s="58"/>
      <c r="N75" s="59"/>
      <c r="O75" s="60"/>
      <c r="P75" s="59"/>
      <c r="Q75" s="61"/>
      <c r="R75" s="152"/>
      <c r="S75" s="68"/>
      <c r="T75" s="68"/>
      <c r="U75" s="68"/>
      <c r="V75" s="68"/>
    </row>
    <row r="76" spans="1:23" ht="15" customHeight="1" x14ac:dyDescent="0.3">
      <c r="B76" s="171" t="s">
        <v>62</v>
      </c>
      <c r="C76" s="172"/>
      <c r="D76" s="172"/>
      <c r="E76" s="172"/>
      <c r="F76" s="172"/>
      <c r="G76" s="172"/>
      <c r="H76" s="172"/>
      <c r="I76" s="173"/>
      <c r="J76" s="2"/>
      <c r="K76" s="171" t="s">
        <v>63</v>
      </c>
      <c r="L76" s="172"/>
      <c r="M76" s="172"/>
      <c r="N76" s="172"/>
      <c r="O76" s="172"/>
      <c r="P76" s="172"/>
      <c r="Q76" s="172"/>
      <c r="R76" s="173"/>
      <c r="S76" s="122"/>
      <c r="T76" s="8"/>
      <c r="U76" s="8"/>
      <c r="V76" s="8"/>
    </row>
    <row r="77" spans="1:23" ht="15" customHeight="1" x14ac:dyDescent="0.3">
      <c r="B77" s="168"/>
      <c r="C77" s="169"/>
      <c r="D77" s="169"/>
      <c r="E77" s="169"/>
      <c r="F77" s="169"/>
      <c r="G77" s="169"/>
      <c r="H77" s="169"/>
      <c r="I77" s="170"/>
      <c r="J77" s="2"/>
      <c r="K77" s="168"/>
      <c r="L77" s="169"/>
      <c r="M77" s="169"/>
      <c r="N77" s="169"/>
      <c r="O77" s="169"/>
      <c r="P77" s="169"/>
      <c r="Q77" s="169"/>
      <c r="R77" s="170"/>
      <c r="S77" s="8"/>
      <c r="T77" s="8"/>
      <c r="U77" s="8"/>
      <c r="V77" s="8"/>
    </row>
    <row r="78" spans="1:23" ht="15" customHeight="1" x14ac:dyDescent="0.3">
      <c r="B78" s="125" t="s">
        <v>10</v>
      </c>
      <c r="C78" s="126" t="s">
        <v>4</v>
      </c>
      <c r="D78" s="126" t="s">
        <v>5</v>
      </c>
      <c r="E78" s="126" t="s">
        <v>6</v>
      </c>
      <c r="F78" s="126" t="s">
        <v>3</v>
      </c>
      <c r="G78" s="126" t="s">
        <v>7</v>
      </c>
      <c r="H78" s="126" t="s">
        <v>7</v>
      </c>
      <c r="I78" s="127" t="s">
        <v>8</v>
      </c>
      <c r="J78" s="2"/>
      <c r="K78" s="37" t="s">
        <v>10</v>
      </c>
      <c r="L78" s="38" t="s">
        <v>4</v>
      </c>
      <c r="M78" s="38" t="s">
        <v>5</v>
      </c>
      <c r="N78" s="38" t="s">
        <v>6</v>
      </c>
      <c r="O78" s="38" t="s">
        <v>3</v>
      </c>
      <c r="P78" s="38" t="s">
        <v>7</v>
      </c>
      <c r="Q78" s="38" t="s">
        <v>7</v>
      </c>
      <c r="R78" s="101" t="s">
        <v>8</v>
      </c>
      <c r="S78" s="8"/>
      <c r="T78" s="8"/>
      <c r="U78" s="8"/>
      <c r="V78" s="8"/>
    </row>
    <row r="79" spans="1:23" ht="15" customHeight="1" x14ac:dyDescent="0.3">
      <c r="A79" s="1" t="s">
        <v>91</v>
      </c>
      <c r="B79" s="128" t="str">
        <f>LEFT(RIGHT(RTD("cqg.rtd", ,"ContractData",A79, "LongDescription",, "T"),14),3)&amp;" &amp; "&amp;LEFT(RIGHT(RTD("cqg.rtd", ,"ContractData",A79, "LongDescription",, "T"),4),3)</f>
        <v>Z24 &amp; K25</v>
      </c>
      <c r="C79" s="45" t="str">
        <f>IF(B79="","",TEXT(RTD("cqg.rtd", ,"ContractData",A79, "Open",,"T"),$D$1))</f>
        <v/>
      </c>
      <c r="D79" s="45" t="str">
        <f>IF(B79="","",TEXT(RTD("cqg.rtd",,"ContractData",A79,"High",,"T"),$D$1))</f>
        <v/>
      </c>
      <c r="E79" s="45" t="str">
        <f>IF(B79="","",TEXT(RTD("cqg.rtd", ,"ContractData",A79, "Low",,"T"),$D$1))</f>
        <v/>
      </c>
      <c r="F79" s="45" t="str">
        <f>IFERROR(IF(B79="","",TEXT(RTD("cqg.rtd",,"ContractData",A79,"LastTradeorSettle",,"T"),$D$1)),"")</f>
        <v/>
      </c>
      <c r="G79" s="74" t="str">
        <f>IFERROR(IF(B79="","",TEXT(RTD("cqg.rtd",,"ContractData",A79,"NetLastTradeToday",,"T"),$D$1)*1),"")</f>
        <v/>
      </c>
      <c r="H79" s="75" t="str">
        <f>IFERROR(IF(B79="","",TEXT(RTD("cqg.rtd",,"ContractData",A79,"NetLastTradeToday",,"T"),$D$1)*1),"")</f>
        <v/>
      </c>
      <c r="I79" s="102">
        <f>IF(B79="","",RTD("cqg.rtd", ,"ContractData",A79, "T_CVol"))</f>
        <v>1423</v>
      </c>
      <c r="J79" s="1" t="s">
        <v>92</v>
      </c>
      <c r="K79" s="73" t="str">
        <f>LEFT(RIGHT(RTD("cqg.rtd", ,"ContractData",J79, "LongDescription",, "T"),14),3)&amp;" &amp; "&amp;LEFT(RIGHT(RTD("cqg.rtd", ,"ContractData",J79, "LongDescription",, "T"),4),3)</f>
        <v>X24 &amp; K25</v>
      </c>
      <c r="L79" s="45" t="str">
        <f>IF(K79="","",TEXT(RTD("cqg.rtd", ,"ContractData",J79, "Open",,"T"),$D$1))</f>
        <v/>
      </c>
      <c r="M79" s="45" t="str">
        <f>IF(K79="","",TEXT(RTD("cqg.rtd",,"ContractData",J79,"High",,"T"),$D$1))</f>
        <v/>
      </c>
      <c r="N79" s="45" t="str">
        <f>IF(K79="","",TEXT(RTD("cqg.rtd", ,"ContractData",J79, "Low",,"T"),$D$1))</f>
        <v/>
      </c>
      <c r="O79" s="45" t="str">
        <f>IF(K79="","",TEXT(RTD("cqg.rtd",,"ContractData",J79,"LastTradeorSettle",,"T"),$D$1))</f>
        <v/>
      </c>
      <c r="P79" s="74" t="e">
        <f>IF(K79="","",TEXT(RTD("cqg.rtd",,"ContractData",J79,"NetLastTradeToday",,"T"),$D$1)*1)</f>
        <v>#VALUE!</v>
      </c>
      <c r="Q79" s="75" t="str">
        <f>IFERROR(IF(K79="","",TEXT(RTD("cqg.rtd",,"ContractData",J79,"NetLastTradeToday",,"T"),$D$1)*1),"")</f>
        <v/>
      </c>
      <c r="R79" s="102">
        <f>IF(K79="","",RTD("cqg.rtd", ,"ContractData",J79, "T_CVol"))</f>
        <v>0</v>
      </c>
    </row>
    <row r="80" spans="1:23" ht="15" customHeight="1" x14ac:dyDescent="0.3">
      <c r="A80" s="1"/>
      <c r="B80" s="128"/>
      <c r="C80" s="45"/>
      <c r="D80" s="45"/>
      <c r="E80" s="45"/>
      <c r="F80" s="45"/>
      <c r="G80" s="74"/>
      <c r="H80" s="75"/>
      <c r="I80" s="102"/>
      <c r="J80" s="1" t="s">
        <v>93</v>
      </c>
      <c r="K80" s="73" t="str">
        <f>LEFT(RIGHT(RTD("cqg.rtd", ,"ContractData",J80, "LongDescription",, "T"),14),3)&amp;" &amp; "&amp;LEFT(RIGHT(RTD("cqg.rtd", ,"ContractData",J80, "LongDescription",, "T"),4),3)</f>
        <v>F25 &amp; N25</v>
      </c>
      <c r="L80" s="45" t="str">
        <f>IF(K80="","",TEXT(RTD("cqg.rtd", ,"ContractData",J80, "Open",,"T"),$D$1))</f>
        <v/>
      </c>
      <c r="M80" s="45" t="str">
        <f>IF(K80="","",TEXT(RTD("cqg.rtd",,"ContractData",J80,"High",,"T"),$D$1))</f>
        <v/>
      </c>
      <c r="N80" s="45" t="str">
        <f>IF(K80="","",TEXT(RTD("cqg.rtd", ,"ContractData",J80, "Low",,"T"),$D$1))</f>
        <v/>
      </c>
      <c r="O80" s="45" t="str">
        <f>IF(K80="","",TEXT(RTD("cqg.rtd",,"ContractData",J80,"LastTradeorSettle",,"T"),$D$1))</f>
        <v/>
      </c>
      <c r="P80" s="74" t="e">
        <f>IF(K80="","",TEXT(RTD("cqg.rtd",,"ContractData",J80,"NetLastTradeToday",,"T"),$D$1)*1)</f>
        <v>#VALUE!</v>
      </c>
      <c r="Q80" s="75" t="str">
        <f>IFERROR(IF(K80="","",TEXT(RTD("cqg.rtd",,"ContractData",J80,"NetLastTradeToday",,"T"),$D$1)*1),"")</f>
        <v/>
      </c>
      <c r="R80" s="102">
        <f>IF(K80="","",RTD("cqg.rtd", ,"ContractData",J80, "T_CVol"))</f>
        <v>0</v>
      </c>
    </row>
    <row r="81" spans="1:18" ht="15" customHeight="1" x14ac:dyDescent="0.3">
      <c r="A81" s="1"/>
      <c r="B81" s="128"/>
      <c r="C81" s="45"/>
      <c r="D81" s="45"/>
      <c r="E81" s="45"/>
      <c r="F81" s="45"/>
      <c r="G81" s="74"/>
      <c r="H81" s="75"/>
      <c r="I81" s="102"/>
      <c r="J81" s="1" t="s">
        <v>94</v>
      </c>
      <c r="K81" s="73" t="str">
        <f>LEFT(RIGHT(RTD("cqg.rtd", ,"ContractData",J81, "LongDescription",, "T"),14),3)&amp;" &amp; "&amp;LEFT(RIGHT(RTD("cqg.rtd", ,"ContractData",J81, "LongDescription",, "T"),4),3)</f>
        <v>H25 &amp; U25</v>
      </c>
      <c r="L81" s="45" t="str">
        <f>IF(K81="","",TEXT(RTD("cqg.rtd", ,"ContractData",J81, "Open",,"T"),$D$1))</f>
        <v/>
      </c>
      <c r="M81" s="45" t="str">
        <f>IF(K81="","",TEXT(RTD("cqg.rtd",,"ContractData",J81,"High",,"T"),$D$1))</f>
        <v/>
      </c>
      <c r="N81" s="45" t="str">
        <f>IF(K81="","",TEXT(RTD("cqg.rtd", ,"ContractData",J81, "Low",,"T"),$D$1))</f>
        <v/>
      </c>
      <c r="O81" s="45" t="str">
        <f>IF(K81="","",TEXT(RTD("cqg.rtd",,"ContractData",J81,"LastTradeorSettle",,"T"),$D$1))</f>
        <v/>
      </c>
      <c r="P81" s="74" t="e">
        <f>IF(K81="","",TEXT(RTD("cqg.rtd",,"ContractData",J81,"NetLastTradeToday",,"T"),$D$1)*1)</f>
        <v>#VALUE!</v>
      </c>
      <c r="Q81" s="75" t="str">
        <f>IFERROR(IF(K81="","",TEXT(RTD("cqg.rtd",,"ContractData",J81,"NetLastTradeToday",,"T"),$D$1)*1),"")</f>
        <v/>
      </c>
      <c r="R81" s="102">
        <f>IF(K81="","",RTD("cqg.rtd", ,"ContractData",J81, "T_CVol"))</f>
        <v>0</v>
      </c>
    </row>
    <row r="82" spans="1:18" ht="15" customHeight="1" x14ac:dyDescent="0.3">
      <c r="A82" s="1"/>
      <c r="B82" s="128"/>
      <c r="C82" s="45"/>
      <c r="D82" s="45"/>
      <c r="E82" s="45"/>
      <c r="F82" s="45"/>
      <c r="G82" s="74"/>
      <c r="H82" s="75"/>
      <c r="I82" s="102"/>
      <c r="J82" s="87"/>
      <c r="K82" s="98"/>
      <c r="L82" s="98"/>
      <c r="M82" s="98"/>
      <c r="N82" s="98"/>
      <c r="O82" s="98"/>
      <c r="P82" s="98"/>
      <c r="Q82" s="98"/>
      <c r="R82" s="99"/>
    </row>
    <row r="83" spans="1:18" ht="15" customHeight="1" x14ac:dyDescent="0.3">
      <c r="A83" s="1"/>
      <c r="B83" s="128"/>
      <c r="C83" s="45"/>
      <c r="D83" s="45"/>
      <c r="E83" s="45"/>
      <c r="F83" s="45"/>
      <c r="G83" s="74"/>
      <c r="H83" s="75"/>
      <c r="I83" s="102"/>
      <c r="J83" s="87"/>
      <c r="K83" s="98"/>
      <c r="L83" s="98"/>
      <c r="M83" s="98"/>
      <c r="N83" s="98"/>
      <c r="O83" s="98"/>
      <c r="P83" s="98"/>
      <c r="Q83" s="98"/>
      <c r="R83" s="99"/>
    </row>
    <row r="84" spans="1:18" ht="15" customHeight="1" x14ac:dyDescent="0.3">
      <c r="A84" s="1"/>
      <c r="B84" s="35"/>
      <c r="C84" s="8"/>
      <c r="D84" s="8"/>
      <c r="E84" s="8"/>
      <c r="F84" s="8"/>
      <c r="G84" s="81"/>
      <c r="H84" s="82"/>
      <c r="I84" s="129"/>
      <c r="J84" s="87"/>
      <c r="K84" s="98"/>
      <c r="L84" s="98"/>
      <c r="M84" s="98"/>
      <c r="N84" s="98"/>
      <c r="O84" s="98"/>
      <c r="P84" s="98"/>
      <c r="Q84" s="98"/>
      <c r="R84" s="99"/>
    </row>
    <row r="85" spans="1:18" ht="15" customHeight="1" x14ac:dyDescent="0.3">
      <c r="A85" s="1"/>
      <c r="B85" s="176" t="s">
        <v>64</v>
      </c>
      <c r="C85" s="214"/>
      <c r="D85" s="214"/>
      <c r="E85" s="214"/>
      <c r="F85" s="215"/>
      <c r="G85" s="82"/>
      <c r="H85" s="82"/>
      <c r="I85" s="129"/>
      <c r="J85" s="87"/>
      <c r="K85" s="221" t="s">
        <v>64</v>
      </c>
      <c r="L85" s="222"/>
      <c r="M85" s="222"/>
      <c r="N85" s="130"/>
      <c r="O85" s="130"/>
      <c r="P85" s="98"/>
      <c r="Q85" s="98"/>
      <c r="R85" s="99"/>
    </row>
    <row r="86" spans="1:18" ht="15" customHeight="1" x14ac:dyDescent="0.3">
      <c r="B86" s="89" t="str">
        <f>B79</f>
        <v>Z24 &amp; K25</v>
      </c>
      <c r="C86" s="94"/>
      <c r="D86" s="94"/>
      <c r="E86" s="94"/>
      <c r="F86" s="94"/>
      <c r="G86" s="82"/>
      <c r="H86" s="82"/>
      <c r="I86" s="129"/>
      <c r="J86" s="87"/>
      <c r="K86" s="131" t="str">
        <f>K79</f>
        <v>X24 &amp; K25</v>
      </c>
      <c r="L86" s="131" t="str">
        <f>K80</f>
        <v>F25 &amp; N25</v>
      </c>
      <c r="M86" s="131" t="str">
        <f>K81</f>
        <v>H25 &amp; U25</v>
      </c>
      <c r="N86" s="68"/>
      <c r="O86" s="68"/>
      <c r="P86" s="98"/>
      <c r="Q86" s="98"/>
      <c r="R86" s="99"/>
    </row>
    <row r="87" spans="1:18" ht="15" customHeight="1" x14ac:dyDescent="0.3">
      <c r="B87" s="112" t="str">
        <f>IF(B86="","",IF(RTD("cqg.rtd",,"ContractData",A79,"Ask",,"T")="","",TEXT(RTD("cqg.rtd",,"ContractData",A79,"Ask",,"T"),$D$1)&amp;" "&amp;"A"))</f>
        <v>200.00 A</v>
      </c>
      <c r="C87" s="23"/>
      <c r="D87" s="113"/>
      <c r="E87" s="113"/>
      <c r="F87" s="113"/>
      <c r="G87" s="82"/>
      <c r="H87" s="82"/>
      <c r="I87" s="129"/>
      <c r="J87" s="87"/>
      <c r="K87" s="95" t="str">
        <f>IF(K86="","",IF(RTD("cqg.rtd",,"ContractData",J79,"Ask",,"T")="","",TEXT(RTD("cqg.rtd",,"ContractData",J79,"Ask",,"T"),$D$1)&amp;" "&amp;"A"))</f>
        <v>259.60 A</v>
      </c>
      <c r="L87" s="132" t="str">
        <f>IF(L86="","",IF(RTD("cqg.rtd",,"ContractData",J80,"Ask",,"T")="","",TEXT(RTD("cqg.rtd",,"ContractData",J80,"Ask",,"T"),$D$1)&amp;" "&amp;"A"))</f>
        <v/>
      </c>
      <c r="M87" s="132" t="str">
        <f>IF(M86="","",IF(RTD("cqg.rtd",,"ContractData",J81,"Ask",,"T")="","",TEXT(RTD("cqg.rtd",,"ContractData",J81,"Ask",,"T"),$D$1)&amp;" "&amp;"A"))</f>
        <v>140.00 A</v>
      </c>
      <c r="N87" s="70"/>
      <c r="O87" s="70"/>
      <c r="P87" s="98"/>
      <c r="Q87" s="98"/>
      <c r="R87" s="99"/>
    </row>
    <row r="88" spans="1:18" ht="15" customHeight="1" x14ac:dyDescent="0.3">
      <c r="B88" s="117" t="str">
        <f>IF(B86="","",IF(RTD("cqg.rtd",,"ContractData",A79,"BID",,"T")="","",TEXT(RTD("cqg.rtd",,"ContractData",A79,"BID",,"T"),$D$1)&amp;" "&amp;"B"))</f>
        <v>125.00 B</v>
      </c>
      <c r="C88" s="117"/>
      <c r="D88" s="113"/>
      <c r="E88" s="113"/>
      <c r="F88" s="113"/>
      <c r="G88" s="82"/>
      <c r="H88" s="82"/>
      <c r="I88" s="129"/>
      <c r="J88" s="87"/>
      <c r="K88" s="95" t="str">
        <f>IF(K86="","",IF(RTD("cqg.rtd",,"ContractData",J79,"BID",,"T")="","",TEXT(RTD("cqg.rtd",,"ContractData",J79,"BID",,"T"),$D$1)&amp;" "&amp;"B"))</f>
        <v>151.00 B</v>
      </c>
      <c r="L88" s="95" t="str">
        <f>IF(L86="","",IF(RTD("cqg.rtd",,"ContractData",J80,"Bid",,"T")="","",TEXT(RTD("cqg.rtd",,"ContractData",J80,"Bid",,"T"),$D$1)&amp;" "&amp;"B"))</f>
        <v>66.00 B</v>
      </c>
      <c r="M88" s="132" t="str">
        <f>IF(M86="","",IF(RTD("cqg.rtd",,"ContractData",J81,"Bid",,"T")="","",TEXT(RTD("cqg.rtd",,"ContractData",J81,"Bid",,"T"),$D$1)&amp;" "&amp;"B"))</f>
        <v>66.00 B</v>
      </c>
      <c r="N88" s="70"/>
      <c r="O88" s="70"/>
      <c r="P88" s="98"/>
      <c r="Q88" s="98"/>
      <c r="R88" s="99"/>
    </row>
    <row r="89" spans="1:18" ht="15" customHeight="1" x14ac:dyDescent="0.3">
      <c r="B89" s="118" t="str">
        <f>IF(B86="","",IF(RTD("cqg.rtd",,"StudyData",A79,"Bar",, "Close", "D",,,,,,"T")="","",TEXT(RTD("cqg.rtd",,"StudyData",A79,"Bar",, "Close", "D",,,,,,"T"),$D$1)&amp;" "&amp;"L"))</f>
        <v/>
      </c>
      <c r="C89" s="96"/>
      <c r="D89" s="113"/>
      <c r="E89" s="113"/>
      <c r="F89" s="113"/>
      <c r="G89" s="82"/>
      <c r="H89" s="82"/>
      <c r="I89" s="129"/>
      <c r="J89" s="87"/>
      <c r="K89" s="95" t="str">
        <f>IF(K86="","",IF(RTD("cqg.rtd",,"StudyData",J79,"Bar",, "Close", "D",,,,,,"T")="","",TEXT(RTD("cqg.rtd",,"StudyData",J79,"Bar",, "Close", "D",,,,,,"T"),$D$1)&amp;" "&amp;"L"))</f>
        <v/>
      </c>
      <c r="L89" s="96" t="str">
        <f>IF(L86="","",IF(RTD("cqg.rtd",,"StudyData",J80,  "Bar",, "Close", "D",,,,,,"T")="","",TEXT(RTD("cqg.rtd",,"StudyData",J80,  "Bar",, "Close", "D",,,,,,"T"),$D$1)&amp;" "&amp;"L"))</f>
        <v/>
      </c>
      <c r="M89" s="132" t="str">
        <f>IF(M86="","",IF(RTD("cqg.rtd",,"StudyData",J81,  "Bar",, "Close", "D",,,,,,"T")="","",TEXT(RTD("cqg.rtd",,"StudyData",J81,  "Bar",, "Close", "D",,,,,,"T"),$D$1)&amp;" "&amp;"L"))</f>
        <v/>
      </c>
      <c r="N89" s="70"/>
      <c r="O89" s="70"/>
      <c r="P89" s="98"/>
      <c r="Q89" s="98"/>
      <c r="R89" s="99"/>
    </row>
    <row r="90" spans="1:18" ht="15" customHeight="1" x14ac:dyDescent="0.3">
      <c r="B90" s="35"/>
      <c r="C90" s="70"/>
      <c r="D90" s="8"/>
      <c r="E90" s="8"/>
      <c r="F90" s="8"/>
      <c r="G90" s="82"/>
      <c r="H90" s="82"/>
      <c r="I90" s="129"/>
      <c r="J90" s="87"/>
      <c r="K90" s="98"/>
      <c r="L90" s="98"/>
      <c r="M90" s="98"/>
      <c r="N90" s="52"/>
      <c r="O90" s="52"/>
      <c r="P90" s="98"/>
      <c r="Q90" s="98"/>
      <c r="R90" s="99"/>
    </row>
    <row r="91" spans="1:18" ht="15" customHeight="1" x14ac:dyDescent="0.3">
      <c r="B91" s="35"/>
      <c r="C91" s="70"/>
      <c r="D91" s="8"/>
      <c r="E91" s="8"/>
      <c r="F91" s="8"/>
      <c r="G91" s="82"/>
      <c r="H91" s="82"/>
      <c r="I91" s="129"/>
      <c r="J91" s="87"/>
      <c r="K91" s="98"/>
      <c r="L91" s="98"/>
      <c r="M91" s="98"/>
      <c r="N91" s="98"/>
      <c r="O91" s="98"/>
      <c r="P91" s="98"/>
      <c r="Q91" s="98"/>
      <c r="R91" s="99"/>
    </row>
    <row r="92" spans="1:18" ht="15" customHeight="1" x14ac:dyDescent="0.3">
      <c r="B92" s="35"/>
      <c r="C92" s="70"/>
      <c r="D92" s="8"/>
      <c r="E92" s="8"/>
      <c r="F92" s="8"/>
      <c r="G92" s="82"/>
      <c r="H92" s="82"/>
      <c r="I92" s="129"/>
      <c r="J92" s="87"/>
      <c r="K92" s="98"/>
      <c r="L92" s="98"/>
      <c r="M92" s="98"/>
      <c r="N92" s="98"/>
      <c r="O92" s="98"/>
      <c r="P92" s="98"/>
      <c r="Q92" s="98"/>
      <c r="R92" s="99"/>
    </row>
    <row r="93" spans="1:18" ht="15" customHeight="1" x14ac:dyDescent="0.3">
      <c r="B93" s="35"/>
      <c r="C93" s="70"/>
      <c r="D93" s="8"/>
      <c r="E93" s="8"/>
      <c r="F93" s="8"/>
      <c r="G93" s="82"/>
      <c r="H93" s="82"/>
      <c r="I93" s="129"/>
      <c r="J93" s="87"/>
      <c r="K93" s="98"/>
      <c r="L93" s="98"/>
      <c r="M93" s="98"/>
      <c r="N93" s="98"/>
      <c r="O93" s="98"/>
      <c r="P93" s="98"/>
      <c r="Q93" s="98"/>
      <c r="R93" s="99"/>
    </row>
    <row r="94" spans="1:18" ht="15" customHeight="1" x14ac:dyDescent="0.3">
      <c r="B94" s="35"/>
      <c r="C94" s="70"/>
      <c r="D94" s="8"/>
      <c r="E94" s="8"/>
      <c r="F94" s="8"/>
      <c r="G94" s="82"/>
      <c r="H94" s="82"/>
      <c r="I94" s="129"/>
      <c r="J94" s="87"/>
      <c r="K94" s="98"/>
      <c r="L94" s="98"/>
      <c r="M94" s="98"/>
      <c r="N94" s="98"/>
      <c r="O94" s="98"/>
      <c r="P94" s="98"/>
      <c r="Q94" s="98"/>
      <c r="R94" s="99"/>
    </row>
    <row r="95" spans="1:18" ht="15" customHeight="1" x14ac:dyDescent="0.3">
      <c r="B95" s="35"/>
      <c r="C95" s="70"/>
      <c r="D95" s="8"/>
      <c r="E95" s="8"/>
      <c r="F95" s="8"/>
      <c r="G95" s="82"/>
      <c r="H95" s="82"/>
      <c r="I95" s="129"/>
      <c r="J95" s="87"/>
      <c r="K95" s="98"/>
      <c r="L95" s="98"/>
      <c r="M95" s="98"/>
      <c r="N95" s="98"/>
      <c r="O95" s="98"/>
      <c r="P95" s="98"/>
      <c r="Q95" s="98"/>
      <c r="R95" s="99"/>
    </row>
    <row r="96" spans="1:18" ht="15" customHeight="1" x14ac:dyDescent="0.3">
      <c r="B96" s="35"/>
      <c r="C96" s="70"/>
      <c r="D96" s="8"/>
      <c r="E96" s="8"/>
      <c r="F96" s="8"/>
      <c r="G96" s="82"/>
      <c r="H96" s="82"/>
      <c r="I96" s="129"/>
      <c r="J96" s="87"/>
      <c r="K96" s="98"/>
      <c r="L96" s="98"/>
      <c r="M96" s="98"/>
      <c r="N96" s="98"/>
      <c r="O96" s="98"/>
      <c r="P96" s="98"/>
      <c r="Q96" s="98"/>
      <c r="R96" s="99"/>
    </row>
    <row r="97" spans="1:23" ht="15" customHeight="1" x14ac:dyDescent="0.3">
      <c r="B97" s="35"/>
      <c r="C97" s="70"/>
      <c r="D97" s="8"/>
      <c r="E97" s="8"/>
      <c r="F97" s="8"/>
      <c r="G97" s="82"/>
      <c r="H97" s="82"/>
      <c r="I97" s="129"/>
      <c r="J97" s="87"/>
      <c r="K97" s="98"/>
      <c r="L97" s="98"/>
      <c r="M97" s="98"/>
      <c r="N97" s="98"/>
      <c r="O97" s="98"/>
      <c r="P97" s="98"/>
      <c r="Q97" s="98"/>
      <c r="R97" s="99"/>
    </row>
    <row r="98" spans="1:23" ht="15" customHeight="1" x14ac:dyDescent="0.3">
      <c r="B98" s="35"/>
      <c r="C98" s="70"/>
      <c r="D98" s="8"/>
      <c r="E98" s="8"/>
      <c r="F98" s="8"/>
      <c r="G98" s="82"/>
      <c r="H98" s="82"/>
      <c r="I98" s="129"/>
      <c r="J98" s="87"/>
      <c r="K98" s="98"/>
      <c r="L98" s="98"/>
      <c r="M98" s="98"/>
      <c r="N98" s="98"/>
      <c r="O98" s="98"/>
      <c r="P98" s="98"/>
      <c r="Q98" s="98"/>
      <c r="R98" s="99"/>
    </row>
    <row r="99" spans="1:23" ht="15" customHeight="1" x14ac:dyDescent="0.2">
      <c r="B99" s="133"/>
      <c r="C99" s="134"/>
      <c r="D99" s="134"/>
      <c r="E99" s="135"/>
      <c r="F99" s="135"/>
      <c r="G99" s="135"/>
      <c r="H99" s="135"/>
      <c r="I99" s="136"/>
      <c r="J99" s="136"/>
      <c r="K99" s="136"/>
      <c r="L99" s="137"/>
      <c r="M99" s="138"/>
      <c r="N99" s="163"/>
      <c r="O99" s="163"/>
      <c r="P99" s="220"/>
      <c r="Q99" s="220"/>
      <c r="R99" s="162"/>
      <c r="S99" s="162"/>
      <c r="T99" s="138"/>
      <c r="U99" s="163"/>
      <c r="V99" s="163"/>
    </row>
    <row r="100" spans="1:23" ht="15" customHeight="1" x14ac:dyDescent="0.2">
      <c r="B100" s="139"/>
      <c r="C100" s="211" t="s">
        <v>13</v>
      </c>
      <c r="D100" s="211"/>
      <c r="E100" s="211"/>
      <c r="F100" s="211" t="s">
        <v>11</v>
      </c>
      <c r="G100" s="211"/>
      <c r="H100" s="211"/>
      <c r="I100" s="140"/>
      <c r="J100" s="140"/>
      <c r="K100" s="140"/>
      <c r="L100" s="141"/>
      <c r="M100" s="142"/>
      <c r="N100" s="219"/>
      <c r="O100" s="219"/>
      <c r="P100" s="218"/>
      <c r="Q100" s="218"/>
      <c r="R100" s="216"/>
      <c r="S100" s="216"/>
      <c r="T100" s="138"/>
      <c r="U100" s="163"/>
      <c r="V100" s="163"/>
    </row>
    <row r="101" spans="1:23" ht="15" customHeight="1" x14ac:dyDescent="0.2">
      <c r="B101" s="52"/>
      <c r="C101" s="52"/>
      <c r="D101" s="52"/>
      <c r="E101" s="52"/>
      <c r="F101" s="98"/>
      <c r="G101" s="98"/>
      <c r="L101" s="143"/>
      <c r="M101" s="143"/>
      <c r="N101" s="143"/>
      <c r="O101" s="143"/>
      <c r="P101" s="98"/>
      <c r="Q101" s="98"/>
    </row>
    <row r="102" spans="1:23" ht="15" customHeight="1" x14ac:dyDescent="0.2">
      <c r="B102" s="144"/>
      <c r="C102" s="208"/>
      <c r="D102" s="208"/>
      <c r="I102" s="145"/>
      <c r="J102" s="145"/>
      <c r="K102" s="145"/>
      <c r="L102" s="145"/>
    </row>
    <row r="103" spans="1:23" ht="12" customHeight="1" x14ac:dyDescent="0.2"/>
    <row r="104" spans="1:23" ht="15" customHeight="1" x14ac:dyDescent="0.2"/>
    <row r="105" spans="1:23" ht="15" customHeight="1" x14ac:dyDescent="0.25">
      <c r="W105" s="146"/>
    </row>
    <row r="106" spans="1:23" ht="15" customHeight="1" x14ac:dyDescent="0.2"/>
    <row r="107" spans="1:23" ht="15" customHeight="1" x14ac:dyDescent="0.25">
      <c r="A107" s="147"/>
    </row>
    <row r="108" spans="1:23" ht="15" customHeight="1" x14ac:dyDescent="0.2"/>
    <row r="109" spans="1:23" ht="15" customHeight="1" x14ac:dyDescent="0.2"/>
    <row r="110" spans="1:23" ht="15" customHeight="1" x14ac:dyDescent="0.2"/>
    <row r="111" spans="1:23" ht="15" customHeight="1" x14ac:dyDescent="0.2"/>
    <row r="112" spans="1:23" ht="15" customHeight="1" x14ac:dyDescent="0.2"/>
    <row r="113" spans="1:35" ht="15" customHeight="1" x14ac:dyDescent="0.2"/>
    <row r="114" spans="1:35" ht="15" customHeight="1" x14ac:dyDescent="0.2"/>
    <row r="115" spans="1:35" ht="15" customHeight="1" x14ac:dyDescent="0.2"/>
    <row r="116" spans="1:35" ht="15" customHeight="1" x14ac:dyDescent="0.2"/>
    <row r="117" spans="1:35" ht="15" customHeight="1" x14ac:dyDescent="0.2"/>
    <row r="118" spans="1:35" ht="15" customHeight="1" x14ac:dyDescent="0.2"/>
    <row r="119" spans="1:35" ht="12" customHeight="1" x14ac:dyDescent="0.2"/>
    <row r="120" spans="1:35" ht="15" customHeight="1" x14ac:dyDescent="0.2"/>
    <row r="121" spans="1:35" ht="15.95" customHeight="1" x14ac:dyDescent="0.2"/>
    <row r="122" spans="1:35" ht="15.95" customHeight="1" x14ac:dyDescent="0.2">
      <c r="AB122" s="5" t="str">
        <f>RTD("cqg.rtd", ,"ContractData",AD122, "T_CVol")</f>
        <v>Obligatory parameter &lt;contract&gt;(position - 1) is not specified</v>
      </c>
    </row>
    <row r="123" spans="1:35" ht="15.95" customHeight="1" x14ac:dyDescent="0.2">
      <c r="AB123" s="5" t="str">
        <f>RTD("cqg.rtd", ,"ContractData",AD123, "T_CVol")</f>
        <v>Obligatory parameter &lt;contract&gt;(position - 1) is not specified</v>
      </c>
    </row>
    <row r="124" spans="1:35" ht="15.95" customHeight="1" x14ac:dyDescent="0.2">
      <c r="AB124" s="5" t="str">
        <f>RTD("cqg.rtd", ,"ContractData",AD124, "T_CVol")</f>
        <v>Obligatory parameter &lt;contract&gt;(position - 1) is not specified</v>
      </c>
    </row>
    <row r="125" spans="1:35" ht="15.95" customHeight="1" x14ac:dyDescent="0.2">
      <c r="AB125" s="5" t="str">
        <f>RTD("cqg.rtd", ,"ContractData",AD125, "T_CVol")</f>
        <v>Obligatory parameter &lt;contract&gt;(position - 1) is not specified</v>
      </c>
    </row>
    <row r="126" spans="1:35" ht="15.95" customHeight="1" x14ac:dyDescent="0.2">
      <c r="AB126" s="5" t="str">
        <f>RTD("cqg.rtd", ,"ContractData",AD126, "T_CVol")</f>
        <v>Obligatory parameter &lt;contract&gt;(position - 1) is not specified</v>
      </c>
    </row>
    <row r="127" spans="1:35" s="149" customFormat="1" ht="20.100000000000001" customHeight="1" x14ac:dyDescent="0.2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5"/>
      <c r="Y127" s="5"/>
      <c r="Z127" s="5"/>
      <c r="AA127" s="5"/>
      <c r="AB127" s="5" t="str">
        <f>RTD("cqg.rtd", ,"ContractData",AD127, "T_CVol")</f>
        <v>Obligatory parameter &lt;contract&gt;(position - 1) is not specified</v>
      </c>
      <c r="AC127" s="5"/>
      <c r="AD127" s="5"/>
      <c r="AE127" s="5"/>
      <c r="AF127" s="148"/>
      <c r="AG127" s="148"/>
      <c r="AH127" s="148"/>
      <c r="AI127" s="148"/>
    </row>
    <row r="128" spans="1:35" ht="15.95" customHeight="1" x14ac:dyDescent="0.2">
      <c r="AB128" s="5" t="str">
        <f>RTD("cqg.rtd", ,"ContractData",AD128, "T_CVol")</f>
        <v>Obligatory parameter &lt;contract&gt;(position - 1) is not specified</v>
      </c>
    </row>
    <row r="129" spans="24:31" ht="15.95" customHeight="1" x14ac:dyDescent="0.25">
      <c r="X129" s="146"/>
      <c r="Y129" s="148"/>
      <c r="Z129" s="148"/>
      <c r="AA129" s="148"/>
      <c r="AB129" s="148"/>
      <c r="AC129" s="148"/>
      <c r="AD129" s="148"/>
      <c r="AE129" s="148"/>
    </row>
    <row r="130" spans="24:31" ht="15" customHeight="1" x14ac:dyDescent="0.2"/>
  </sheetData>
  <sheetProtection algorithmName="SHA-512" hashValue="5A1HxNIRBVXdPvsmUX2r1Q3HU1G7L3iQE6o0Ev0Y6lM5p55gXmWQO5nTBTVUoghzWUmU7CwsqOTQxsHV7/5ldA==" saltValue="jZ4FoCQLyyImBuC6Gs3PkQ==" spinCount="100000" sheet="1" objects="1" scenarios="1" selectLockedCells="1" selectUnlockedCells="1"/>
  <mergeCells count="44">
    <mergeCell ref="B25:C25"/>
    <mergeCell ref="C3:J5"/>
    <mergeCell ref="K3:S5"/>
    <mergeCell ref="T3:U5"/>
    <mergeCell ref="B4:B5"/>
    <mergeCell ref="B7:B8"/>
    <mergeCell ref="C7:C8"/>
    <mergeCell ref="D7:E8"/>
    <mergeCell ref="F7:I8"/>
    <mergeCell ref="J7:J10"/>
    <mergeCell ref="B9:B10"/>
    <mergeCell ref="C9:C10"/>
    <mergeCell ref="D9:E10"/>
    <mergeCell ref="F9:G10"/>
    <mergeCell ref="H9:I10"/>
    <mergeCell ref="K13:K15"/>
    <mergeCell ref="B72:I73"/>
    <mergeCell ref="B26:I27"/>
    <mergeCell ref="K26:R27"/>
    <mergeCell ref="B36:G36"/>
    <mergeCell ref="K36:P36"/>
    <mergeCell ref="B50:C50"/>
    <mergeCell ref="K50:L50"/>
    <mergeCell ref="B51:I52"/>
    <mergeCell ref="K51:R52"/>
    <mergeCell ref="B61:G61"/>
    <mergeCell ref="K61:O61"/>
    <mergeCell ref="B71:C71"/>
    <mergeCell ref="B75:C75"/>
    <mergeCell ref="B76:I77"/>
    <mergeCell ref="K76:R77"/>
    <mergeCell ref="B85:F85"/>
    <mergeCell ref="K85:M85"/>
    <mergeCell ref="C102:D102"/>
    <mergeCell ref="U99:V99"/>
    <mergeCell ref="C100:E100"/>
    <mergeCell ref="F100:H100"/>
    <mergeCell ref="N100:O100"/>
    <mergeCell ref="P100:Q100"/>
    <mergeCell ref="R100:S100"/>
    <mergeCell ref="U100:V100"/>
    <mergeCell ref="N99:O99"/>
    <mergeCell ref="P99:Q99"/>
    <mergeCell ref="R99:S99"/>
  </mergeCells>
  <conditionalFormatting sqref="D101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{8A87B924-41FA-43DC-AF10-2C486EF54502}</x14:id>
        </ext>
      </extLst>
    </cfRule>
    <cfRule type="expression" dxfId="3" priority="17">
      <formula>#REF!&lt;0</formula>
    </cfRule>
  </conditionalFormatting>
  <conditionalFormatting sqref="G13:G24">
    <cfRule type="colorScale" priority="15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38:G49 G29:G35">
    <cfRule type="colorScale" priority="1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69:G70 G54:G60">
    <cfRule type="colorScale" priority="21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79:G84">
    <cfRule type="colorScale" priority="25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85:G98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{529A04DB-481A-4BBC-B989-6449691A1DC9}</x14:id>
        </ext>
      </extLst>
    </cfRule>
  </conditionalFormatting>
  <conditionalFormatting sqref="H13:H24">
    <cfRule type="dataBar" priority="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{3498EB0B-09B1-484E-9209-234895B897E3}</x14:id>
        </ext>
      </extLst>
    </cfRule>
  </conditionalFormatting>
  <conditionalFormatting sqref="H29:H49"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{96997DC3-976C-48A6-8679-C491AAC773D5}</x14:id>
        </ext>
      </extLst>
    </cfRule>
  </conditionalFormatting>
  <conditionalFormatting sqref="H69:H70 H54:H61">
    <cfRule type="dataBar" priority="2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{CE588235-00A9-41F2-9F83-39A2DB33C403}</x14:id>
        </ext>
      </extLst>
    </cfRule>
  </conditionalFormatting>
  <conditionalFormatting sqref="H79:H98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{7D20EF95-8FDE-49A8-9CE3-BA08EA9EF1EE}</x14:id>
        </ext>
      </extLst>
    </cfRule>
  </conditionalFormatting>
  <conditionalFormatting sqref="I54:I70">
    <cfRule type="colorScale" priority="23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79:I98">
    <cfRule type="colorScale" priority="27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13:J24">
    <cfRule type="colorScale" priority="14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38:J49 I29:I37">
    <cfRule type="colorScale" priority="19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54:J70">
    <cfRule type="colorScale" priority="24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82:J98">
    <cfRule type="colorScale" priority="28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P29:P35">
    <cfRule type="colorScale" priority="1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38:P40">
    <cfRule type="colorScale" priority="9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54:P58">
    <cfRule type="colorScale" priority="7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79:P81">
    <cfRule type="colorScale" priority="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Q29:Q35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{89387A0F-A525-47B3-9682-93D3863D6FB3}</x14:id>
        </ext>
      </extLst>
    </cfRule>
  </conditionalFormatting>
  <conditionalFormatting sqref="Q38:Q40">
    <cfRule type="colorScale" priority="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Q54:Q58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{2E8DC860-E01F-4DF0-80A1-9862E240DB70}</x14:id>
        </ext>
      </extLst>
    </cfRule>
  </conditionalFormatting>
  <conditionalFormatting sqref="Q79:Q81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{1F7CCA21-AEF7-4077-A489-F3764F6BB0D9}</x14:id>
        </ext>
      </extLst>
    </cfRule>
  </conditionalFormatting>
  <conditionalFormatting sqref="R29:R35">
    <cfRule type="colorScale" priority="10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R54:R58">
    <cfRule type="colorScale" priority="5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R79:R81">
    <cfRule type="colorScale" priority="1">
      <colorScale>
        <cfvo type="min"/>
        <cfvo type="percentile" val="50"/>
        <cfvo type="max"/>
        <color theme="1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A87B924-41FA-43DC-AF10-2C486EF5450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D101</xm:sqref>
        </x14:conditionalFormatting>
        <x14:conditionalFormatting xmlns:xm="http://schemas.microsoft.com/office/excel/2006/main">
          <x14:cfRule type="dataBar" id="{529A04DB-481A-4BBC-B989-6449691A1DC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G85:G98</xm:sqref>
        </x14:conditionalFormatting>
        <x14:conditionalFormatting xmlns:xm="http://schemas.microsoft.com/office/excel/2006/main">
          <x14:cfRule type="dataBar" id="{3498EB0B-09B1-484E-9209-234895B897E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96997DC3-976C-48A6-8679-C491AAC773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H29:H49</xm:sqref>
        </x14:conditionalFormatting>
        <x14:conditionalFormatting xmlns:xm="http://schemas.microsoft.com/office/excel/2006/main">
          <x14:cfRule type="dataBar" id="{CE588235-00A9-41F2-9F83-39A2DB33C4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H69:H70 H54:H61</xm:sqref>
        </x14:conditionalFormatting>
        <x14:conditionalFormatting xmlns:xm="http://schemas.microsoft.com/office/excel/2006/main">
          <x14:cfRule type="dataBar" id="{7D20EF95-8FDE-49A8-9CE3-BA08EA9EF1E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H79:H98</xm:sqref>
        </x14:conditionalFormatting>
        <x14:conditionalFormatting xmlns:xm="http://schemas.microsoft.com/office/excel/2006/main">
          <x14:cfRule type="dataBar" id="{89387A0F-A525-47B3-9682-93D3863D6FB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Q29:Q35</xm:sqref>
        </x14:conditionalFormatting>
        <x14:conditionalFormatting xmlns:xm="http://schemas.microsoft.com/office/excel/2006/main">
          <x14:cfRule type="dataBar" id="{2E8DC860-E01F-4DF0-80A1-9862E240DB7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Q54:Q58</xm:sqref>
        </x14:conditionalFormatting>
        <x14:conditionalFormatting xmlns:xm="http://schemas.microsoft.com/office/excel/2006/main">
          <x14:cfRule type="dataBar" id="{1F7CCA21-AEF7-4077-A489-F3764F6BB0D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Q79:Q81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D4E52-64A7-44F1-98A5-398CEC77B6CF}">
  <dimension ref="A1:AT130"/>
  <sheetViews>
    <sheetView showGridLines="0" showRowColHeaders="0" zoomScaleNormal="100" workbookViewId="0">
      <selection activeCell="T35" sqref="T35"/>
    </sheetView>
  </sheetViews>
  <sheetFormatPr defaultColWidth="9" defaultRowHeight="12.75" x14ac:dyDescent="0.2"/>
  <cols>
    <col min="1" max="1" width="0.875" style="2" customWidth="1"/>
    <col min="2" max="21" width="11.625" style="3" customWidth="1"/>
    <col min="22" max="22" width="12.625" style="3" customWidth="1"/>
    <col min="23" max="23" width="10.75" style="3" customWidth="1"/>
    <col min="24" max="25" width="10.75" style="5" customWidth="1"/>
    <col min="26" max="35" width="9" style="5"/>
    <col min="36" max="16384" width="9" style="3"/>
  </cols>
  <sheetData>
    <row r="1" spans="1:46" ht="2.1" customHeight="1" x14ac:dyDescent="0.2">
      <c r="C1" s="4">
        <v>2</v>
      </c>
      <c r="D1" s="4" t="str" cm="1">
        <f t="array" ref="D1">_xlfn.IFS(C1=0,"#",C1=1,"#.0",C1=2,"#.00",C1=3,"#.000",C1=4,"#.0000",C1=5,"#.00000",C1=6,"#.000000",C1=7,"#.0000000")</f>
        <v>#.00</v>
      </c>
    </row>
    <row r="2" spans="1:46" ht="2.1" customHeight="1" x14ac:dyDescent="0.2"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46" ht="15" customHeight="1" x14ac:dyDescent="0.3">
      <c r="B3" s="6" t="s">
        <v>12</v>
      </c>
      <c r="C3" s="207" t="str">
        <f>"CQG "&amp;RTD("cqg.rtd",,"ContractData",K6,"LongDescription")</f>
        <v>CQG Soya Beans, Nov 24</v>
      </c>
      <c r="D3" s="207"/>
      <c r="E3" s="207"/>
      <c r="F3" s="207"/>
      <c r="G3" s="207"/>
      <c r="H3" s="207"/>
      <c r="I3" s="207"/>
      <c r="J3" s="207"/>
      <c r="K3" s="161" t="str">
        <f>LEFT("CQG "&amp;RTD("cqg.rtd",,"ContractData",B4,"LongDescription"),LEN(C3)-8)&amp;" Forward Curves"</f>
        <v>CQG Soya Beans Forward Curves</v>
      </c>
      <c r="L3" s="161"/>
      <c r="M3" s="161"/>
      <c r="N3" s="161"/>
      <c r="O3" s="161"/>
      <c r="P3" s="161"/>
      <c r="Q3" s="161"/>
      <c r="R3" s="161"/>
      <c r="S3" s="161"/>
      <c r="T3" s="158">
        <f>RTD("cqg.rtd", ,"SystemInfo", "Linetime")</f>
        <v>45616.302291666667</v>
      </c>
      <c r="U3" s="158"/>
      <c r="V3" s="7"/>
      <c r="W3" s="8"/>
      <c r="X3" s="8"/>
      <c r="Z3" s="3"/>
      <c r="AA3" s="3"/>
      <c r="AB3" s="3"/>
      <c r="AJ3" s="5"/>
      <c r="AK3" s="5"/>
      <c r="AL3" s="5"/>
      <c r="AM3" s="5"/>
      <c r="AN3" s="5"/>
      <c r="AO3" s="5"/>
      <c r="AP3" s="5"/>
    </row>
    <row r="4" spans="1:46" ht="12" customHeight="1" x14ac:dyDescent="0.2">
      <c r="B4" s="192" t="s">
        <v>111</v>
      </c>
      <c r="C4" s="207"/>
      <c r="D4" s="207"/>
      <c r="E4" s="207"/>
      <c r="F4" s="207"/>
      <c r="G4" s="207"/>
      <c r="H4" s="207"/>
      <c r="I4" s="207"/>
      <c r="J4" s="207"/>
      <c r="K4" s="161"/>
      <c r="L4" s="161"/>
      <c r="M4" s="161"/>
      <c r="N4" s="161"/>
      <c r="O4" s="161"/>
      <c r="P4" s="161"/>
      <c r="Q4" s="161"/>
      <c r="R4" s="161"/>
      <c r="S4" s="161"/>
      <c r="T4" s="159"/>
      <c r="U4" s="159"/>
      <c r="V4" s="7"/>
      <c r="W4" s="9"/>
      <c r="X4" s="9"/>
      <c r="Z4" s="3"/>
      <c r="AA4" s="3"/>
      <c r="AB4" s="3"/>
      <c r="AJ4" s="5"/>
      <c r="AK4" s="5"/>
      <c r="AL4" s="5"/>
      <c r="AM4" s="5"/>
      <c r="AN4" s="5"/>
      <c r="AO4" s="5"/>
      <c r="AP4" s="5"/>
    </row>
    <row r="5" spans="1:46" ht="12" customHeight="1" x14ac:dyDescent="0.3">
      <c r="B5" s="192"/>
      <c r="C5" s="207"/>
      <c r="D5" s="207"/>
      <c r="E5" s="207"/>
      <c r="F5" s="207"/>
      <c r="G5" s="207"/>
      <c r="H5" s="207"/>
      <c r="I5" s="207"/>
      <c r="J5" s="207"/>
      <c r="K5" s="161"/>
      <c r="L5" s="161"/>
      <c r="M5" s="161"/>
      <c r="N5" s="161"/>
      <c r="O5" s="161"/>
      <c r="P5" s="161"/>
      <c r="Q5" s="161"/>
      <c r="R5" s="161"/>
      <c r="S5" s="161"/>
      <c r="T5" s="160"/>
      <c r="U5" s="160"/>
      <c r="V5" s="7"/>
      <c r="W5" s="8"/>
      <c r="X5" s="8"/>
      <c r="Z5" s="3"/>
      <c r="AA5" s="3"/>
      <c r="AB5" s="3"/>
      <c r="AJ5" s="5"/>
      <c r="AK5" s="5"/>
      <c r="AL5" s="5"/>
      <c r="AM5" s="5"/>
      <c r="AN5" s="5"/>
      <c r="AO5" s="5"/>
      <c r="AP5" s="5"/>
    </row>
    <row r="6" spans="1:46" ht="14.45" hidden="1" customHeight="1" x14ac:dyDescent="0.3">
      <c r="B6" s="10"/>
      <c r="C6" s="11"/>
      <c r="D6" s="11"/>
      <c r="E6" s="11"/>
      <c r="F6" s="11"/>
      <c r="G6" s="11"/>
      <c r="H6" s="11"/>
      <c r="I6" s="12"/>
      <c r="J6" s="11"/>
      <c r="K6" s="13" t="str">
        <f>RTD("cqg.rtd", ,"ContractData",A13, "Symbol")</f>
        <v>SOYAX24</v>
      </c>
      <c r="L6" s="14" t="str">
        <f>RTD("cqg.rtd", ,"ContractData",A14, "Symbol")</f>
        <v>SOYAZ24</v>
      </c>
      <c r="M6" s="14" t="str">
        <f>RTD("cqg.rtd", ,"ContractData",A15, "Symbol")</f>
        <v>SOYAF25</v>
      </c>
      <c r="N6" s="14" t="str">
        <f>RTD("cqg.rtd", ,"ContractData",A16, "Symbol")</f>
        <v>SOYAH25</v>
      </c>
      <c r="O6" s="15" t="str">
        <f>RTD("cqg.rtd", ,"ContractData",A17, "Symbol")</f>
        <v>SOYAK25</v>
      </c>
      <c r="P6" s="15" t="str">
        <f>RTD("cqg.rtd", ,"ContractData",A18, "Symbol")</f>
        <v>SOYAX25</v>
      </c>
      <c r="Q6" s="16"/>
      <c r="R6" s="17"/>
      <c r="S6" s="17"/>
      <c r="T6" s="17"/>
      <c r="U6" s="16"/>
      <c r="V6" s="18"/>
      <c r="W6" s="8"/>
      <c r="X6" s="8"/>
      <c r="Z6" s="3" t="str">
        <f>LEFT(RIGHT(E7,2),1)</f>
        <v/>
      </c>
      <c r="AA6" s="3"/>
      <c r="AB6" s="3" t="str">
        <f>LEFT(RIGHT(G7,2),1)</f>
        <v/>
      </c>
      <c r="AC6" s="5" t="str">
        <f>LEFT(RIGHT(H7,2),1)</f>
        <v/>
      </c>
      <c r="AD6" s="5" t="str">
        <f>LEFT(RIGHT(I7,2),1)</f>
        <v/>
      </c>
      <c r="AE6" s="5" t="str">
        <f>LEFT(RIGHT(K6,3),1)</f>
        <v>X</v>
      </c>
      <c r="AF6" s="5" t="str">
        <f>LEFT(RIGHT(L6,3),1)</f>
        <v>Z</v>
      </c>
      <c r="AG6" s="5" t="str">
        <f t="shared" ref="AG6:AN6" si="0">LEFT(RIGHT(M6,3),1)</f>
        <v>F</v>
      </c>
      <c r="AH6" s="5" t="str">
        <f t="shared" si="0"/>
        <v>H</v>
      </c>
      <c r="AI6" s="5" t="str">
        <f t="shared" si="0"/>
        <v>K</v>
      </c>
      <c r="AJ6" s="5" t="str">
        <f t="shared" si="0"/>
        <v>X</v>
      </c>
      <c r="AK6" s="5" t="str">
        <f t="shared" si="0"/>
        <v/>
      </c>
      <c r="AL6" s="5" t="str">
        <f t="shared" si="0"/>
        <v/>
      </c>
      <c r="AM6" s="5" t="str">
        <f t="shared" si="0"/>
        <v/>
      </c>
      <c r="AN6" s="5" t="str">
        <f t="shared" si="0"/>
        <v/>
      </c>
      <c r="AO6" s="5" t="str">
        <f>LEFT(RIGHT(U6,3),1)</f>
        <v/>
      </c>
      <c r="AP6" s="5" t="str">
        <f>LEFT(RIGHT(V6,3),1)</f>
        <v/>
      </c>
      <c r="AQ6" s="5" t="str">
        <f>LEFT(RIGHT(W6,2),1)</f>
        <v/>
      </c>
      <c r="AR6" s="5" t="str">
        <f>LEFT(RIGHT(X6,2),1)</f>
        <v/>
      </c>
      <c r="AS6" s="5"/>
      <c r="AT6" s="5"/>
    </row>
    <row r="7" spans="1:46" ht="14.45" customHeight="1" x14ac:dyDescent="0.2">
      <c r="B7" s="182" t="s">
        <v>1</v>
      </c>
      <c r="C7" s="193">
        <f>RTD("cqg.rtd", ,"ContractData",K6, "MT_LastAskVolume")</f>
        <v>3</v>
      </c>
      <c r="D7" s="197" t="str">
        <f>TEXT(RTD("cqg.rtd", ,"ContractData",K6, "Ask",,"T"),D1)</f>
        <v>9045.00</v>
      </c>
      <c r="E7" s="198"/>
      <c r="F7" s="201" t="s">
        <v>9</v>
      </c>
      <c r="G7" s="202"/>
      <c r="H7" s="202"/>
      <c r="I7" s="202"/>
      <c r="J7" s="164"/>
      <c r="K7" s="19" t="str">
        <f t="shared" ref="K7:P7" si="1">IF(AE6="F","JAN",IF(AE6="G","FEB",IF(AE6="H","MAR",IF(AE6="J","APR",IF(AE6="K","MAY",IF(AE6="M","JUN",IF(AE6="N","JUL",IF(AE6="Q","AUG",IF(AE6="U","SEP",IF(AE6="V","OCT",IF(AE6="X","NOV",IF(AE6="Z","DEC",))))))))))))</f>
        <v>NOV</v>
      </c>
      <c r="L7" s="20" t="str">
        <f t="shared" si="1"/>
        <v>DEC</v>
      </c>
      <c r="M7" s="20" t="str">
        <f>IF(AG6="F","JAN",IF(AG6="G","FEB",IF(AG6="H","MAR",IF(AG6="J","APR",IF(AG6="K","MAY",IF(AG6="M","JUN",IF(AG6="N","JUL",IF(AG6="Q","AUG",IF(AG6="U","SEP",IF(AG6="V","OCT",IF(AG6="X","NOV",IF(AG6="Z","DEC",))))))))))))</f>
        <v>JAN</v>
      </c>
      <c r="N7" s="20" t="str">
        <f t="shared" si="1"/>
        <v>MAR</v>
      </c>
      <c r="O7" s="20" t="str">
        <f t="shared" si="1"/>
        <v>MAY</v>
      </c>
      <c r="P7" s="20" t="str">
        <f t="shared" si="1"/>
        <v>NOV</v>
      </c>
      <c r="Q7" s="20"/>
      <c r="R7" s="20"/>
      <c r="S7" s="20"/>
      <c r="T7" s="20"/>
      <c r="U7" s="21"/>
      <c r="V7" s="22" t="str">
        <f>IF(V6="","",IF(AP6="F","JAN",IF(AP6="G","FEB",IF(AP6="H","MAR",IF(AP6="J","APR",IF(AP6="K","MAY",IF(AP6="M","JUN",IF(AP6="N","JUL",IF(AP6="Q","AUG",IF(AP6="U","SEP",IF(AP6="V","OCT",IF(AP6="X","NOV",IF(AP6="Z","DEC",)))))))))))))</f>
        <v/>
      </c>
      <c r="W7" s="9"/>
      <c r="X7" s="9"/>
      <c r="Z7" s="3"/>
      <c r="AA7" s="3"/>
      <c r="AB7" s="3"/>
      <c r="AJ7" s="5"/>
      <c r="AK7" s="5"/>
      <c r="AL7" s="5"/>
      <c r="AM7" s="5"/>
      <c r="AN7" s="5"/>
      <c r="AO7" s="5"/>
      <c r="AP7" s="5"/>
    </row>
    <row r="8" spans="1:46" ht="14.45" customHeight="1" x14ac:dyDescent="0.3">
      <c r="B8" s="183"/>
      <c r="C8" s="194"/>
      <c r="D8" s="199"/>
      <c r="E8" s="200"/>
      <c r="F8" s="203"/>
      <c r="G8" s="204"/>
      <c r="H8" s="204"/>
      <c r="I8" s="204"/>
      <c r="J8" s="164"/>
      <c r="K8" s="23" t="str">
        <f>IF(RTD("cqg.rtd",,"ContractData",K6,"Ask",,"T")="","",TEXT(RTD("cqg.rtd",,"ContractData",K6,"Ask",,"T"),$D$1)&amp;" "&amp;"A")</f>
        <v>9045.00 A</v>
      </c>
      <c r="L8" s="23" t="str">
        <f>IF(RTD("cqg.rtd",,"ContractData",L6,"Ask",,"T")="","",TEXT(RTD("cqg.rtd",,"ContractData",L6,"Ask",,"T"),$D$1)&amp;" "&amp;"A")</f>
        <v>9000.00 A</v>
      </c>
      <c r="M8" s="23" t="str">
        <f>IF(RTD("cqg.rtd",,"ContractData",M6,"Ask",,"T")="","",TEXT(RTD("cqg.rtd",,"ContractData",M6,"Ask",,"T"),$D$1)&amp;" "&amp;"A")</f>
        <v>8940.00 A</v>
      </c>
      <c r="N8" s="23" t="str">
        <f>IF(RTD("cqg.rtd",,"ContractData",N6,"Ask",,"T")="","",TEXT(RTD("cqg.rtd",,"ContractData",N6,"Ask",,"T"),$D$1)&amp;" "&amp;"A")</f>
        <v>8463.00 A</v>
      </c>
      <c r="O8" s="23" t="str">
        <f>IF(RTD("cqg.rtd",,"ContractData",O6,"Ask",,"T")="","",TEXT(RTD("cqg.rtd",,"ContractData",O6,"Ask",,"T"),$D$1)&amp;" "&amp;"A")</f>
        <v/>
      </c>
      <c r="P8" s="23" t="str">
        <f>IF(RTD("cqg.rtd",,"ContractData",P6,"Ask",,"T")="","",TEXT(RTD("cqg.rtd",,"ContractData",P6,"Ask",,"T"),$D$1)&amp;" "&amp;"A")</f>
        <v/>
      </c>
      <c r="Q8" s="23"/>
      <c r="R8" s="23"/>
      <c r="S8" s="23"/>
      <c r="T8" s="23"/>
      <c r="U8" s="24"/>
      <c r="V8" s="25" t="str">
        <f>IF(V6="","",IF(RTD("cqg.rtd",,"ContractData",V6,"Ask",,"T")="","",TEXT(RTD("cqg.rtd",,"ContractData",V6,"Ask",,"T"),$D$1)&amp;" "&amp;"A"))</f>
        <v/>
      </c>
      <c r="W8" s="8"/>
      <c r="X8" s="8"/>
      <c r="Z8" s="3"/>
      <c r="AA8" s="3"/>
      <c r="AB8" s="3"/>
      <c r="AJ8" s="5"/>
      <c r="AK8" s="5"/>
      <c r="AL8" s="5"/>
      <c r="AM8" s="5"/>
      <c r="AN8" s="5"/>
      <c r="AO8" s="5"/>
      <c r="AP8" s="5"/>
    </row>
    <row r="9" spans="1:46" ht="14.45" customHeight="1" x14ac:dyDescent="0.3">
      <c r="B9" s="195" t="s">
        <v>0</v>
      </c>
      <c r="C9" s="184">
        <f>RTD("cqg.rtd", ,"ContractData",K6, "MT_LastBidVolume")</f>
        <v>2</v>
      </c>
      <c r="D9" s="186" t="str">
        <f>TEXT(RTD("cqg.rtd", ,"ContractData",K6, "Bid",,"T"),D1)</f>
        <v>9021.00</v>
      </c>
      <c r="E9" s="186"/>
      <c r="F9" s="188" t="str">
        <f>TEXT(RTD("cqg.rtd", ,"ContractData",K6,"LastTradeorSettle",,"T"),D1)</f>
        <v>9032.00</v>
      </c>
      <c r="G9" s="189"/>
      <c r="H9" s="205" t="str">
        <f>IF(G13&gt;0,"+"&amp;TEXT(RTD("cqg.rtd",,"ContractData",K6,"NetLastTradeToday",,"T"),D1),TEXT(G13,$D$1))</f>
        <v>-27.00</v>
      </c>
      <c r="I9" s="205"/>
      <c r="J9" s="164"/>
      <c r="K9" s="23" t="str">
        <f>IF(RTD("cqg.rtd",,"ContractData",K6,"Bid",,"T")="","",TEXT(RTD("cqg.rtd",,"ContractData",K6,"Bid",,"T"),$D$1)&amp;" "&amp;"B")</f>
        <v>9021.00 B</v>
      </c>
      <c r="L9" s="23" t="str">
        <f>IF(RTD("cqg.rtd",,"ContractData",L6,"Bid",,"T")="","",TEXT(RTD("cqg.rtd",,"ContractData",L6,"Bid",,"T"),$D$1)&amp;" "&amp;"B")</f>
        <v>8941.00 B</v>
      </c>
      <c r="M9" s="23" t="str">
        <f>IF(RTD("cqg.rtd",,"ContractData",M6,"Bid",,"T")="","",TEXT(RTD("cqg.rtd",,"ContractData",M6,"Bid",,"T"),$D$1)&amp;" "&amp;"B")</f>
        <v>8731.20 B</v>
      </c>
      <c r="N9" s="23" t="str">
        <f>IF(RTD("cqg.rtd",,"ContractData",N6,"Bid",,"T")="","",TEXT(RTD("cqg.rtd",,"ContractData",N6,"Bid",,"T"),$D$1)&amp;" "&amp;"B")</f>
        <v>8431.00 B</v>
      </c>
      <c r="O9" s="23" t="str">
        <f>IF(RTD("cqg.rtd",,"ContractData",O6,"Bid",,"T")="","",TEXT(RTD("cqg.rtd",,"ContractData",O6,"Bid",,"T"),$D$1)&amp;" "&amp;"B")</f>
        <v/>
      </c>
      <c r="P9" s="23" t="str">
        <f>IF(RTD("cqg.rtd",,"ContractData",P6,"Bid",,"T")="","",TEXT(RTD("cqg.rtd",,"ContractData",P6,"Bid",,"T"),$D$1)&amp;" "&amp;"B")</f>
        <v/>
      </c>
      <c r="Q9" s="23"/>
      <c r="R9" s="23"/>
      <c r="S9" s="23"/>
      <c r="T9" s="23"/>
      <c r="U9" s="24"/>
      <c r="V9" s="25" t="str">
        <f>IF(V6="","",IF(RTD("cqg.rtd",,"ContractData",V6,"Bid",,"T")="","",TEXT(RTD("cqg.rtd",,"ContractData",V6,"Bid",,"T"),$D$1)&amp;" "&amp;"B"))</f>
        <v/>
      </c>
      <c r="W9" s="8"/>
      <c r="X9" s="8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46" ht="14.45" customHeight="1" x14ac:dyDescent="0.3">
      <c r="B10" s="196"/>
      <c r="C10" s="185"/>
      <c r="D10" s="187"/>
      <c r="E10" s="187"/>
      <c r="F10" s="190"/>
      <c r="G10" s="191"/>
      <c r="H10" s="206"/>
      <c r="I10" s="206"/>
      <c r="J10" s="164"/>
      <c r="K10" s="23" t="str">
        <f>IF(RTD("cqg.rtd", ,"ContractData",K6,"LastTradeorSettle",,"T")="","",TEXT(RTD("cqg.rtd", ,"ContractData",K6,"LastTradeorSettle",,"T"),$D$1)&amp;" "&amp;"L")</f>
        <v>9032.00 L</v>
      </c>
      <c r="L10" s="23" t="str">
        <f>IF(RTD("cqg.rtd", ,"ContractData",L6,"LastTradeorSettle",,"T")="","",TEXT(RTD("cqg.rtd", ,"ContractData",L6,"LastTradeorSettle",,"T"),$D$1)&amp;" "&amp;"L")</f>
        <v>8981.00 L</v>
      </c>
      <c r="M10" s="23" t="str">
        <f>IF(RTD("cqg.rtd", ,"ContractData",M6,"LastTradeorSettle",,"T")="","",TEXT(RTD("cqg.rtd", ,"ContractData",M6,"LastTradeorSettle",,"T"),$D$1)&amp;" "&amp;"L")</f>
        <v/>
      </c>
      <c r="N10" s="23" t="str">
        <f>IF(RTD("cqg.rtd", ,"ContractData",N6,"LastTradeorSettle",,"T")="","",TEXT(RTD("cqg.rtd", ,"ContractData",N6,"LastTradeorSettle",,"T"),$D$1)&amp;" "&amp;"L")</f>
        <v>8440.00 L</v>
      </c>
      <c r="O10" s="23" t="str">
        <f>IF(RTD("cqg.rtd", ,"ContractData",O6,"LastTradeorSettle",,"T")="","",TEXT(RTD("cqg.rtd", ,"ContractData",O6,"LastTradeorSettle",,"T"),$D$1)&amp;" "&amp;"L")</f>
        <v/>
      </c>
      <c r="P10" s="23" t="str">
        <f>IF(RTD("cqg.rtd", ,"ContractData",P6,"LastTradeorSettle",,"T")="","",TEXT(RTD("cqg.rtd", ,"ContractData",P6,"LastTradeorSettle",,"T"),$D$1)&amp;" "&amp;"L")</f>
        <v/>
      </c>
      <c r="Q10" s="23"/>
      <c r="R10" s="23"/>
      <c r="S10" s="23"/>
      <c r="T10" s="23"/>
      <c r="U10" s="24"/>
      <c r="V10" s="25" t="str">
        <f>IF(V6="","",IF(RTD("cqg.rtd", ,"ContractData",V6,"LastTradeorSettle",,"T")="","",TEXT(RTD("cqg.rtd", ,"ContractData",V6,"LastTradeorSettle",,"T"),$D$1)&amp;" "&amp;"L"))</f>
        <v/>
      </c>
      <c r="W10" s="8"/>
      <c r="X10" s="8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46" ht="14.45" hidden="1" customHeight="1" x14ac:dyDescent="0.3">
      <c r="B11" s="26"/>
      <c r="C11" s="27"/>
      <c r="D11" s="28"/>
      <c r="E11" s="28"/>
      <c r="F11" s="29"/>
      <c r="G11" s="29"/>
      <c r="H11" s="29"/>
      <c r="I11" s="29"/>
      <c r="J11" s="30"/>
      <c r="K11" s="31"/>
      <c r="L11" s="32"/>
      <c r="M11" s="32"/>
      <c r="N11" s="32"/>
      <c r="O11" s="32"/>
      <c r="P11" s="32"/>
      <c r="Q11" s="32"/>
      <c r="R11" s="32"/>
      <c r="S11" s="32"/>
      <c r="T11" s="32"/>
      <c r="U11" s="33"/>
      <c r="V11" s="34"/>
      <c r="W11" s="35"/>
      <c r="X11" s="36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46" ht="14.45" customHeight="1" x14ac:dyDescent="0.2">
      <c r="B12" s="37" t="s">
        <v>10</v>
      </c>
      <c r="C12" s="38" t="s">
        <v>4</v>
      </c>
      <c r="D12" s="38" t="s">
        <v>5</v>
      </c>
      <c r="E12" s="38" t="s">
        <v>6</v>
      </c>
      <c r="F12" s="38" t="s">
        <v>3</v>
      </c>
      <c r="G12" s="38" t="s">
        <v>7</v>
      </c>
      <c r="H12" s="38" t="s">
        <v>7</v>
      </c>
      <c r="I12" s="39" t="s">
        <v>8</v>
      </c>
      <c r="J12" s="40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2"/>
      <c r="W12" s="4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46" ht="14.45" customHeight="1" x14ac:dyDescent="0.3">
      <c r="A13" s="1" t="s">
        <v>96</v>
      </c>
      <c r="B13" s="44" t="str">
        <f>IFERROR(RIGHT(RTD("cqg.rtd",,"ContractData",A13, "LongDescription"),7),"")</f>
        <v xml:space="preserve"> Nov 24</v>
      </c>
      <c r="C13" s="45" t="str">
        <f>IFERROR(TEXT(RTD("cqg.rtd", ,"ContractData",A13, "Open",,"T"),$D$1),"")</f>
        <v>9001.40</v>
      </c>
      <c r="D13" s="45" t="str">
        <f>IFERROR(TEXT(RTD("cqg.rtd", ,"ContractData",A13, "High",,"T"),$D$1),"")</f>
        <v>9050.00</v>
      </c>
      <c r="E13" s="45" t="str">
        <f>IFERROR(TEXT(RTD("cqg.rtd", ,"ContractData",A13, "Low",,"T"),$D$1),"")</f>
        <v>9000.00</v>
      </c>
      <c r="F13" s="45" t="str">
        <f>IFERROR(TEXT(RTD("cqg.rtd", ,"ContractData",A13, "LastTradeorSettle",,"T"),$D$1),"")</f>
        <v>9032.00</v>
      </c>
      <c r="G13" s="45">
        <f>IFERROR(TEXT(RTD("cqg.rtd",,"ContractData",A13,"NetLastTradeToday",,"T"),$D$1)*1,"")</f>
        <v>-27</v>
      </c>
      <c r="H13" s="45">
        <f>IFERROR(TEXT(RTD("cqg.rtd",,"ContractData",A13,"NetLastTradeToday",,"T"),$D$1)*1,"")</f>
        <v>-27</v>
      </c>
      <c r="I13" s="46">
        <f>IFERROR(RTD("cqg.rtd", ,"ContractData",A13, "T_CVol"),"")</f>
        <v>173</v>
      </c>
      <c r="J13" s="47"/>
      <c r="K13" s="217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9"/>
      <c r="W13" s="48"/>
      <c r="X13" s="8"/>
      <c r="Y13" s="5" t="s">
        <v>2</v>
      </c>
      <c r="Z13" s="3" t="s">
        <v>2</v>
      </c>
      <c r="AA13" s="3"/>
      <c r="AB13" s="3"/>
      <c r="AC13" s="3"/>
      <c r="AD13" s="3"/>
      <c r="AE13" s="3"/>
      <c r="AF13" s="3"/>
      <c r="AG13" s="3"/>
      <c r="AH13" s="3"/>
      <c r="AI13" s="3"/>
    </row>
    <row r="14" spans="1:46" ht="14.45" customHeight="1" x14ac:dyDescent="0.3">
      <c r="A14" s="1" t="s">
        <v>97</v>
      </c>
      <c r="B14" s="44" t="str">
        <f>IFERROR(RIGHT(RTD("cqg.rtd",,"ContractData",A14, "LongDescription"),7),"")</f>
        <v xml:space="preserve"> Dec 24</v>
      </c>
      <c r="C14" s="45" t="str">
        <f>IFERROR(TEXT(RTD("cqg.rtd", ,"ContractData",A14, "Open",,"T"),$D$1),"")</f>
        <v>8866.80</v>
      </c>
      <c r="D14" s="45" t="str">
        <f>IFERROR(TEXT(RTD("cqg.rtd", ,"ContractData",A14, "High",,"T"),$D$1),"")</f>
        <v>9002.80</v>
      </c>
      <c r="E14" s="45" t="str">
        <f>IFERROR(TEXT(RTD("cqg.rtd", ,"ContractData",A14, "Low",,"T"),$D$1),"")</f>
        <v>8866.80</v>
      </c>
      <c r="F14" s="45" t="str">
        <f>IFERROR(TEXT(RTD("cqg.rtd", ,"ContractData",A14, "LastTradeorSettle",,"T"),$D$1),"")</f>
        <v>8981.00</v>
      </c>
      <c r="G14" s="45">
        <f>IFERROR(TEXT(RTD("cqg.rtd",,"ContractData",A14,"NetLastTradeToday",,"T"),$D$1)*1,"")</f>
        <v>-12</v>
      </c>
      <c r="H14" s="45">
        <f>IFERROR(TEXT(RTD("cqg.rtd",,"ContractData",A14,"NetLastTradeToday",,"T"),$D$1)*1,"")</f>
        <v>-12</v>
      </c>
      <c r="I14" s="46">
        <f>IFERROR(RTD("cqg.rtd", ,"ContractData",A14, "T_CVol"),"")</f>
        <v>2304</v>
      </c>
      <c r="J14" s="47"/>
      <c r="K14" s="217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9"/>
      <c r="W14" s="48"/>
      <c r="X14" s="8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46" ht="14.45" customHeight="1" x14ac:dyDescent="0.3">
      <c r="A15" s="1" t="s">
        <v>98</v>
      </c>
      <c r="B15" s="44" t="str">
        <f>IFERROR(RIGHT(RTD("cqg.rtd",,"ContractData",A15, "LongDescription"),7),"")</f>
        <v xml:space="preserve"> Jan 25</v>
      </c>
      <c r="C15" s="45" t="str">
        <f>IFERROR(TEXT(RTD("cqg.rtd", ,"ContractData",A15, "Open",,"T"),$D$1),"")</f>
        <v/>
      </c>
      <c r="D15" s="45" t="str">
        <f>IFERROR(TEXT(RTD("cqg.rtd", ,"ContractData",A15, "High",,"T"),$D$1),"")</f>
        <v/>
      </c>
      <c r="E15" s="45" t="str">
        <f>IFERROR(TEXT(RTD("cqg.rtd", ,"ContractData",A15, "Low",,"T"),$D$1),"")</f>
        <v/>
      </c>
      <c r="F15" s="45" t="str">
        <f>IFERROR(TEXT(RTD("cqg.rtd", ,"ContractData",A15, "LastTradeorSettle",,"T"),$D$1),"")</f>
        <v/>
      </c>
      <c r="G15" s="45" t="str">
        <f>IFERROR(TEXT(RTD("cqg.rtd",,"ContractData",A15,"NetLastTradeToday",,"T"),$D$1)*1,"")</f>
        <v/>
      </c>
      <c r="H15" s="45" t="str">
        <f>IFERROR(TEXT(RTD("cqg.rtd",,"ContractData",A15,"NetLastTradeToday",,"T"),$D$1)*1,"")</f>
        <v/>
      </c>
      <c r="I15" s="46">
        <f>IFERROR(RTD("cqg.rtd", ,"ContractData",A15, "T_CVol"),"")</f>
        <v>0</v>
      </c>
      <c r="J15" s="47"/>
      <c r="K15" s="217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9"/>
      <c r="W15" s="48"/>
      <c r="X15" s="8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46" ht="14.45" customHeight="1" x14ac:dyDescent="0.3">
      <c r="A16" s="1" t="s">
        <v>99</v>
      </c>
      <c r="B16" s="44" t="str">
        <f>IFERROR(RIGHT(RTD("cqg.rtd",,"ContractData",A16, "LongDescription"),7),"")</f>
        <v xml:space="preserve"> Mar 25</v>
      </c>
      <c r="C16" s="45" t="str">
        <f>IFERROR(TEXT(RTD("cqg.rtd", ,"ContractData",A16, "Open",,"T"),$D$1),"")</f>
        <v>8510.00</v>
      </c>
      <c r="D16" s="45" t="str">
        <f>IFERROR(TEXT(RTD("cqg.rtd", ,"ContractData",A16, "High",,"T"),$D$1),"")</f>
        <v>8535.00</v>
      </c>
      <c r="E16" s="45" t="str">
        <f>IFERROR(TEXT(RTD("cqg.rtd", ,"ContractData",A16, "Low",,"T"),$D$1),"")</f>
        <v>8400.00</v>
      </c>
      <c r="F16" s="45" t="str">
        <f>IFERROR(TEXT(RTD("cqg.rtd", ,"ContractData",A16, "LastTradeorSettle",,"T"),$D$1),"")</f>
        <v>8440.00</v>
      </c>
      <c r="G16" s="45">
        <f>IFERROR(TEXT(RTD("cqg.rtd",,"ContractData",A16,"NetLastTradeToday",,"T"),$D$1)*1,"")</f>
        <v>-121</v>
      </c>
      <c r="H16" s="45">
        <f>IFERROR(TEXT(RTD("cqg.rtd",,"ContractData",A16,"NetLastTradeToday",,"T"),$D$1)*1,"")</f>
        <v>-121</v>
      </c>
      <c r="I16" s="46">
        <f>IFERROR(RTD("cqg.rtd", ,"ContractData",A16, "T_CVol"),"")</f>
        <v>956</v>
      </c>
      <c r="J16" s="47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1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6" ht="14.45" customHeight="1" x14ac:dyDescent="0.3">
      <c r="A17" s="1" t="s">
        <v>100</v>
      </c>
      <c r="B17" s="44" t="str">
        <f>IFERROR(RIGHT(RTD("cqg.rtd",,"ContractData",A17, "LongDescription"),7),"")</f>
        <v xml:space="preserve"> May 25</v>
      </c>
      <c r="C17" s="45" t="str">
        <f>IFERROR(TEXT(RTD("cqg.rtd", ,"ContractData",A17, "Open",,"T"),$D$1),"")</f>
        <v/>
      </c>
      <c r="D17" s="45" t="str">
        <f>IFERROR(TEXT(RTD("cqg.rtd", ,"ContractData",A17, "High",,"T"),$D$1),"")</f>
        <v/>
      </c>
      <c r="E17" s="45" t="str">
        <f>IFERROR(TEXT(RTD("cqg.rtd", ,"ContractData",A17, "Low",,"T"),$D$1),"")</f>
        <v/>
      </c>
      <c r="F17" s="45" t="str">
        <f>IFERROR(TEXT(RTD("cqg.rtd", ,"ContractData",A17, "LastTradeorSettle",,"T"),$D$1),"")</f>
        <v/>
      </c>
      <c r="G17" s="45" t="str">
        <f>IFERROR(TEXT(RTD("cqg.rtd",,"ContractData",A17,"NetLastTradeToday",,"T"),$D$1)*1,"")</f>
        <v/>
      </c>
      <c r="H17" s="45" t="str">
        <f>IFERROR(TEXT(RTD("cqg.rtd",,"ContractData",A17,"NetLastTradeToday",,"T"),$D$1)*1,"")</f>
        <v/>
      </c>
      <c r="I17" s="46">
        <f>IFERROR(RTD("cqg.rtd", ,"ContractData",A17, "T_CVol"),"")</f>
        <v>0</v>
      </c>
      <c r="J17" s="47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3"/>
      <c r="X17" s="5" t="s">
        <v>2</v>
      </c>
      <c r="Z17" s="35"/>
      <c r="AA17" s="35"/>
      <c r="AB17" s="35"/>
      <c r="AC17" s="35"/>
      <c r="AD17" s="3"/>
      <c r="AE17" s="3"/>
      <c r="AF17" s="3"/>
      <c r="AG17" s="3"/>
      <c r="AH17" s="3"/>
      <c r="AI17" s="3"/>
    </row>
    <row r="18" spans="1:36" ht="15" customHeight="1" x14ac:dyDescent="0.3">
      <c r="A18" s="1" t="s">
        <v>101</v>
      </c>
      <c r="B18" s="44" t="str">
        <f>IFERROR(RIGHT(RTD("cqg.rtd",,"ContractData",A18, "LongDescription"),7),"")</f>
        <v xml:space="preserve"> Nov 25</v>
      </c>
      <c r="C18" s="45" t="str">
        <f>IFERROR(TEXT(RTD("cqg.rtd", ,"ContractData",A18, "Open",,"T"),$D$1),"")</f>
        <v/>
      </c>
      <c r="D18" s="45" t="str">
        <f>IFERROR(TEXT(RTD("cqg.rtd", ,"ContractData",A18, "High",,"T"),$D$1),"")</f>
        <v/>
      </c>
      <c r="E18" s="45" t="str">
        <f>IFERROR(TEXT(RTD("cqg.rtd", ,"ContractData",A18, "Low",,"T"),$D$1),"")</f>
        <v/>
      </c>
      <c r="F18" s="45" t="str">
        <f>IFERROR(TEXT(RTD("cqg.rtd", ,"ContractData",A18, "LastTradeorSettle",,"T"),$D$1),"")</f>
        <v/>
      </c>
      <c r="G18" s="45" t="str">
        <f>IFERROR(TEXT(RTD("cqg.rtd",,"ContractData",A18,"NetLastTradeToday",,"T"),$D$1)*1,"")</f>
        <v/>
      </c>
      <c r="H18" s="45" t="str">
        <f>IFERROR(TEXT(RTD("cqg.rtd",,"ContractData",A18,"NetLastTradeToday",,"T"),$D$1)*1,"")</f>
        <v/>
      </c>
      <c r="I18" s="46">
        <f>IFERROR(RTD("cqg.rtd", ,"ContractData",A18, "T_CVol"),"")</f>
        <v>0</v>
      </c>
      <c r="J18" s="47"/>
      <c r="K18" s="52"/>
      <c r="L18" s="52"/>
      <c r="M18" s="52"/>
      <c r="N18" s="52"/>
      <c r="O18" s="52"/>
      <c r="P18" s="52"/>
      <c r="Q18" s="52"/>
      <c r="R18" s="54"/>
      <c r="S18" s="55"/>
      <c r="T18" s="55"/>
      <c r="U18" s="55"/>
      <c r="V18" s="56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6" ht="15" customHeight="1" x14ac:dyDescent="0.3">
      <c r="A19" s="1"/>
      <c r="B19" s="44"/>
      <c r="C19" s="45"/>
      <c r="D19" s="45"/>
      <c r="E19" s="45"/>
      <c r="F19" s="45"/>
      <c r="G19" s="45"/>
      <c r="H19" s="45"/>
      <c r="I19" s="46"/>
      <c r="J19" s="47"/>
      <c r="K19" s="52"/>
      <c r="L19" s="52"/>
      <c r="M19" s="52"/>
      <c r="N19" s="52"/>
      <c r="O19" s="52"/>
      <c r="P19" s="52"/>
      <c r="Q19" s="52"/>
      <c r="R19" s="54"/>
      <c r="S19" s="55"/>
      <c r="T19" s="55"/>
      <c r="U19" s="55"/>
      <c r="V19" s="56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6" ht="15" customHeight="1" x14ac:dyDescent="0.3">
      <c r="A20" s="1"/>
      <c r="B20" s="44"/>
      <c r="C20" s="45"/>
      <c r="D20" s="45"/>
      <c r="E20" s="45"/>
      <c r="F20" s="45"/>
      <c r="G20" s="45"/>
      <c r="H20" s="45"/>
      <c r="I20" s="46"/>
      <c r="J20" s="47"/>
      <c r="K20" s="52"/>
      <c r="L20" s="52"/>
      <c r="M20" s="52"/>
      <c r="N20" s="52"/>
      <c r="O20" s="52"/>
      <c r="P20" s="52"/>
      <c r="Q20" s="52"/>
      <c r="R20" s="57"/>
      <c r="S20" s="55"/>
      <c r="T20" s="55"/>
      <c r="U20" s="55"/>
      <c r="V20" s="56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6" ht="15" customHeight="1" x14ac:dyDescent="0.3">
      <c r="A21" s="1"/>
      <c r="B21" s="44"/>
      <c r="C21" s="45"/>
      <c r="D21" s="45"/>
      <c r="E21" s="45"/>
      <c r="F21" s="45"/>
      <c r="G21" s="45"/>
      <c r="H21" s="45"/>
      <c r="I21" s="46"/>
      <c r="J21" s="47"/>
      <c r="K21" s="52"/>
      <c r="L21" s="52"/>
      <c r="M21" s="52"/>
      <c r="N21" s="52"/>
      <c r="O21" s="52"/>
      <c r="P21" s="52"/>
      <c r="Q21" s="52"/>
      <c r="R21" s="54"/>
      <c r="S21" s="55"/>
      <c r="T21" s="55"/>
      <c r="U21" s="55"/>
      <c r="V21" s="56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6" ht="15" customHeight="1" x14ac:dyDescent="0.3">
      <c r="A22" s="1"/>
      <c r="B22" s="44"/>
      <c r="C22" s="45"/>
      <c r="D22" s="45"/>
      <c r="E22" s="45"/>
      <c r="F22" s="45"/>
      <c r="G22" s="45"/>
      <c r="H22" s="45"/>
      <c r="I22" s="46"/>
      <c r="J22" s="47"/>
      <c r="K22" s="52"/>
      <c r="L22" s="52"/>
      <c r="M22" s="52"/>
      <c r="N22" s="52"/>
      <c r="O22" s="52"/>
      <c r="P22" s="52"/>
      <c r="Q22" s="52"/>
      <c r="R22" s="54"/>
      <c r="S22" s="55"/>
      <c r="T22" s="55"/>
      <c r="U22" s="55"/>
      <c r="V22" s="56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6" ht="15" customHeight="1" x14ac:dyDescent="0.3">
      <c r="A23" s="1"/>
      <c r="B23" s="44"/>
      <c r="C23" s="45"/>
      <c r="D23" s="45"/>
      <c r="E23" s="45"/>
      <c r="F23" s="45"/>
      <c r="G23" s="45"/>
      <c r="H23" s="45"/>
      <c r="I23" s="46"/>
      <c r="J23" s="47"/>
      <c r="K23" s="52"/>
      <c r="L23" s="52"/>
      <c r="M23" s="52"/>
      <c r="N23" s="52"/>
      <c r="O23" s="52"/>
      <c r="P23" s="52"/>
      <c r="Q23" s="52"/>
      <c r="R23" s="54"/>
      <c r="S23" s="55"/>
      <c r="T23" s="55"/>
      <c r="U23" s="55"/>
      <c r="V23" s="56"/>
    </row>
    <row r="24" spans="1:36" ht="15" customHeight="1" x14ac:dyDescent="0.3">
      <c r="B24" s="44"/>
      <c r="C24" s="45"/>
      <c r="D24" s="45"/>
      <c r="E24" s="45"/>
      <c r="F24" s="45"/>
      <c r="G24" s="45"/>
      <c r="H24" s="45"/>
      <c r="I24" s="46"/>
      <c r="J24" s="47"/>
      <c r="K24" s="52"/>
      <c r="L24" s="52"/>
      <c r="M24" s="52"/>
      <c r="N24" s="52"/>
      <c r="O24" s="52"/>
      <c r="P24" s="52"/>
      <c r="Q24" s="52"/>
      <c r="R24" s="54"/>
      <c r="S24" s="55"/>
      <c r="T24" s="55"/>
      <c r="U24" s="55"/>
      <c r="V24" s="56"/>
    </row>
    <row r="25" spans="1:36" ht="12" customHeight="1" x14ac:dyDescent="0.3">
      <c r="B25" s="181"/>
      <c r="C25" s="175"/>
      <c r="D25" s="58"/>
      <c r="E25" s="59"/>
      <c r="F25" s="60"/>
      <c r="G25" s="59"/>
      <c r="H25" s="61"/>
      <c r="I25" s="59"/>
      <c r="J25" s="62"/>
      <c r="K25" s="63"/>
      <c r="L25" s="63"/>
      <c r="M25" s="63"/>
      <c r="N25" s="63"/>
      <c r="O25" s="63"/>
      <c r="P25" s="63"/>
      <c r="Q25" s="63"/>
      <c r="R25" s="64"/>
      <c r="S25" s="65"/>
      <c r="T25" s="65"/>
      <c r="U25" s="66"/>
      <c r="V25" s="55"/>
    </row>
    <row r="26" spans="1:36" ht="15" customHeight="1" x14ac:dyDescent="0.2">
      <c r="B26" s="171" t="s">
        <v>58</v>
      </c>
      <c r="C26" s="172"/>
      <c r="D26" s="172"/>
      <c r="E26" s="172"/>
      <c r="F26" s="172"/>
      <c r="G26" s="172"/>
      <c r="H26" s="172"/>
      <c r="I26" s="173"/>
      <c r="J26" s="67"/>
      <c r="K26" s="165" t="s">
        <v>59</v>
      </c>
      <c r="L26" s="166"/>
      <c r="M26" s="166"/>
      <c r="N26" s="166"/>
      <c r="O26" s="166"/>
      <c r="P26" s="166"/>
      <c r="Q26" s="166"/>
      <c r="R26" s="167"/>
      <c r="S26" s="68"/>
      <c r="T26" s="68"/>
      <c r="U26" s="68"/>
      <c r="V26" s="68"/>
      <c r="AJ26" s="5"/>
    </row>
    <row r="27" spans="1:36" ht="15" customHeight="1" x14ac:dyDescent="0.3">
      <c r="B27" s="168"/>
      <c r="C27" s="169"/>
      <c r="D27" s="169"/>
      <c r="E27" s="169"/>
      <c r="F27" s="169"/>
      <c r="G27" s="169"/>
      <c r="H27" s="169"/>
      <c r="I27" s="170"/>
      <c r="J27" s="67"/>
      <c r="K27" s="168"/>
      <c r="L27" s="169"/>
      <c r="M27" s="169"/>
      <c r="N27" s="169"/>
      <c r="O27" s="169"/>
      <c r="P27" s="169"/>
      <c r="Q27" s="169"/>
      <c r="R27" s="170"/>
      <c r="S27" s="69"/>
      <c r="T27" s="70"/>
      <c r="U27" s="70"/>
      <c r="V27" s="70"/>
    </row>
    <row r="28" spans="1:36" ht="15" customHeight="1" x14ac:dyDescent="0.3">
      <c r="B28" s="37" t="s">
        <v>10</v>
      </c>
      <c r="C28" s="38" t="s">
        <v>4</v>
      </c>
      <c r="D28" s="38" t="s">
        <v>5</v>
      </c>
      <c r="E28" s="38" t="s">
        <v>6</v>
      </c>
      <c r="F28" s="38" t="s">
        <v>3</v>
      </c>
      <c r="G28" s="38" t="s">
        <v>7</v>
      </c>
      <c r="H28" s="38" t="s">
        <v>7</v>
      </c>
      <c r="I28" s="71" t="s">
        <v>8</v>
      </c>
      <c r="J28" s="72"/>
      <c r="K28" s="37" t="s">
        <v>10</v>
      </c>
      <c r="L28" s="38" t="s">
        <v>4</v>
      </c>
      <c r="M28" s="38" t="s">
        <v>5</v>
      </c>
      <c r="N28" s="38" t="s">
        <v>6</v>
      </c>
      <c r="O28" s="38" t="s">
        <v>3</v>
      </c>
      <c r="P28" s="38" t="s">
        <v>7</v>
      </c>
      <c r="Q28" s="38" t="s">
        <v>7</v>
      </c>
      <c r="R28" s="71" t="s">
        <v>8</v>
      </c>
      <c r="S28" s="70"/>
      <c r="T28" s="70"/>
      <c r="U28" s="70"/>
      <c r="V28" s="70"/>
      <c r="X28" s="5" t="s">
        <v>2</v>
      </c>
    </row>
    <row r="29" spans="1:36" ht="15" customHeight="1" x14ac:dyDescent="0.3">
      <c r="A29" s="1" t="s">
        <v>102</v>
      </c>
      <c r="B29" s="73" t="str">
        <f>LEFT(RIGHT(RTD("cqg.rtd", ,"ContractData",A29, "LongDescription",, "T"),14),3)&amp;" &amp; "&amp;LEFT(RIGHT(RTD("cqg.rtd", ,"ContractData",A29, "LongDescription",, "T"),4),3)</f>
        <v>X24 &amp; Z24</v>
      </c>
      <c r="C29" s="45" t="str">
        <f>IF(B29="","",TEXT(RTD("cqg.rtd", ,"ContractData",A29, "Open",,"T"),$D$1))</f>
        <v>-50.00</v>
      </c>
      <c r="D29" s="45" t="str">
        <f>IF(B29="","",TEXT(RTD("cqg.rtd",,"ContractData",A29,"High",,"T"),$D$1))</f>
        <v>-30.00</v>
      </c>
      <c r="E29" s="45" t="str">
        <f>IF(B29="","",TEXT(RTD("cqg.rtd", ,"ContractData",A29, "Low",,"T"),$D$1))</f>
        <v>-66.00</v>
      </c>
      <c r="F29" s="45">
        <f>IFERROR(IF(B29="","",TEXT(RTD("cqg.rtd",,"ContractData",A29,"LastTradeorSettle",,"T"),$D$1))*1,"")</f>
        <v>-50</v>
      </c>
      <c r="G29" s="74">
        <f>IFERROR(IF(B29="","",TEXT(RTD("cqg.rtd",,"ContractData",A29,"NetLastTradeToday",,"T"),$D$1)*1),"")</f>
        <v>16</v>
      </c>
      <c r="H29" s="75">
        <f>IFERROR(IF(B29="","",TEXT(RTD("cqg.rtd",,"ContractData",A29,"NetLastTradeToday",,"T"),$D$1)*1),"")</f>
        <v>16</v>
      </c>
      <c r="I29" s="76">
        <f>IF(B29="","",RTD("cqg.rtd", ,"ContractData",A29, "T_CVol"))</f>
        <v>130</v>
      </c>
      <c r="J29" s="1" t="s">
        <v>104</v>
      </c>
      <c r="K29" s="77" t="str">
        <f>LEFT(RIGHT(RTD("cqg.rtd", ,"ContractData",J29, "LongDescription",, "T"),14),3)&amp;" &amp; "&amp;LEFT(RIGHT(RTD("cqg.rtd", ,"ContractData",J29, "LongDescription",, "T"),4),3)</f>
        <v>X24 &amp; F25</v>
      </c>
      <c r="L29" s="45" t="str">
        <f>IF(K29="","",TEXT(RTD("cqg.rtd", ,"ContractData",J29, "Open",,"T"),$D$1))</f>
        <v/>
      </c>
      <c r="M29" s="45" t="str">
        <f>IF(K29="","",TEXT(RTD("cqg.rtd",,"ContractData",J29,"High",,"T"),$D$1))</f>
        <v/>
      </c>
      <c r="N29" s="45" t="str">
        <f>IF(K29="","",TEXT(RTD("cqg.rtd", ,"ContractData",J29, "Low",,"T"),$D$1))</f>
        <v/>
      </c>
      <c r="O29" s="45" t="str">
        <f>IFERROR(IF(K29="","",TEXT(RTD("cqg.rtd",,"ContractData",J29,"LastTradeorSettle",,"T"),$D$1))*1,"")</f>
        <v/>
      </c>
      <c r="P29" s="74" t="str">
        <f>IFERROR(IF(K29="","",TEXT(RTD("cqg.rtd",,"ContractData",J29,"NetLastTradeToday",,"T"),$D$1)*1),"")</f>
        <v/>
      </c>
      <c r="Q29" s="75" t="str">
        <f>IFERROR(IF(K29="","",TEXT(RTD("cqg.rtd",,"ContractData",J29,"NetLastTradeToday",,"T"),$D$1)*1),"")</f>
        <v/>
      </c>
      <c r="R29" s="78">
        <f>IF(K29="","",RTD("cqg.rtd", ,"ContractData",J29, "T_CVol"))</f>
        <v>0</v>
      </c>
      <c r="S29" s="70"/>
      <c r="T29" s="70"/>
      <c r="U29" s="70"/>
      <c r="V29" s="70"/>
    </row>
    <row r="30" spans="1:36" ht="15" customHeight="1" x14ac:dyDescent="0.3">
      <c r="A30" s="1" t="s">
        <v>103</v>
      </c>
      <c r="B30" s="73" t="str">
        <f>LEFT(RIGHT(RTD("cqg.rtd", ,"ContractData",A30, "LongDescription",, "T"),14),3)&amp;" &amp; "&amp;LEFT(RIGHT(RTD("cqg.rtd", ,"ContractData",A30, "LongDescription",, "T"),4),3)</f>
        <v>Z24 &amp; F25</v>
      </c>
      <c r="C30" s="45" t="str">
        <f>IF(B30="","",TEXT(RTD("cqg.rtd", ,"ContractData",A30, "Open",,"T"),$D$1))</f>
        <v/>
      </c>
      <c r="D30" s="45" t="str">
        <f>IF(B30="","",TEXT(RTD("cqg.rtd",,"ContractData",A30,"High",,"T"),$D$1))</f>
        <v/>
      </c>
      <c r="E30" s="45" t="str">
        <f>IF(B30="","",TEXT(RTD("cqg.rtd", ,"ContractData",A30, "Low",,"T"),$D$1))</f>
        <v/>
      </c>
      <c r="F30" s="45" t="str">
        <f>IFERROR(IF(B30="","",TEXT(RTD("cqg.rtd",,"ContractData",A30,"LastTradeorSettle",,"T"),$D$1))*1,"")</f>
        <v/>
      </c>
      <c r="G30" s="74" t="str">
        <f>IFERROR(IF(B30="","",TEXT(RTD("cqg.rtd",,"ContractData",A30,"NetLastTradeToday",,"T"),$D$1)*1),"")</f>
        <v/>
      </c>
      <c r="H30" s="75" t="str">
        <f>IFERROR(IF(B30="","",TEXT(RTD("cqg.rtd",,"ContractData",A30,"NetLastTradeToday",,"T"),$D$1)*1),"")</f>
        <v/>
      </c>
      <c r="I30" s="76">
        <f>IF(B30="","",RTD("cqg.rtd", ,"ContractData",A30, "T_CVol"))</f>
        <v>0</v>
      </c>
      <c r="J30" s="1" t="s">
        <v>105</v>
      </c>
      <c r="K30" s="79" t="str">
        <f>LEFT(RIGHT(RTD("cqg.rtd", ,"ContractData",J30, "LongDescription",, "T"),14),3)&amp;" &amp; "&amp;LEFT(RIGHT(RTD("cqg.rtd", ,"ContractData",J30, "LongDescription",, "T"),4),3)</f>
        <v>F25 &amp; H25</v>
      </c>
      <c r="L30" s="45" t="str">
        <f>IF(K30="","",TEXT(RTD("cqg.rtd", ,"ContractData",J30, "Open",,"T"),$D$1))</f>
        <v/>
      </c>
      <c r="M30" s="45" t="str">
        <f>IF(K30="","",TEXT(RTD("cqg.rtd",,"ContractData",J30,"High",,"T"),$D$1))</f>
        <v/>
      </c>
      <c r="N30" s="45" t="str">
        <f>IF(K30="","",TEXT(RTD("cqg.rtd", ,"ContractData",J30, "Low",,"T"),$D$1))</f>
        <v/>
      </c>
      <c r="O30" s="45" t="str">
        <f>IFERROR(IF(K30="","",TEXT(RTD("cqg.rtd",,"ContractData",J30,"LastTradeorSettle",,"T"),$D$1))*1,"")</f>
        <v/>
      </c>
      <c r="P30" s="74" t="str">
        <f>IFERROR(IF(K30="","",TEXT(RTD("cqg.rtd",,"ContractData",J30,"NetLastTradeToday",,"T"),$D$1)*1),"")</f>
        <v/>
      </c>
      <c r="Q30" s="75" t="str">
        <f>IFERROR(IF(K30="","",TEXT(RTD("cqg.rtd",,"ContractData",J30,"NetLastTradeToday",,"T"),$D$1)*1),"")</f>
        <v/>
      </c>
      <c r="R30" s="78">
        <f>IF(K30="","",RTD("cqg.rtd", ,"ContractData",J30, "T_CVol"))</f>
        <v>0</v>
      </c>
      <c r="S30" s="55"/>
      <c r="T30" s="55"/>
      <c r="U30" s="55"/>
      <c r="V30" s="55"/>
    </row>
    <row r="31" spans="1:36" ht="15" customHeight="1" x14ac:dyDescent="0.3">
      <c r="A31" s="1"/>
      <c r="B31" s="73"/>
      <c r="C31" s="45"/>
      <c r="D31" s="45"/>
      <c r="E31" s="45"/>
      <c r="F31" s="45"/>
      <c r="G31" s="74"/>
      <c r="H31" s="75"/>
      <c r="I31" s="76"/>
      <c r="J31" s="1" t="s">
        <v>106</v>
      </c>
      <c r="K31" s="79" t="str">
        <f>LEFT(RIGHT(RTD("cqg.rtd", ,"ContractData",J31, "LongDescription",, "T"),14),3)&amp;" &amp; "&amp;LEFT(RIGHT(RTD("cqg.rtd", ,"ContractData",J31, "LongDescription",, "T"),4),3)</f>
        <v>H25 &amp; K25</v>
      </c>
      <c r="L31" s="45" t="str">
        <f>IF(K31="","",TEXT(RTD("cqg.rtd", ,"ContractData",J31, "Open",,"T"),$D$1))</f>
        <v/>
      </c>
      <c r="M31" s="45" t="str">
        <f>IF(K31="","",TEXT(RTD("cqg.rtd",,"ContractData",J31,"High",,"T"),$D$1))</f>
        <v/>
      </c>
      <c r="N31" s="45" t="str">
        <f>IF(K31="","",TEXT(RTD("cqg.rtd", ,"ContractData",J31, "Low",,"T"),$D$1))</f>
        <v/>
      </c>
      <c r="O31" s="45" t="str">
        <f>IFERROR(IF(K31="","",TEXT(RTD("cqg.rtd",,"ContractData",J31,"LastTradeorSettle",,"T"),$D$1))*1,"")</f>
        <v/>
      </c>
      <c r="P31" s="74" t="str">
        <f>IFERROR(IF(K31="","",TEXT(RTD("cqg.rtd",,"ContractData",J31,"NetLastTradeToday",,"T"),$D$1)*1),"")</f>
        <v/>
      </c>
      <c r="Q31" s="75" t="str">
        <f>IFERROR(IF(K31="","",TEXT(RTD("cqg.rtd",,"ContractData",J31,"NetLastTradeToday",,"T"),$D$1)*1),"")</f>
        <v/>
      </c>
      <c r="R31" s="78">
        <f>IF(K31="","",RTD("cqg.rtd", ,"ContractData",J31, "T_CVol"))</f>
        <v>0</v>
      </c>
      <c r="S31" s="55"/>
      <c r="T31" s="55"/>
      <c r="U31" s="55"/>
      <c r="V31" s="55"/>
    </row>
    <row r="32" spans="1:36" ht="15" customHeight="1" x14ac:dyDescent="0.3">
      <c r="A32" s="1"/>
      <c r="B32" s="73"/>
      <c r="C32" s="45"/>
      <c r="D32" s="45"/>
      <c r="E32" s="45"/>
      <c r="F32" s="45"/>
      <c r="G32" s="74"/>
      <c r="H32" s="75"/>
      <c r="I32" s="76"/>
      <c r="J32" s="1"/>
      <c r="K32" s="79"/>
      <c r="L32" s="45"/>
      <c r="M32" s="45"/>
      <c r="N32" s="45"/>
      <c r="O32" s="45"/>
      <c r="P32" s="74"/>
      <c r="Q32" s="75"/>
      <c r="R32" s="78"/>
      <c r="S32" s="55"/>
      <c r="T32" s="55"/>
      <c r="U32" s="55"/>
      <c r="V32" s="55"/>
    </row>
    <row r="33" spans="1:22" ht="15" customHeight="1" x14ac:dyDescent="0.3">
      <c r="A33" s="1"/>
      <c r="B33" s="73"/>
      <c r="C33" s="45"/>
      <c r="D33" s="45"/>
      <c r="E33" s="45"/>
      <c r="F33" s="45"/>
      <c r="G33" s="74"/>
      <c r="H33" s="75"/>
      <c r="I33" s="76"/>
      <c r="J33" s="1"/>
      <c r="K33" s="79"/>
      <c r="L33" s="45"/>
      <c r="M33" s="45"/>
      <c r="N33" s="45"/>
      <c r="O33" s="45"/>
      <c r="P33" s="74"/>
      <c r="Q33" s="75"/>
      <c r="R33" s="78"/>
      <c r="S33" s="55"/>
      <c r="T33" s="55"/>
      <c r="U33" s="55"/>
      <c r="V33" s="55"/>
    </row>
    <row r="34" spans="1:22" ht="15" customHeight="1" x14ac:dyDescent="0.3">
      <c r="A34" s="1"/>
      <c r="B34" s="73"/>
      <c r="C34" s="45"/>
      <c r="D34" s="45"/>
      <c r="E34" s="45"/>
      <c r="F34" s="45"/>
      <c r="G34" s="74"/>
      <c r="H34" s="75"/>
      <c r="I34" s="76"/>
      <c r="J34" s="1"/>
      <c r="K34" s="79"/>
      <c r="L34" s="45"/>
      <c r="M34" s="45"/>
      <c r="N34" s="45"/>
      <c r="O34" s="45"/>
      <c r="P34" s="74"/>
      <c r="Q34" s="75"/>
      <c r="R34" s="78"/>
      <c r="S34" s="55"/>
      <c r="T34" s="55"/>
      <c r="U34" s="55"/>
      <c r="V34" s="55"/>
    </row>
    <row r="35" spans="1:22" ht="15" customHeight="1" x14ac:dyDescent="0.3">
      <c r="B35" s="80"/>
      <c r="C35" s="80"/>
      <c r="D35" s="80"/>
      <c r="E35" s="80"/>
      <c r="F35" s="8"/>
      <c r="G35" s="81"/>
      <c r="H35" s="82"/>
      <c r="I35" s="83"/>
      <c r="J35" s="1"/>
      <c r="K35" s="79"/>
      <c r="L35" s="84"/>
      <c r="M35" s="84"/>
      <c r="N35" s="84"/>
      <c r="O35" s="45"/>
      <c r="P35" s="74"/>
      <c r="Q35" s="85"/>
      <c r="R35" s="78"/>
      <c r="S35" s="55"/>
      <c r="T35" s="55"/>
      <c r="U35" s="55"/>
      <c r="V35" s="55"/>
    </row>
    <row r="36" spans="1:22" ht="15" customHeight="1" x14ac:dyDescent="0.3">
      <c r="B36" s="176" t="s">
        <v>64</v>
      </c>
      <c r="C36" s="212"/>
      <c r="D36" s="212"/>
      <c r="E36" s="212"/>
      <c r="F36" s="212"/>
      <c r="G36" s="213"/>
      <c r="H36" s="86"/>
      <c r="I36" s="87"/>
      <c r="J36" s="1"/>
      <c r="K36" s="176" t="s">
        <v>64</v>
      </c>
      <c r="L36" s="179"/>
      <c r="M36" s="179"/>
      <c r="N36" s="179"/>
      <c r="O36" s="179"/>
      <c r="P36" s="179"/>
      <c r="Q36" s="180"/>
      <c r="R36" s="54"/>
      <c r="S36" s="55"/>
      <c r="T36" s="55"/>
      <c r="U36" s="55"/>
      <c r="V36" s="55"/>
    </row>
    <row r="37" spans="1:22" ht="15" customHeight="1" x14ac:dyDescent="0.3">
      <c r="B37" s="89" t="str">
        <f>B29</f>
        <v>X24 &amp; Z24</v>
      </c>
      <c r="C37" s="90" t="str">
        <f>B30</f>
        <v>Z24 &amp; F25</v>
      </c>
      <c r="D37" s="90"/>
      <c r="E37" s="90"/>
      <c r="F37" s="90"/>
      <c r="G37" s="91"/>
      <c r="H37" s="86"/>
      <c r="I37" s="87"/>
      <c r="J37" s="92"/>
      <c r="K37" s="93" t="str">
        <f>K29</f>
        <v>X24 &amp; F25</v>
      </c>
      <c r="L37" s="94" t="str">
        <f>K30</f>
        <v>F25 &amp; H25</v>
      </c>
      <c r="M37" s="94" t="str">
        <f>K31</f>
        <v>H25 &amp; K25</v>
      </c>
      <c r="N37" s="94"/>
      <c r="O37" s="94"/>
      <c r="P37" s="94"/>
      <c r="Q37" s="94"/>
      <c r="R37" s="54"/>
      <c r="S37" s="55"/>
      <c r="T37" s="55"/>
      <c r="U37" s="55"/>
      <c r="V37" s="55"/>
    </row>
    <row r="38" spans="1:22" ht="15" customHeight="1" x14ac:dyDescent="0.3">
      <c r="B38" s="95" t="str">
        <f>IF(B37="","",IF(RTD("cqg.rtd",,"ContractData",A29,"Ask",,"T")="","",TEXT(RTD("cqg.rtd",,"ContractData",A29,"Ask",,"T"),$D$1)&amp;" "&amp;"A"))</f>
        <v>-38.00 A</v>
      </c>
      <c r="C38" s="96" t="str">
        <f>IF(C37="","",IF(RTD("cqg.rtd",,"ContractData",A30,"Ask",,"T")="","",TEXT(RTD("cqg.rtd",,"ContractData",A30,"Ask",,"T"),$D$1)&amp;" "&amp;"A"))</f>
        <v>-50.00 A</v>
      </c>
      <c r="D38" s="96"/>
      <c r="E38" s="96"/>
      <c r="F38" s="96"/>
      <c r="G38" s="97"/>
      <c r="H38" s="86"/>
      <c r="I38" s="87"/>
      <c r="J38" s="87"/>
      <c r="K38" s="95" t="str">
        <f>IF(K37="","",IF(RTD("cqg.rtd",,"ContractData",J29,"Ask",,"T")="","",TEXT(RTD("cqg.rtd",,"ContractData",J29,"Ask",,"T"),$D$1)&amp;" "&amp;"A"))</f>
        <v>-81.00 A</v>
      </c>
      <c r="L38" s="96" t="str">
        <f>IF(L37="","",IF(RTD("cqg.rtd",,"ContractData",J30,"Ask",,"T")="","",TEXT(RTD("cqg.rtd",,"ContractData",J30,"Ask",,"T"),$D$1)&amp;" "&amp;"A"))</f>
        <v>-280.20 A</v>
      </c>
      <c r="M38" s="96" t="str">
        <f>IF(M37="","",IF(RTD("cqg.rtd",,"ContractData",J31,"Ask",,"T")="","",TEXT(RTD("cqg.rtd",,"ContractData",J31,"Ask",,"T"),$D$1)&amp;" "&amp;"A"))</f>
        <v/>
      </c>
      <c r="N38" s="96"/>
      <c r="O38" s="96"/>
      <c r="P38" s="96"/>
      <c r="Q38" s="96"/>
      <c r="R38" s="223"/>
      <c r="S38" s="224"/>
      <c r="T38" s="224"/>
      <c r="U38" s="224"/>
      <c r="V38" s="55"/>
    </row>
    <row r="39" spans="1:22" ht="15" customHeight="1" x14ac:dyDescent="0.3">
      <c r="B39" s="95" t="str">
        <f>IF(B37="","",IF(RTD("cqg.rtd",,"ContractData",A29,"Bid",,"T")="","",TEXT(RTD("cqg.rtd",,"ContractData",A29,"Bid",,"T"),$D$1)&amp;" "&amp;"B"))</f>
        <v>-63.00 B</v>
      </c>
      <c r="C39" s="96" t="str">
        <f>IF(C37="","",IF(RTD("cqg.rtd",,"ContractData",A30,"Bid",,"T")="","",TEXT(RTD("cqg.rtd",,"ContractData",A30,"Bid",,"T"),$D$1)&amp;" "&amp;"B"))</f>
        <v>-250.00 B</v>
      </c>
      <c r="D39" s="96"/>
      <c r="E39" s="96"/>
      <c r="F39" s="96"/>
      <c r="G39" s="97"/>
      <c r="H39" s="86"/>
      <c r="I39" s="87"/>
      <c r="J39" s="87"/>
      <c r="K39" s="95" t="str">
        <f>IF(K37="","",IF(RTD("cqg.rtd",,"ContractData",J29,"Bid",,"T")="","",TEXT(RTD("cqg.rtd",,"ContractData",J29,"Bid",,"T"),$D$1)&amp;" "&amp;"B"))</f>
        <v>-313.80 B</v>
      </c>
      <c r="L39" s="96" t="str">
        <f>IF(L37="","",IF(RTD("cqg.rtd",,"ContractData",J30,"Bid",,"T")="","",TEXT(RTD("cqg.rtd",,"ContractData",J30,"Bid",,"T"),$D$1)&amp;" "&amp;"B"))</f>
        <v>-509.00 B</v>
      </c>
      <c r="M39" s="96" t="str">
        <f>IF(M37="","",IF(RTD("cqg.rtd",,"ContractData",J31,"Bid",,"T")="","",TEXT(RTD("cqg.rtd",,"ContractData",J31,"Bid",,"T"),$D$1)&amp;" "&amp;"B"))</f>
        <v/>
      </c>
      <c r="N39" s="96"/>
      <c r="O39" s="96"/>
      <c r="P39" s="96"/>
      <c r="Q39" s="96"/>
      <c r="R39" s="54"/>
      <c r="S39" s="55"/>
      <c r="T39" s="55"/>
      <c r="U39" s="55"/>
      <c r="V39" s="55"/>
    </row>
    <row r="40" spans="1:22" ht="15" customHeight="1" x14ac:dyDescent="0.3">
      <c r="B40" s="95" t="str">
        <f>IF(B37="","",IF(RTD("cqg.rtd",,"StudyData",A29,  "Bar",, "Close", "D",,,,,,"T")="","",TEXT(RTD("cqg.rtd",,"StudyData",A29,  "Bar",, "Close", "D",,,,,,"T"),$D$1)&amp;" "&amp;"L"))</f>
        <v>-50.00 L</v>
      </c>
      <c r="C40" s="96" t="str">
        <f>IF(C37="","",IF(RTD("cqg.rtd",,"StudyData",A30,  "Bar",, "Close", "D",,,,,,"T")="","",TEXT(RTD("cqg.rtd",,"StudyData",A30,  "Bar",, "Close", "D",,,,,,"T"),$D$1)&amp;" "&amp;"L"))</f>
        <v/>
      </c>
      <c r="D40" s="96"/>
      <c r="E40" s="96"/>
      <c r="F40" s="96"/>
      <c r="G40" s="96"/>
      <c r="H40" s="86"/>
      <c r="I40" s="87"/>
      <c r="J40" s="87"/>
      <c r="K40" s="95" t="str">
        <f>IF(K37="","",IF(RTD("cqg.rtd",,"StudyData",J29,  "Bar",, "Close", "D",,,,,,"T")="","",TEXT(RTD("cqg.rtd",,"StudyData",J29,  "Bar",, "Close", "D",,,,,,"T"),$D$1)&amp;" "&amp;"L"))</f>
        <v/>
      </c>
      <c r="L40" s="96" t="str">
        <f>IF(L37="","",IF(RTD("cqg.rtd",,"StudyData",J30,  "Bar",, "Close", "D",,,,,,"T")="","",TEXT(RTD("cqg.rtd",,"StudyData",J30,  "Bar",, "Close", "D",,,,,,"T"),$D$1)&amp;" "&amp;"L"))</f>
        <v/>
      </c>
      <c r="M40" s="96" t="str">
        <f>IF(M37="","",IF(RTD("cqg.rtd",,"StudyData",J31,  "Bar",, "Close", "D",,,,,,"T")="","",TEXT(RTD("cqg.rtd",,"StudyData",J31,  "Bar",, "Close", "D",,,,,,"T"),$D$1)&amp;" "&amp;"L"))</f>
        <v/>
      </c>
      <c r="N40" s="96"/>
      <c r="O40" s="96"/>
      <c r="P40" s="96"/>
      <c r="Q40" s="96"/>
      <c r="R40" s="54"/>
      <c r="S40" s="55"/>
      <c r="T40" s="55"/>
      <c r="U40" s="55"/>
      <c r="V40" s="55"/>
    </row>
    <row r="41" spans="1:22" ht="15" customHeight="1" x14ac:dyDescent="0.3">
      <c r="B41" s="35"/>
      <c r="C41" s="70"/>
      <c r="D41" s="70"/>
      <c r="E41" s="70"/>
      <c r="F41" s="70"/>
      <c r="G41" s="48"/>
      <c r="H41" s="86"/>
      <c r="I41" s="87"/>
      <c r="J41" s="87"/>
      <c r="K41" s="52"/>
      <c r="L41" s="52"/>
      <c r="M41" s="52"/>
      <c r="N41" s="52"/>
      <c r="O41" s="52"/>
      <c r="P41" s="52"/>
      <c r="Q41" s="52"/>
      <c r="R41" s="54"/>
      <c r="S41" s="55"/>
      <c r="T41" s="55"/>
      <c r="U41" s="55"/>
      <c r="V41" s="55"/>
    </row>
    <row r="42" spans="1:22" ht="15" customHeight="1" x14ac:dyDescent="0.3">
      <c r="B42" s="35"/>
      <c r="C42" s="70"/>
      <c r="D42" s="70"/>
      <c r="E42" s="70"/>
      <c r="F42" s="70"/>
      <c r="G42" s="48"/>
      <c r="H42" s="86"/>
      <c r="I42" s="87"/>
      <c r="J42" s="87"/>
      <c r="K42" s="52"/>
      <c r="L42" s="52"/>
      <c r="M42" s="52"/>
      <c r="N42" s="52"/>
      <c r="O42" s="52"/>
      <c r="P42" s="52"/>
      <c r="Q42" s="52"/>
      <c r="R42" s="54"/>
      <c r="S42" s="55"/>
      <c r="T42" s="55"/>
      <c r="U42" s="55"/>
      <c r="V42" s="55"/>
    </row>
    <row r="43" spans="1:22" ht="15" customHeight="1" x14ac:dyDescent="0.3">
      <c r="B43" s="35"/>
      <c r="C43" s="70"/>
      <c r="D43" s="70"/>
      <c r="E43" s="70"/>
      <c r="F43" s="70"/>
      <c r="G43" s="48"/>
      <c r="H43" s="86"/>
      <c r="I43" s="87"/>
      <c r="J43" s="87"/>
      <c r="K43" s="98"/>
      <c r="L43" s="98"/>
      <c r="M43" s="98"/>
      <c r="N43" s="98"/>
      <c r="O43" s="98"/>
      <c r="P43" s="98"/>
      <c r="Q43" s="98"/>
      <c r="R43" s="99"/>
    </row>
    <row r="44" spans="1:22" ht="15" customHeight="1" x14ac:dyDescent="0.3">
      <c r="B44" s="35"/>
      <c r="C44" s="70"/>
      <c r="D44" s="70"/>
      <c r="E44" s="70"/>
      <c r="F44" s="70"/>
      <c r="G44" s="48"/>
      <c r="H44" s="86"/>
      <c r="I44" s="87"/>
      <c r="J44" s="87"/>
      <c r="K44" s="98"/>
      <c r="L44" s="98"/>
      <c r="M44" s="98"/>
      <c r="N44" s="98"/>
      <c r="O44" s="98"/>
      <c r="P44" s="98"/>
      <c r="Q44" s="98"/>
      <c r="R44" s="99"/>
    </row>
    <row r="45" spans="1:22" ht="15" customHeight="1" x14ac:dyDescent="0.3">
      <c r="B45" s="35"/>
      <c r="C45" s="70"/>
      <c r="D45" s="70"/>
      <c r="E45" s="70"/>
      <c r="F45" s="70"/>
      <c r="G45" s="48"/>
      <c r="H45" s="86"/>
      <c r="I45" s="87"/>
      <c r="J45" s="87"/>
      <c r="K45" s="98"/>
      <c r="L45" s="98"/>
      <c r="M45" s="98"/>
      <c r="N45" s="98"/>
      <c r="O45" s="98"/>
      <c r="P45" s="98"/>
      <c r="Q45" s="98"/>
      <c r="R45" s="99"/>
    </row>
    <row r="46" spans="1:22" ht="15" customHeight="1" x14ac:dyDescent="0.3">
      <c r="B46" s="35"/>
      <c r="C46" s="70"/>
      <c r="D46" s="70"/>
      <c r="E46" s="70"/>
      <c r="F46" s="70"/>
      <c r="G46" s="48"/>
      <c r="H46" s="86"/>
      <c r="I46" s="87"/>
      <c r="J46" s="87"/>
      <c r="K46" s="98"/>
      <c r="L46" s="98"/>
      <c r="M46" s="98"/>
      <c r="N46" s="98"/>
      <c r="O46" s="98"/>
      <c r="P46" s="98"/>
      <c r="Q46" s="98"/>
      <c r="R46" s="99"/>
    </row>
    <row r="47" spans="1:22" ht="15" customHeight="1" x14ac:dyDescent="0.3">
      <c r="B47" s="35"/>
      <c r="C47" s="70"/>
      <c r="D47" s="70"/>
      <c r="E47" s="70"/>
      <c r="F47" s="70"/>
      <c r="G47" s="48"/>
      <c r="H47" s="86"/>
      <c r="I47" s="87"/>
      <c r="J47" s="87"/>
      <c r="K47" s="98"/>
      <c r="L47" s="98"/>
      <c r="M47" s="98"/>
      <c r="N47" s="98"/>
      <c r="O47" s="98"/>
      <c r="P47" s="98"/>
      <c r="Q47" s="98"/>
      <c r="R47" s="99"/>
    </row>
    <row r="48" spans="1:22" ht="12" customHeight="1" x14ac:dyDescent="0.3">
      <c r="B48" s="35"/>
      <c r="C48" s="70"/>
      <c r="D48" s="70"/>
      <c r="E48" s="70"/>
      <c r="F48" s="70"/>
      <c r="G48" s="48"/>
      <c r="H48" s="86"/>
      <c r="I48" s="87"/>
      <c r="J48" s="87"/>
      <c r="K48" s="98"/>
      <c r="L48" s="98"/>
      <c r="M48" s="98"/>
      <c r="N48" s="98"/>
      <c r="O48" s="98"/>
      <c r="P48" s="98"/>
      <c r="Q48" s="98"/>
      <c r="R48" s="99"/>
    </row>
    <row r="49" spans="1:24" ht="15" customHeight="1" x14ac:dyDescent="0.3">
      <c r="B49" s="35"/>
      <c r="C49" s="70"/>
      <c r="D49" s="70"/>
      <c r="E49" s="70"/>
      <c r="F49" s="70"/>
      <c r="G49" s="48"/>
      <c r="H49" s="86"/>
      <c r="I49" s="87"/>
      <c r="J49" s="87"/>
      <c r="K49" s="98"/>
      <c r="L49" s="98"/>
      <c r="M49" s="98"/>
      <c r="N49" s="98"/>
      <c r="O49" s="98"/>
      <c r="P49" s="98"/>
      <c r="Q49" s="98"/>
      <c r="R49" s="99"/>
    </row>
    <row r="50" spans="1:24" ht="15" customHeight="1" x14ac:dyDescent="0.3">
      <c r="B50" s="174"/>
      <c r="C50" s="175"/>
      <c r="D50" s="58"/>
      <c r="E50" s="59"/>
      <c r="F50" s="60"/>
      <c r="G50" s="59"/>
      <c r="H50" s="61"/>
      <c r="I50" s="152"/>
      <c r="J50" s="100"/>
      <c r="K50" s="174"/>
      <c r="L50" s="175"/>
      <c r="M50" s="58"/>
      <c r="N50" s="59"/>
      <c r="O50" s="60"/>
      <c r="P50" s="59"/>
      <c r="Q50" s="61"/>
      <c r="R50" s="152"/>
      <c r="S50" s="68"/>
      <c r="T50" s="68"/>
      <c r="U50" s="68"/>
      <c r="V50" s="68"/>
      <c r="W50" s="55"/>
    </row>
    <row r="51" spans="1:24" ht="15" customHeight="1" x14ac:dyDescent="0.3">
      <c r="B51" s="171" t="s">
        <v>60</v>
      </c>
      <c r="C51" s="172"/>
      <c r="D51" s="172"/>
      <c r="E51" s="172"/>
      <c r="F51" s="172"/>
      <c r="G51" s="172"/>
      <c r="H51" s="172"/>
      <c r="I51" s="173"/>
      <c r="J51" s="67"/>
      <c r="K51" s="171" t="s">
        <v>61</v>
      </c>
      <c r="L51" s="172"/>
      <c r="M51" s="172"/>
      <c r="N51" s="172"/>
      <c r="O51" s="172"/>
      <c r="P51" s="172"/>
      <c r="Q51" s="172"/>
      <c r="R51" s="173"/>
      <c r="S51" s="69"/>
      <c r="T51" s="70"/>
      <c r="U51" s="70"/>
      <c r="V51" s="70"/>
      <c r="W51" s="55"/>
      <c r="X51" s="3"/>
    </row>
    <row r="52" spans="1:24" ht="15" customHeight="1" x14ac:dyDescent="0.3">
      <c r="B52" s="168"/>
      <c r="C52" s="169"/>
      <c r="D52" s="169"/>
      <c r="E52" s="169"/>
      <c r="F52" s="169"/>
      <c r="G52" s="169"/>
      <c r="H52" s="169"/>
      <c r="I52" s="170"/>
      <c r="J52" s="67"/>
      <c r="K52" s="168"/>
      <c r="L52" s="169"/>
      <c r="M52" s="169"/>
      <c r="N52" s="169"/>
      <c r="O52" s="169"/>
      <c r="P52" s="169"/>
      <c r="Q52" s="169"/>
      <c r="R52" s="170"/>
      <c r="S52" s="70"/>
      <c r="T52" s="70"/>
      <c r="U52" s="70"/>
      <c r="V52" s="70"/>
      <c r="W52" s="55"/>
    </row>
    <row r="53" spans="1:24" ht="15" customHeight="1" x14ac:dyDescent="0.3">
      <c r="B53" s="37" t="s">
        <v>10</v>
      </c>
      <c r="C53" s="38" t="s">
        <v>4</v>
      </c>
      <c r="D53" s="38" t="s">
        <v>5</v>
      </c>
      <c r="E53" s="38" t="s">
        <v>6</v>
      </c>
      <c r="F53" s="38" t="s">
        <v>3</v>
      </c>
      <c r="G53" s="38" t="s">
        <v>7</v>
      </c>
      <c r="H53" s="38" t="s">
        <v>7</v>
      </c>
      <c r="I53" s="101" t="s">
        <v>8</v>
      </c>
      <c r="J53" s="72"/>
      <c r="K53" s="37" t="s">
        <v>10</v>
      </c>
      <c r="L53" s="38" t="s">
        <v>4</v>
      </c>
      <c r="M53" s="38" t="s">
        <v>5</v>
      </c>
      <c r="N53" s="38" t="s">
        <v>6</v>
      </c>
      <c r="O53" s="38" t="s">
        <v>3</v>
      </c>
      <c r="P53" s="38" t="s">
        <v>7</v>
      </c>
      <c r="Q53" s="38" t="s">
        <v>7</v>
      </c>
      <c r="R53" s="101" t="s">
        <v>8</v>
      </c>
      <c r="S53" s="70"/>
      <c r="T53" s="70"/>
      <c r="U53" s="70"/>
      <c r="V53" s="70"/>
      <c r="W53" s="55"/>
    </row>
    <row r="54" spans="1:24" ht="15" customHeight="1" x14ac:dyDescent="0.3">
      <c r="A54" s="1" t="s">
        <v>107</v>
      </c>
      <c r="B54" s="73" t="str">
        <f>LEFT(RIGHT(RTD("cqg.rtd", ,"ContractData",A54, "LongDescription",, "T"),14),3)&amp;" &amp; "&amp;LEFT(RIGHT(RTD("cqg.rtd", ,"ContractData",A54, "LongDescription",, "T"),4),3)</f>
        <v>Z24 &amp; H25</v>
      </c>
      <c r="C54" s="45" t="str">
        <f>IF(B54="","",TEXT(RTD("cqg.rtd", ,"ContractData",A54, "Open",,"T"),$D$1))</f>
        <v>-430.00</v>
      </c>
      <c r="D54" s="45" t="str">
        <f>IF(B54="","",TEXT(RTD("cqg.rtd",,"ContractData",A54,"High",,"T"),$D$1))</f>
        <v>-432.00</v>
      </c>
      <c r="E54" s="45" t="str">
        <f>IF(B54="","",TEXT(RTD("cqg.rtd", ,"ContractData",A54, "Low",,"T"),$D$1))</f>
        <v>-590.00</v>
      </c>
      <c r="F54" s="45" t="str">
        <f>IFERROR(IF(B54="","",TEXT(RTD("cqg.rtd",,"ContractData",A54,"LastTradeorSettle",,"T"),$D$1)),"")</f>
        <v>-575.00</v>
      </c>
      <c r="G54" s="74">
        <f>IFERROR(IF(B54="","",TEXT(RTD("cqg.rtd",,"ContractData",A54,"NetLastTradeToday",,"T"),$D$1)*1),"")</f>
        <v>-143</v>
      </c>
      <c r="H54" s="75">
        <f>IFERROR(IF(B54="","",TEXT(RTD("cqg.rtd",,"ContractData",A54,"NetLastTradeToday",,"T"),$D$1)*1),"")</f>
        <v>-143</v>
      </c>
      <c r="I54" s="78">
        <f>IF(B54="","",RTD("cqg.rtd", ,"ContractData",A54, "T_CVol"))</f>
        <v>1745</v>
      </c>
      <c r="J54" s="1" t="s">
        <v>108</v>
      </c>
      <c r="K54" s="73" t="str">
        <f>LEFT(RIGHT(RTD("cqg.rtd", ,"ContractData",J54, "LongDescription",, "T"),14),3)&amp;" &amp; "&amp;LEFT(RIGHT(RTD("cqg.rtd", ,"ContractData",J54, "LongDescription",, "T"),4),3)</f>
        <v>X24 &amp; H25</v>
      </c>
      <c r="L54" s="45" t="str">
        <f>IF(K54="","",TEXT(RTD("cqg.rtd", ,"ContractData",J54, "Open",,"T"),$D$1))</f>
        <v/>
      </c>
      <c r="M54" s="45" t="str">
        <f>IF(K54="","",TEXT(RTD("cqg.rtd",,"ContractData",J54,"High",,"T"),$D$1))</f>
        <v/>
      </c>
      <c r="N54" s="45" t="str">
        <f>IF(K54="","",TEXT(RTD("cqg.rtd", ,"ContractData",J54, "Low",,"T"),$D$1))</f>
        <v/>
      </c>
      <c r="O54" s="45" t="str">
        <f>IFERROR(IF(K54="","",TEXT(RTD("cqg.rtd",,"ContractData",J54,"LastTradeorSettle",,"T"),$D$1))*1,"")</f>
        <v/>
      </c>
      <c r="P54" s="74" t="str">
        <f>IFERROR(IF(K54="","",TEXT(RTD("cqg.rtd",,"ContractData",J54,"NetLastTradeToday",,"T"),$D$1)*1),"")</f>
        <v/>
      </c>
      <c r="Q54" s="75" t="str">
        <f>IFERROR(IF(K54="","",TEXT(RTD("cqg.rtd",,"ContractData",J54,"NetLastTradeToday",,"T"),$D$1)*1),"")</f>
        <v/>
      </c>
      <c r="R54" s="78">
        <f>IF(K54="","",RTD("cqg.rtd", ,"ContractData",J54, "T_CVol"))</f>
        <v>0</v>
      </c>
      <c r="S54" s="55"/>
      <c r="T54" s="55"/>
      <c r="U54" s="55"/>
      <c r="V54" s="55"/>
      <c r="W54" s="55"/>
    </row>
    <row r="55" spans="1:24" ht="15" customHeight="1" x14ac:dyDescent="0.3">
      <c r="A55" s="1"/>
      <c r="B55" s="73"/>
      <c r="C55" s="45"/>
      <c r="D55" s="45"/>
      <c r="E55" s="45"/>
      <c r="F55" s="45"/>
      <c r="G55" s="74"/>
      <c r="H55" s="75"/>
      <c r="I55" s="78"/>
      <c r="J55" s="1"/>
      <c r="K55" s="73"/>
      <c r="L55" s="45"/>
      <c r="M55" s="45"/>
      <c r="N55" s="45"/>
      <c r="O55" s="45"/>
      <c r="P55" s="74"/>
      <c r="Q55" s="75"/>
      <c r="R55" s="78"/>
      <c r="S55" s="55"/>
      <c r="T55" s="55"/>
      <c r="U55" s="55"/>
      <c r="V55" s="55"/>
      <c r="W55" s="55"/>
    </row>
    <row r="56" spans="1:24" ht="15" customHeight="1" x14ac:dyDescent="0.3">
      <c r="A56" s="1"/>
      <c r="B56" s="73"/>
      <c r="C56" s="45"/>
      <c r="D56" s="45"/>
      <c r="E56" s="45"/>
      <c r="F56" s="45"/>
      <c r="G56" s="74"/>
      <c r="H56" s="75"/>
      <c r="I56" s="78"/>
      <c r="J56" s="1"/>
      <c r="K56" s="73"/>
      <c r="L56" s="45"/>
      <c r="M56" s="45"/>
      <c r="N56" s="45"/>
      <c r="O56" s="45"/>
      <c r="P56" s="74"/>
      <c r="Q56" s="75"/>
      <c r="R56" s="78"/>
      <c r="S56" s="55"/>
      <c r="T56" s="55"/>
      <c r="U56" s="55"/>
      <c r="V56" s="55"/>
      <c r="W56" s="55"/>
    </row>
    <row r="57" spans="1:24" ht="15" customHeight="1" x14ac:dyDescent="0.3">
      <c r="A57" s="1"/>
      <c r="B57" s="73"/>
      <c r="C57" s="45"/>
      <c r="D57" s="45"/>
      <c r="E57" s="45"/>
      <c r="F57" s="45"/>
      <c r="G57" s="74"/>
      <c r="H57" s="75"/>
      <c r="I57" s="78"/>
      <c r="J57" s="1"/>
      <c r="K57" s="73"/>
      <c r="L57" s="45"/>
      <c r="M57" s="45"/>
      <c r="N57" s="45"/>
      <c r="O57" s="45"/>
      <c r="P57" s="74"/>
      <c r="Q57" s="75"/>
      <c r="R57" s="78"/>
      <c r="S57" s="55"/>
      <c r="T57" s="55"/>
      <c r="U57" s="55"/>
      <c r="V57" s="55"/>
      <c r="W57" s="55"/>
    </row>
    <row r="58" spans="1:24" ht="15" customHeight="1" x14ac:dyDescent="0.3">
      <c r="A58" s="1"/>
      <c r="B58" s="73"/>
      <c r="C58" s="45"/>
      <c r="D58" s="45"/>
      <c r="E58" s="45"/>
      <c r="F58" s="45"/>
      <c r="G58" s="74"/>
      <c r="H58" s="75"/>
      <c r="I58" s="78"/>
      <c r="J58" s="1"/>
      <c r="K58" s="73"/>
      <c r="L58" s="45"/>
      <c r="M58" s="45"/>
      <c r="N58" s="45"/>
      <c r="O58" s="45"/>
      <c r="P58" s="74"/>
      <c r="Q58" s="75"/>
      <c r="R58" s="78"/>
      <c r="S58" s="55"/>
      <c r="T58" s="55"/>
      <c r="U58" s="55"/>
      <c r="V58" s="55"/>
      <c r="W58" s="55"/>
    </row>
    <row r="59" spans="1:24" ht="15" customHeight="1" x14ac:dyDescent="0.3">
      <c r="A59" s="1"/>
      <c r="B59" s="73"/>
      <c r="C59" s="45"/>
      <c r="D59" s="45"/>
      <c r="E59" s="45"/>
      <c r="F59" s="45"/>
      <c r="G59" s="74"/>
      <c r="H59" s="75"/>
      <c r="I59" s="78"/>
      <c r="J59" s="87"/>
      <c r="K59" s="52"/>
      <c r="L59" s="52"/>
      <c r="M59" s="52"/>
      <c r="N59" s="52"/>
      <c r="O59" s="52"/>
      <c r="P59" s="52"/>
      <c r="Q59" s="52"/>
      <c r="R59" s="54"/>
      <c r="S59" s="55"/>
      <c r="T59" s="55"/>
      <c r="U59" s="55"/>
      <c r="V59" s="55"/>
      <c r="W59" s="55"/>
    </row>
    <row r="60" spans="1:24" ht="15" customHeight="1" x14ac:dyDescent="0.3">
      <c r="A60" s="1"/>
      <c r="B60" s="103"/>
      <c r="C60" s="104"/>
      <c r="D60" s="104"/>
      <c r="E60" s="104"/>
      <c r="F60" s="104"/>
      <c r="G60" s="105"/>
      <c r="H60" s="106"/>
      <c r="I60" s="107"/>
      <c r="J60" s="87"/>
      <c r="K60" s="52"/>
      <c r="L60" s="52"/>
      <c r="M60" s="52"/>
      <c r="N60" s="52"/>
      <c r="O60" s="52"/>
      <c r="P60" s="52"/>
      <c r="Q60" s="52"/>
      <c r="R60" s="54"/>
      <c r="S60" s="55"/>
      <c r="T60" s="55"/>
      <c r="U60" s="55"/>
      <c r="V60" s="55"/>
      <c r="W60" s="55"/>
    </row>
    <row r="61" spans="1:24" ht="15" customHeight="1" x14ac:dyDescent="0.3">
      <c r="B61" s="176" t="s">
        <v>64</v>
      </c>
      <c r="C61" s="212"/>
      <c r="D61" s="212"/>
      <c r="E61" s="212"/>
      <c r="F61" s="212"/>
      <c r="G61" s="212"/>
      <c r="H61" s="108"/>
      <c r="I61" s="87"/>
      <c r="J61" s="87"/>
      <c r="K61" s="176" t="s">
        <v>64</v>
      </c>
      <c r="L61" s="177"/>
      <c r="M61" s="177"/>
      <c r="N61" s="177"/>
      <c r="O61" s="178"/>
      <c r="P61" s="109"/>
      <c r="Q61" s="52"/>
      <c r="R61" s="54"/>
      <c r="S61" s="55"/>
      <c r="T61" s="55"/>
      <c r="U61" s="55"/>
      <c r="V61" s="55"/>
      <c r="W61" s="55"/>
    </row>
    <row r="62" spans="1:24" ht="15" customHeight="1" x14ac:dyDescent="0.3">
      <c r="B62" s="89" t="str">
        <f>B54</f>
        <v>Z24 &amp; H25</v>
      </c>
      <c r="C62" s="94"/>
      <c r="D62" s="94"/>
      <c r="E62" s="94"/>
      <c r="F62" s="94"/>
      <c r="G62" s="110"/>
      <c r="H62" s="22"/>
      <c r="I62" s="87"/>
      <c r="J62" s="87"/>
      <c r="K62" s="89" t="str">
        <f>K54</f>
        <v>X24 &amp; H25</v>
      </c>
      <c r="L62" s="94"/>
      <c r="M62" s="94"/>
      <c r="N62" s="94"/>
      <c r="O62" s="110"/>
      <c r="P62" s="111"/>
      <c r="Q62" s="52"/>
      <c r="R62" s="54"/>
      <c r="S62" s="55"/>
      <c r="T62" s="55"/>
      <c r="U62" s="55"/>
      <c r="V62" s="55"/>
      <c r="W62" s="55"/>
    </row>
    <row r="63" spans="1:24" ht="15" customHeight="1" x14ac:dyDescent="0.3">
      <c r="B63" s="112" t="str">
        <f>IF(B62="","",IF(RTD("cqg.rtd",,"ContractData",A54,"Ask",,"T")="","",TEXT(RTD("cqg.rtd",,"ContractData",A54,"Ask",,"T"),$D$1)&amp;" "&amp;"A"))</f>
        <v>-530.00 A</v>
      </c>
      <c r="C63" s="23"/>
      <c r="D63" s="113"/>
      <c r="E63" s="113"/>
      <c r="F63" s="113"/>
      <c r="G63" s="114"/>
      <c r="H63" s="115"/>
      <c r="I63" s="87"/>
      <c r="J63" s="87"/>
      <c r="K63" s="112" t="str">
        <f>IF(K62="","",IF(RTD("cqg.rtd",,"ContractData",J54,"Ask",,"T")="","",TEXT(RTD("cqg.rtd",,"ContractData",J54,"Ask",,"T"),$D$1)&amp;" "&amp;"A"))</f>
        <v>-570.00 A</v>
      </c>
      <c r="L63" s="23"/>
      <c r="M63" s="113"/>
      <c r="N63" s="113"/>
      <c r="O63" s="114"/>
      <c r="P63" s="116"/>
      <c r="Q63" s="52"/>
      <c r="R63" s="54"/>
      <c r="S63" s="55"/>
      <c r="T63" s="55"/>
      <c r="U63" s="55"/>
      <c r="V63" s="55"/>
      <c r="W63" s="55"/>
    </row>
    <row r="64" spans="1:24" ht="15" customHeight="1" x14ac:dyDescent="0.3">
      <c r="B64" s="117" t="str">
        <f>IF(B62="","",IF(RTD("cqg.rtd",,"ContractData",A54,"BID",,"T")="","",TEXT(RTD("cqg.rtd",,"ContractData",A54,"BID",,"T"),$D$1)&amp;" "&amp;"B"))</f>
        <v>-600.00 B</v>
      </c>
      <c r="C64" s="117"/>
      <c r="D64" s="113"/>
      <c r="E64" s="113"/>
      <c r="F64" s="113"/>
      <c r="G64" s="114"/>
      <c r="H64" s="115"/>
      <c r="I64" s="87"/>
      <c r="J64" s="87"/>
      <c r="K64" s="117" t="str">
        <f>IF(K62="","",IF(RTD("cqg.rtd",,"ContractData",J54,"BID",,"T")="","",TEXT(RTD("cqg.rtd",,"ContractData",J54,"BID",,"T"),$D$1)&amp;" "&amp;"B"))</f>
        <v>-614.00 B</v>
      </c>
      <c r="L64" s="117"/>
      <c r="M64" s="113"/>
      <c r="N64" s="113"/>
      <c r="O64" s="114"/>
      <c r="P64" s="116"/>
      <c r="Q64" s="52"/>
      <c r="R64" s="54"/>
      <c r="S64" s="55"/>
      <c r="T64" s="55"/>
      <c r="U64" s="55"/>
      <c r="V64" s="55"/>
      <c r="W64" s="55"/>
    </row>
    <row r="65" spans="1:23" ht="15" customHeight="1" x14ac:dyDescent="0.3">
      <c r="B65" s="118" t="str">
        <f>IF(B62="","",IF(RTD("cqg.rtd",,"StudyData",A54,"Bar",, "Close", "D",,,,,,"T")="","",TEXT(RTD("cqg.rtd",,"StudyData",A54,"Bar",, "Close", "D",,,,,,"T"),$D$1)&amp;" "&amp;"L"))</f>
        <v>-575.00 L</v>
      </c>
      <c r="C65" s="96"/>
      <c r="D65" s="113"/>
      <c r="E65" s="113"/>
      <c r="F65" s="113"/>
      <c r="G65" s="114"/>
      <c r="H65" s="115"/>
      <c r="I65" s="87"/>
      <c r="J65" s="87"/>
      <c r="K65" s="118" t="str">
        <f>IF(K62="","",IF(RTD("cqg.rtd",,"StudyData",J54,"Bar",, "Close", "D",,,,,,"T")="","",TEXT(RTD("cqg.rtd",,"StudyData",J54,"Bar",, "Close", "D",,,,,,"T"),$D$1)&amp;" "&amp;"L"))</f>
        <v/>
      </c>
      <c r="L65" s="96"/>
      <c r="M65" s="113"/>
      <c r="N65" s="113"/>
      <c r="O65" s="114"/>
      <c r="P65" s="116"/>
      <c r="Q65" s="52"/>
      <c r="R65" s="54"/>
      <c r="S65" s="55"/>
      <c r="T65" s="55"/>
      <c r="U65" s="55"/>
      <c r="V65" s="55"/>
      <c r="W65" s="55"/>
    </row>
    <row r="66" spans="1:23" ht="15" customHeight="1" x14ac:dyDescent="0.3">
      <c r="B66" s="35"/>
      <c r="C66" s="35"/>
      <c r="D66" s="8"/>
      <c r="E66" s="8"/>
      <c r="F66" s="8"/>
      <c r="G66" s="8"/>
      <c r="H66" s="8"/>
      <c r="I66" s="87"/>
      <c r="J66" s="87"/>
      <c r="K66" s="52"/>
      <c r="L66" s="52"/>
      <c r="M66" s="52"/>
      <c r="N66" s="52"/>
      <c r="O66" s="52"/>
      <c r="P66" s="52"/>
      <c r="Q66" s="52"/>
      <c r="R66" s="54"/>
      <c r="S66" s="55"/>
      <c r="T66" s="55"/>
      <c r="U66" s="55"/>
      <c r="V66" s="55"/>
      <c r="W66" s="55"/>
    </row>
    <row r="67" spans="1:23" ht="15" customHeight="1" x14ac:dyDescent="0.3">
      <c r="B67" s="35"/>
      <c r="C67" s="35"/>
      <c r="D67" s="8"/>
      <c r="E67" s="8"/>
      <c r="F67" s="8"/>
      <c r="G67" s="8"/>
      <c r="H67" s="8"/>
      <c r="I67" s="87"/>
      <c r="J67" s="87"/>
      <c r="K67" s="52"/>
      <c r="L67" s="52"/>
      <c r="M67" s="52"/>
      <c r="N67" s="52"/>
      <c r="O67" s="52"/>
      <c r="P67" s="52"/>
      <c r="Q67" s="52"/>
      <c r="R67" s="54"/>
      <c r="S67" s="55"/>
      <c r="T67" s="55"/>
      <c r="U67" s="55"/>
      <c r="V67" s="55"/>
      <c r="W67" s="55"/>
    </row>
    <row r="68" spans="1:23" ht="15" customHeight="1" x14ac:dyDescent="0.3">
      <c r="B68" s="35"/>
      <c r="C68" s="35"/>
      <c r="D68" s="8"/>
      <c r="E68" s="8"/>
      <c r="F68" s="8"/>
      <c r="G68" s="8"/>
      <c r="H68" s="8"/>
      <c r="I68" s="87"/>
      <c r="J68" s="87"/>
      <c r="K68" s="52"/>
      <c r="L68" s="52"/>
      <c r="M68" s="52"/>
      <c r="N68" s="52"/>
      <c r="O68" s="52"/>
      <c r="P68" s="52"/>
      <c r="Q68" s="52"/>
      <c r="R68" s="54"/>
      <c r="S68" s="55"/>
      <c r="T68" s="55"/>
      <c r="U68" s="55"/>
      <c r="V68" s="55"/>
      <c r="W68" s="55"/>
    </row>
    <row r="69" spans="1:23" ht="15" customHeight="1" x14ac:dyDescent="0.3">
      <c r="B69" s="35"/>
      <c r="C69" s="70"/>
      <c r="D69" s="70"/>
      <c r="E69" s="70"/>
      <c r="F69" s="70"/>
      <c r="G69" s="48"/>
      <c r="H69" s="86"/>
      <c r="I69" s="87"/>
      <c r="J69" s="87"/>
      <c r="K69" s="52"/>
      <c r="L69" s="52"/>
      <c r="M69" s="52"/>
      <c r="N69" s="52"/>
      <c r="O69" s="52"/>
      <c r="P69" s="52"/>
      <c r="Q69" s="52"/>
      <c r="R69" s="54"/>
      <c r="S69" s="55"/>
      <c r="T69" s="55"/>
      <c r="U69" s="55"/>
      <c r="V69" s="55"/>
      <c r="W69" s="55"/>
    </row>
    <row r="70" spans="1:23" ht="15" customHeight="1" x14ac:dyDescent="0.3">
      <c r="B70" s="35"/>
      <c r="C70" s="70"/>
      <c r="D70" s="70"/>
      <c r="E70" s="70"/>
      <c r="F70" s="70"/>
      <c r="G70" s="48"/>
      <c r="H70" s="86"/>
      <c r="I70" s="87"/>
      <c r="J70" s="87"/>
      <c r="K70" s="52"/>
      <c r="L70" s="52"/>
      <c r="M70" s="52"/>
      <c r="N70" s="52"/>
      <c r="O70" s="52"/>
      <c r="P70" s="52"/>
      <c r="Q70" s="52"/>
      <c r="R70" s="54"/>
      <c r="S70" s="55"/>
      <c r="T70" s="55"/>
      <c r="U70" s="55"/>
      <c r="V70" s="55"/>
      <c r="W70" s="55"/>
    </row>
    <row r="71" spans="1:23" ht="15" customHeight="1" x14ac:dyDescent="0.3">
      <c r="B71" s="210"/>
      <c r="C71" s="210"/>
      <c r="D71" s="119"/>
      <c r="E71" s="100"/>
      <c r="F71" s="120"/>
      <c r="G71" s="100"/>
      <c r="H71" s="121"/>
      <c r="I71" s="100"/>
      <c r="J71" s="100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</row>
    <row r="72" spans="1:23" ht="15" customHeight="1" x14ac:dyDescent="0.3">
      <c r="B72" s="209"/>
      <c r="C72" s="209"/>
      <c r="D72" s="209"/>
      <c r="E72" s="209"/>
      <c r="F72" s="209"/>
      <c r="G72" s="209"/>
      <c r="H72" s="209"/>
      <c r="I72" s="209"/>
      <c r="J72" s="67"/>
      <c r="K72" s="35"/>
      <c r="L72" s="8"/>
      <c r="M72" s="8"/>
      <c r="N72" s="8"/>
      <c r="O72" s="8"/>
      <c r="P72" s="8"/>
      <c r="Q72" s="8"/>
      <c r="R72" s="8"/>
      <c r="S72" s="122"/>
      <c r="T72" s="8"/>
      <c r="U72" s="8"/>
      <c r="V72" s="8"/>
    </row>
    <row r="73" spans="1:23" ht="15" customHeight="1" x14ac:dyDescent="0.3">
      <c r="B73" s="209"/>
      <c r="C73" s="209"/>
      <c r="D73" s="209"/>
      <c r="E73" s="209"/>
      <c r="F73" s="209"/>
      <c r="G73" s="209"/>
      <c r="H73" s="209"/>
      <c r="I73" s="209"/>
      <c r="J73" s="67"/>
      <c r="K73" s="35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3" ht="15" customHeight="1" x14ac:dyDescent="0.3">
      <c r="A74" s="1"/>
      <c r="B74" s="123"/>
      <c r="C74" s="124"/>
      <c r="D74" s="124"/>
      <c r="E74" s="124"/>
      <c r="F74" s="124"/>
      <c r="G74" s="124"/>
      <c r="H74" s="124"/>
      <c r="I74" s="72"/>
      <c r="J74" s="72"/>
      <c r="K74" s="35"/>
      <c r="L74" s="35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3" ht="15" customHeight="1" x14ac:dyDescent="0.3">
      <c r="B75" s="174"/>
      <c r="C75" s="175"/>
      <c r="D75" s="58"/>
      <c r="E75" s="59"/>
      <c r="F75" s="60"/>
      <c r="G75" s="59"/>
      <c r="H75" s="61"/>
      <c r="I75" s="152"/>
      <c r="J75" s="2"/>
      <c r="K75" s="151"/>
      <c r="L75" s="150"/>
      <c r="M75" s="58"/>
      <c r="N75" s="59"/>
      <c r="O75" s="60"/>
      <c r="P75" s="59"/>
      <c r="Q75" s="61"/>
      <c r="R75" s="152"/>
      <c r="S75" s="68"/>
      <c r="T75" s="68"/>
      <c r="U75" s="68"/>
      <c r="V75" s="68"/>
    </row>
    <row r="76" spans="1:23" ht="15" customHeight="1" x14ac:dyDescent="0.3">
      <c r="B76" s="171" t="s">
        <v>62</v>
      </c>
      <c r="C76" s="172"/>
      <c r="D76" s="172"/>
      <c r="E76" s="172"/>
      <c r="F76" s="172"/>
      <c r="G76" s="172"/>
      <c r="H76" s="172"/>
      <c r="I76" s="173"/>
      <c r="J76" s="2"/>
      <c r="K76" s="171" t="s">
        <v>63</v>
      </c>
      <c r="L76" s="172"/>
      <c r="M76" s="172"/>
      <c r="N76" s="172"/>
      <c r="O76" s="172"/>
      <c r="P76" s="172"/>
      <c r="Q76" s="172"/>
      <c r="R76" s="173"/>
      <c r="S76" s="122"/>
      <c r="T76" s="8"/>
      <c r="U76" s="8"/>
      <c r="V76" s="8"/>
    </row>
    <row r="77" spans="1:23" ht="15" customHeight="1" x14ac:dyDescent="0.3">
      <c r="B77" s="168"/>
      <c r="C77" s="169"/>
      <c r="D77" s="169"/>
      <c r="E77" s="169"/>
      <c r="F77" s="169"/>
      <c r="G77" s="169"/>
      <c r="H77" s="169"/>
      <c r="I77" s="170"/>
      <c r="J77" s="2"/>
      <c r="K77" s="168"/>
      <c r="L77" s="169"/>
      <c r="M77" s="169"/>
      <c r="N77" s="169"/>
      <c r="O77" s="169"/>
      <c r="P77" s="169"/>
      <c r="Q77" s="169"/>
      <c r="R77" s="170"/>
      <c r="S77" s="8"/>
      <c r="T77" s="8"/>
      <c r="U77" s="8"/>
      <c r="V77" s="8"/>
    </row>
    <row r="78" spans="1:23" ht="15" customHeight="1" x14ac:dyDescent="0.3">
      <c r="B78" s="125" t="s">
        <v>10</v>
      </c>
      <c r="C78" s="126" t="s">
        <v>4</v>
      </c>
      <c r="D78" s="126" t="s">
        <v>5</v>
      </c>
      <c r="E78" s="126" t="s">
        <v>6</v>
      </c>
      <c r="F78" s="126" t="s">
        <v>3</v>
      </c>
      <c r="G78" s="126" t="s">
        <v>7</v>
      </c>
      <c r="H78" s="126" t="s">
        <v>7</v>
      </c>
      <c r="I78" s="127" t="s">
        <v>8</v>
      </c>
      <c r="J78" s="2"/>
      <c r="K78" s="37" t="s">
        <v>10</v>
      </c>
      <c r="L78" s="38" t="s">
        <v>4</v>
      </c>
      <c r="M78" s="38" t="s">
        <v>5</v>
      </c>
      <c r="N78" s="38" t="s">
        <v>6</v>
      </c>
      <c r="O78" s="38" t="s">
        <v>3</v>
      </c>
      <c r="P78" s="38" t="s">
        <v>7</v>
      </c>
      <c r="Q78" s="38" t="s">
        <v>7</v>
      </c>
      <c r="R78" s="71" t="s">
        <v>8</v>
      </c>
      <c r="S78" s="8"/>
      <c r="T78" s="8"/>
      <c r="U78" s="8"/>
      <c r="V78" s="8"/>
    </row>
    <row r="79" spans="1:23" ht="15" customHeight="1" x14ac:dyDescent="0.3">
      <c r="A79" s="1" t="s">
        <v>109</v>
      </c>
      <c r="B79" s="128" t="str">
        <f>LEFT(RIGHT(RTD("cqg.rtd", ,"ContractData",A79, "LongDescription",, "T"),14),3)&amp;" &amp; "&amp;LEFT(RIGHT(RTD("cqg.rtd", ,"ContractData",A79, "LongDescription",, "T"),4),3)</f>
        <v>Z24 &amp; K25</v>
      </c>
      <c r="C79" s="45" t="str">
        <f>IF(B79="","",TEXT(RTD("cqg.rtd", ,"ContractData",A79, "Open",,"T"),$D$1))</f>
        <v/>
      </c>
      <c r="D79" s="45" t="str">
        <f>IF(B79="","",TEXT(RTD("cqg.rtd",,"ContractData",A79,"High",,"T"),$D$1))</f>
        <v/>
      </c>
      <c r="E79" s="45" t="str">
        <f>IF(B79="","",TEXT(RTD("cqg.rtd", ,"ContractData",A79, "Low",,"T"),$D$1))</f>
        <v/>
      </c>
      <c r="F79" s="45" t="str">
        <f>IFERROR(IF(B79="","",TEXT(RTD("cqg.rtd",,"ContractData",A79,"LastTradeorSettle",,"T"),$D$1)),"")</f>
        <v/>
      </c>
      <c r="G79" s="74" t="str">
        <f>IFERROR(IF(B79="","",TEXT(RTD("cqg.rtd",,"ContractData",A79,"NetLastTradeToday",,"T"),$D$1)*1),"")</f>
        <v/>
      </c>
      <c r="H79" s="75" t="str">
        <f>IFERROR(IF(B79="","",TEXT(RTD("cqg.rtd",,"ContractData",A79,"NetLastTradeToday",,"T"),$D$1)*1),"")</f>
        <v/>
      </c>
      <c r="I79" s="78">
        <f>IF(B79="","",RTD("cqg.rtd", ,"ContractData",A79, "T_CVol"))</f>
        <v>0</v>
      </c>
      <c r="J79" s="1" t="s">
        <v>110</v>
      </c>
      <c r="K79" s="73" t="str">
        <f>LEFT(RIGHT(RTD("cqg.rtd", ,"ContractData",J79, "LongDescription",, "T"),14),3)&amp;" &amp; "&amp;LEFT(RIGHT(RTD("cqg.rtd", ,"ContractData",J79, "LongDescription",, "T"),4),3)</f>
        <v>X24 &amp; K25</v>
      </c>
      <c r="L79" s="45" t="str">
        <f>IF(K79="","",TEXT(RTD("cqg.rtd", ,"ContractData",J79, "Open",,"T"),$D$1))</f>
        <v/>
      </c>
      <c r="M79" s="45" t="str">
        <f>IF(K79="","",TEXT(RTD("cqg.rtd",,"ContractData",J79,"High",,"T"),$D$1))</f>
        <v/>
      </c>
      <c r="N79" s="45" t="str">
        <f>IF(K79="","",TEXT(RTD("cqg.rtd", ,"ContractData",J79, "Low",,"T"),$D$1))</f>
        <v/>
      </c>
      <c r="O79" s="45" t="str">
        <f>IF(K79="","",TEXT(RTD("cqg.rtd",,"ContractData",J79,"LastTradeorSettle",,"T"),$D$1))</f>
        <v/>
      </c>
      <c r="P79" s="74" t="e">
        <f>IF(K79="","",TEXT(RTD("cqg.rtd",,"ContractData",J79,"NetLastTradeToday",,"T"),$D$1)*1)</f>
        <v>#VALUE!</v>
      </c>
      <c r="Q79" s="75" t="str">
        <f>IFERROR(IF(K79="","",TEXT(RTD("cqg.rtd",,"ContractData",J79,"NetLastTradeToday",,"T"),$D$1)*1),"")</f>
        <v/>
      </c>
      <c r="R79" s="78">
        <f>IF(K79="","",RTD("cqg.rtd", ,"ContractData",J79, "T_CVol"))</f>
        <v>0</v>
      </c>
    </row>
    <row r="80" spans="1:23" ht="15" customHeight="1" x14ac:dyDescent="0.3">
      <c r="A80" s="1"/>
      <c r="B80" s="128"/>
      <c r="C80" s="45"/>
      <c r="D80" s="45"/>
      <c r="E80" s="45"/>
      <c r="F80" s="45"/>
      <c r="G80" s="74"/>
      <c r="H80" s="75"/>
      <c r="I80" s="78"/>
      <c r="J80" s="1"/>
      <c r="K80" s="73"/>
      <c r="L80" s="45"/>
      <c r="M80" s="45"/>
      <c r="N80" s="45"/>
      <c r="O80" s="45"/>
      <c r="P80" s="74"/>
      <c r="Q80" s="75"/>
      <c r="R80" s="78"/>
    </row>
    <row r="81" spans="1:18" ht="15" customHeight="1" x14ac:dyDescent="0.3">
      <c r="A81" s="1"/>
      <c r="B81" s="128"/>
      <c r="C81" s="45"/>
      <c r="D81" s="45"/>
      <c r="E81" s="45"/>
      <c r="F81" s="45"/>
      <c r="G81" s="74"/>
      <c r="H81" s="75"/>
      <c r="I81" s="78"/>
      <c r="J81" s="1"/>
      <c r="K81" s="73"/>
      <c r="L81" s="45"/>
      <c r="M81" s="45"/>
      <c r="N81" s="45"/>
      <c r="O81" s="45"/>
      <c r="P81" s="74"/>
      <c r="Q81" s="75"/>
      <c r="R81" s="78"/>
    </row>
    <row r="82" spans="1:18" ht="15" customHeight="1" x14ac:dyDescent="0.3">
      <c r="A82" s="1"/>
      <c r="B82" s="128"/>
      <c r="C82" s="45"/>
      <c r="D82" s="45"/>
      <c r="E82" s="45"/>
      <c r="F82" s="45"/>
      <c r="G82" s="74"/>
      <c r="H82" s="75"/>
      <c r="I82" s="78"/>
      <c r="J82" s="87"/>
      <c r="K82" s="98"/>
      <c r="L82" s="98"/>
      <c r="M82" s="98"/>
      <c r="N82" s="98"/>
      <c r="O82" s="98"/>
      <c r="P82" s="98"/>
      <c r="Q82" s="98"/>
      <c r="R82" s="99"/>
    </row>
    <row r="83" spans="1:18" ht="15" customHeight="1" x14ac:dyDescent="0.3">
      <c r="A83" s="1"/>
      <c r="B83" s="128"/>
      <c r="C83" s="45"/>
      <c r="D83" s="45"/>
      <c r="E83" s="45"/>
      <c r="F83" s="45"/>
      <c r="G83" s="74"/>
      <c r="H83" s="75"/>
      <c r="I83" s="78"/>
      <c r="J83" s="87"/>
      <c r="K83" s="98"/>
      <c r="L83" s="98"/>
      <c r="M83" s="98"/>
      <c r="N83" s="98"/>
      <c r="O83" s="98"/>
      <c r="P83" s="98"/>
      <c r="Q83" s="98"/>
      <c r="R83" s="99"/>
    </row>
    <row r="84" spans="1:18" ht="15" customHeight="1" x14ac:dyDescent="0.3">
      <c r="A84" s="1"/>
      <c r="B84" s="35"/>
      <c r="C84" s="8"/>
      <c r="D84" s="8"/>
      <c r="E84" s="8"/>
      <c r="F84" s="8"/>
      <c r="G84" s="81"/>
      <c r="H84" s="82"/>
      <c r="I84" s="129"/>
      <c r="J84" s="87"/>
      <c r="K84" s="98"/>
      <c r="L84" s="98"/>
      <c r="M84" s="98"/>
      <c r="N84" s="98"/>
      <c r="O84" s="98"/>
      <c r="P84" s="98"/>
      <c r="Q84" s="98"/>
      <c r="R84" s="99"/>
    </row>
    <row r="85" spans="1:18" ht="15" customHeight="1" x14ac:dyDescent="0.3">
      <c r="A85" s="1"/>
      <c r="B85" s="176" t="s">
        <v>64</v>
      </c>
      <c r="C85" s="214"/>
      <c r="D85" s="214"/>
      <c r="E85" s="214"/>
      <c r="F85" s="215"/>
      <c r="G85" s="82"/>
      <c r="H85" s="82"/>
      <c r="I85" s="129"/>
      <c r="J85" s="87"/>
      <c r="K85" s="221" t="s">
        <v>64</v>
      </c>
      <c r="L85" s="222"/>
      <c r="M85" s="222"/>
      <c r="N85" s="130"/>
      <c r="O85" s="130"/>
      <c r="P85" s="98"/>
      <c r="Q85" s="98"/>
      <c r="R85" s="99"/>
    </row>
    <row r="86" spans="1:18" ht="15" customHeight="1" x14ac:dyDescent="0.3">
      <c r="B86" s="89" t="str">
        <f>B79</f>
        <v>Z24 &amp; K25</v>
      </c>
      <c r="C86" s="94"/>
      <c r="D86" s="94"/>
      <c r="E86" s="94"/>
      <c r="F86" s="94"/>
      <c r="G86" s="82"/>
      <c r="H86" s="82"/>
      <c r="I86" s="129"/>
      <c r="J86" s="87"/>
      <c r="K86" s="131" t="str">
        <f>K79</f>
        <v>X24 &amp; K25</v>
      </c>
      <c r="L86" s="131"/>
      <c r="M86" s="131"/>
      <c r="N86" s="68"/>
      <c r="O86" s="68"/>
      <c r="P86" s="98"/>
      <c r="Q86" s="98"/>
      <c r="R86" s="99"/>
    </row>
    <row r="87" spans="1:18" ht="15" customHeight="1" x14ac:dyDescent="0.3">
      <c r="B87" s="112" t="str">
        <f>IF(B86="","",IF(RTD("cqg.rtd",,"ContractData",A79,"Ask",,"T")="","",TEXT(RTD("cqg.rtd",,"ContractData",A79,"Ask",,"T"),$D$1)&amp;" "&amp;"A"))</f>
        <v/>
      </c>
      <c r="C87" s="23"/>
      <c r="D87" s="113"/>
      <c r="E87" s="113"/>
      <c r="F87" s="113"/>
      <c r="G87" s="82"/>
      <c r="H87" s="82"/>
      <c r="I87" s="129"/>
      <c r="J87" s="87"/>
      <c r="K87" s="95" t="str">
        <f>IF(K86="","",IF(RTD("cqg.rtd",,"ContractData",J79,"Ask",,"T")="","",TEXT(RTD("cqg.rtd",,"ContractData",J79,"Ask",,"T"),$D$1)&amp;" "&amp;"A"))</f>
        <v/>
      </c>
      <c r="L87" s="132"/>
      <c r="M87" s="132"/>
      <c r="N87" s="70"/>
      <c r="O87" s="70"/>
      <c r="P87" s="98"/>
      <c r="Q87" s="98"/>
      <c r="R87" s="99"/>
    </row>
    <row r="88" spans="1:18" ht="15" customHeight="1" x14ac:dyDescent="0.3">
      <c r="B88" s="117" t="str">
        <f>IF(B86="","",IF(RTD("cqg.rtd",,"ContractData",A79,"BID",,"T")="","",TEXT(RTD("cqg.rtd",,"ContractData",A79,"BID",,"T"),$D$1)&amp;" "&amp;"B"))</f>
        <v/>
      </c>
      <c r="C88" s="117"/>
      <c r="D88" s="113"/>
      <c r="E88" s="113"/>
      <c r="F88" s="113"/>
      <c r="G88" s="82"/>
      <c r="H88" s="82"/>
      <c r="I88" s="129"/>
      <c r="J88" s="87"/>
      <c r="K88" s="95" t="str">
        <f>IF(K86="","",IF(RTD("cqg.rtd",,"ContractData",J79,"BID",,"T")="","",TEXT(RTD("cqg.rtd",,"ContractData",J79,"BID",,"T"),$D$1)&amp;" "&amp;"B"))</f>
        <v/>
      </c>
      <c r="L88" s="95"/>
      <c r="M88" s="132"/>
      <c r="N88" s="70"/>
      <c r="O88" s="70"/>
      <c r="P88" s="98"/>
      <c r="Q88" s="98"/>
      <c r="R88" s="99"/>
    </row>
    <row r="89" spans="1:18" ht="15" customHeight="1" x14ac:dyDescent="0.3">
      <c r="B89" s="118" t="str">
        <f>IF(B86="","",IF(RTD("cqg.rtd",,"StudyData",A79,"Bar",, "Close", "D",,,,,,"T")="","",TEXT(RTD("cqg.rtd",,"StudyData",A79,"Bar",, "Close", "D",,,,,,"T"),$D$1)&amp;" "&amp;"L"))</f>
        <v/>
      </c>
      <c r="C89" s="96"/>
      <c r="D89" s="113"/>
      <c r="E89" s="113"/>
      <c r="F89" s="113"/>
      <c r="G89" s="82"/>
      <c r="H89" s="82"/>
      <c r="I89" s="129"/>
      <c r="J89" s="87"/>
      <c r="K89" s="95" t="str">
        <f>IF(K86="","",IF(RTD("cqg.rtd",,"StudyData",J79,"Bar",, "Close", "D",,,,,,"T")="","",TEXT(RTD("cqg.rtd",,"StudyData",J79,"Bar",, "Close", "D",,,,,,"T"),$D$1)&amp;" "&amp;"L"))</f>
        <v/>
      </c>
      <c r="L89" s="96"/>
      <c r="M89" s="132"/>
      <c r="N89" s="70"/>
      <c r="O89" s="70"/>
      <c r="P89" s="98"/>
      <c r="Q89" s="98"/>
      <c r="R89" s="99"/>
    </row>
    <row r="90" spans="1:18" ht="15" customHeight="1" x14ac:dyDescent="0.3">
      <c r="B90" s="35"/>
      <c r="C90" s="70"/>
      <c r="D90" s="8"/>
      <c r="E90" s="8"/>
      <c r="F90" s="8"/>
      <c r="G90" s="82"/>
      <c r="H90" s="82"/>
      <c r="I90" s="129"/>
      <c r="J90" s="87"/>
      <c r="K90" s="98"/>
      <c r="L90" s="98"/>
      <c r="M90" s="98"/>
      <c r="N90" s="52"/>
      <c r="O90" s="52"/>
      <c r="P90" s="98"/>
      <c r="Q90" s="98"/>
      <c r="R90" s="99"/>
    </row>
    <row r="91" spans="1:18" ht="15" customHeight="1" x14ac:dyDescent="0.3">
      <c r="B91" s="35"/>
      <c r="C91" s="70"/>
      <c r="D91" s="8"/>
      <c r="E91" s="8"/>
      <c r="F91" s="8"/>
      <c r="G91" s="82"/>
      <c r="H91" s="82"/>
      <c r="I91" s="129"/>
      <c r="J91" s="87"/>
      <c r="K91" s="98"/>
      <c r="L91" s="98"/>
      <c r="M91" s="98"/>
      <c r="N91" s="98"/>
      <c r="O91" s="98"/>
      <c r="P91" s="98"/>
      <c r="Q91" s="98"/>
      <c r="R91" s="99"/>
    </row>
    <row r="92" spans="1:18" ht="15" customHeight="1" x14ac:dyDescent="0.3">
      <c r="B92" s="35"/>
      <c r="C92" s="70"/>
      <c r="D92" s="8"/>
      <c r="E92" s="8"/>
      <c r="F92" s="8"/>
      <c r="G92" s="82"/>
      <c r="H92" s="82"/>
      <c r="I92" s="129"/>
      <c r="J92" s="87"/>
      <c r="K92" s="98"/>
      <c r="L92" s="98"/>
      <c r="M92" s="98"/>
      <c r="N92" s="98"/>
      <c r="O92" s="98"/>
      <c r="P92" s="98"/>
      <c r="Q92" s="98"/>
      <c r="R92" s="99"/>
    </row>
    <row r="93" spans="1:18" ht="15" customHeight="1" x14ac:dyDescent="0.3">
      <c r="B93" s="35"/>
      <c r="C93" s="70"/>
      <c r="D93" s="8"/>
      <c r="E93" s="8"/>
      <c r="F93" s="8"/>
      <c r="G93" s="82"/>
      <c r="H93" s="82"/>
      <c r="I93" s="129"/>
      <c r="J93" s="87"/>
      <c r="K93" s="98"/>
      <c r="L93" s="98"/>
      <c r="M93" s="98"/>
      <c r="N93" s="98"/>
      <c r="O93" s="98"/>
      <c r="P93" s="98"/>
      <c r="Q93" s="98"/>
      <c r="R93" s="99"/>
    </row>
    <row r="94" spans="1:18" ht="15" customHeight="1" x14ac:dyDescent="0.3">
      <c r="B94" s="35"/>
      <c r="C94" s="70"/>
      <c r="D94" s="8"/>
      <c r="E94" s="8"/>
      <c r="F94" s="8"/>
      <c r="G94" s="82"/>
      <c r="H94" s="82"/>
      <c r="I94" s="129"/>
      <c r="J94" s="87"/>
      <c r="K94" s="98"/>
      <c r="L94" s="98"/>
      <c r="M94" s="98"/>
      <c r="N94" s="98"/>
      <c r="O94" s="98"/>
      <c r="P94" s="98"/>
      <c r="Q94" s="98"/>
      <c r="R94" s="99"/>
    </row>
    <row r="95" spans="1:18" ht="15" customHeight="1" x14ac:dyDescent="0.3">
      <c r="B95" s="35"/>
      <c r="C95" s="70"/>
      <c r="D95" s="8"/>
      <c r="E95" s="8"/>
      <c r="F95" s="8"/>
      <c r="G95" s="82"/>
      <c r="H95" s="82"/>
      <c r="I95" s="129"/>
      <c r="J95" s="87"/>
      <c r="K95" s="98"/>
      <c r="L95" s="98"/>
      <c r="M95" s="98"/>
      <c r="N95" s="98"/>
      <c r="O95" s="98"/>
      <c r="P95" s="98"/>
      <c r="Q95" s="98"/>
      <c r="R95" s="99"/>
    </row>
    <row r="96" spans="1:18" ht="15" customHeight="1" x14ac:dyDescent="0.3">
      <c r="B96" s="35"/>
      <c r="C96" s="70"/>
      <c r="D96" s="8"/>
      <c r="E96" s="8"/>
      <c r="F96" s="8"/>
      <c r="G96" s="82"/>
      <c r="H96" s="82"/>
      <c r="I96" s="129"/>
      <c r="J96" s="87"/>
      <c r="K96" s="98"/>
      <c r="L96" s="98"/>
      <c r="M96" s="98"/>
      <c r="N96" s="98"/>
      <c r="O96" s="98"/>
      <c r="P96" s="98"/>
      <c r="Q96" s="98"/>
      <c r="R96" s="99"/>
    </row>
    <row r="97" spans="1:23" ht="15" customHeight="1" x14ac:dyDescent="0.3">
      <c r="B97" s="35"/>
      <c r="C97" s="70"/>
      <c r="D97" s="8"/>
      <c r="E97" s="8"/>
      <c r="F97" s="8"/>
      <c r="G97" s="82"/>
      <c r="H97" s="82"/>
      <c r="I97" s="129"/>
      <c r="J97" s="87"/>
      <c r="K97" s="98"/>
      <c r="L97" s="98"/>
      <c r="M97" s="98"/>
      <c r="N97" s="98"/>
      <c r="O97" s="98"/>
      <c r="P97" s="98"/>
      <c r="Q97" s="98"/>
      <c r="R97" s="99"/>
    </row>
    <row r="98" spans="1:23" ht="15" customHeight="1" x14ac:dyDescent="0.3">
      <c r="B98" s="35"/>
      <c r="C98" s="70"/>
      <c r="D98" s="8"/>
      <c r="E98" s="8"/>
      <c r="F98" s="8"/>
      <c r="G98" s="82"/>
      <c r="H98" s="82"/>
      <c r="I98" s="129"/>
      <c r="J98" s="87"/>
      <c r="K98" s="98"/>
      <c r="L98" s="98"/>
      <c r="M98" s="98"/>
      <c r="N98" s="98"/>
      <c r="O98" s="98"/>
      <c r="P98" s="98"/>
      <c r="Q98" s="98"/>
      <c r="R98" s="99"/>
    </row>
    <row r="99" spans="1:23" ht="15" customHeight="1" x14ac:dyDescent="0.2">
      <c r="B99" s="133"/>
      <c r="C99" s="134"/>
      <c r="D99" s="134"/>
      <c r="E99" s="135"/>
      <c r="F99" s="135"/>
      <c r="G99" s="135"/>
      <c r="H99" s="135"/>
      <c r="I99" s="136"/>
      <c r="J99" s="136"/>
      <c r="K99" s="136"/>
      <c r="L99" s="137"/>
      <c r="M99" s="138"/>
      <c r="N99" s="163"/>
      <c r="O99" s="163"/>
      <c r="P99" s="220"/>
      <c r="Q99" s="220"/>
      <c r="R99" s="162"/>
      <c r="S99" s="162"/>
      <c r="T99" s="138"/>
      <c r="U99" s="163"/>
      <c r="V99" s="163"/>
    </row>
    <row r="100" spans="1:23" ht="15" customHeight="1" x14ac:dyDescent="0.2">
      <c r="B100" s="139"/>
      <c r="C100" s="211" t="s">
        <v>13</v>
      </c>
      <c r="D100" s="211"/>
      <c r="E100" s="211"/>
      <c r="F100" s="211" t="s">
        <v>11</v>
      </c>
      <c r="G100" s="211"/>
      <c r="H100" s="211"/>
      <c r="I100" s="140"/>
      <c r="J100" s="140"/>
      <c r="K100" s="140"/>
      <c r="L100" s="141"/>
      <c r="M100" s="142"/>
      <c r="N100" s="219"/>
      <c r="O100" s="219"/>
      <c r="P100" s="218"/>
      <c r="Q100" s="218"/>
      <c r="R100" s="216"/>
      <c r="S100" s="216"/>
      <c r="T100" s="138"/>
      <c r="U100" s="163"/>
      <c r="V100" s="163"/>
    </row>
    <row r="101" spans="1:23" ht="15" customHeight="1" x14ac:dyDescent="0.2">
      <c r="B101" s="52"/>
      <c r="C101" s="52"/>
      <c r="D101" s="52"/>
      <c r="E101" s="52"/>
      <c r="F101" s="98"/>
      <c r="G101" s="98"/>
      <c r="L101" s="143"/>
      <c r="M101" s="143"/>
      <c r="N101" s="143"/>
      <c r="O101" s="143"/>
      <c r="P101" s="98"/>
      <c r="Q101" s="98"/>
    </row>
    <row r="102" spans="1:23" ht="15" customHeight="1" x14ac:dyDescent="0.2">
      <c r="B102" s="144"/>
      <c r="C102" s="208"/>
      <c r="D102" s="208"/>
      <c r="I102" s="145"/>
      <c r="J102" s="145"/>
      <c r="K102" s="145"/>
      <c r="L102" s="145"/>
    </row>
    <row r="103" spans="1:23" ht="12" customHeight="1" x14ac:dyDescent="0.2"/>
    <row r="104" spans="1:23" ht="15" customHeight="1" x14ac:dyDescent="0.2"/>
    <row r="105" spans="1:23" ht="15" customHeight="1" x14ac:dyDescent="0.25">
      <c r="W105" s="146"/>
    </row>
    <row r="106" spans="1:23" ht="15" customHeight="1" x14ac:dyDescent="0.2"/>
    <row r="107" spans="1:23" ht="15" customHeight="1" x14ac:dyDescent="0.25">
      <c r="A107" s="147"/>
    </row>
    <row r="108" spans="1:23" ht="15" customHeight="1" x14ac:dyDescent="0.2"/>
    <row r="109" spans="1:23" ht="15" customHeight="1" x14ac:dyDescent="0.2"/>
    <row r="110" spans="1:23" ht="15" customHeight="1" x14ac:dyDescent="0.2"/>
    <row r="111" spans="1:23" ht="15" customHeight="1" x14ac:dyDescent="0.2"/>
    <row r="112" spans="1:23" ht="15" customHeight="1" x14ac:dyDescent="0.2"/>
    <row r="113" spans="1:35" ht="15" customHeight="1" x14ac:dyDescent="0.2"/>
    <row r="114" spans="1:35" ht="15" customHeight="1" x14ac:dyDescent="0.2"/>
    <row r="115" spans="1:35" ht="15" customHeight="1" x14ac:dyDescent="0.2"/>
    <row r="116" spans="1:35" ht="15" customHeight="1" x14ac:dyDescent="0.2"/>
    <row r="117" spans="1:35" ht="15" customHeight="1" x14ac:dyDescent="0.2"/>
    <row r="118" spans="1:35" ht="15" customHeight="1" x14ac:dyDescent="0.2"/>
    <row r="119" spans="1:35" ht="12" customHeight="1" x14ac:dyDescent="0.2"/>
    <row r="120" spans="1:35" ht="15" customHeight="1" x14ac:dyDescent="0.2"/>
    <row r="121" spans="1:35" ht="15.95" customHeight="1" x14ac:dyDescent="0.2"/>
    <row r="122" spans="1:35" ht="15.95" customHeight="1" x14ac:dyDescent="0.2">
      <c r="AB122" s="5" t="str">
        <f>RTD("cqg.rtd", ,"ContractData",AD122, "T_CVol")</f>
        <v>Obligatory parameter &lt;contract&gt;(position - 1) is not specified</v>
      </c>
    </row>
    <row r="123" spans="1:35" ht="15.95" customHeight="1" x14ac:dyDescent="0.2">
      <c r="AB123" s="5" t="str">
        <f>RTD("cqg.rtd", ,"ContractData",AD123, "T_CVol")</f>
        <v>Obligatory parameter &lt;contract&gt;(position - 1) is not specified</v>
      </c>
    </row>
    <row r="124" spans="1:35" ht="15.95" customHeight="1" x14ac:dyDescent="0.2">
      <c r="AB124" s="5" t="str">
        <f>RTD("cqg.rtd", ,"ContractData",AD124, "T_CVol")</f>
        <v>Obligatory parameter &lt;contract&gt;(position - 1) is not specified</v>
      </c>
    </row>
    <row r="125" spans="1:35" ht="15.95" customHeight="1" x14ac:dyDescent="0.2">
      <c r="AB125" s="5" t="str">
        <f>RTD("cqg.rtd", ,"ContractData",AD125, "T_CVol")</f>
        <v>Obligatory parameter &lt;contract&gt;(position - 1) is not specified</v>
      </c>
    </row>
    <row r="126" spans="1:35" ht="15.95" customHeight="1" x14ac:dyDescent="0.2">
      <c r="AB126" s="5" t="str">
        <f>RTD("cqg.rtd", ,"ContractData",AD126, "T_CVol")</f>
        <v>Obligatory parameter &lt;contract&gt;(position - 1) is not specified</v>
      </c>
    </row>
    <row r="127" spans="1:35" s="149" customFormat="1" ht="20.100000000000001" customHeight="1" x14ac:dyDescent="0.2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5"/>
      <c r="Y127" s="5"/>
      <c r="Z127" s="5"/>
      <c r="AA127" s="5"/>
      <c r="AB127" s="5" t="str">
        <f>RTD("cqg.rtd", ,"ContractData",AD127, "T_CVol")</f>
        <v>Obligatory parameter &lt;contract&gt;(position - 1) is not specified</v>
      </c>
      <c r="AC127" s="5"/>
      <c r="AD127" s="5"/>
      <c r="AE127" s="5"/>
      <c r="AF127" s="148"/>
      <c r="AG127" s="148"/>
      <c r="AH127" s="148"/>
      <c r="AI127" s="148"/>
    </row>
    <row r="128" spans="1:35" ht="15.95" customHeight="1" x14ac:dyDescent="0.2">
      <c r="AB128" s="5" t="str">
        <f>RTD("cqg.rtd", ,"ContractData",AD128, "T_CVol")</f>
        <v>Obligatory parameter &lt;contract&gt;(position - 1) is not specified</v>
      </c>
    </row>
    <row r="129" spans="24:31" ht="15.95" customHeight="1" x14ac:dyDescent="0.25">
      <c r="X129" s="146"/>
      <c r="Y129" s="148"/>
      <c r="Z129" s="148"/>
      <c r="AA129" s="148"/>
      <c r="AB129" s="148"/>
      <c r="AC129" s="148"/>
      <c r="AD129" s="148"/>
      <c r="AE129" s="148"/>
    </row>
    <row r="130" spans="24:31" ht="15" customHeight="1" x14ac:dyDescent="0.2"/>
  </sheetData>
  <sheetProtection algorithmName="SHA-512" hashValue="hmDVCEra8Yuq8j2f77cgv8yuaJr/fZZRJJ1of4BrLYBPgCF0m9QNS/45jmtyvbi8QqpuIgWwvLYhnfkxiTVHgw==" saltValue="soEu3GYst6udjFG3HrM5Rw==" spinCount="100000" sheet="1" objects="1" scenarios="1" selectLockedCells="1" selectUnlockedCells="1"/>
  <mergeCells count="45">
    <mergeCell ref="B25:C25"/>
    <mergeCell ref="C3:J5"/>
    <mergeCell ref="K3:S5"/>
    <mergeCell ref="T3:U5"/>
    <mergeCell ref="B4:B5"/>
    <mergeCell ref="B7:B8"/>
    <mergeCell ref="C7:C8"/>
    <mergeCell ref="D7:E8"/>
    <mergeCell ref="F7:I8"/>
    <mergeCell ref="J7:J10"/>
    <mergeCell ref="B9:B10"/>
    <mergeCell ref="C9:C10"/>
    <mergeCell ref="D9:E10"/>
    <mergeCell ref="F9:G10"/>
    <mergeCell ref="H9:I10"/>
    <mergeCell ref="K13:K15"/>
    <mergeCell ref="B26:I27"/>
    <mergeCell ref="K26:R27"/>
    <mergeCell ref="B36:G36"/>
    <mergeCell ref="K36:Q36"/>
    <mergeCell ref="B50:C50"/>
    <mergeCell ref="K50:L50"/>
    <mergeCell ref="R99:S99"/>
    <mergeCell ref="B51:I52"/>
    <mergeCell ref="K51:R52"/>
    <mergeCell ref="B61:G61"/>
    <mergeCell ref="K61:O61"/>
    <mergeCell ref="B71:C71"/>
    <mergeCell ref="B72:I73"/>
    <mergeCell ref="C102:D102"/>
    <mergeCell ref="R38:U38"/>
    <mergeCell ref="U99:V99"/>
    <mergeCell ref="C100:E100"/>
    <mergeCell ref="F100:H100"/>
    <mergeCell ref="N100:O100"/>
    <mergeCell ref="P100:Q100"/>
    <mergeCell ref="R100:S100"/>
    <mergeCell ref="U100:V100"/>
    <mergeCell ref="B75:C75"/>
    <mergeCell ref="B76:I77"/>
    <mergeCell ref="K76:R77"/>
    <mergeCell ref="B85:F85"/>
    <mergeCell ref="K85:M85"/>
    <mergeCell ref="N99:O99"/>
    <mergeCell ref="P99:Q99"/>
  </mergeCells>
  <conditionalFormatting sqref="D101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{E1A2D439-CD4E-4B86-BCE4-C1892F9D7AAA}</x14:id>
        </ext>
      </extLst>
    </cfRule>
    <cfRule type="expression" dxfId="2" priority="17">
      <formula>#REF!&lt;0</formula>
    </cfRule>
  </conditionalFormatting>
  <conditionalFormatting sqref="G13:G24">
    <cfRule type="colorScale" priority="15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38:G49 G29:G35">
    <cfRule type="colorScale" priority="1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69:G70 G54:G60">
    <cfRule type="colorScale" priority="21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79:G84">
    <cfRule type="colorScale" priority="25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85:G98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{33EE9900-408D-4896-ADFB-A4EDB14E5A14}</x14:id>
        </ext>
      </extLst>
    </cfRule>
  </conditionalFormatting>
  <conditionalFormatting sqref="H13:H24">
    <cfRule type="dataBar" priority="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{EB8E216F-0393-401A-A648-75579F9B0EF7}</x14:id>
        </ext>
      </extLst>
    </cfRule>
  </conditionalFormatting>
  <conditionalFormatting sqref="H29:H49"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{42F29A9E-7F55-4FCF-A1C9-7FDD57B9A8A5}</x14:id>
        </ext>
      </extLst>
    </cfRule>
  </conditionalFormatting>
  <conditionalFormatting sqref="H69:H70 H54:H61">
    <cfRule type="dataBar" priority="2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{50F0B87A-BA10-4A5E-87E0-13C1A656EF75}</x14:id>
        </ext>
      </extLst>
    </cfRule>
  </conditionalFormatting>
  <conditionalFormatting sqref="H79:H98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{CA69B119-3D69-4EC8-8DCE-776ED1BB422B}</x14:id>
        </ext>
      </extLst>
    </cfRule>
  </conditionalFormatting>
  <conditionalFormatting sqref="I54:I70">
    <cfRule type="colorScale" priority="23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79:I98">
    <cfRule type="colorScale" priority="27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13:J24">
    <cfRule type="colorScale" priority="14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38:J49 I29:I37">
    <cfRule type="colorScale" priority="19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54:J70">
    <cfRule type="colorScale" priority="24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82:J98">
    <cfRule type="colorScale" priority="28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P29:P35">
    <cfRule type="colorScale" priority="1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38:P40">
    <cfRule type="colorScale" priority="9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54:P58">
    <cfRule type="colorScale" priority="7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79:P81">
    <cfRule type="colorScale" priority="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Q29:Q35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{222C208E-3AE5-4F2F-A3E0-BD8F25FCD404}</x14:id>
        </ext>
      </extLst>
    </cfRule>
  </conditionalFormatting>
  <conditionalFormatting sqref="Q38:Q40">
    <cfRule type="colorScale" priority="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Q54:Q58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{C4E52B14-970A-4BBC-8142-28A0927416E8}</x14:id>
        </ext>
      </extLst>
    </cfRule>
  </conditionalFormatting>
  <conditionalFormatting sqref="Q79:Q81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{1BC7DAAE-13B4-45AC-982C-AF8B96253298}</x14:id>
        </ext>
      </extLst>
    </cfRule>
  </conditionalFormatting>
  <conditionalFormatting sqref="R29:R35">
    <cfRule type="colorScale" priority="10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R54:R58">
    <cfRule type="colorScale" priority="5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R79:R81">
    <cfRule type="colorScale" priority="1">
      <colorScale>
        <cfvo type="min"/>
        <cfvo type="percentile" val="50"/>
        <cfvo type="max"/>
        <color theme="1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1A2D439-CD4E-4B86-BCE4-C1892F9D7AA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D101</xm:sqref>
        </x14:conditionalFormatting>
        <x14:conditionalFormatting xmlns:xm="http://schemas.microsoft.com/office/excel/2006/main">
          <x14:cfRule type="dataBar" id="{33EE9900-408D-4896-ADFB-A4EDB14E5A1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G85:G98</xm:sqref>
        </x14:conditionalFormatting>
        <x14:conditionalFormatting xmlns:xm="http://schemas.microsoft.com/office/excel/2006/main">
          <x14:cfRule type="dataBar" id="{EB8E216F-0393-401A-A648-75579F9B0EF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42F29A9E-7F55-4FCF-A1C9-7FDD57B9A8A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H29:H49</xm:sqref>
        </x14:conditionalFormatting>
        <x14:conditionalFormatting xmlns:xm="http://schemas.microsoft.com/office/excel/2006/main">
          <x14:cfRule type="dataBar" id="{50F0B87A-BA10-4A5E-87E0-13C1A656EF7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H69:H70 H54:H61</xm:sqref>
        </x14:conditionalFormatting>
        <x14:conditionalFormatting xmlns:xm="http://schemas.microsoft.com/office/excel/2006/main">
          <x14:cfRule type="dataBar" id="{CA69B119-3D69-4EC8-8DCE-776ED1BB42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H79:H98</xm:sqref>
        </x14:conditionalFormatting>
        <x14:conditionalFormatting xmlns:xm="http://schemas.microsoft.com/office/excel/2006/main">
          <x14:cfRule type="dataBar" id="{222C208E-3AE5-4F2F-A3E0-BD8F25FCD40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Q29:Q35</xm:sqref>
        </x14:conditionalFormatting>
        <x14:conditionalFormatting xmlns:xm="http://schemas.microsoft.com/office/excel/2006/main">
          <x14:cfRule type="dataBar" id="{C4E52B14-970A-4BBC-8142-28A0927416E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Q54:Q58</xm:sqref>
        </x14:conditionalFormatting>
        <x14:conditionalFormatting xmlns:xm="http://schemas.microsoft.com/office/excel/2006/main">
          <x14:cfRule type="dataBar" id="{1BC7DAAE-13B4-45AC-982C-AF8B9625329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Q79:Q81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C8C30-8393-4444-A2AE-5FD797D94614}">
  <dimension ref="A1:AT130"/>
  <sheetViews>
    <sheetView showGridLines="0" topLeftCell="A61" zoomScaleNormal="100" workbookViewId="0">
      <selection activeCell="A21" sqref="A21"/>
    </sheetView>
  </sheetViews>
  <sheetFormatPr defaultColWidth="9" defaultRowHeight="12.75" x14ac:dyDescent="0.2"/>
  <cols>
    <col min="1" max="1" width="0.875" style="2" customWidth="1"/>
    <col min="2" max="21" width="11.625" style="3" customWidth="1"/>
    <col min="22" max="22" width="12.625" style="3" customWidth="1"/>
    <col min="23" max="23" width="10.75" style="3" customWidth="1"/>
    <col min="24" max="25" width="10.75" style="5" customWidth="1"/>
    <col min="26" max="35" width="9" style="5"/>
    <col min="36" max="16384" width="9" style="3"/>
  </cols>
  <sheetData>
    <row r="1" spans="1:46" ht="2.1" customHeight="1" x14ac:dyDescent="0.2">
      <c r="C1" s="4">
        <v>2</v>
      </c>
      <c r="D1" s="4" t="str" cm="1">
        <f t="array" ref="D1">_xlfn.IFS(C1=0,"#",C1=1,"#.0",C1=2,"#.00",C1=3,"#.000",C1=4,"#.0000",C1=5,"#.00000",C1=6,"#.000000",C1=7,"#.0000000")</f>
        <v>#.00</v>
      </c>
    </row>
    <row r="2" spans="1:46" ht="2.1" customHeight="1" x14ac:dyDescent="0.2"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46" ht="15" customHeight="1" x14ac:dyDescent="0.3">
      <c r="B3" s="6" t="s">
        <v>12</v>
      </c>
      <c r="C3" s="207" t="str">
        <f>"CQG "&amp;RTD("cqg.rtd",,"ContractData",B4&amp;"?","LongDescription")</f>
        <v>CQG Soya Beans, May 25</v>
      </c>
      <c r="D3" s="207"/>
      <c r="E3" s="207"/>
      <c r="F3" s="207"/>
      <c r="G3" s="207"/>
      <c r="H3" s="207"/>
      <c r="I3" s="207"/>
      <c r="J3" s="207"/>
      <c r="K3" s="161" t="str">
        <f>LEFT("CQG "&amp;RTD("cqg.rtd",,"ContractData",B4,"LongDescription"),LEN(C3)-8)&amp;" Forward Curves"</f>
        <v>CQG Soya Beans Forward Curves</v>
      </c>
      <c r="L3" s="161"/>
      <c r="M3" s="161"/>
      <c r="N3" s="161"/>
      <c r="O3" s="161"/>
      <c r="P3" s="161"/>
      <c r="Q3" s="161"/>
      <c r="R3" s="161"/>
      <c r="S3" s="161"/>
      <c r="T3" s="158">
        <f>RTD("cqg.rtd", ,"SystemInfo", "Linetime")</f>
        <v>45616.302291666667</v>
      </c>
      <c r="U3" s="158"/>
      <c r="V3" s="7"/>
      <c r="W3" s="8"/>
      <c r="X3" s="8"/>
      <c r="Z3" s="3"/>
      <c r="AA3" s="3"/>
      <c r="AB3" s="3"/>
      <c r="AJ3" s="5"/>
      <c r="AK3" s="5"/>
      <c r="AL3" s="5"/>
      <c r="AM3" s="5"/>
      <c r="AN3" s="5"/>
      <c r="AO3" s="5"/>
      <c r="AP3" s="5"/>
    </row>
    <row r="4" spans="1:46" ht="12" customHeight="1" x14ac:dyDescent="0.2">
      <c r="B4" s="192" t="s">
        <v>152</v>
      </c>
      <c r="C4" s="207"/>
      <c r="D4" s="207"/>
      <c r="E4" s="207"/>
      <c r="F4" s="207"/>
      <c r="G4" s="207"/>
      <c r="H4" s="207"/>
      <c r="I4" s="207"/>
      <c r="J4" s="207"/>
      <c r="K4" s="161"/>
      <c r="L4" s="161"/>
      <c r="M4" s="161"/>
      <c r="N4" s="161"/>
      <c r="O4" s="161"/>
      <c r="P4" s="161"/>
      <c r="Q4" s="161"/>
      <c r="R4" s="161"/>
      <c r="S4" s="161"/>
      <c r="T4" s="159"/>
      <c r="U4" s="159"/>
      <c r="V4" s="7"/>
      <c r="W4" s="9"/>
      <c r="X4" s="9"/>
      <c r="Z4" s="3"/>
      <c r="AA4" s="3"/>
      <c r="AB4" s="3"/>
      <c r="AJ4" s="5"/>
      <c r="AK4" s="5"/>
      <c r="AL4" s="5"/>
      <c r="AM4" s="5"/>
      <c r="AN4" s="5"/>
      <c r="AO4" s="5"/>
      <c r="AP4" s="5"/>
    </row>
    <row r="5" spans="1:46" ht="12" customHeight="1" x14ac:dyDescent="0.3">
      <c r="B5" s="192"/>
      <c r="C5" s="207"/>
      <c r="D5" s="207"/>
      <c r="E5" s="207"/>
      <c r="F5" s="207"/>
      <c r="G5" s="207"/>
      <c r="H5" s="207"/>
      <c r="I5" s="207"/>
      <c r="J5" s="207"/>
      <c r="K5" s="161"/>
      <c r="L5" s="161"/>
      <c r="M5" s="161"/>
      <c r="N5" s="161"/>
      <c r="O5" s="161"/>
      <c r="P5" s="161"/>
      <c r="Q5" s="161"/>
      <c r="R5" s="161"/>
      <c r="S5" s="161"/>
      <c r="T5" s="160"/>
      <c r="U5" s="160"/>
      <c r="V5" s="7"/>
      <c r="W5" s="8"/>
      <c r="X5" s="8"/>
      <c r="Z5" s="3"/>
      <c r="AA5" s="3"/>
      <c r="AB5" s="3"/>
      <c r="AJ5" s="5"/>
      <c r="AK5" s="5"/>
      <c r="AL5" s="5"/>
      <c r="AM5" s="5"/>
      <c r="AN5" s="5"/>
      <c r="AO5" s="5"/>
      <c r="AP5" s="5"/>
    </row>
    <row r="6" spans="1:46" ht="14.45" customHeight="1" x14ac:dyDescent="0.3">
      <c r="B6" s="10"/>
      <c r="C6" s="11"/>
      <c r="D6" s="11"/>
      <c r="E6" s="11"/>
      <c r="F6" s="11"/>
      <c r="G6" s="11"/>
      <c r="H6" s="11"/>
      <c r="I6" s="12"/>
      <c r="J6" s="11"/>
      <c r="K6" s="13" t="str">
        <f>RTD("cqg.rtd", ,"ContractData",A13, "Symbol")</f>
        <v>SOYBX24</v>
      </c>
      <c r="L6" s="14" t="str">
        <f>RTD("cqg.rtd", ,"ContractData",A14, "Symbol")</f>
        <v>SOYBZ24</v>
      </c>
      <c r="M6" s="14" t="str">
        <f>RTD("cqg.rtd", ,"ContractData",A15, "Symbol")</f>
        <v>SOYBF25</v>
      </c>
      <c r="N6" s="14" t="str">
        <f>RTD("cqg.rtd", ,"ContractData",A16, "Symbol")</f>
        <v>SOYBJ25</v>
      </c>
      <c r="O6" s="15" t="str">
        <f>RTD("cqg.rtd", ,"ContractData",A17, "Symbol")</f>
        <v>SOYBK25</v>
      </c>
      <c r="P6" s="15" t="str">
        <f>RTD("cqg.rtd", ,"ContractData",A18, "Symbol")</f>
        <v>SOYBN25</v>
      </c>
      <c r="Q6" s="16" t="str">
        <f>RTD("cqg.rtd", ,"ContractData",A19, "Symbol")</f>
        <v>SOYBU25</v>
      </c>
      <c r="R6" s="17" t="str">
        <f>RTD("cqg.rtd", ,"ContractData",A20, "Symbol")</f>
        <v>SOYBZ25</v>
      </c>
      <c r="S6" s="17" t="str">
        <f>RTD("cqg.rtd", ,"ContractData",A21, "Symbol")</f>
        <v>Obligatory parameter &lt;contract&gt;(position - 1) is not specified</v>
      </c>
      <c r="T6" s="17" t="str">
        <f>IFERROR(RTD("cqg.rtd", ,"ContractData",A22, "Symbol"),"")</f>
        <v>Obligatory parameter &lt;contract&gt;(position - 1) is not specified</v>
      </c>
      <c r="U6" s="16" t="str">
        <f>IFERROR(RTD("cqg.rtd", ,"ContractData",A23, "Symbol"),"")</f>
        <v>Obligatory parameter &lt;contract&gt;(position - 1) is not specified</v>
      </c>
      <c r="V6" s="18"/>
      <c r="W6" s="8"/>
      <c r="X6" s="8"/>
      <c r="Z6" s="3" t="str">
        <f>LEFT(RIGHT(E7,2),1)</f>
        <v/>
      </c>
      <c r="AA6" s="3"/>
      <c r="AB6" s="3" t="str">
        <f>LEFT(RIGHT(G7,2),1)</f>
        <v/>
      </c>
      <c r="AC6" s="5" t="str">
        <f>LEFT(RIGHT(H7,2),1)</f>
        <v/>
      </c>
      <c r="AD6" s="5" t="str">
        <f>LEFT(RIGHT(I7,2),1)</f>
        <v/>
      </c>
      <c r="AE6" s="5" t="str">
        <f>LEFT(RIGHT(K6,3),1)</f>
        <v>X</v>
      </c>
      <c r="AF6" s="5" t="str">
        <f>LEFT(RIGHT(L6,3),1)</f>
        <v>Z</v>
      </c>
      <c r="AG6" s="5" t="str">
        <f t="shared" ref="AG6:AN6" si="0">LEFT(RIGHT(M6,3),1)</f>
        <v>F</v>
      </c>
      <c r="AH6" s="5" t="str">
        <f t="shared" si="0"/>
        <v>J</v>
      </c>
      <c r="AI6" s="5" t="str">
        <f t="shared" si="0"/>
        <v>K</v>
      </c>
      <c r="AJ6" s="5" t="str">
        <f t="shared" si="0"/>
        <v>N</v>
      </c>
      <c r="AK6" s="5" t="str">
        <f t="shared" si="0"/>
        <v>U</v>
      </c>
      <c r="AL6" s="5" t="str">
        <f t="shared" si="0"/>
        <v>Z</v>
      </c>
      <c r="AM6" s="5" t="str">
        <f t="shared" si="0"/>
        <v>i</v>
      </c>
      <c r="AN6" s="5" t="str">
        <f t="shared" si="0"/>
        <v>i</v>
      </c>
      <c r="AO6" s="5" t="str">
        <f>LEFT(RIGHT(U6,3),1)</f>
        <v>i</v>
      </c>
      <c r="AP6" s="5" t="str">
        <f>LEFT(RIGHT(V6,3),1)</f>
        <v/>
      </c>
      <c r="AQ6" s="5" t="str">
        <f>LEFT(RIGHT(W6,2),1)</f>
        <v/>
      </c>
      <c r="AR6" s="5" t="str">
        <f>LEFT(RIGHT(X6,2),1)</f>
        <v/>
      </c>
      <c r="AS6" s="5"/>
      <c r="AT6" s="5"/>
    </row>
    <row r="7" spans="1:46" ht="14.45" customHeight="1" x14ac:dyDescent="0.2">
      <c r="B7" s="182" t="s">
        <v>1</v>
      </c>
      <c r="C7" s="193">
        <f>RTD("cqg.rtd",,"ContractData",B4&amp;"?","MT_LastAskVolume")</f>
        <v>1</v>
      </c>
      <c r="D7" s="197" t="str">
        <f>TEXT(RTD("cqg.rtd", ,"ContractData",B4&amp;"?", "Ask",,"T"),D1)</f>
        <v>7600.00</v>
      </c>
      <c r="E7" s="198"/>
      <c r="F7" s="201" t="s">
        <v>9</v>
      </c>
      <c r="G7" s="202"/>
      <c r="H7" s="202"/>
      <c r="I7" s="202"/>
      <c r="J7" s="164"/>
      <c r="K7" s="19" t="str">
        <f t="shared" ref="K7:Q7" si="1">IF(AE6="F","JAN",IF(AE6="G","FEB",IF(AE6="H","MAR",IF(AE6="J","APR",IF(AE6="K","MAY",IF(AE6="M","JUN",IF(AE6="N","JUL",IF(AE6="Q","AUG",IF(AE6="U","SEP",IF(AE6="V","OCT",IF(AE6="X","NOV",IF(AE6="Z","DEC",))))))))))))</f>
        <v>NOV</v>
      </c>
      <c r="L7" s="20" t="str">
        <f t="shared" si="1"/>
        <v>DEC</v>
      </c>
      <c r="M7" s="20" t="str">
        <f>IF(AG6="F","JAN",IF(AG6="G","FEB",IF(AG6="H","MAR",IF(AG6="J","APR",IF(AG6="K","MAY",IF(AG6="M","JUN",IF(AG6="N","JUL",IF(AG6="Q","AUG",IF(AG6="U","SEP",IF(AG6="V","OCT",IF(AG6="X","NOV",IF(AG6="Z","DEC",))))))))))))</f>
        <v>JAN</v>
      </c>
      <c r="N7" s="20" t="str">
        <f t="shared" si="1"/>
        <v>APR</v>
      </c>
      <c r="O7" s="20" t="str">
        <f t="shared" si="1"/>
        <v>MAY</v>
      </c>
      <c r="P7" s="20" t="str">
        <f t="shared" si="1"/>
        <v>JUL</v>
      </c>
      <c r="Q7" s="20" t="str">
        <f t="shared" si="1"/>
        <v>SEP</v>
      </c>
      <c r="R7" s="20" t="str">
        <f>IF(AL6="F","JAN",IF(AL6="G","FEB",IF(AL6="H","MAR",IF(AL6="J","APR",IF(AL6="K","MAY",IF(AL6="M","JUN",IF(AL6="N","JUL",IF(AL6="Q","AUG",IF(AL6="U","SEP",IF(AL6="V","OCT",IF(AL6="X","NOV",IF(AL6="Z","DEC",))))))))))))</f>
        <v>DEC</v>
      </c>
      <c r="S7" s="20">
        <f>IF(AM6="F","JAN",IF(AM6="G","FEB",IF(AM6="H","MAR",IF(AM6="J","APR",IF(AM6="K","MAY",IF(AM6="M","JUN",IF(AM6="N","JUL",IF(AM6="Q","AUG",IF(AM6="U","SEP",IF(AM6="V","OCT",IF(AM6="X","NOV",IF(AM6="Z","DEC",))))))))))))</f>
        <v>0</v>
      </c>
      <c r="T7" s="20">
        <f>IF(T6="","",IF(AN6="F","JAN",IF(AN6="G","FEB",IF(AN6="H","MAR",IF(AN6="J","APR",IF(AN6="K","MAY",IF(AN6="M","JUN",IF(AN6="N","JUL",IF(AN6="Q","AUG",IF(AN6="U","SEP",IF(AN6="V","OCT",IF(AN6="X","NOV",IF(AN6="Z","DEC",)))))))))))))</f>
        <v>0</v>
      </c>
      <c r="U7" s="21">
        <f>IF(U6="","",IF(AO6="F","JAN",IF(AO6="G","FEB",IF(AO6="H","MAR",IF(AO6="J","APR",IF(AO6="K","MAY",IF(AO6="M","JUN",IF(AO6="N","JUL",IF(AO6="Q","AUG",IF(AO6="U","SEP",IF(AO6="V","OCT",IF(AO6="X","NOV",IF(AO6="Z","DEC",)))))))))))))</f>
        <v>0</v>
      </c>
      <c r="V7" s="22" t="str">
        <f>IF(V6="","",IF(AP6="F","JAN",IF(AP6="G","FEB",IF(AP6="H","MAR",IF(AP6="J","APR",IF(AP6="K","MAY",IF(AP6="M","JUN",IF(AP6="N","JUL",IF(AP6="Q","AUG",IF(AP6="U","SEP",IF(AP6="V","OCT",IF(AP6="X","NOV",IF(AP6="Z","DEC",)))))))))))))</f>
        <v/>
      </c>
      <c r="W7" s="9"/>
      <c r="X7" s="9"/>
      <c r="Z7" s="3"/>
      <c r="AA7" s="3"/>
      <c r="AB7" s="3"/>
      <c r="AJ7" s="5"/>
      <c r="AK7" s="5"/>
      <c r="AL7" s="5"/>
      <c r="AM7" s="5"/>
      <c r="AN7" s="5"/>
      <c r="AO7" s="5"/>
      <c r="AP7" s="5"/>
    </row>
    <row r="8" spans="1:46" ht="14.45" customHeight="1" x14ac:dyDescent="0.3">
      <c r="B8" s="183"/>
      <c r="C8" s="194"/>
      <c r="D8" s="199"/>
      <c r="E8" s="200"/>
      <c r="F8" s="203"/>
      <c r="G8" s="204"/>
      <c r="H8" s="204"/>
      <c r="I8" s="204"/>
      <c r="J8" s="164"/>
      <c r="K8" s="23" t="str">
        <f>IF(RTD("cqg.rtd",,"ContractData",K6,"Ask",,"T")="","",TEXT(RTD("cqg.rtd",,"ContractData",K6,"Ask",,"T"),$D$1)&amp;" "&amp;"A")</f>
        <v/>
      </c>
      <c r="L8" s="23" t="str">
        <f>IF(RTD("cqg.rtd",,"ContractData",L6,"Ask",,"T")="","",TEXT(RTD("cqg.rtd",,"ContractData",L6,"Ask",,"T"),$D$1)&amp;" "&amp;"A")</f>
        <v/>
      </c>
      <c r="M8" s="23" t="str">
        <f>IF(RTD("cqg.rtd",,"ContractData",M6,"Ask",,"T")="","",TEXT(RTD("cqg.rtd",,"ContractData",M6,"Ask",,"T"),$D$1)&amp;" "&amp;"A")</f>
        <v/>
      </c>
      <c r="N8" s="23" t="str">
        <f>IF(RTD("cqg.rtd",,"ContractData",N6,"Ask",,"T")="","",TEXT(RTD("cqg.rtd",,"ContractData",N6,"Ask",,"T"),$D$1)&amp;" "&amp;"A")</f>
        <v>8399.80 A</v>
      </c>
      <c r="O8" s="23" t="str">
        <f>IF(RTD("cqg.rtd",,"ContractData",O6,"Ask",,"T")="","",TEXT(RTD("cqg.rtd",,"ContractData",O6,"Ask",,"T"),$D$1)&amp;" "&amp;"A")</f>
        <v>7600.00 A</v>
      </c>
      <c r="P8" s="23" t="str">
        <f>IF(RTD("cqg.rtd",,"ContractData",P6,"Ask",,"T")="","",TEXT(RTD("cqg.rtd",,"ContractData",P6,"Ask",,"T"),$D$1)&amp;" "&amp;"A")</f>
        <v>7759.80 A</v>
      </c>
      <c r="Q8" s="23" t="str">
        <f>IF(RTD("cqg.rtd",,"ContractData",Q6,"Ask",,"T")="","",TEXT(RTD("cqg.rtd",,"ContractData",Q6,"Ask",,"T"),$D$1)&amp;" "&amp;"A")</f>
        <v>7954.80 A</v>
      </c>
      <c r="R8" s="23" t="str">
        <f>IF(RTD("cqg.rtd",,"ContractData",R6,"Ask",,"T")="","",TEXT(RTD("cqg.rtd",,"ContractData",R6,"Ask",,"T"),$D$1)&amp;" "&amp;"A")</f>
        <v>8189.80 A</v>
      </c>
      <c r="S8" s="23" t="str">
        <f>IF(RTD("cqg.rtd",,"ContractData",S6,"Ask",,"T")="","",TEXT(RTD("cqg.rtd",,"ContractData",S6,"Ask",,"T"),$D$1)&amp;" "&amp;"A")</f>
        <v>768: Current Message -&gt; operators and operands out of sequence A</v>
      </c>
      <c r="T8" s="23" t="str">
        <f>IF(T6="","",IF(RTD("cqg.rtd",,"ContractData",T6,"Ask",,"T")="","",TEXT(RTD("cqg.rtd",,"ContractData",T6,"Ask",,"T"),$D$1)&amp;" "&amp;"A"))</f>
        <v>768: Current Message -&gt; operators and operands out of sequence A</v>
      </c>
      <c r="U8" s="24" t="str">
        <f>IF(U6="","",IF(RTD("cqg.rtd",,"ContractData",U6,"Ask",,"T")="","",TEXT(RTD("cqg.rtd",,"ContractData",U6,"Ask",,"T"),$D$1)&amp;" "&amp;"A"))</f>
        <v>768: Current Message -&gt; operators and operands out of sequence A</v>
      </c>
      <c r="V8" s="25" t="str">
        <f>IF(V6="","",IF(RTD("cqg.rtd",,"ContractData",V6,"Ask",,"T")="","",TEXT(RTD("cqg.rtd",,"ContractData",V6,"Ask",,"T"),$D$1)&amp;" "&amp;"A"))</f>
        <v/>
      </c>
      <c r="W8" s="8"/>
      <c r="X8" s="8"/>
      <c r="Z8" s="3"/>
      <c r="AA8" s="3"/>
      <c r="AB8" s="3"/>
      <c r="AJ8" s="5"/>
      <c r="AK8" s="5"/>
      <c r="AL8" s="5"/>
      <c r="AM8" s="5"/>
      <c r="AN8" s="5"/>
      <c r="AO8" s="5"/>
      <c r="AP8" s="5"/>
    </row>
    <row r="9" spans="1:46" ht="14.45" customHeight="1" x14ac:dyDescent="0.3">
      <c r="B9" s="195" t="s">
        <v>0</v>
      </c>
      <c r="C9" s="184">
        <f>RTD("cqg.rtd", ,"ContractData",B4&amp;"?", "MT_LastBidVolume")</f>
        <v>11</v>
      </c>
      <c r="D9" s="186" t="str">
        <f>TEXT(RTD("cqg.rtd", ,"ContractData",B4&amp;"?", "Bid",,"T"),D1)</f>
        <v>7500.00</v>
      </c>
      <c r="E9" s="186"/>
      <c r="F9" s="188" t="str">
        <f>TEXT(RTD("cqg.rtd", ,"ContractData",B4&amp;"?","LastTradeorSettle",,"T"),D1)</f>
        <v>7500.00</v>
      </c>
      <c r="G9" s="189"/>
      <c r="H9" s="205" t="str">
        <f>IF(RTD("cqg.rtd",,"ContractData",B4&amp;"?","NetLastTradeToday",,"T")&gt;0,"+"&amp;TEXT(RTD("cqg.rtd",,"ContractData",B4&amp;"?","NetLastTradeToday",,"T"),D1),TEXT(RTD("cqg.rtd",,"ContractData",B4&amp;"?","NetLastTradeToday",,"T"),$D$1))</f>
        <v>-.40</v>
      </c>
      <c r="I9" s="205"/>
      <c r="J9" s="164"/>
      <c r="K9" s="23" t="str">
        <f>IF(RTD("cqg.rtd",,"ContractData",K6,"Bid",,"T")="","",TEXT(RTD("cqg.rtd",,"ContractData",K6,"Bid",,"T"),$D$1)&amp;" "&amp;"B")</f>
        <v/>
      </c>
      <c r="L9" s="23" t="str">
        <f>IF(RTD("cqg.rtd",,"ContractData",L6,"Bid",,"T")="","",TEXT(RTD("cqg.rtd",,"ContractData",L6,"Bid",,"T"),$D$1)&amp;" "&amp;"B")</f>
        <v/>
      </c>
      <c r="M9" s="23" t="str">
        <f>IF(RTD("cqg.rtd",,"ContractData",M6,"Bid",,"T")="","",TEXT(RTD("cqg.rtd",,"ContractData",M6,"Bid",,"T"),$D$1)&amp;" "&amp;"B")</f>
        <v/>
      </c>
      <c r="N9" s="23" t="str">
        <f>IF(RTD("cqg.rtd",,"ContractData",N6,"Bid",,"T")="","",TEXT(RTD("cqg.rtd",,"ContractData",N6,"Bid",,"T"),$D$1)&amp;" "&amp;"B")</f>
        <v>7385.00 B</v>
      </c>
      <c r="O9" s="23" t="str">
        <f>IF(RTD("cqg.rtd",,"ContractData",O6,"Bid",,"T")="","",TEXT(RTD("cqg.rtd",,"ContractData",O6,"Bid",,"T"),$D$1)&amp;" "&amp;"B")</f>
        <v>7500.00 B</v>
      </c>
      <c r="P9" s="23" t="str">
        <f>IF(RTD("cqg.rtd",,"ContractData",P6,"Bid",,"T")="","",TEXT(RTD("cqg.rtd",,"ContractData",P6,"Bid",,"T"),$D$1)&amp;" "&amp;"B")</f>
        <v>7621.00 B</v>
      </c>
      <c r="Q9" s="23" t="str">
        <f>IF(RTD("cqg.rtd",,"ContractData",Q6,"Bid",,"T")="","",TEXT(RTD("cqg.rtd",,"ContractData",Q6,"Bid",,"T"),$D$1)&amp;" "&amp;"B")</f>
        <v>7721.00 B</v>
      </c>
      <c r="R9" s="23" t="str">
        <f>IF(RTD("cqg.rtd",,"ContractData",R6,"Bid",,"T")="","",TEXT(RTD("cqg.rtd",,"ContractData",R6,"Bid",,"T"),$D$1)&amp;" "&amp;"B")</f>
        <v>7821.00 B</v>
      </c>
      <c r="S9" s="23" t="str">
        <f>IF(RTD("cqg.rtd",,"ContractData",S6,"Bid",,"T")="","",TEXT(RTD("cqg.rtd",,"ContractData",S6,"Bid",,"T"),$D$1)&amp;" "&amp;"B")</f>
        <v>768: Current Message -&gt; operators and operands out of sequence B</v>
      </c>
      <c r="T9" s="23" t="str">
        <f>IF(T6="","",IF(RTD("cqg.rtd",,"ContractData",T6,"Bid",,"T")="","",TEXT(RTD("cqg.rtd",,"ContractData",T6,"Bid",,"T"),$D$1)&amp;" "&amp;"B"))</f>
        <v>768: Current Message -&gt; operators and operands out of sequence B</v>
      </c>
      <c r="U9" s="24" t="str">
        <f>IF(U6="","",IF(RTD("cqg.rtd",,"ContractData",U6,"Bid",,"T")="","",TEXT(RTD("cqg.rtd",,"ContractData",U6,"Bid",,"T"),$D$1)&amp;" "&amp;"B"))</f>
        <v>768: Current Message -&gt; operators and operands out of sequence B</v>
      </c>
      <c r="V9" s="25" t="str">
        <f>IF(V6="","",IF(RTD("cqg.rtd",,"ContractData",V6,"Bid",,"T")="","",TEXT(RTD("cqg.rtd",,"ContractData",V6,"Bid",,"T"),$D$1)&amp;" "&amp;"B"))</f>
        <v/>
      </c>
      <c r="W9" s="8"/>
      <c r="X9" s="8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46" ht="14.45" customHeight="1" x14ac:dyDescent="0.3">
      <c r="B10" s="196"/>
      <c r="C10" s="185"/>
      <c r="D10" s="187"/>
      <c r="E10" s="187"/>
      <c r="F10" s="190"/>
      <c r="G10" s="191"/>
      <c r="H10" s="206"/>
      <c r="I10" s="206"/>
      <c r="J10" s="164"/>
      <c r="K10" s="23" t="str">
        <f>IF(RTD("cqg.rtd", ,"ContractData",K6,"LastTradeorSettle",,"T")="","",TEXT(RTD("cqg.rtd", ,"ContractData",K6,"LastTradeorSettle",,"T"),$D$1)&amp;" "&amp;"L")</f>
        <v/>
      </c>
      <c r="L10" s="23" t="str">
        <f>IF(RTD("cqg.rtd", ,"ContractData",L6,"LastTradeorSettle",,"T")="","",TEXT(RTD("cqg.rtd", ,"ContractData",L6,"LastTradeorSettle",,"T"),$D$1)&amp;" "&amp;"L")</f>
        <v/>
      </c>
      <c r="M10" s="23" t="str">
        <f>IF(RTD("cqg.rtd", ,"ContractData",M6,"LastTradeorSettle",,"T")="","",TEXT(RTD("cqg.rtd", ,"ContractData",M6,"LastTradeorSettle",,"T"),$D$1)&amp;" "&amp;"L")</f>
        <v/>
      </c>
      <c r="N10" s="23" t="str">
        <f>IF(RTD("cqg.rtd", ,"ContractData",N6,"LastTradeorSettle",,"T")="","",TEXT(RTD("cqg.rtd", ,"ContractData",N6,"LastTradeorSettle",,"T"),$D$1)&amp;" "&amp;"L")</f>
        <v/>
      </c>
      <c r="O10" s="23" t="str">
        <f>IF(RTD("cqg.rtd", ,"ContractData",O6,"LastTradeorSettle",,"T")="","",TEXT(RTD("cqg.rtd", ,"ContractData",O6,"LastTradeorSettle",,"T"),$D$1)&amp;" "&amp;"L")</f>
        <v>7500.00 L</v>
      </c>
      <c r="P10" s="23" t="str">
        <f>IF(RTD("cqg.rtd", ,"ContractData",P6,"LastTradeorSettle",,"T")="","",TEXT(RTD("cqg.rtd", ,"ContractData",P6,"LastTradeorSettle",,"T"),$D$1)&amp;" "&amp;"L")</f>
        <v/>
      </c>
      <c r="Q10" s="23" t="str">
        <f>IF(RTD("cqg.rtd", ,"ContractData",Q6,"LastTradeorSettle",,"T")="","",TEXT(RTD("cqg.rtd", ,"ContractData",Q6,"LastTradeorSettle",,"T"),$D$1)&amp;" "&amp;"L")</f>
        <v/>
      </c>
      <c r="R10" s="23" t="str">
        <f>IF(RTD("cqg.rtd", ,"ContractData",R6,"LastTradeorSettle",,"T")="","",TEXT(RTD("cqg.rtd", ,"ContractData",R6,"LastTradeorSettle",,"T"),$D$1)&amp;" "&amp;"L")</f>
        <v/>
      </c>
      <c r="S10" s="23" t="str">
        <f>IF(RTD("cqg.rtd", ,"ContractData",S6,"LastTradeorSettle",,"T")="","",TEXT(RTD("cqg.rtd", ,"ContractData",S6,"LastTradeorSettle",,"T"),$D$1)&amp;" "&amp;"L")</f>
        <v>768: Current Message -&gt; operators and operands out of sequence L</v>
      </c>
      <c r="T10" s="23" t="str">
        <f>IF(T6="","",IF(RTD("cqg.rtd", ,"ContractData",T6,"LastTradeorSettle",,"T")="","",TEXT(RTD("cqg.rtd", ,"ContractData",T6,"LastTradeorSettle",,"T"),$D$1)&amp;" "&amp;"L"))</f>
        <v>768: Current Message -&gt; operators and operands out of sequence L</v>
      </c>
      <c r="U10" s="24" t="str">
        <f>IF(U6="","",IF(RTD("cqg.rtd", ,"ContractData",U6,"LastTradeorSettle",,"T")="","",TEXT(RTD("cqg.rtd", ,"ContractData",U6,"LastTradeorSettle",,"T"),$D$1)&amp;" "&amp;"L"))</f>
        <v>768: Current Message -&gt; operators and operands out of sequence L</v>
      </c>
      <c r="V10" s="25" t="str">
        <f>IF(V6="","",IF(RTD("cqg.rtd", ,"ContractData",V6,"LastTradeorSettle",,"T")="","",TEXT(RTD("cqg.rtd", ,"ContractData",V6,"LastTradeorSettle",,"T"),$D$1)&amp;" "&amp;"L"))</f>
        <v/>
      </c>
      <c r="W10" s="8"/>
      <c r="X10" s="8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46" ht="14.45" hidden="1" customHeight="1" x14ac:dyDescent="0.3">
      <c r="B11" s="26"/>
      <c r="C11" s="27"/>
      <c r="D11" s="28"/>
      <c r="E11" s="28"/>
      <c r="F11" s="29"/>
      <c r="G11" s="29"/>
      <c r="H11" s="29"/>
      <c r="I11" s="29"/>
      <c r="J11" s="30"/>
      <c r="K11" s="31"/>
      <c r="L11" s="32"/>
      <c r="M11" s="32"/>
      <c r="N11" s="32"/>
      <c r="O11" s="32"/>
      <c r="P11" s="32"/>
      <c r="Q11" s="32"/>
      <c r="R11" s="32"/>
      <c r="S11" s="32"/>
      <c r="T11" s="32"/>
      <c r="U11" s="33"/>
      <c r="V11" s="34"/>
      <c r="W11" s="35"/>
      <c r="X11" s="36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46" ht="14.45" customHeight="1" x14ac:dyDescent="0.2">
      <c r="B12" s="37" t="s">
        <v>10</v>
      </c>
      <c r="C12" s="38" t="s">
        <v>4</v>
      </c>
      <c r="D12" s="38" t="s">
        <v>5</v>
      </c>
      <c r="E12" s="38" t="s">
        <v>6</v>
      </c>
      <c r="F12" s="38" t="s">
        <v>3</v>
      </c>
      <c r="G12" s="38" t="s">
        <v>7</v>
      </c>
      <c r="H12" s="38" t="s">
        <v>7</v>
      </c>
      <c r="I12" s="39" t="s">
        <v>8</v>
      </c>
      <c r="J12" s="40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2"/>
      <c r="W12" s="4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46" ht="14.45" customHeight="1" x14ac:dyDescent="0.3">
      <c r="A13" s="1" t="s">
        <v>112</v>
      </c>
      <c r="B13" s="44" t="str">
        <f>IFERROR(RIGHT(RTD("cqg.rtd",,"ContractData",A13, "LongDescription"),7),"")</f>
        <v xml:space="preserve"> Nov 24</v>
      </c>
      <c r="C13" s="45" t="str">
        <f>IFERROR(TEXT(RTD("cqg.rtd", ,"ContractData",A13, "Open",,"T"),$D$1),"")</f>
        <v/>
      </c>
      <c r="D13" s="45" t="str">
        <f>IFERROR(TEXT(RTD("cqg.rtd", ,"ContractData",A13, "High",,"T"),$D$1),"")</f>
        <v/>
      </c>
      <c r="E13" s="45" t="str">
        <f>IFERROR(TEXT(RTD("cqg.rtd", ,"ContractData",A13, "Low",,"T"),$D$1),"")</f>
        <v/>
      </c>
      <c r="F13" s="45" t="str">
        <f>IFERROR(TEXT(RTD("cqg.rtd", ,"ContractData",A13, "LastTradeorSettle",,"T"),$D$1),"")</f>
        <v/>
      </c>
      <c r="G13" s="45" t="str">
        <f>IFERROR(TEXT(RTD("cqg.rtd",,"ContractData",A13,"NetLastTradeToday",,"T"),$D$1)*1,"")</f>
        <v/>
      </c>
      <c r="H13" s="45" t="str">
        <f>IFERROR(TEXT(RTD("cqg.rtd",,"ContractData",A13,"NetLastTradeToday",,"T"),$D$1)*1,"")</f>
        <v/>
      </c>
      <c r="I13" s="46">
        <f>IFERROR(RTD("cqg.rtd", ,"ContractData",A13, "T_CVol"),"")</f>
        <v>0</v>
      </c>
      <c r="J13" s="47"/>
      <c r="K13" s="217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9"/>
      <c r="W13" s="48"/>
      <c r="X13" s="8"/>
      <c r="Y13" s="5" t="s">
        <v>2</v>
      </c>
      <c r="Z13" s="3" t="s">
        <v>2</v>
      </c>
      <c r="AA13" s="3"/>
      <c r="AB13" s="3"/>
      <c r="AC13" s="3"/>
      <c r="AD13" s="3"/>
      <c r="AE13" s="3"/>
      <c r="AF13" s="3"/>
      <c r="AG13" s="3"/>
      <c r="AH13" s="3"/>
      <c r="AI13" s="3"/>
    </row>
    <row r="14" spans="1:46" ht="14.45" customHeight="1" x14ac:dyDescent="0.3">
      <c r="A14" s="1" t="s">
        <v>113</v>
      </c>
      <c r="B14" s="44" t="str">
        <f>IFERROR(RIGHT(RTD("cqg.rtd",,"ContractData",A14, "LongDescription"),7),"")</f>
        <v xml:space="preserve"> Dec 24</v>
      </c>
      <c r="C14" s="45" t="str">
        <f>IFERROR(TEXT(RTD("cqg.rtd", ,"ContractData",A14, "Open",,"T"),$D$1),"")</f>
        <v/>
      </c>
      <c r="D14" s="45" t="str">
        <f>IFERROR(TEXT(RTD("cqg.rtd", ,"ContractData",A14, "High",,"T"),$D$1),"")</f>
        <v/>
      </c>
      <c r="E14" s="45" t="str">
        <f>IFERROR(TEXT(RTD("cqg.rtd", ,"ContractData",A14, "Low",,"T"),$D$1),"")</f>
        <v/>
      </c>
      <c r="F14" s="45" t="str">
        <f>IFERROR(TEXT(RTD("cqg.rtd", ,"ContractData",A14, "LastTradeorSettle",,"T"),$D$1),"")</f>
        <v/>
      </c>
      <c r="G14" s="45" t="str">
        <f>IFERROR(TEXT(RTD("cqg.rtd",,"ContractData",A14,"NetLastTradeToday",,"T"),$D$1)*1,"")</f>
        <v/>
      </c>
      <c r="H14" s="45" t="str">
        <f>IFERROR(TEXT(RTD("cqg.rtd",,"ContractData",A14,"NetLastTradeToday",,"T"),$D$1)*1,"")</f>
        <v/>
      </c>
      <c r="I14" s="46">
        <f>IFERROR(RTD("cqg.rtd", ,"ContractData",A14, "T_CVol"),"")</f>
        <v>0</v>
      </c>
      <c r="J14" s="47"/>
      <c r="K14" s="217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9"/>
      <c r="W14" s="48"/>
      <c r="X14" s="8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46" ht="14.45" customHeight="1" x14ac:dyDescent="0.3">
      <c r="A15" s="1" t="s">
        <v>114</v>
      </c>
      <c r="B15" s="44" t="str">
        <f>IFERROR(RIGHT(RTD("cqg.rtd",,"ContractData",A15, "LongDescription"),7),"")</f>
        <v xml:space="preserve"> Jan 25</v>
      </c>
      <c r="C15" s="45" t="str">
        <f>IFERROR(TEXT(RTD("cqg.rtd", ,"ContractData",A15, "Open",,"T"),$D$1),"")</f>
        <v/>
      </c>
      <c r="D15" s="45" t="str">
        <f>IFERROR(TEXT(RTD("cqg.rtd", ,"ContractData",A15, "High",,"T"),$D$1),"")</f>
        <v/>
      </c>
      <c r="E15" s="45" t="str">
        <f>IFERROR(TEXT(RTD("cqg.rtd", ,"ContractData",A15, "Low",,"T"),$D$1),"")</f>
        <v/>
      </c>
      <c r="F15" s="45" t="str">
        <f>IFERROR(TEXT(RTD("cqg.rtd", ,"ContractData",A15, "LastTradeorSettle",,"T"),$D$1),"")</f>
        <v/>
      </c>
      <c r="G15" s="45" t="str">
        <f>IFERROR(TEXT(RTD("cqg.rtd",,"ContractData",A15,"NetLastTradeToday",,"T"),$D$1)*1,"")</f>
        <v/>
      </c>
      <c r="H15" s="45" t="str">
        <f>IFERROR(TEXT(RTD("cqg.rtd",,"ContractData",A15,"NetLastTradeToday",,"T"),$D$1)*1,"")</f>
        <v/>
      </c>
      <c r="I15" s="46">
        <f>IFERROR(RTD("cqg.rtd", ,"ContractData",A15, "T_CVol"),"")</f>
        <v>0</v>
      </c>
      <c r="J15" s="47"/>
      <c r="K15" s="217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9"/>
      <c r="W15" s="48"/>
      <c r="X15" s="8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46" ht="14.45" customHeight="1" x14ac:dyDescent="0.3">
      <c r="A16" s="1" t="s">
        <v>115</v>
      </c>
      <c r="B16" s="44" t="str">
        <f>IFERROR(RIGHT(RTD("cqg.rtd",,"ContractData",A16, "LongDescription"),7),"")</f>
        <v xml:space="preserve"> Apr 25</v>
      </c>
      <c r="C16" s="45" t="str">
        <f>IFERROR(TEXT(RTD("cqg.rtd", ,"ContractData",A16, "Open",,"T"),$D$1),"")</f>
        <v/>
      </c>
      <c r="D16" s="45" t="str">
        <f>IFERROR(TEXT(RTD("cqg.rtd", ,"ContractData",A16, "High",,"T"),$D$1),"")</f>
        <v/>
      </c>
      <c r="E16" s="45" t="str">
        <f>IFERROR(TEXT(RTD("cqg.rtd", ,"ContractData",A16, "Low",,"T"),$D$1),"")</f>
        <v/>
      </c>
      <c r="F16" s="45" t="str">
        <f>IFERROR(TEXT(RTD("cqg.rtd", ,"ContractData",A16, "LastTradeorSettle",,"T"),$D$1),"")</f>
        <v/>
      </c>
      <c r="G16" s="45" t="str">
        <f>IFERROR(TEXT(RTD("cqg.rtd",,"ContractData",A16,"NetLastTradeToday",,"T"),$D$1)*1,"")</f>
        <v/>
      </c>
      <c r="H16" s="45" t="str">
        <f>IFERROR(TEXT(RTD("cqg.rtd",,"ContractData",A16,"NetLastTradeToday",,"T"),$D$1)*1,"")</f>
        <v/>
      </c>
      <c r="I16" s="46">
        <f>IFERROR(RTD("cqg.rtd", ,"ContractData",A16, "T_CVol"),"")</f>
        <v>0</v>
      </c>
      <c r="J16" s="47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1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6" ht="14.45" customHeight="1" x14ac:dyDescent="0.3">
      <c r="A17" s="1" t="s">
        <v>116</v>
      </c>
      <c r="B17" s="44" t="str">
        <f>IFERROR(RIGHT(RTD("cqg.rtd",,"ContractData",A17, "LongDescription"),7),"")</f>
        <v xml:space="preserve"> May 25</v>
      </c>
      <c r="C17" s="45" t="str">
        <f>IFERROR(TEXT(RTD("cqg.rtd", ,"ContractData",A17, "Open",,"T"),$D$1),"")</f>
        <v>7500.00</v>
      </c>
      <c r="D17" s="45" t="str">
        <f>IFERROR(TEXT(RTD("cqg.rtd", ,"ContractData",A17, "High",,"T"),$D$1),"")</f>
        <v>7500.00</v>
      </c>
      <c r="E17" s="45" t="str">
        <f>IFERROR(TEXT(RTD("cqg.rtd", ,"ContractData",A17, "Low",,"T"),$D$1),"")</f>
        <v>7500.00</v>
      </c>
      <c r="F17" s="45" t="str">
        <f>IFERROR(TEXT(RTD("cqg.rtd", ,"ContractData",A17, "LastTradeorSettle",,"T"),$D$1),"")</f>
        <v>7500.00</v>
      </c>
      <c r="G17" s="45">
        <f>IFERROR(TEXT(RTD("cqg.rtd",,"ContractData",A17,"NetLastTradeToday",,"T"),$D$1)*1,"")</f>
        <v>-0.4</v>
      </c>
      <c r="H17" s="45">
        <f>IFERROR(TEXT(RTD("cqg.rtd",,"ContractData",A17,"NetLastTradeToday",,"T"),$D$1)*1,"")</f>
        <v>-0.4</v>
      </c>
      <c r="I17" s="46">
        <f>IFERROR(RTD("cqg.rtd", ,"ContractData",A17, "T_CVol"),"")</f>
        <v>3</v>
      </c>
      <c r="J17" s="47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3"/>
      <c r="X17" s="5" t="s">
        <v>2</v>
      </c>
      <c r="Z17" s="35"/>
      <c r="AA17" s="35"/>
      <c r="AB17" s="35"/>
      <c r="AC17" s="35"/>
      <c r="AD17" s="3"/>
      <c r="AE17" s="3"/>
      <c r="AF17" s="3"/>
      <c r="AG17" s="3"/>
      <c r="AH17" s="3"/>
      <c r="AI17" s="3"/>
    </row>
    <row r="18" spans="1:36" ht="15" customHeight="1" x14ac:dyDescent="0.3">
      <c r="A18" s="1" t="s">
        <v>117</v>
      </c>
      <c r="B18" s="44" t="str">
        <f>IFERROR(RIGHT(RTD("cqg.rtd",,"ContractData",A18, "LongDescription"),7),"")</f>
        <v xml:space="preserve"> Jul 25</v>
      </c>
      <c r="C18" s="45" t="str">
        <f>IFERROR(TEXT(RTD("cqg.rtd", ,"ContractData",A18, "Open",,"T"),$D$1),"")</f>
        <v/>
      </c>
      <c r="D18" s="45" t="str">
        <f>IFERROR(TEXT(RTD("cqg.rtd", ,"ContractData",A18, "High",,"T"),$D$1),"")</f>
        <v/>
      </c>
      <c r="E18" s="45" t="str">
        <f>IFERROR(TEXT(RTD("cqg.rtd", ,"ContractData",A18, "Low",,"T"),$D$1),"")</f>
        <v/>
      </c>
      <c r="F18" s="45" t="str">
        <f>IFERROR(TEXT(RTD("cqg.rtd", ,"ContractData",A18, "LastTradeorSettle",,"T"),$D$1),"")</f>
        <v/>
      </c>
      <c r="G18" s="45" t="str">
        <f>IFERROR(TEXT(RTD("cqg.rtd",,"ContractData",A18,"NetLastTradeToday",,"T"),$D$1)*1,"")</f>
        <v/>
      </c>
      <c r="H18" s="45" t="str">
        <f>IFERROR(TEXT(RTD("cqg.rtd",,"ContractData",A18,"NetLastTradeToday",,"T"),$D$1)*1,"")</f>
        <v/>
      </c>
      <c r="I18" s="46">
        <f>IFERROR(RTD("cqg.rtd", ,"ContractData",A18, "T_CVol"),"")</f>
        <v>0</v>
      </c>
      <c r="J18" s="47"/>
      <c r="K18" s="52"/>
      <c r="L18" s="52"/>
      <c r="M18" s="52"/>
      <c r="N18" s="52"/>
      <c r="O18" s="52"/>
      <c r="P18" s="52"/>
      <c r="Q18" s="52"/>
      <c r="R18" s="54"/>
      <c r="S18" s="55"/>
      <c r="T18" s="55"/>
      <c r="U18" s="55"/>
      <c r="V18" s="56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6" ht="15" customHeight="1" x14ac:dyDescent="0.3">
      <c r="A19" s="1" t="s">
        <v>118</v>
      </c>
      <c r="B19" s="44" t="str">
        <f>IFERROR(RIGHT(RTD("cqg.rtd",,"ContractData",A19, "LongDescription"),7),"")</f>
        <v xml:space="preserve"> Sep 25</v>
      </c>
      <c r="C19" s="45" t="str">
        <f>IFERROR(TEXT(RTD("cqg.rtd", ,"ContractData",A19, "Open",,"T"),$D$1),"")</f>
        <v/>
      </c>
      <c r="D19" s="45" t="str">
        <f>IFERROR(TEXT(RTD("cqg.rtd", ,"ContractData",A19, "High",,"T"),$D$1),"")</f>
        <v/>
      </c>
      <c r="E19" s="45" t="str">
        <f>IFERROR(TEXT(RTD("cqg.rtd", ,"ContractData",A19, "Low",,"T"),$D$1),"")</f>
        <v/>
      </c>
      <c r="F19" s="45" t="str">
        <f>IFERROR(TEXT(RTD("cqg.rtd", ,"ContractData",A19, "LastTradeorSettle",,"T"),$D$1),"")</f>
        <v/>
      </c>
      <c r="G19" s="45" t="str">
        <f>IFERROR(TEXT(RTD("cqg.rtd",,"ContractData",A19,"NetLastTradeToday",,"T"),$D$1)*1,"")</f>
        <v/>
      </c>
      <c r="H19" s="45" t="str">
        <f>IFERROR(TEXT(RTD("cqg.rtd",,"ContractData",A19,"NetLastTradeToday",,"T"),$D$1)*1,"")</f>
        <v/>
      </c>
      <c r="I19" s="46">
        <f>IFERROR(RTD("cqg.rtd", ,"ContractData",A19, "T_CVol"),"")</f>
        <v>0</v>
      </c>
      <c r="J19" s="47"/>
      <c r="K19" s="52"/>
      <c r="L19" s="52"/>
      <c r="M19" s="52"/>
      <c r="N19" s="52"/>
      <c r="O19" s="52"/>
      <c r="P19" s="52"/>
      <c r="Q19" s="52"/>
      <c r="R19" s="54"/>
      <c r="S19" s="55"/>
      <c r="T19" s="55"/>
      <c r="U19" s="55"/>
      <c r="V19" s="56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6" ht="15" customHeight="1" x14ac:dyDescent="0.3">
      <c r="A20" s="1" t="s">
        <v>119</v>
      </c>
      <c r="B20" s="44" t="str">
        <f>IFERROR(RIGHT(RTD("cqg.rtd",,"ContractData",A20, "LongDescription"),7),"")</f>
        <v xml:space="preserve"> Dec 25</v>
      </c>
      <c r="C20" s="45" t="str">
        <f>IFERROR(TEXT(RTD("cqg.rtd", ,"ContractData",A20, "Open",,"T"),$D$1),"")</f>
        <v/>
      </c>
      <c r="D20" s="45" t="str">
        <f>IFERROR(TEXT(RTD("cqg.rtd", ,"ContractData",A20, "High",,"T"),$D$1),"")</f>
        <v/>
      </c>
      <c r="E20" s="45" t="str">
        <f>IFERROR(TEXT(RTD("cqg.rtd", ,"ContractData",A20, "Low",,"T"),$D$1),"")</f>
        <v/>
      </c>
      <c r="F20" s="45" t="str">
        <f>IFERROR(TEXT(RTD("cqg.rtd", ,"ContractData",A20, "LastTradeorSettle",,"T"),$D$1),"")</f>
        <v/>
      </c>
      <c r="G20" s="45" t="str">
        <f>IFERROR(TEXT(RTD("cqg.rtd",,"ContractData",A20,"NetLastTradeToday",,"T"),$D$1)*1,"")</f>
        <v/>
      </c>
      <c r="H20" s="45" t="str">
        <f>IFERROR(TEXT(RTD("cqg.rtd",,"ContractData",A20,"NetLastTradeToday",,"T"),$D$1)*1,"")</f>
        <v/>
      </c>
      <c r="I20" s="46">
        <f>IFERROR(RTD("cqg.rtd", ,"ContractData",A20, "T_CVol"),"")</f>
        <v>0</v>
      </c>
      <c r="J20" s="47"/>
      <c r="K20" s="52"/>
      <c r="L20" s="52"/>
      <c r="M20" s="52"/>
      <c r="N20" s="52"/>
      <c r="O20" s="52"/>
      <c r="P20" s="52"/>
      <c r="Q20" s="52"/>
      <c r="R20" s="57"/>
      <c r="S20" s="55"/>
      <c r="T20" s="55"/>
      <c r="U20" s="55"/>
      <c r="V20" s="56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6" ht="15" customHeight="1" x14ac:dyDescent="0.3">
      <c r="A21" s="1"/>
      <c r="B21" s="44"/>
      <c r="C21" s="45"/>
      <c r="D21" s="45"/>
      <c r="E21" s="45"/>
      <c r="F21" s="45"/>
      <c r="G21" s="45"/>
      <c r="H21" s="45"/>
      <c r="I21" s="46"/>
      <c r="J21" s="47"/>
      <c r="K21" s="52"/>
      <c r="L21" s="52"/>
      <c r="M21" s="52"/>
      <c r="N21" s="52"/>
      <c r="O21" s="52"/>
      <c r="P21" s="52"/>
      <c r="Q21" s="52"/>
      <c r="R21" s="54"/>
      <c r="S21" s="55"/>
      <c r="T21" s="55"/>
      <c r="U21" s="55"/>
      <c r="V21" s="56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6" ht="15" customHeight="1" x14ac:dyDescent="0.3">
      <c r="A22" s="1"/>
      <c r="B22" s="44"/>
      <c r="C22" s="45"/>
      <c r="D22" s="45"/>
      <c r="E22" s="45"/>
      <c r="F22" s="45"/>
      <c r="G22" s="45"/>
      <c r="H22" s="45"/>
      <c r="I22" s="46"/>
      <c r="J22" s="47"/>
      <c r="K22" s="52"/>
      <c r="L22" s="52"/>
      <c r="M22" s="52"/>
      <c r="N22" s="52"/>
      <c r="O22" s="52"/>
      <c r="P22" s="52"/>
      <c r="Q22" s="52"/>
      <c r="R22" s="54"/>
      <c r="S22" s="55"/>
      <c r="T22" s="55"/>
      <c r="U22" s="55"/>
      <c r="V22" s="56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6" ht="15" customHeight="1" x14ac:dyDescent="0.3">
      <c r="A23" s="1"/>
      <c r="B23" s="44"/>
      <c r="C23" s="45"/>
      <c r="D23" s="45"/>
      <c r="E23" s="45"/>
      <c r="F23" s="45"/>
      <c r="G23" s="45"/>
      <c r="H23" s="45"/>
      <c r="I23" s="46"/>
      <c r="J23" s="47"/>
      <c r="K23" s="52"/>
      <c r="L23" s="52"/>
      <c r="M23" s="52"/>
      <c r="N23" s="52"/>
      <c r="O23" s="52"/>
      <c r="P23" s="52"/>
      <c r="Q23" s="52"/>
      <c r="R23" s="54"/>
      <c r="S23" s="55"/>
      <c r="T23" s="55"/>
      <c r="U23" s="55"/>
      <c r="V23" s="56"/>
    </row>
    <row r="24" spans="1:36" ht="15" customHeight="1" x14ac:dyDescent="0.3">
      <c r="B24" s="44"/>
      <c r="C24" s="45"/>
      <c r="D24" s="45"/>
      <c r="E24" s="45"/>
      <c r="F24" s="45"/>
      <c r="G24" s="45"/>
      <c r="H24" s="45"/>
      <c r="I24" s="46"/>
      <c r="J24" s="47"/>
      <c r="K24" s="52"/>
      <c r="L24" s="52"/>
      <c r="M24" s="52"/>
      <c r="N24" s="52"/>
      <c r="O24" s="52"/>
      <c r="P24" s="52"/>
      <c r="Q24" s="52"/>
      <c r="R24" s="54"/>
      <c r="S24" s="55"/>
      <c r="T24" s="55"/>
      <c r="U24" s="55"/>
      <c r="V24" s="56"/>
    </row>
    <row r="25" spans="1:36" ht="12" customHeight="1" x14ac:dyDescent="0.3">
      <c r="B25" s="181"/>
      <c r="C25" s="175"/>
      <c r="D25" s="58"/>
      <c r="E25" s="59"/>
      <c r="F25" s="60"/>
      <c r="G25" s="59"/>
      <c r="H25" s="61"/>
      <c r="I25" s="59"/>
      <c r="J25" s="62"/>
      <c r="K25" s="63"/>
      <c r="L25" s="63"/>
      <c r="M25" s="63"/>
      <c r="N25" s="63"/>
      <c r="O25" s="63"/>
      <c r="P25" s="63"/>
      <c r="Q25" s="63"/>
      <c r="R25" s="64"/>
      <c r="S25" s="65"/>
      <c r="T25" s="65"/>
      <c r="U25" s="66"/>
      <c r="V25" s="55"/>
    </row>
    <row r="26" spans="1:36" ht="15" customHeight="1" x14ac:dyDescent="0.2">
      <c r="B26" s="171" t="s">
        <v>58</v>
      </c>
      <c r="C26" s="172"/>
      <c r="D26" s="172"/>
      <c r="E26" s="172"/>
      <c r="F26" s="172"/>
      <c r="G26" s="172"/>
      <c r="H26" s="172"/>
      <c r="I26" s="173"/>
      <c r="J26" s="67"/>
      <c r="K26" s="165" t="s">
        <v>59</v>
      </c>
      <c r="L26" s="166"/>
      <c r="M26" s="166"/>
      <c r="N26" s="166"/>
      <c r="O26" s="166"/>
      <c r="P26" s="166"/>
      <c r="Q26" s="166"/>
      <c r="R26" s="167"/>
      <c r="S26" s="68"/>
      <c r="T26" s="68"/>
      <c r="U26" s="68"/>
      <c r="V26" s="68"/>
      <c r="AJ26" s="5"/>
    </row>
    <row r="27" spans="1:36" ht="15" customHeight="1" x14ac:dyDescent="0.3">
      <c r="B27" s="168"/>
      <c r="C27" s="169"/>
      <c r="D27" s="169"/>
      <c r="E27" s="169"/>
      <c r="F27" s="169"/>
      <c r="G27" s="169"/>
      <c r="H27" s="169"/>
      <c r="I27" s="170"/>
      <c r="J27" s="67"/>
      <c r="K27" s="168"/>
      <c r="L27" s="169"/>
      <c r="M27" s="169"/>
      <c r="N27" s="169"/>
      <c r="O27" s="169"/>
      <c r="P27" s="169"/>
      <c r="Q27" s="169"/>
      <c r="R27" s="170"/>
      <c r="S27" s="69"/>
      <c r="T27" s="70"/>
      <c r="U27" s="70"/>
      <c r="V27" s="70"/>
    </row>
    <row r="28" spans="1:36" ht="15" customHeight="1" x14ac:dyDescent="0.3">
      <c r="B28" s="37" t="s">
        <v>10</v>
      </c>
      <c r="C28" s="38" t="s">
        <v>4</v>
      </c>
      <c r="D28" s="38" t="s">
        <v>5</v>
      </c>
      <c r="E28" s="38" t="s">
        <v>6</v>
      </c>
      <c r="F28" s="38" t="s">
        <v>3</v>
      </c>
      <c r="G28" s="38" t="s">
        <v>7</v>
      </c>
      <c r="H28" s="38" t="s">
        <v>7</v>
      </c>
      <c r="I28" s="71" t="s">
        <v>8</v>
      </c>
      <c r="J28" s="72"/>
      <c r="K28" s="37" t="s">
        <v>10</v>
      </c>
      <c r="L28" s="38" t="s">
        <v>4</v>
      </c>
      <c r="M28" s="38" t="s">
        <v>5</v>
      </c>
      <c r="N28" s="38" t="s">
        <v>6</v>
      </c>
      <c r="O28" s="38" t="s">
        <v>3</v>
      </c>
      <c r="P28" s="38" t="s">
        <v>7</v>
      </c>
      <c r="Q28" s="38" t="s">
        <v>7</v>
      </c>
      <c r="R28" s="71" t="s">
        <v>8</v>
      </c>
      <c r="S28" s="70"/>
      <c r="T28" s="70"/>
      <c r="U28" s="70"/>
      <c r="V28" s="70"/>
      <c r="X28" s="5" t="s">
        <v>2</v>
      </c>
    </row>
    <row r="29" spans="1:36" ht="15" customHeight="1" x14ac:dyDescent="0.3">
      <c r="A29" s="1" t="s">
        <v>120</v>
      </c>
      <c r="B29" s="73" t="str">
        <f>LEFT(RIGHT(RTD("cqg.rtd", ,"ContractData",A29, "LongDescription",, "T"),14),3)&amp;" &amp; "&amp;LEFT(RIGHT(RTD("cqg.rtd", ,"ContractData",A29, "LongDescription",, "T"),4),3)</f>
        <v>Spr &amp; c 2</v>
      </c>
      <c r="C29" s="45" t="str">
        <f>IF(B29="","",TEXT(RTD("cqg.rtd", ,"ContractData",A29, "Open",,"T"),$D$1))</f>
        <v/>
      </c>
      <c r="D29" s="45" t="str">
        <f>IF(B29="","",TEXT(RTD("cqg.rtd",,"ContractData",A29,"High",,"T"),$D$1))</f>
        <v/>
      </c>
      <c r="E29" s="45" t="str">
        <f>IF(B29="","",TEXT(RTD("cqg.rtd", ,"ContractData",A29, "Low",,"T"),$D$1))</f>
        <v/>
      </c>
      <c r="F29" s="45" t="str">
        <f>IFERROR(IF(B29="","",TEXT(RTD("cqg.rtd",,"ContractData",A29,"LastTradeorSettle",,"T"),$D$1))*1,"")</f>
        <v/>
      </c>
      <c r="G29" s="74" t="str">
        <f>IFERROR(IF(B29="","",TEXT(RTD("cqg.rtd",,"ContractData",A29,"NetLastTradeToday",,"T"),$D$1)*1),"")</f>
        <v/>
      </c>
      <c r="H29" s="75" t="str">
        <f>IFERROR(IF(B29="","",TEXT(RTD("cqg.rtd",,"ContractData",A29,"NetLastTradeToday",,"T"),$D$1)*1),"")</f>
        <v/>
      </c>
      <c r="I29" s="76">
        <f>IF(B29="","",RTD("cqg.rtd", ,"ContractData",A29, "T_CVol"))</f>
        <v>0</v>
      </c>
      <c r="J29" s="1" t="s">
        <v>126</v>
      </c>
      <c r="K29" s="77" t="str">
        <f>LEFT(RIGHT(RTD("cqg.rtd", ,"ContractData",J29, "LongDescription",, "T"),14),3)&amp;" &amp; "&amp;LEFT(RIGHT(RTD("cqg.rtd", ,"ContractData",J29, "LongDescription",, "T"),4),3)</f>
        <v>Spr &amp; v 2</v>
      </c>
      <c r="L29" s="45" t="str">
        <f>IF(K29="","",TEXT(RTD("cqg.rtd", ,"ContractData",J29, "Open",,"T"),$D$1))</f>
        <v/>
      </c>
      <c r="M29" s="45" t="str">
        <f>IF(K29="","",TEXT(RTD("cqg.rtd",,"ContractData",J29,"High",,"T"),$D$1))</f>
        <v/>
      </c>
      <c r="N29" s="45" t="str">
        <f>IF(K29="","",TEXT(RTD("cqg.rtd", ,"ContractData",J29, "Low",,"T"),$D$1))</f>
        <v/>
      </c>
      <c r="O29" s="45" t="str">
        <f>IFERROR(IF(K29="","",TEXT(RTD("cqg.rtd",,"ContractData",J29,"LastTradeorSettle",,"T"),$D$1))*1,"")</f>
        <v/>
      </c>
      <c r="P29" s="74" t="str">
        <f>IFERROR(IF(K29="","",TEXT(RTD("cqg.rtd",,"ContractData",J29,"NetLastTradeToday",,"T"),$D$1)*1),"")</f>
        <v/>
      </c>
      <c r="Q29" s="75" t="str">
        <f>IFERROR(IF(K29="","",TEXT(RTD("cqg.rtd",,"ContractData",J29,"NetLastTradeToday",,"T"),$D$1)*1),"")</f>
        <v/>
      </c>
      <c r="R29" s="78">
        <f>IF(K29="","",RTD("cqg.rtd", ,"ContractData",J29, "T_CVol"))</f>
        <v>0</v>
      </c>
      <c r="S29" s="70"/>
      <c r="T29" s="70"/>
      <c r="U29" s="70"/>
      <c r="V29" s="70"/>
    </row>
    <row r="30" spans="1:36" ht="15" customHeight="1" x14ac:dyDescent="0.3">
      <c r="A30" s="1" t="s">
        <v>121</v>
      </c>
      <c r="B30" s="73" t="str">
        <f>LEFT(RIGHT(RTD("cqg.rtd", ,"ContractData",A30, "LongDescription",, "T"),14),3)&amp;" &amp; "&amp;LEFT(RIGHT(RTD("cqg.rtd", ,"ContractData",A30, "LongDescription",, "T"),4),3)</f>
        <v>Spr &amp; r 2</v>
      </c>
      <c r="C30" s="45" t="str">
        <f>IF(B30="","",TEXT(RTD("cqg.rtd", ,"ContractData",A30, "Open",,"T"),$D$1))</f>
        <v/>
      </c>
      <c r="D30" s="45" t="str">
        <f>IF(B30="","",TEXT(RTD("cqg.rtd",,"ContractData",A30,"High",,"T"),$D$1))</f>
        <v/>
      </c>
      <c r="E30" s="45" t="str">
        <f>IF(B30="","",TEXT(RTD("cqg.rtd", ,"ContractData",A30, "Low",,"T"),$D$1))</f>
        <v/>
      </c>
      <c r="F30" s="45" t="str">
        <f>IFERROR(IF(B30="","",TEXT(RTD("cqg.rtd",,"ContractData",A30,"LastTradeorSettle",,"T"),$D$1))*1,"")</f>
        <v/>
      </c>
      <c r="G30" s="74" t="str">
        <f>IFERROR(IF(B30="","",TEXT(RTD("cqg.rtd",,"ContractData",A30,"NetLastTradeToday",,"T"),$D$1)*1),"")</f>
        <v/>
      </c>
      <c r="H30" s="75" t="str">
        <f>IFERROR(IF(B30="","",TEXT(RTD("cqg.rtd",,"ContractData",A30,"NetLastTradeToday",,"T"),$D$1)*1),"")</f>
        <v/>
      </c>
      <c r="I30" s="76">
        <f>IF(B30="","",RTD("cqg.rtd", ,"ContractData",A30, "T_CVol"))</f>
        <v>0</v>
      </c>
      <c r="J30" s="1" t="s">
        <v>127</v>
      </c>
      <c r="K30" s="79" t="str">
        <f>LEFT(RIGHT(RTD("cqg.rtd", ,"ContractData",J30, "LongDescription",, "T"),14),3)&amp;" &amp; "&amp;LEFT(RIGHT(RTD("cqg.rtd", ,"ContractData",J30, "LongDescription",, "T"),4),3)</f>
        <v>Spr &amp; y 2</v>
      </c>
      <c r="L30" s="45" t="str">
        <f>IF(K30="","",TEXT(RTD("cqg.rtd", ,"ContractData",J30, "Open",,"T"),$D$1))</f>
        <v/>
      </c>
      <c r="M30" s="45" t="str">
        <f>IF(K30="","",TEXT(RTD("cqg.rtd",,"ContractData",J30,"High",,"T"),$D$1))</f>
        <v/>
      </c>
      <c r="N30" s="45" t="str">
        <f>IF(K30="","",TEXT(RTD("cqg.rtd", ,"ContractData",J30, "Low",,"T"),$D$1))</f>
        <v/>
      </c>
      <c r="O30" s="45" t="str">
        <f>IFERROR(IF(K30="","",TEXT(RTD("cqg.rtd",,"ContractData",J30,"LastTradeorSettle",,"T"),$D$1))*1,"")</f>
        <v/>
      </c>
      <c r="P30" s="74" t="str">
        <f>IFERROR(IF(K30="","",TEXT(RTD("cqg.rtd",,"ContractData",J30,"NetLastTradeToday",,"T"),$D$1)*1),"")</f>
        <v/>
      </c>
      <c r="Q30" s="75" t="str">
        <f>IFERROR(IF(K30="","",TEXT(RTD("cqg.rtd",,"ContractData",J30,"NetLastTradeToday",,"T"),$D$1)*1),"")</f>
        <v/>
      </c>
      <c r="R30" s="78">
        <f>IF(K30="","",RTD("cqg.rtd", ,"ContractData",J30, "T_CVol"))</f>
        <v>0</v>
      </c>
      <c r="S30" s="55"/>
      <c r="T30" s="55"/>
      <c r="U30" s="55"/>
      <c r="V30" s="55"/>
    </row>
    <row r="31" spans="1:36" ht="15" customHeight="1" x14ac:dyDescent="0.3">
      <c r="A31" s="1" t="s">
        <v>122</v>
      </c>
      <c r="B31" s="73" t="str">
        <f>LEFT(RIGHT(RTD("cqg.rtd", ,"ContractData",A31, "LongDescription",, "T"),14),3)&amp;" &amp; "&amp;LEFT(RIGHT(RTD("cqg.rtd", ,"ContractData",A31, "LongDescription",, "T"),4),3)</f>
        <v xml:space="preserve"> fo &amp; YBW</v>
      </c>
      <c r="C31" s="45" t="str">
        <f>IF(B31="","",TEXT(RTD("cqg.rtd", ,"ContractData",A31, "Open",,"T"),$D$1))</f>
        <v>768: Current Message -&gt; Not found: SOYBW1</v>
      </c>
      <c r="D31" s="45" t="str">
        <f>IF(B31="","",TEXT(RTD("cqg.rtd",,"ContractData",A31,"High",,"T"),$D$1))</f>
        <v>768: Current Message -&gt; Not found: SOYBW1</v>
      </c>
      <c r="E31" s="45" t="str">
        <f>IF(B31="","",TEXT(RTD("cqg.rtd", ,"ContractData",A31, "Low",,"T"),$D$1))</f>
        <v>768: Current Message -&gt; Not found: SOYBW1</v>
      </c>
      <c r="F31" s="45" t="str">
        <f>IFERROR(IF(B31="","",TEXT(RTD("cqg.rtd",,"ContractData",A31,"LastTradeorSettle",,"T"),$D$1))*1,"")</f>
        <v/>
      </c>
      <c r="G31" s="74" t="str">
        <f>IFERROR(IF(B31="","",TEXT(RTD("cqg.rtd",,"ContractData",A31,"NetLastTradeToday",,"T"),$D$1)*1),"")</f>
        <v/>
      </c>
      <c r="H31" s="75" t="str">
        <f>IFERROR(IF(B31="","",TEXT(RTD("cqg.rtd",,"ContractData",A31,"NetLastTradeToday",,"T"),$D$1)*1),"")</f>
        <v/>
      </c>
      <c r="I31" s="76" t="str">
        <f>IF(B31="","",RTD("cqg.rtd", ,"ContractData",A31, "T_CVol"))</f>
        <v>768: Current Message -&gt; Not found: SOYBW1</v>
      </c>
      <c r="J31" s="1" t="s">
        <v>128</v>
      </c>
      <c r="K31" s="79" t="str">
        <f>LEFT(RIGHT(RTD("cqg.rtd", ,"ContractData",J31, "LongDescription",, "T"),14),3)&amp;" &amp; "&amp;LEFT(RIGHT(RTD("cqg.rtd", ,"ContractData",J31, "LongDescription",, "T"),4),3)</f>
        <v>Spr &amp; l 2</v>
      </c>
      <c r="L31" s="45" t="str">
        <f>IF(K31="","",TEXT(RTD("cqg.rtd", ,"ContractData",J31, "Open",,"T"),$D$1))</f>
        <v/>
      </c>
      <c r="M31" s="45" t="str">
        <f>IF(K31="","",TEXT(RTD("cqg.rtd",,"ContractData",J31,"High",,"T"),$D$1))</f>
        <v/>
      </c>
      <c r="N31" s="45" t="str">
        <f>IF(K31="","",TEXT(RTD("cqg.rtd", ,"ContractData",J31, "Low",,"T"),$D$1))</f>
        <v/>
      </c>
      <c r="O31" s="45" t="str">
        <f>IFERROR(IF(K31="","",TEXT(RTD("cqg.rtd",,"ContractData",J31,"LastTradeorSettle",,"T"),$D$1))*1,"")</f>
        <v/>
      </c>
      <c r="P31" s="74" t="str">
        <f>IFERROR(IF(K31="","",TEXT(RTD("cqg.rtd",,"ContractData",J31,"NetLastTradeToday",,"T"),$D$1)*1),"")</f>
        <v/>
      </c>
      <c r="Q31" s="75" t="str">
        <f>IFERROR(IF(K31="","",TEXT(RTD("cqg.rtd",,"ContractData",J31,"NetLastTradeToday",,"T"),$D$1)*1),"")</f>
        <v/>
      </c>
      <c r="R31" s="78">
        <f>IF(K31="","",RTD("cqg.rtd", ,"ContractData",J31, "T_CVol"))</f>
        <v>0</v>
      </c>
      <c r="S31" s="55"/>
      <c r="T31" s="55"/>
      <c r="U31" s="55"/>
      <c r="V31" s="55"/>
    </row>
    <row r="32" spans="1:36" ht="15" customHeight="1" x14ac:dyDescent="0.3">
      <c r="A32" s="1" t="s">
        <v>123</v>
      </c>
      <c r="B32" s="73" t="str">
        <f>LEFT(RIGHT(RTD("cqg.rtd", ,"ContractData",A32, "LongDescription",, "T"),14),3)&amp;" &amp; "&amp;LEFT(RIGHT(RTD("cqg.rtd", ,"ContractData",A32, "LongDescription",, "T"),4),3)</f>
        <v xml:space="preserve"> fo &amp; YBW</v>
      </c>
      <c r="C32" s="45" t="str">
        <f>IF(B32="","",TEXT(RTD("cqg.rtd", ,"ContractData",A32, "Open",,"T"),$D$1))</f>
        <v>768: Current Message -&gt; Not found: SOYBW1</v>
      </c>
      <c r="D32" s="45" t="str">
        <f>IF(B32="","",TEXT(RTD("cqg.rtd",,"ContractData",A32,"High",,"T"),$D$1))</f>
        <v>768: Current Message -&gt; Not found: SOYBW1</v>
      </c>
      <c r="E32" s="45" t="str">
        <f>IF(B32="","",TEXT(RTD("cqg.rtd", ,"ContractData",A32, "Low",,"T"),$D$1))</f>
        <v>768: Current Message -&gt; Not found: SOYBW1</v>
      </c>
      <c r="F32" s="45" t="str">
        <f>IFERROR(IF(B32="","",TEXT(RTD("cqg.rtd",,"ContractData",A32,"LastTradeorSettle",,"T"),$D$1))*1,"")</f>
        <v/>
      </c>
      <c r="G32" s="74" t="str">
        <f>IFERROR(IF(B32="","",TEXT(RTD("cqg.rtd",,"ContractData",A32,"NetLastTradeToday",,"T"),$D$1)*1),"")</f>
        <v/>
      </c>
      <c r="H32" s="75" t="str">
        <f>IFERROR(IF(B32="","",TEXT(RTD("cqg.rtd",,"ContractData",A32,"NetLastTradeToday",,"T"),$D$1)*1),"")</f>
        <v/>
      </c>
      <c r="I32" s="76" t="str">
        <f>IF(B32="","",RTD("cqg.rtd", ,"ContractData",A32, "T_CVol"))</f>
        <v>768: Current Message -&gt; Not found: SOYBW1</v>
      </c>
      <c r="J32" s="1" t="s">
        <v>129</v>
      </c>
      <c r="K32" s="79" t="str">
        <f>LEFT(RIGHT(RTD("cqg.rtd", ,"ContractData",J32, "LongDescription",, "T"),14),3)&amp;" &amp; "&amp;LEFT(RIGHT(RTD("cqg.rtd", ,"ContractData",J32, "LongDescription",, "T"),4),3)</f>
        <v xml:space="preserve"> fo &amp; YBW</v>
      </c>
      <c r="L32" s="45" t="str">
        <f>IF(K32="","",TEXT(RTD("cqg.rtd", ,"ContractData",J32, "Open",,"T"),$D$1))</f>
        <v>768: Current Message -&gt; Not found: SOYBW2</v>
      </c>
      <c r="M32" s="45" t="str">
        <f>IF(K32="","",TEXT(RTD("cqg.rtd",,"ContractData",J32,"High",,"T"),$D$1))</f>
        <v>768: Current Message -&gt; Not found: SOYBW2</v>
      </c>
      <c r="N32" s="45" t="str">
        <f>IF(K32="","",TEXT(RTD("cqg.rtd", ,"ContractData",J32, "Low",,"T"),$D$1))</f>
        <v>768: Current Message -&gt; Not found: SOYBW2</v>
      </c>
      <c r="O32" s="45" t="str">
        <f>IFERROR(IF(K32="","",TEXT(RTD("cqg.rtd",,"ContractData",J32,"LastTradeorSettle",,"T"),$D$1))*1,"")</f>
        <v/>
      </c>
      <c r="P32" s="74" t="str">
        <f>IFERROR(IF(K32="","",TEXT(RTD("cqg.rtd",,"ContractData",J32,"NetLastTradeToday",,"T"),$D$1)*1),"")</f>
        <v/>
      </c>
      <c r="Q32" s="75" t="str">
        <f>IFERROR(IF(K32="","",TEXT(RTD("cqg.rtd",,"ContractData",J32,"NetLastTradeToday",,"T"),$D$1)*1),"")</f>
        <v/>
      </c>
      <c r="R32" s="78" t="str">
        <f>IF(K32="","",RTD("cqg.rtd", ,"ContractData",J32, "T_CVol"))</f>
        <v>768: Current Message -&gt; Not found: SOYBW2</v>
      </c>
      <c r="S32" s="55"/>
      <c r="T32" s="55"/>
      <c r="U32" s="55"/>
      <c r="V32" s="55"/>
    </row>
    <row r="33" spans="1:22" ht="15" customHeight="1" x14ac:dyDescent="0.3">
      <c r="A33" s="1" t="s">
        <v>124</v>
      </c>
      <c r="B33" s="73" t="str">
        <f>LEFT(RIGHT(RTD("cqg.rtd", ,"ContractData",A33, "LongDescription",, "T"),14),3)&amp;" &amp; "&amp;LEFT(RIGHT(RTD("cqg.rtd", ,"ContractData",A33, "LongDescription",, "T"),4),3)</f>
        <v xml:space="preserve"> fo &amp; YBW</v>
      </c>
      <c r="C33" s="45" t="str">
        <f>IF(B33="","",TEXT(RTD("cqg.rtd", ,"ContractData",A33, "Open",,"T"),$D$1))</f>
        <v>768: Current Message -&gt; Not found: SOYBW1</v>
      </c>
      <c r="D33" s="45" t="str">
        <f>IF(B33="","",TEXT(RTD("cqg.rtd",,"ContractData",A33,"High",,"T"),$D$1))</f>
        <v>768: Current Message -&gt; Not found: SOYBW1</v>
      </c>
      <c r="E33" s="45" t="str">
        <f>IF(B33="","",TEXT(RTD("cqg.rtd", ,"ContractData",A33, "Low",,"T"),$D$1))</f>
        <v>768: Current Message -&gt; Not found: SOYBW1</v>
      </c>
      <c r="F33" s="45" t="str">
        <f>IFERROR(IF(B33="","",TEXT(RTD("cqg.rtd",,"ContractData",A33,"LastTradeorSettle",,"T"),$D$1))*1,"")</f>
        <v/>
      </c>
      <c r="G33" s="74" t="str">
        <f>IFERROR(IF(B33="","",TEXT(RTD("cqg.rtd",,"ContractData",A33,"NetLastTradeToday",,"T"),$D$1)*1),"")</f>
        <v/>
      </c>
      <c r="H33" s="75" t="str">
        <f>IFERROR(IF(B33="","",TEXT(RTD("cqg.rtd",,"ContractData",A33,"NetLastTradeToday",,"T"),$D$1)*1),"")</f>
        <v/>
      </c>
      <c r="I33" s="76" t="str">
        <f>IF(B33="","",RTD("cqg.rtd", ,"ContractData",A33, "T_CVol"))</f>
        <v>768: Current Message -&gt; Not found: SOYBW1</v>
      </c>
      <c r="J33" s="1" t="s">
        <v>130</v>
      </c>
      <c r="K33" s="79" t="str">
        <f>LEFT(RIGHT(RTD("cqg.rtd", ,"ContractData",J33, "LongDescription",, "T"),14),3)&amp;" &amp; "&amp;LEFT(RIGHT(RTD("cqg.rtd", ,"ContractData",J33, "LongDescription",, "T"),4),3)</f>
        <v xml:space="preserve"> fo &amp; YBW</v>
      </c>
      <c r="L33" s="45" t="str">
        <f>IF(K33="","",TEXT(RTD("cqg.rtd", ,"ContractData",J33, "Open",,"T"),$D$1))</f>
        <v>768: Current Message -&gt; Not found: SOYBW2</v>
      </c>
      <c r="M33" s="45" t="str">
        <f>IF(K33="","",TEXT(RTD("cqg.rtd",,"ContractData",J33,"High",,"T"),$D$1))</f>
        <v>768: Current Message -&gt; Not found: SOYBW2</v>
      </c>
      <c r="N33" s="45" t="str">
        <f>IF(K33="","",TEXT(RTD("cqg.rtd", ,"ContractData",J33, "Low",,"T"),$D$1))</f>
        <v>768: Current Message -&gt; Not found: SOYBW2</v>
      </c>
      <c r="O33" s="45" t="str">
        <f>IFERROR(IF(K33="","",TEXT(RTD("cqg.rtd",,"ContractData",J33,"LastTradeorSettle",,"T"),$D$1))*1,"")</f>
        <v/>
      </c>
      <c r="P33" s="74" t="str">
        <f>IFERROR(IF(K33="","",TEXT(RTD("cqg.rtd",,"ContractData",J33,"NetLastTradeToday",,"T"),$D$1)*1),"")</f>
        <v/>
      </c>
      <c r="Q33" s="75" t="str">
        <f>IFERROR(IF(K33="","",TEXT(RTD("cqg.rtd",,"ContractData",J33,"NetLastTradeToday",,"T"),$D$1)*1),"")</f>
        <v/>
      </c>
      <c r="R33" s="78" t="str">
        <f>IF(K33="","",RTD("cqg.rtd", ,"ContractData",J33, "T_CVol"))</f>
        <v>768: Current Message -&gt; Not found: SOYBW2</v>
      </c>
      <c r="S33" s="55"/>
      <c r="T33" s="55"/>
      <c r="U33" s="55"/>
      <c r="V33" s="55"/>
    </row>
    <row r="34" spans="1:22" ht="15" customHeight="1" x14ac:dyDescent="0.3">
      <c r="A34" s="1" t="s">
        <v>125</v>
      </c>
      <c r="B34" s="73" t="str">
        <f>LEFT(RIGHT(RTD("cqg.rtd", ,"ContractData",A34, "LongDescription",, "T"),14),3)&amp;" &amp; "&amp;LEFT(RIGHT(RTD("cqg.rtd", ,"ContractData",A34, "LongDescription",, "T"),4),3)</f>
        <v xml:space="preserve"> fo &amp; YBW</v>
      </c>
      <c r="C34" s="45" t="str">
        <f>IF(B34="","",TEXT(RTD("cqg.rtd", ,"ContractData",A34, "Open",,"T"),$D$1))</f>
        <v>768: Current Message -&gt; Not found: SOYBW1</v>
      </c>
      <c r="D34" s="45" t="str">
        <f>IF(B34="","",TEXT(RTD("cqg.rtd",,"ContractData",A34,"High",,"T"),$D$1))</f>
        <v>768: Current Message -&gt; Not found: SOYBW1</v>
      </c>
      <c r="E34" s="45" t="str">
        <f>IF(B34="","",TEXT(RTD("cqg.rtd", ,"ContractData",A34, "Low",,"T"),$D$1))</f>
        <v>768: Current Message -&gt; Not found: SOYBW1</v>
      </c>
      <c r="F34" s="45" t="str">
        <f>IFERROR(IF(B34="","",TEXT(RTD("cqg.rtd",,"ContractData",A34,"LastTradeorSettle",,"T"),$D$1))*1,"")</f>
        <v/>
      </c>
      <c r="G34" s="74" t="str">
        <f>IFERROR(IF(B34="","",TEXT(RTD("cqg.rtd",,"ContractData",A34,"NetLastTradeToday",,"T"),$D$1)*1),"")</f>
        <v/>
      </c>
      <c r="H34" s="75" t="str">
        <f>IFERROR(IF(B34="","",TEXT(RTD("cqg.rtd",,"ContractData",A34,"NetLastTradeToday",,"T"),$D$1)*1),"")</f>
        <v/>
      </c>
      <c r="I34" s="76" t="str">
        <f>IF(B34="","",RTD("cqg.rtd", ,"ContractData",A34, "T_CVol"))</f>
        <v>768: Current Message -&gt; Not found: SOYBW1</v>
      </c>
      <c r="J34" s="1" t="s">
        <v>131</v>
      </c>
      <c r="K34" s="79" t="str">
        <f>LEFT(RIGHT(RTD("cqg.rtd", ,"ContractData",J34, "LongDescription",, "T"),14),3)&amp;" &amp; "&amp;LEFT(RIGHT(RTD("cqg.rtd", ,"ContractData",J34, "LongDescription",, "T"),4),3)</f>
        <v xml:space="preserve"> fo &amp; YBW</v>
      </c>
      <c r="L34" s="45" t="str">
        <f>IF(K34="","",TEXT(RTD("cqg.rtd", ,"ContractData",J34, "Open",,"T"),$D$1))</f>
        <v>768: Current Message -&gt; Not found: SOYBW2</v>
      </c>
      <c r="M34" s="45" t="str">
        <f>IF(K34="","",TEXT(RTD("cqg.rtd",,"ContractData",J34,"High",,"T"),$D$1))</f>
        <v>768: Current Message -&gt; Not found: SOYBW2</v>
      </c>
      <c r="N34" s="45" t="str">
        <f>IF(K34="","",TEXT(RTD("cqg.rtd", ,"ContractData",J34, "Low",,"T"),$D$1))</f>
        <v>768: Current Message -&gt; Not found: SOYBW2</v>
      </c>
      <c r="O34" s="45" t="str">
        <f>IFERROR(IF(K34="","",TEXT(RTD("cqg.rtd",,"ContractData",J34,"LastTradeorSettle",,"T"),$D$1))*1,"")</f>
        <v/>
      </c>
      <c r="P34" s="74" t="str">
        <f>IFERROR(IF(K34="","",TEXT(RTD("cqg.rtd",,"ContractData",J34,"NetLastTradeToday",,"T"),$D$1)*1),"")</f>
        <v/>
      </c>
      <c r="Q34" s="75" t="str">
        <f>IFERROR(IF(K34="","",TEXT(RTD("cqg.rtd",,"ContractData",J34,"NetLastTradeToday",,"T"),$D$1)*1),"")</f>
        <v/>
      </c>
      <c r="R34" s="78" t="str">
        <f>IF(K34="","",RTD("cqg.rtd", ,"ContractData",J34, "T_CVol"))</f>
        <v>768: Current Message -&gt; Not found: SOYBW2</v>
      </c>
      <c r="S34" s="55"/>
      <c r="T34" s="55"/>
      <c r="U34" s="55"/>
      <c r="V34" s="55"/>
    </row>
    <row r="35" spans="1:22" ht="15" customHeight="1" x14ac:dyDescent="0.3">
      <c r="B35" s="80"/>
      <c r="C35" s="80"/>
      <c r="D35" s="80"/>
      <c r="E35" s="80"/>
      <c r="F35" s="8"/>
      <c r="G35" s="81"/>
      <c r="H35" s="82"/>
      <c r="I35" s="83"/>
      <c r="J35" s="1" t="s">
        <v>132</v>
      </c>
      <c r="K35" s="79" t="str">
        <f>LEFT(RIGHT(RTD("cqg.rtd", ,"ContractData",J35, "LongDescription",, "T"),14),3)&amp;" &amp; "&amp;LEFT(RIGHT(RTD("cqg.rtd", ,"ContractData",J35, "LongDescription",, "T"),4),3)</f>
        <v xml:space="preserve"> fo &amp; YBW</v>
      </c>
      <c r="L35" s="84" t="str">
        <f>IF(J35="","",TEXT(RTD("cqg.rtd", ,"ContractData",J35, "Open",,"T"),$D$1))</f>
        <v>768: Current Message -&gt; Not found: SOYBW2</v>
      </c>
      <c r="M35" s="84" t="str">
        <f>IF(K35="","",TEXT(RTD("cqg.rtd",,"ContractData",J35,"High",,"T"),$D$1))</f>
        <v>768: Current Message -&gt; Not found: SOYBW2</v>
      </c>
      <c r="N35" s="84" t="str">
        <f>IF(K35="","",TEXT(RTD("cqg.rtd", ,"ContractData",J35, "Low",,"T"),$D$1))</f>
        <v>768: Current Message -&gt; Not found: SOYBW2</v>
      </c>
      <c r="O35" s="45" t="str">
        <f>IFERROR(IF(K35="","",TEXT(RTD("cqg.rtd",,"ContractData",J35,"LastTradeorSettle",,"T"),$D$1))*1,"")</f>
        <v/>
      </c>
      <c r="P35" s="74" t="str">
        <f>IFERROR(IF(K35="","",TEXT(RTD("cqg.rtd",,"ContractData",J35,"NetLastTradeToday",,"T"),$D$1)*1),"")</f>
        <v/>
      </c>
      <c r="Q35" s="85" t="str">
        <f>IFERROR(IF(K35="","",TEXT(RTD("cqg.rtd",,"ContractData",J35,"NetLastTradeToday",,"T"),$D$1)*1),"")</f>
        <v/>
      </c>
      <c r="R35" s="78" t="str">
        <f>IF(K35="","",RTD("cqg.rtd", ,"ContractData",J35, "T_CVol"))</f>
        <v>768: Current Message -&gt; Not found: SOYBW2</v>
      </c>
      <c r="S35" s="55"/>
      <c r="T35" s="55"/>
      <c r="U35" s="55"/>
      <c r="V35" s="55"/>
    </row>
    <row r="36" spans="1:22" ht="15" customHeight="1" x14ac:dyDescent="0.3">
      <c r="B36" s="176" t="s">
        <v>64</v>
      </c>
      <c r="C36" s="212"/>
      <c r="D36" s="212"/>
      <c r="E36" s="212"/>
      <c r="F36" s="212"/>
      <c r="G36" s="213"/>
      <c r="H36" s="86"/>
      <c r="I36" s="87"/>
      <c r="J36" s="1"/>
      <c r="K36" s="176" t="s">
        <v>64</v>
      </c>
      <c r="L36" s="179"/>
      <c r="M36" s="179"/>
      <c r="N36" s="179"/>
      <c r="O36" s="179"/>
      <c r="P36" s="179"/>
      <c r="Q36" s="180"/>
      <c r="R36" s="54"/>
      <c r="S36" s="55"/>
      <c r="T36" s="55"/>
      <c r="U36" s="55"/>
      <c r="V36" s="55"/>
    </row>
    <row r="37" spans="1:22" ht="15" customHeight="1" x14ac:dyDescent="0.3">
      <c r="B37" s="89" t="str">
        <f>B29</f>
        <v>Spr &amp; c 2</v>
      </c>
      <c r="C37" s="90" t="str">
        <f>B30</f>
        <v>Spr &amp; r 2</v>
      </c>
      <c r="D37" s="90" t="str">
        <f>B31</f>
        <v xml:space="preserve"> fo &amp; YBW</v>
      </c>
      <c r="E37" s="90" t="str">
        <f>B32</f>
        <v xml:space="preserve"> fo &amp; YBW</v>
      </c>
      <c r="F37" s="90" t="str">
        <f>B33</f>
        <v xml:space="preserve"> fo &amp; YBW</v>
      </c>
      <c r="G37" s="91" t="str">
        <f>B34</f>
        <v xml:space="preserve"> fo &amp; YBW</v>
      </c>
      <c r="H37" s="86"/>
      <c r="I37" s="87"/>
      <c r="J37" s="92"/>
      <c r="K37" s="93" t="str">
        <f>K29</f>
        <v>Spr &amp; v 2</v>
      </c>
      <c r="L37" s="94" t="str">
        <f>K30</f>
        <v>Spr &amp; y 2</v>
      </c>
      <c r="M37" s="94" t="str">
        <f>K31</f>
        <v>Spr &amp; l 2</v>
      </c>
      <c r="N37" s="94" t="str">
        <f>K32</f>
        <v xml:space="preserve"> fo &amp; YBW</v>
      </c>
      <c r="O37" s="94" t="str">
        <f>K33</f>
        <v xml:space="preserve"> fo &amp; YBW</v>
      </c>
      <c r="P37" s="94" t="str">
        <f>K34</f>
        <v xml:space="preserve"> fo &amp; YBW</v>
      </c>
      <c r="Q37" s="94" t="str">
        <f>K35</f>
        <v xml:space="preserve"> fo &amp; YBW</v>
      </c>
      <c r="R37" s="54"/>
      <c r="S37" s="55"/>
      <c r="T37" s="55"/>
      <c r="U37" s="55"/>
      <c r="V37" s="55"/>
    </row>
    <row r="38" spans="1:22" ht="15" customHeight="1" x14ac:dyDescent="0.3">
      <c r="B38" s="95" t="str">
        <f>IF(B37="","",IF(RTD("cqg.rtd",,"ContractData",A29,"Ask",,"T")="","",TEXT(RTD("cqg.rtd",,"ContractData",A29,"Ask",,"T"),$D$1)&amp;" "&amp;"A"))</f>
        <v/>
      </c>
      <c r="C38" s="96" t="str">
        <f>IF(C37="","",IF(RTD("cqg.rtd",,"ContractData",A30,"Ask",,"T")="","",TEXT(RTD("cqg.rtd",,"ContractData",A30,"Ask",,"T"),$D$1)&amp;" "&amp;"A"))</f>
        <v>120.00 A</v>
      </c>
      <c r="D38" s="96" t="str">
        <f>IF(D37="","",IF(RTD("cqg.rtd",,"ContractData",A31,"Ask",,"T")="","",TEXT(RTD("cqg.rtd",,"ContractData",A31,"Ask",,"T"),$D$1)&amp;" "&amp;"A"))</f>
        <v>768: Current Message -&gt; Not found: SOYBW1 A</v>
      </c>
      <c r="E38" s="96" t="str">
        <f>IF(E37="","",IF(RTD("cqg.rtd",,"ContractData",A32,"Ask",,"T")="","",TEXT(RTD("cqg.rtd",,"ContractData",A32,"Ask",,"T"),$D$1)&amp;" "&amp;"A"))</f>
        <v>768: Current Message -&gt; Not found: SOYBW1 A</v>
      </c>
      <c r="F38" s="96" t="str">
        <f>IF(F37="","",IF(RTD("cqg.rtd",,"ContractData",A33,"Ask",,"T")="","",TEXT(RTD("cqg.rtd",,"ContractData",A33,"Ask",,"T"),$D$1)&amp;" "&amp;"A"))</f>
        <v>768: Current Message -&gt; Not found: SOYBW1 A</v>
      </c>
      <c r="G38" s="97" t="str">
        <f>IF(G37="","",IF(RTD("cqg.rtd",,"ContractData",A34,"Ask",,"T")="","",TEXT(RTD("cqg.rtd",,"ContractData",A34,"Ask",,"T"),$D$1)&amp;" "&amp;"A"))</f>
        <v>768: Current Message -&gt; Not found: SOYBW1 A</v>
      </c>
      <c r="H38" s="86"/>
      <c r="I38" s="87"/>
      <c r="J38" s="87"/>
      <c r="K38" s="95" t="str">
        <f>IF(K37="","",IF(RTD("cqg.rtd",,"ContractData",J29,"Ask",,"T")="","",TEXT(RTD("cqg.rtd",,"ContractData",J29,"Ask",,"T"),$D$1)&amp;" "&amp;"A"))</f>
        <v/>
      </c>
      <c r="L38" s="96" t="str">
        <f>IF(L37="","",IF(RTD("cqg.rtd",,"ContractData",J30,"Ask",,"T")="","",TEXT(RTD("cqg.rtd",,"ContractData",J30,"Ask",,"T"),$D$1)&amp;" "&amp;"A"))</f>
        <v>195.00 A</v>
      </c>
      <c r="M38" s="96" t="str">
        <f>IF(M37="","",IF(RTD("cqg.rtd",,"ContractData",J31,"Ask",,"T")="","",TEXT(RTD("cqg.rtd",,"ContractData",J31,"Ask",,"T"),$D$1)&amp;" "&amp;"A"))</f>
        <v/>
      </c>
      <c r="N38" s="96" t="str">
        <f>IF(N37="","",IF(RTD("cqg.rtd",,"ContractData",J32,"Ask",,"T")="","",TEXT(RTD("cqg.rtd",,"ContractData",J32,"Ask",,"T"),$D$1)&amp;" "&amp;"A"))</f>
        <v>768: Current Message -&gt; Not found: SOYBW2 A</v>
      </c>
      <c r="O38" s="96" t="str">
        <f>IF(O37="","",IF(RTD("cqg.rtd",,"ContractData",J33,"Ask",,"T")="","",TEXT(RTD("cqg.rtd",,"ContractData",J33,"Ask",,"T"),$D$1)&amp;" "&amp;"A"))</f>
        <v>768: Current Message -&gt; Not found: SOYBW2 A</v>
      </c>
      <c r="P38" s="96" t="str">
        <f>IF(P37="","",IF(RTD("cqg.rtd",,"ContractData",J34,"Ask",,"T")="","",TEXT(RTD("cqg.rtd",,"ContractData",J34,"Ask",,"T"),$D$1)&amp;" "&amp;"A"))</f>
        <v>768: Current Message -&gt; Not found: SOYBW2 A</v>
      </c>
      <c r="Q38" s="96" t="str">
        <f>IF(Q37="","",IF(RTD("cqg.rtd",,"ContractData",J35,"Ask",,"T")="","",TEXT(RTD("cqg.rtd",,"ContractData",J35,"Ask",,"T"),$D$1)&amp;" "&amp;"A"))</f>
        <v>768: Current Message -&gt; Not found: SOYBW2 A</v>
      </c>
      <c r="R38" s="54"/>
      <c r="S38" s="55"/>
      <c r="T38" s="55"/>
      <c r="U38" s="55"/>
      <c r="V38" s="55"/>
    </row>
    <row r="39" spans="1:22" ht="15" customHeight="1" x14ac:dyDescent="0.3">
      <c r="B39" s="95" t="str">
        <f>IF(B37="","",IF(RTD("cqg.rtd",,"ContractData",A29,"Bid",,"T")="","",TEXT(RTD("cqg.rtd",,"ContractData",A29,"Bid",,"T"),$D$1)&amp;" "&amp;"B"))</f>
        <v/>
      </c>
      <c r="C39" s="96" t="str">
        <f>IF(C37="","",IF(RTD("cqg.rtd",,"ContractData",A30,"Bid",,"T")="","",TEXT(RTD("cqg.rtd",,"ContractData",A30,"Bid",,"T"),$D$1)&amp;" "&amp;"B"))</f>
        <v>-800.00 B</v>
      </c>
      <c r="D39" s="96" t="str">
        <f>IF(D37="","",IF(RTD("cqg.rtd",,"ContractData",A31,"Bid",,"T")="","",TEXT(RTD("cqg.rtd",,"ContractData",A31,"Bid",,"T"),$D$1)&amp;" "&amp;"B"))</f>
        <v>768: Current Message -&gt; Not found: SOYBW1 B</v>
      </c>
      <c r="E39" s="96" t="str">
        <f>IF(E37="","",IF(RTD("cqg.rtd",,"ContractData",A32,"Bid",,"T")="","",TEXT(RTD("cqg.rtd",,"ContractData",A32,"Bid",,"T"),$D$1)&amp;" "&amp;"B"))</f>
        <v>768: Current Message -&gt; Not found: SOYBW1 B</v>
      </c>
      <c r="F39" s="96" t="str">
        <f>IF(F37="","",IF(RTD("cqg.rtd",,"ContractData",A33,"Bid",,"T")="","",TEXT(RTD("cqg.rtd",,"ContractData",A33,"Bid",,"T"),$D$1)&amp;" "&amp;"B"))</f>
        <v>768: Current Message -&gt; Not found: SOYBW1 B</v>
      </c>
      <c r="G39" s="97" t="str">
        <f>IF(G37="","",IF(RTD("cqg.rtd",,"ContractData",A34,"Bid",,"T")="","",TEXT(RTD("cqg.rtd",,"ContractData",A34,"Bid",,"T"),$D$1)&amp;" "&amp;"B"))</f>
        <v>768: Current Message -&gt; Not found: SOYBW1 B</v>
      </c>
      <c r="H39" s="86"/>
      <c r="I39" s="87"/>
      <c r="J39" s="87"/>
      <c r="K39" s="95" t="str">
        <f>IF(K37="","",IF(RTD("cqg.rtd",,"ContractData",J29,"Bid",,"T")="","",TEXT(RTD("cqg.rtd",,"ContractData",J29,"Bid",,"T"),$D$1)&amp;" "&amp;"B"))</f>
        <v/>
      </c>
      <c r="L39" s="96" t="str">
        <f>IF(L37="","",IF(RTD("cqg.rtd",,"ContractData",J30,"Bid",,"T")="","",TEXT(RTD("cqg.rtd",,"ContractData",J30,"Bid",,"T"),$D$1)&amp;" "&amp;"B"))</f>
        <v>115.00 B</v>
      </c>
      <c r="M39" s="96" t="str">
        <f>IF(M37="","",IF(RTD("cqg.rtd",,"ContractData",J31,"Bid",,"T")="","",TEXT(RTD("cqg.rtd",,"ContractData",J31,"Bid",,"T"),$D$1)&amp;" "&amp;"B"))</f>
        <v>100.00 B</v>
      </c>
      <c r="N39" s="96" t="str">
        <f>IF(N37="","",IF(RTD("cqg.rtd",,"ContractData",J32,"Bid",,"T")="","",TEXT(RTD("cqg.rtd",,"ContractData",J32,"Bid",,"T"),$D$1)&amp;" "&amp;"B"))</f>
        <v>768: Current Message -&gt; Not found: SOYBW2 B</v>
      </c>
      <c r="O39" s="96" t="str">
        <f>IF(O37="","",IF(RTD("cqg.rtd",,"ContractData",J33,"Bid",,"T")="","",TEXT(RTD("cqg.rtd",,"ContractData",J33,"Bid",,"T"),$D$1)&amp;" "&amp;"B"))</f>
        <v>768: Current Message -&gt; Not found: SOYBW2 B</v>
      </c>
      <c r="P39" s="96" t="str">
        <f>IF(P37="","",IF(RTD("cqg.rtd",,"ContractData",J34,"Bid",,"T")="","",TEXT(RTD("cqg.rtd",,"ContractData",J34,"Bid",,"T"),$D$1)&amp;" "&amp;"B"))</f>
        <v>768: Current Message -&gt; Not found: SOYBW2 B</v>
      </c>
      <c r="Q39" s="96" t="str">
        <f>IF(Q37="","",IF(RTD("cqg.rtd",,"ContractData",J35,"Bid",,"T")="","",TEXT(RTD("cqg.rtd",,"ContractData",J35,"Bid",,"T"),$D$1)&amp;" "&amp;"B"))</f>
        <v>768: Current Message -&gt; Not found: SOYBW2 B</v>
      </c>
      <c r="R39" s="54"/>
      <c r="S39" s="55"/>
      <c r="T39" s="55"/>
      <c r="U39" s="55"/>
      <c r="V39" s="55"/>
    </row>
    <row r="40" spans="1:22" ht="15" customHeight="1" x14ac:dyDescent="0.3">
      <c r="B40" s="95" t="str">
        <f>IF(B37="","",IF(RTD("cqg.rtd",,"StudyData",A29,  "Bar",, "Close", "D",,,,,,"T")="","",TEXT(RTD("cqg.rtd",,"StudyData",A29,  "Bar",, "Close", "D",,,,,,"T"),$D$1)&amp;" "&amp;"L"))</f>
        <v/>
      </c>
      <c r="C40" s="96" t="str">
        <f>IF(C37="","",IF(RTD("cqg.rtd",,"StudyData",A30,  "Bar",, "Close", "D",,,,,,"T")="","",TEXT(RTD("cqg.rtd",,"StudyData",A30,  "Bar",, "Close", "D",,,,,,"T"),$D$1)&amp;" "&amp;"L"))</f>
        <v/>
      </c>
      <c r="D40" s="96" t="str">
        <f>IF(D37="","",IF(RTD("cqg.rtd",,"StudyData",A32,  "Bar",, "Close", "D",,,,,,"T")="","",TEXT(RTD("cqg.rtd",,"StudyData",A32,  "Bar",, "Close", "D",,,,,,"T"),$D$1)&amp;" "&amp;"L"))</f>
        <v>777: Bars Message -&gt; Not found: SOYBW1 : Bar on Bar,SOYBW1??4 L</v>
      </c>
      <c r="E40" s="96" t="str">
        <f>IF(E37="","",IF(RTD("cqg.rtd",,"StudyData",A32,  "Bar",, "Close", "D",,,,,,"T")="","",TEXT(RTD("cqg.rtd",,"StudyData",A32,  "Bar",, "Close", "D",,,,,,"T"),$D$1)&amp;" "&amp;"L"))</f>
        <v>777: Bars Message -&gt; Not found: SOYBW1 : Bar on Bar,SOYBW1??4 L</v>
      </c>
      <c r="F40" s="96" t="str">
        <f>IF(F37="","",IF(RTD("cqg.rtd",,"StudyData",A33,  "Bar",, "Close", "D",,,,,,"T")="","",TEXT(RTD("cqg.rtd",,"StudyData",A33,  "Bar",, "Close", "D",,,,,,"T"),$D$1)&amp;" "&amp;"L"))</f>
        <v>777: Bars Message -&gt; Not found: SOYBW1 : Bar on Bar,SOYBW1??5 L</v>
      </c>
      <c r="G40" s="96" t="str">
        <f>IF(G37="","",IF(RTD("cqg.rtd",,"StudyData",A34,  "Bar",, "Close", "D",,,,,,"T")="","",TEXT(RTD("cqg.rtd",,"StudyData",A34,  "Bar",, "Close", "D",,,,,,"T"),$D$1)&amp;" "&amp;"L"))</f>
        <v>777: Bars Message -&gt; Not found: SOYBW1 : Bar on Bar,SOYBW1??6 L</v>
      </c>
      <c r="H40" s="86"/>
      <c r="I40" s="87"/>
      <c r="J40" s="87"/>
      <c r="K40" s="95" t="str">
        <f>IF(K37="","",IF(RTD("cqg.rtd",,"StudyData",J29,  "Bar",, "Close", "D",,,,,,"T")="","",TEXT(RTD("cqg.rtd",,"StudyData",J29,  "Bar",, "Close", "D",,,,,,"T"),$D$1)&amp;" "&amp;"L"))</f>
        <v/>
      </c>
      <c r="L40" s="96" t="str">
        <f>IF(L37="","",IF(RTD("cqg.rtd",,"StudyData",J30,  "Bar",, "Close", "D",,,,,,"T")="","",TEXT(RTD("cqg.rtd",,"StudyData",J30,  "Bar",, "Close", "D",,,,,,"T"),$D$1)&amp;" "&amp;"L"))</f>
        <v/>
      </c>
      <c r="M40" s="96" t="str">
        <f>IF(M37="","",IF(RTD("cqg.rtd",,"StudyData",J31,  "Bar",, "Close", "D",,,,,,"T")="","",TEXT(RTD("cqg.rtd",,"StudyData",J31,  "Bar",, "Close", "D",,,,,,"T"),$D$1)&amp;" "&amp;"L"))</f>
        <v/>
      </c>
      <c r="N40" s="96" t="str">
        <f>IF(N37="","",IF(RTD("cqg.rtd",,"StudyData",J32,  "Bar",, "Close", "D",,,,,,"T")="","",TEXT(RTD("cqg.rtd",,"StudyData",J32,  "Bar",, "Close", "D",,,,,,"T"),$D$1)&amp;" "&amp;"L"))</f>
        <v>777: Bars Message -&gt; Not found: SOYBW2 : Bar on Bar,SOYBW2??4 L</v>
      </c>
      <c r="O40" s="96" t="str">
        <f>IF(O37="","",IF(RTD("cqg.rtd",,"StudyData",J33,  "Bar",, "Close", "D",,,,,,"T")="","",TEXT(RTD("cqg.rtd",,"StudyData",J33,  "Bar",, "Close", "D",,,,,,"T"),$D$1)&amp;" "&amp;"L"))</f>
        <v>777: Bars Message -&gt; Not found: SOYBW2 : Bar on Bar,SOYBW2??5 L</v>
      </c>
      <c r="P40" s="96" t="str">
        <f>IF(P37="","",IF(RTD("cqg.rtd",,"StudyData",J34,  "Bar",, "Close", "D",,,,,,"T")="","",TEXT(RTD("cqg.rtd",,"StudyData",J34,  "Bar",, "Close", "D",,,,,,"T"),$D$1)&amp;" "&amp;"L"))</f>
        <v>777: Bars Message -&gt; Not found: SOYBW2 : Bar on Bar,SOYBW2??6 L</v>
      </c>
      <c r="Q40" s="96" t="str">
        <f>IF(Q37="","",IF(RTD("cqg.rtd",,"StudyData",J35,  "Bar",, "Close", "D",,,,,,"T")="","",TEXT(RTD("cqg.rtd",,"StudyData",J35,  "Bar",, "Close", "D",,,,,,"T"),$D$1)&amp;" "&amp;"L"))</f>
        <v>777: Bars Message -&gt; Not found: SOYBW2 : Bar on Bar,SOYBW2??7 L</v>
      </c>
      <c r="R40" s="54"/>
      <c r="S40" s="55"/>
      <c r="T40" s="55"/>
      <c r="U40" s="55"/>
      <c r="V40" s="55"/>
    </row>
    <row r="41" spans="1:22" ht="15" customHeight="1" x14ac:dyDescent="0.3">
      <c r="B41" s="35"/>
      <c r="C41" s="70"/>
      <c r="D41" s="70"/>
      <c r="E41" s="70"/>
      <c r="F41" s="70"/>
      <c r="G41" s="48"/>
      <c r="H41" s="86"/>
      <c r="I41" s="87"/>
      <c r="J41" s="87"/>
      <c r="K41" s="52"/>
      <c r="L41" s="52"/>
      <c r="M41" s="52"/>
      <c r="N41" s="52"/>
      <c r="O41" s="52"/>
      <c r="P41" s="52"/>
      <c r="Q41" s="52"/>
      <c r="R41" s="54"/>
      <c r="S41" s="55"/>
      <c r="T41" s="55"/>
      <c r="U41" s="55"/>
      <c r="V41" s="55"/>
    </row>
    <row r="42" spans="1:22" ht="15" customHeight="1" x14ac:dyDescent="0.3">
      <c r="B42" s="35"/>
      <c r="C42" s="70"/>
      <c r="D42" s="70"/>
      <c r="E42" s="70"/>
      <c r="F42" s="70"/>
      <c r="G42" s="48"/>
      <c r="H42" s="86"/>
      <c r="I42" s="87"/>
      <c r="J42" s="87"/>
      <c r="K42" s="52"/>
      <c r="L42" s="52"/>
      <c r="M42" s="52"/>
      <c r="N42" s="52"/>
      <c r="O42" s="52"/>
      <c r="P42" s="52"/>
      <c r="Q42" s="52"/>
      <c r="R42" s="54"/>
      <c r="S42" s="55"/>
      <c r="T42" s="55"/>
      <c r="U42" s="55"/>
      <c r="V42" s="55"/>
    </row>
    <row r="43" spans="1:22" ht="15" customHeight="1" x14ac:dyDescent="0.3">
      <c r="B43" s="35"/>
      <c r="C43" s="70"/>
      <c r="D43" s="70"/>
      <c r="E43" s="70"/>
      <c r="F43" s="70"/>
      <c r="G43" s="48"/>
      <c r="H43" s="86"/>
      <c r="I43" s="87"/>
      <c r="J43" s="87"/>
      <c r="K43" s="98"/>
      <c r="L43" s="98"/>
      <c r="M43" s="98"/>
      <c r="N43" s="98"/>
      <c r="O43" s="98"/>
      <c r="P43" s="98"/>
      <c r="Q43" s="98"/>
      <c r="R43" s="99"/>
    </row>
    <row r="44" spans="1:22" ht="15" customHeight="1" x14ac:dyDescent="0.3">
      <c r="B44" s="35"/>
      <c r="C44" s="70"/>
      <c r="D44" s="70"/>
      <c r="E44" s="70"/>
      <c r="F44" s="70"/>
      <c r="G44" s="48"/>
      <c r="H44" s="86"/>
      <c r="I44" s="87"/>
      <c r="J44" s="87"/>
      <c r="K44" s="98"/>
      <c r="L44" s="98"/>
      <c r="M44" s="98"/>
      <c r="N44" s="98"/>
      <c r="O44" s="98"/>
      <c r="P44" s="98"/>
      <c r="Q44" s="98"/>
      <c r="R44" s="99"/>
    </row>
    <row r="45" spans="1:22" ht="15" customHeight="1" x14ac:dyDescent="0.3">
      <c r="B45" s="35"/>
      <c r="C45" s="70"/>
      <c r="D45" s="70"/>
      <c r="E45" s="70"/>
      <c r="F45" s="70"/>
      <c r="G45" s="48"/>
      <c r="H45" s="86"/>
      <c r="I45" s="87"/>
      <c r="J45" s="87"/>
      <c r="K45" s="98"/>
      <c r="L45" s="98"/>
      <c r="M45" s="98"/>
      <c r="N45" s="98"/>
      <c r="O45" s="98"/>
      <c r="P45" s="98"/>
      <c r="Q45" s="98"/>
      <c r="R45" s="99"/>
    </row>
    <row r="46" spans="1:22" ht="15" customHeight="1" x14ac:dyDescent="0.3">
      <c r="B46" s="35"/>
      <c r="C46" s="70"/>
      <c r="D46" s="70"/>
      <c r="E46" s="70"/>
      <c r="F46" s="70"/>
      <c r="G46" s="48"/>
      <c r="H46" s="86"/>
      <c r="I46" s="87"/>
      <c r="J46" s="87"/>
      <c r="K46" s="98"/>
      <c r="L46" s="98"/>
      <c r="M46" s="98"/>
      <c r="N46" s="98"/>
      <c r="O46" s="98"/>
      <c r="P46" s="98"/>
      <c r="Q46" s="98"/>
      <c r="R46" s="99"/>
    </row>
    <row r="47" spans="1:22" ht="15" customHeight="1" x14ac:dyDescent="0.3">
      <c r="B47" s="35"/>
      <c r="C47" s="70"/>
      <c r="D47" s="70"/>
      <c r="E47" s="70"/>
      <c r="F47" s="70"/>
      <c r="G47" s="48"/>
      <c r="H47" s="86"/>
      <c r="I47" s="87"/>
      <c r="J47" s="87"/>
      <c r="K47" s="98"/>
      <c r="L47" s="98"/>
      <c r="M47" s="98"/>
      <c r="N47" s="98"/>
      <c r="O47" s="98"/>
      <c r="P47" s="98"/>
      <c r="Q47" s="98"/>
      <c r="R47" s="99"/>
    </row>
    <row r="48" spans="1:22" ht="12" customHeight="1" x14ac:dyDescent="0.3">
      <c r="B48" s="35"/>
      <c r="C48" s="70"/>
      <c r="D48" s="70"/>
      <c r="E48" s="70"/>
      <c r="F48" s="70"/>
      <c r="G48" s="48"/>
      <c r="H48" s="86"/>
      <c r="I48" s="87"/>
      <c r="J48" s="87"/>
      <c r="K48" s="98"/>
      <c r="L48" s="98"/>
      <c r="M48" s="98"/>
      <c r="N48" s="98"/>
      <c r="O48" s="98"/>
      <c r="P48" s="98"/>
      <c r="Q48" s="98"/>
      <c r="R48" s="99"/>
    </row>
    <row r="49" spans="1:24" ht="15" customHeight="1" x14ac:dyDescent="0.3">
      <c r="B49" s="35"/>
      <c r="C49" s="70"/>
      <c r="D49" s="70"/>
      <c r="E49" s="70"/>
      <c r="F49" s="70"/>
      <c r="G49" s="48"/>
      <c r="H49" s="86"/>
      <c r="I49" s="87"/>
      <c r="J49" s="87"/>
      <c r="K49" s="98"/>
      <c r="L49" s="98"/>
      <c r="M49" s="98"/>
      <c r="N49" s="98"/>
      <c r="O49" s="98"/>
      <c r="P49" s="98"/>
      <c r="Q49" s="98"/>
      <c r="R49" s="99"/>
    </row>
    <row r="50" spans="1:24" ht="15" customHeight="1" x14ac:dyDescent="0.3">
      <c r="B50" s="174"/>
      <c r="C50" s="175"/>
      <c r="D50" s="58"/>
      <c r="E50" s="59"/>
      <c r="F50" s="60"/>
      <c r="G50" s="59"/>
      <c r="H50" s="61"/>
      <c r="I50" s="152"/>
      <c r="J50" s="100"/>
      <c r="K50" s="174"/>
      <c r="L50" s="175"/>
      <c r="M50" s="58"/>
      <c r="N50" s="59"/>
      <c r="O50" s="60"/>
      <c r="P50" s="59"/>
      <c r="Q50" s="61"/>
      <c r="R50" s="152"/>
      <c r="S50" s="68"/>
      <c r="T50" s="68"/>
      <c r="U50" s="68"/>
      <c r="V50" s="68"/>
      <c r="W50" s="55"/>
    </row>
    <row r="51" spans="1:24" ht="15" customHeight="1" x14ac:dyDescent="0.3">
      <c r="B51" s="171" t="s">
        <v>60</v>
      </c>
      <c r="C51" s="172"/>
      <c r="D51" s="172"/>
      <c r="E51" s="172"/>
      <c r="F51" s="172"/>
      <c r="G51" s="172"/>
      <c r="H51" s="172"/>
      <c r="I51" s="173"/>
      <c r="J51" s="67"/>
      <c r="K51" s="171" t="s">
        <v>61</v>
      </c>
      <c r="L51" s="172"/>
      <c r="M51" s="172"/>
      <c r="N51" s="172"/>
      <c r="O51" s="172"/>
      <c r="P51" s="172"/>
      <c r="Q51" s="172"/>
      <c r="R51" s="173"/>
      <c r="S51" s="69"/>
      <c r="T51" s="70"/>
      <c r="U51" s="70"/>
      <c r="V51" s="70"/>
      <c r="W51" s="55"/>
      <c r="X51" s="3"/>
    </row>
    <row r="52" spans="1:24" ht="15" customHeight="1" x14ac:dyDescent="0.3">
      <c r="B52" s="168"/>
      <c r="C52" s="169"/>
      <c r="D52" s="169"/>
      <c r="E52" s="169"/>
      <c r="F52" s="169"/>
      <c r="G52" s="169"/>
      <c r="H52" s="169"/>
      <c r="I52" s="170"/>
      <c r="J52" s="67"/>
      <c r="K52" s="168"/>
      <c r="L52" s="169"/>
      <c r="M52" s="169"/>
      <c r="N52" s="169"/>
      <c r="O52" s="169"/>
      <c r="P52" s="169"/>
      <c r="Q52" s="169"/>
      <c r="R52" s="170"/>
      <c r="S52" s="70"/>
      <c r="T52" s="70"/>
      <c r="U52" s="70"/>
      <c r="V52" s="70"/>
      <c r="W52" s="55"/>
    </row>
    <row r="53" spans="1:24" ht="15" customHeight="1" x14ac:dyDescent="0.3">
      <c r="B53" s="37" t="s">
        <v>10</v>
      </c>
      <c r="C53" s="38" t="s">
        <v>4</v>
      </c>
      <c r="D53" s="38" t="s">
        <v>5</v>
      </c>
      <c r="E53" s="38" t="s">
        <v>6</v>
      </c>
      <c r="F53" s="38" t="s">
        <v>3</v>
      </c>
      <c r="G53" s="38" t="s">
        <v>7</v>
      </c>
      <c r="H53" s="38" t="s">
        <v>7</v>
      </c>
      <c r="I53" s="101" t="s">
        <v>8</v>
      </c>
      <c r="J53" s="72"/>
      <c r="K53" s="37" t="s">
        <v>10</v>
      </c>
      <c r="L53" s="38" t="s">
        <v>4</v>
      </c>
      <c r="M53" s="38" t="s">
        <v>5</v>
      </c>
      <c r="N53" s="38" t="s">
        <v>6</v>
      </c>
      <c r="O53" s="38" t="s">
        <v>3</v>
      </c>
      <c r="P53" s="38" t="s">
        <v>7</v>
      </c>
      <c r="Q53" s="38" t="s">
        <v>7</v>
      </c>
      <c r="R53" s="101" t="s">
        <v>8</v>
      </c>
      <c r="S53" s="70"/>
      <c r="T53" s="70"/>
      <c r="U53" s="70"/>
      <c r="V53" s="70"/>
      <c r="W53" s="55"/>
    </row>
    <row r="54" spans="1:24" ht="15" customHeight="1" x14ac:dyDescent="0.3">
      <c r="A54" s="1" t="s">
        <v>133</v>
      </c>
      <c r="B54" s="73" t="str">
        <f>LEFT(RIGHT(RTD("cqg.rtd", ,"ContractData",A54, "LongDescription",, "T"),14),3)&amp;" &amp; "&amp;LEFT(RIGHT(RTD("cqg.rtd", ,"ContractData",A54, "LongDescription",, "T"),4),3)</f>
        <v>Spr &amp; v 2</v>
      </c>
      <c r="C54" s="45" t="str">
        <f>IF(B54="","",TEXT(RTD("cqg.rtd", ,"ContractData",A54, "Open",,"T"),$D$1))</f>
        <v/>
      </c>
      <c r="D54" s="45" t="str">
        <f>IF(B54="","",TEXT(RTD("cqg.rtd",,"ContractData",A54,"High",,"T"),$D$1))</f>
        <v/>
      </c>
      <c r="E54" s="45" t="str">
        <f>IF(B54="","",TEXT(RTD("cqg.rtd", ,"ContractData",A54, "Low",,"T"),$D$1))</f>
        <v/>
      </c>
      <c r="F54" s="45" t="str">
        <f>IFERROR(IF(B54="","",TEXT(RTD("cqg.rtd",,"ContractData",A54,"LastTradeorSettle",,"T"),$D$1)),"")</f>
        <v/>
      </c>
      <c r="G54" s="74" t="str">
        <f>IFERROR(IF(B54="","",TEXT(RTD("cqg.rtd",,"ContractData",A54,"NetLastTradeToday",,"T"),$D$1)*1),"")</f>
        <v/>
      </c>
      <c r="H54" s="75" t="str">
        <f>IFERROR(IF(B54="","",TEXT(RTD("cqg.rtd",,"ContractData",A54,"NetLastTradeToday",,"T"),$D$1)*1),"")</f>
        <v/>
      </c>
      <c r="I54" s="78">
        <f>IF(B54="","",RTD("cqg.rtd", ,"ContractData",A54, "T_CVol"))</f>
        <v>0</v>
      </c>
      <c r="J54" s="1" t="s">
        <v>139</v>
      </c>
      <c r="K54" s="73" t="str">
        <f>LEFT(RIGHT(RTD("cqg.rtd", ,"ContractData",J54, "LongDescription",, "T"),14),3)&amp;" &amp; "&amp;LEFT(RIGHT(RTD("cqg.rtd", ,"ContractData",J54, "LongDescription",, "T"),4),3)</f>
        <v>Spr &amp; v 2</v>
      </c>
      <c r="L54" s="45" t="str">
        <f>IF(K54="","",TEXT(RTD("cqg.rtd", ,"ContractData",J54, "Open",,"T"),$D$1))</f>
        <v/>
      </c>
      <c r="M54" s="45" t="str">
        <f>IF(K54="","",TEXT(RTD("cqg.rtd",,"ContractData",J54,"High",,"T"),$D$1))</f>
        <v/>
      </c>
      <c r="N54" s="45" t="str">
        <f>IF(K54="","",TEXT(RTD("cqg.rtd", ,"ContractData",J54, "Low",,"T"),$D$1))</f>
        <v/>
      </c>
      <c r="O54" s="45" t="str">
        <f>IFERROR(IF(K54="","",TEXT(RTD("cqg.rtd",,"ContractData",J54,"LastTradeorSettle",,"T"),$D$1))*1,"")</f>
        <v/>
      </c>
      <c r="P54" s="74" t="str">
        <f>IFERROR(IF(K54="","",TEXT(RTD("cqg.rtd",,"ContractData",J54,"NetLastTradeToday",,"T"),$D$1)*1),"")</f>
        <v/>
      </c>
      <c r="Q54" s="75" t="str">
        <f>IFERROR(IF(K54="","",TEXT(RTD("cqg.rtd",,"ContractData",J54,"NetLastTradeToday",,"T"),$D$1)*1),"")</f>
        <v/>
      </c>
      <c r="R54" s="78">
        <f>IF(K54="","",RTD("cqg.rtd", ,"ContractData",J54, "T_CVol"))</f>
        <v>0</v>
      </c>
      <c r="S54" s="55"/>
      <c r="T54" s="55"/>
      <c r="U54" s="55"/>
      <c r="V54" s="55"/>
      <c r="W54" s="55"/>
    </row>
    <row r="55" spans="1:24" ht="15" customHeight="1" x14ac:dyDescent="0.3">
      <c r="A55" s="1" t="s">
        <v>134</v>
      </c>
      <c r="B55" s="73" t="str">
        <f>LEFT(RIGHT(RTD("cqg.rtd", ,"ContractData",A55, "LongDescription",, "T"),14),3)&amp;" &amp; "&amp;LEFT(RIGHT(RTD("cqg.rtd", ,"ContractData",A55, "LongDescription",, "T"),4),3)</f>
        <v>Spr &amp; n 2</v>
      </c>
      <c r="C55" s="45" t="str">
        <f>IF(B55="","",TEXT(RTD("cqg.rtd", ,"ContractData",A55, "Open",,"T"),$D$1))</f>
        <v/>
      </c>
      <c r="D55" s="45" t="str">
        <f>IF(B55="","",TEXT(RTD("cqg.rtd",,"ContractData",A55,"High",,"T"),$D$1))</f>
        <v/>
      </c>
      <c r="E55" s="45" t="str">
        <f>IF(B55="","",TEXT(RTD("cqg.rtd", ,"ContractData",A55, "Low",,"T"),$D$1))</f>
        <v/>
      </c>
      <c r="F55" s="45" t="str">
        <f>IFERROR(IF(B55="","",TEXT(RTD("cqg.rtd",,"ContractData",A55,"LastTradeorSettle",,"T"),$D$1)),"")</f>
        <v/>
      </c>
      <c r="G55" s="74" t="str">
        <f>IFERROR(IF(B55="","",TEXT(RTD("cqg.rtd",,"ContractData",A55,"NetLastTradeToday",,"T"),$D$1)*1),"")</f>
        <v/>
      </c>
      <c r="H55" s="75" t="str">
        <f>IFERROR(IF(B55="","",TEXT(RTD("cqg.rtd",,"ContractData",A55,"NetLastTradeToday",,"T"),$D$1)*1),"")</f>
        <v/>
      </c>
      <c r="I55" s="78">
        <f>IF(B55="","",RTD("cqg.rtd", ,"ContractData",A55, "T_CVol"))</f>
        <v>0</v>
      </c>
      <c r="J55" s="1" t="s">
        <v>140</v>
      </c>
      <c r="K55" s="73" t="str">
        <f>LEFT(RIGHT(RTD("cqg.rtd", ,"ContractData",J54, "LongDescription",, "T"),14),3)&amp;" &amp; "&amp;LEFT(RIGHT(RTD("cqg.rtd", ,"ContractData",J54, "LongDescription",, "T"),4),3)</f>
        <v>Spr &amp; v 2</v>
      </c>
      <c r="L55" s="45" t="str">
        <f>IF(K55="","",TEXT(RTD("cqg.rtd", ,"ContractData",J55, "Open",,"T"),$D$1))</f>
        <v/>
      </c>
      <c r="M55" s="45" t="str">
        <f>IF(K55="","",TEXT(RTD("cqg.rtd",,"ContractData",J55,"High",,"T"),$D$1))</f>
        <v/>
      </c>
      <c r="N55" s="45" t="str">
        <f>IF(K55="","",TEXT(RTD("cqg.rtd", ,"ContractData",J55, "Low",,"T"),$D$1))</f>
        <v/>
      </c>
      <c r="O55" s="45" t="str">
        <f>IFERROR(IF(K55="","",TEXT(RTD("cqg.rtd",,"ContractData",J55,"LastTradeorSettle",,"T"),$D$1))*1,"")</f>
        <v/>
      </c>
      <c r="P55" s="74" t="str">
        <f>IFERROR(IF(K55="","",TEXT(RTD("cqg.rtd",,"ContractData",J55,"NetLastTradeToday",,"T"),$D$1)*1),"")</f>
        <v/>
      </c>
      <c r="Q55" s="75" t="str">
        <f>IFERROR(IF(K55="","",TEXT(RTD("cqg.rtd",,"ContractData",J55,"NetLastTradeToday",,"T"),$D$1)*1),"")</f>
        <v/>
      </c>
      <c r="R55" s="78">
        <f>IF(K55="","",RTD("cqg.rtd", ,"ContractData",J55, "T_CVol"))</f>
        <v>0</v>
      </c>
      <c r="S55" s="55"/>
      <c r="T55" s="55"/>
      <c r="U55" s="55"/>
      <c r="V55" s="55"/>
      <c r="W55" s="55"/>
    </row>
    <row r="56" spans="1:24" ht="15" customHeight="1" x14ac:dyDescent="0.3">
      <c r="A56" s="1" t="s">
        <v>135</v>
      </c>
      <c r="B56" s="73" t="str">
        <f>LEFT(RIGHT(RTD("cqg.rtd", ,"ContractData",A56, "LongDescription",, "T"),14),3)&amp;" &amp; "&amp;LEFT(RIGHT(RTD("cqg.rtd", ,"ContractData",A56, "LongDescription",, "T"),4),3)</f>
        <v>Spr &amp; r 2</v>
      </c>
      <c r="C56" s="45" t="str">
        <f>IF(B56="","",TEXT(RTD("cqg.rtd", ,"ContractData",A56, "Open",,"T"),$D$1))</f>
        <v/>
      </c>
      <c r="D56" s="45" t="str">
        <f>IF(B56="","",TEXT(RTD("cqg.rtd",,"ContractData",A56,"High",,"T"),$D$1))</f>
        <v/>
      </c>
      <c r="E56" s="45" t="str">
        <f>IF(B56="","",TEXT(RTD("cqg.rtd", ,"ContractData",A56, "Low",,"T"),$D$1))</f>
        <v/>
      </c>
      <c r="F56" s="45" t="str">
        <f>IFERROR(IF(B56="","",TEXT(RTD("cqg.rtd",,"ContractData",A56,"LastTradeorSettle",,"T"),$D$1)),"")</f>
        <v/>
      </c>
      <c r="G56" s="74" t="str">
        <f>IFERROR(IF(B56="","",TEXT(RTD("cqg.rtd",,"ContractData",A56,"NetLastTradeToday",,"T"),$D$1)*1),"")</f>
        <v/>
      </c>
      <c r="H56" s="75" t="str">
        <f>IFERROR(IF(B56="","",TEXT(RTD("cqg.rtd",,"ContractData",A56,"NetLastTradeToday",,"T"),$D$1)*1),"")</f>
        <v/>
      </c>
      <c r="I56" s="78">
        <f>IF(B56="","",RTD("cqg.rtd", ,"ContractData",A56, "T_CVol"))</f>
        <v>0</v>
      </c>
      <c r="J56" s="1" t="s">
        <v>141</v>
      </c>
      <c r="K56" s="73" t="str">
        <f>LEFT(RIGHT(RTD("cqg.rtd", ,"ContractData",J55, "LongDescription",, "T"),14),3)&amp;" &amp; "&amp;LEFT(RIGHT(RTD("cqg.rtd", ,"ContractData",J55, "LongDescription",, "T"),4),3)</f>
        <v>Spr &amp; n 2</v>
      </c>
      <c r="L56" s="45" t="str">
        <f>IF(K56="","",TEXT(RTD("cqg.rtd", ,"ContractData",J56, "Open",,"T"),$D$1))</f>
        <v/>
      </c>
      <c r="M56" s="45" t="str">
        <f>IF(K56="","",TEXT(RTD("cqg.rtd",,"ContractData",J56,"High",,"T"),$D$1))</f>
        <v/>
      </c>
      <c r="N56" s="45" t="str">
        <f>IF(K56="","",TEXT(RTD("cqg.rtd", ,"ContractData",J56, "Low",,"T"),$D$1))</f>
        <v/>
      </c>
      <c r="O56" s="45" t="str">
        <f>IFERROR(IF(K56="","",TEXT(RTD("cqg.rtd",,"ContractData",J56,"LastTradeorSettle",,"T"),$D$1))*1,"")</f>
        <v/>
      </c>
      <c r="P56" s="74" t="str">
        <f>IFERROR(IF(K56="","",TEXT(RTD("cqg.rtd",,"ContractData",J56,"NetLastTradeToday",,"T"),$D$1)*1),"")</f>
        <v/>
      </c>
      <c r="Q56" s="75" t="str">
        <f>IFERROR(IF(K56="","",TEXT(RTD("cqg.rtd",,"ContractData",J56,"NetLastTradeToday",,"T"),$D$1)*1),"")</f>
        <v/>
      </c>
      <c r="R56" s="78">
        <f>IF(K56="","",RTD("cqg.rtd", ,"ContractData",J56, "T_CVol"))</f>
        <v>0</v>
      </c>
      <c r="S56" s="55"/>
      <c r="T56" s="55"/>
      <c r="U56" s="55"/>
      <c r="V56" s="55"/>
      <c r="W56" s="55"/>
    </row>
    <row r="57" spans="1:24" ht="15" customHeight="1" x14ac:dyDescent="0.3">
      <c r="A57" s="1" t="s">
        <v>136</v>
      </c>
      <c r="B57" s="73" t="str">
        <f>LEFT(RIGHT(RTD("cqg.rtd", ,"ContractData",A57, "LongDescription",, "T"),14),3)&amp;" &amp; "&amp;LEFT(RIGHT(RTD("cqg.rtd", ,"ContractData",A57, "LongDescription",, "T"),4),3)</f>
        <v>Spr &amp; p 2</v>
      </c>
      <c r="C57" s="45" t="str">
        <f>IF(B57="","",TEXT(RTD("cqg.rtd", ,"ContractData",A57, "Open",,"T"),$D$1))</f>
        <v/>
      </c>
      <c r="D57" s="45" t="str">
        <f>IF(B57="","",TEXT(RTD("cqg.rtd",,"ContractData",A57,"High",,"T"),$D$1))</f>
        <v/>
      </c>
      <c r="E57" s="45" t="str">
        <f>IF(B57="","",TEXT(RTD("cqg.rtd", ,"ContractData",A57, "Low",,"T"),$D$1))</f>
        <v/>
      </c>
      <c r="F57" s="45" t="str">
        <f>IFERROR(IF(B57="","",TEXT(RTD("cqg.rtd",,"ContractData",A57,"LastTradeorSettle",,"T"),$D$1)),"")</f>
        <v/>
      </c>
      <c r="G57" s="74" t="str">
        <f>IFERROR(IF(B57="","",TEXT(RTD("cqg.rtd",,"ContractData",A57,"NetLastTradeToday",,"T"),$D$1)*1),"")</f>
        <v/>
      </c>
      <c r="H57" s="75" t="str">
        <f>IFERROR(IF(B57="","",TEXT(RTD("cqg.rtd",,"ContractData",A57,"NetLastTradeToday",,"T"),$D$1)*1),"")</f>
        <v/>
      </c>
      <c r="I57" s="78">
        <f>IF(B57="","",RTD("cqg.rtd", ,"ContractData",A57, "T_CVol"))</f>
        <v>0</v>
      </c>
      <c r="J57" s="1" t="s">
        <v>142</v>
      </c>
      <c r="K57" s="73" t="str">
        <f>LEFT(RIGHT(RTD("cqg.rtd", ,"ContractData",J56, "LongDescription",, "T"),14),3)&amp;" &amp; "&amp;LEFT(RIGHT(RTD("cqg.rtd", ,"ContractData",J56, "LongDescription",, "T"),4),3)</f>
        <v>Spr &amp; y 2</v>
      </c>
      <c r="L57" s="45" t="str">
        <f>IF(K57="","",TEXT(RTD("cqg.rtd", ,"ContractData",J57, "Open",,"T"),$D$1))</f>
        <v>768: Current Message -&gt; Not found: SOYBW4</v>
      </c>
      <c r="M57" s="45" t="str">
        <f>IF(K57="","",TEXT(RTD("cqg.rtd",,"ContractData",J57,"High",,"T"),$D$1))</f>
        <v>768: Current Message -&gt; Not found: SOYBW4</v>
      </c>
      <c r="N57" s="45" t="str">
        <f>IF(K57="","",TEXT(RTD("cqg.rtd", ,"ContractData",J57, "Low",,"T"),$D$1))</f>
        <v>768: Current Message -&gt; Not found: SOYBW4</v>
      </c>
      <c r="O57" s="45" t="str">
        <f>IFERROR(IF(K57="","",TEXT(RTD("cqg.rtd",,"ContractData",J57,"LastTradeorSettle",,"T"),$D$1))*1,"")</f>
        <v/>
      </c>
      <c r="P57" s="74" t="str">
        <f>IFERROR(IF(K57="","",TEXT(RTD("cqg.rtd",,"ContractData",J57,"NetLastTradeToday",,"T"),$D$1)*1),"")</f>
        <v/>
      </c>
      <c r="Q57" s="75" t="str">
        <f>IFERROR(IF(K57="","",TEXT(RTD("cqg.rtd",,"ContractData",J57,"NetLastTradeToday",,"T"),$D$1)*1),"")</f>
        <v/>
      </c>
      <c r="R57" s="78" t="str">
        <f>IF(K57="","",RTD("cqg.rtd", ,"ContractData",J57, "T_CVol"))</f>
        <v>768: Current Message -&gt; Not found: SOYBW4</v>
      </c>
      <c r="S57" s="55"/>
      <c r="T57" s="55"/>
      <c r="U57" s="55"/>
      <c r="V57" s="55"/>
      <c r="W57" s="55"/>
    </row>
    <row r="58" spans="1:24" ht="15" customHeight="1" x14ac:dyDescent="0.3">
      <c r="A58" s="1" t="s">
        <v>137</v>
      </c>
      <c r="B58" s="73" t="str">
        <f>LEFT(RIGHT(RTD("cqg.rtd", ,"ContractData",A58, "LongDescription",, "T"),14),3)&amp;" &amp; "&amp;LEFT(RIGHT(RTD("cqg.rtd", ,"ContractData",A58, "LongDescription",, "T"),4),3)</f>
        <v xml:space="preserve"> fo &amp; YBW</v>
      </c>
      <c r="C58" s="45" t="str">
        <f>IF(B58="","",TEXT(RTD("cqg.rtd", ,"ContractData",A58, "Open",,"T"),$D$1))</f>
        <v>768: Current Message -&gt; Not found: SOYBW3</v>
      </c>
      <c r="D58" s="45" t="str">
        <f>IF(B58="","",TEXT(RTD("cqg.rtd",,"ContractData",A58,"High",,"T"),$D$1))</f>
        <v>768: Current Message -&gt; Not found: SOYBW3</v>
      </c>
      <c r="E58" s="45" t="str">
        <f>IF(B58="","",TEXT(RTD("cqg.rtd", ,"ContractData",A58, "Low",,"T"),$D$1))</f>
        <v>768: Current Message -&gt; Not found: SOYBW3</v>
      </c>
      <c r="F58" s="45" t="str">
        <f>IFERROR(IF(B58="","",TEXT(RTD("cqg.rtd",,"ContractData",A58,"LastTradeorSettle",,"T"),$D$1)),"")</f>
        <v>768: Current Message -&gt; Not found: SOYBW3</v>
      </c>
      <c r="G58" s="74" t="str">
        <f>IFERROR(IF(B58="","",TEXT(RTD("cqg.rtd",,"ContractData",A58,"NetLastTradeToday",,"T"),$D$1)*1),"")</f>
        <v/>
      </c>
      <c r="H58" s="75" t="str">
        <f>IFERROR(IF(B58="","",TEXT(RTD("cqg.rtd",,"ContractData",A58,"NetLastTradeToday",,"T"),$D$1)*1),"")</f>
        <v/>
      </c>
      <c r="I58" s="78" t="str">
        <f>IF(B58="","",RTD("cqg.rtd", ,"ContractData",A58, "T_CVol"))</f>
        <v>768: Current Message -&gt; Not found: SOYBW3</v>
      </c>
      <c r="J58" s="1" t="s">
        <v>143</v>
      </c>
      <c r="K58" s="73" t="str">
        <f>LEFT(RIGHT(RTD("cqg.rtd", ,"ContractData",J57, "LongDescription",, "T"),14),3)&amp;" &amp; "&amp;LEFT(RIGHT(RTD("cqg.rtd", ,"ContractData",J57, "LongDescription",, "T"),4),3)</f>
        <v xml:space="preserve"> fo &amp; YBW</v>
      </c>
      <c r="L58" s="45" t="str">
        <f>IF(K58="","",TEXT(RTD("cqg.rtd", ,"ContractData",J58, "Open",,"T"),$D$1))</f>
        <v>768: Current Message -&gt; Not found: SOYBW4</v>
      </c>
      <c r="M58" s="45" t="str">
        <f>IF(K58="","",TEXT(RTD("cqg.rtd",,"ContractData",J58,"High",,"T"),$D$1))</f>
        <v>768: Current Message -&gt; Not found: SOYBW4</v>
      </c>
      <c r="N58" s="45" t="str">
        <f>IF(K58="","",TEXT(RTD("cqg.rtd", ,"ContractData",J58, "Low",,"T"),$D$1))</f>
        <v>768: Current Message -&gt; Not found: SOYBW4</v>
      </c>
      <c r="O58" s="45" t="str">
        <f>IFERROR(IF(K58="","",TEXT(RTD("cqg.rtd",,"ContractData",J58,"LastTradeorSettle",,"T"),$D$1))*1,"")</f>
        <v/>
      </c>
      <c r="P58" s="74" t="str">
        <f>IFERROR(IF(K58="","",TEXT(RTD("cqg.rtd",,"ContractData",J58,"NetLastTradeToday",,"T"),$D$1)*1),"")</f>
        <v/>
      </c>
      <c r="Q58" s="75" t="str">
        <f>IFERROR(IF(K58="","",TEXT(RTD("cqg.rtd",,"ContractData",J58,"NetLastTradeToday",,"T"),$D$1)*1),"")</f>
        <v/>
      </c>
      <c r="R58" s="78" t="str">
        <f>IF(K58="","",RTD("cqg.rtd", ,"ContractData",J58, "T_CVol"))</f>
        <v>768: Current Message -&gt; Not found: SOYBW4</v>
      </c>
      <c r="S58" s="55"/>
      <c r="T58" s="55"/>
      <c r="U58" s="55"/>
      <c r="V58" s="55"/>
      <c r="W58" s="55"/>
    </row>
    <row r="59" spans="1:24" ht="15" customHeight="1" x14ac:dyDescent="0.3">
      <c r="A59" s="1" t="s">
        <v>138</v>
      </c>
      <c r="B59" s="73" t="str">
        <f>LEFT(RIGHT(RTD("cqg.rtd", ,"ContractData",A59, "LongDescription",, "T"),14),3)&amp;" &amp; "&amp;LEFT(RIGHT(RTD("cqg.rtd", ,"ContractData",A59, "LongDescription",, "T"),4),3)</f>
        <v xml:space="preserve"> fo &amp; YBW</v>
      </c>
      <c r="C59" s="45" t="str">
        <f>IF(B59="","",TEXT(RTD("cqg.rtd", ,"ContractData",A59, "Open",,"T"),$D$1))</f>
        <v>768: Current Message -&gt; Not found: SOYBW3</v>
      </c>
      <c r="D59" s="45" t="str">
        <f>IF(B59="","",TEXT(RTD("cqg.rtd",,"ContractData",A59,"High",,"T"),$D$1))</f>
        <v>768: Current Message -&gt; Not found: SOYBW3</v>
      </c>
      <c r="E59" s="45" t="str">
        <f>IF(B59="","",TEXT(RTD("cqg.rtd", ,"ContractData",A59, "Low",,"T"),$D$1))</f>
        <v>768: Current Message -&gt; Not found: SOYBW3</v>
      </c>
      <c r="F59" s="45" t="str">
        <f>IFERROR(IF(B59="","",TEXT(RTD("cqg.rtd",,"ContractData",A59,"LastTradeorSettle",,"T"),$D$1)),"")</f>
        <v>768: Current Message -&gt; Not found: SOYBW3</v>
      </c>
      <c r="G59" s="74" t="str">
        <f>IFERROR(IF(B59="","",TEXT(RTD("cqg.rtd",,"ContractData",A59,"NetLastTradeToday",,"T"),$D$1)*1),"")</f>
        <v/>
      </c>
      <c r="H59" s="75" t="str">
        <f>IFERROR(IF(B59="","",TEXT(RTD("cqg.rtd",,"ContractData",A59,"NetLastTradeToday",,"T"),$D$1)*1),"")</f>
        <v/>
      </c>
      <c r="I59" s="78" t="str">
        <f>IF(B59="","",RTD("cqg.rtd", ,"ContractData",A59, "T_CVol"))</f>
        <v>768: Current Message -&gt; Not found: SOYBW3</v>
      </c>
      <c r="J59" s="87"/>
      <c r="K59" s="52"/>
      <c r="L59" s="52"/>
      <c r="M59" s="52"/>
      <c r="N59" s="52"/>
      <c r="O59" s="52"/>
      <c r="P59" s="52"/>
      <c r="Q59" s="52"/>
      <c r="R59" s="54"/>
      <c r="S59" s="55"/>
      <c r="T59" s="55"/>
      <c r="U59" s="55"/>
      <c r="V59" s="55"/>
      <c r="W59" s="55"/>
    </row>
    <row r="60" spans="1:24" ht="15" customHeight="1" x14ac:dyDescent="0.3">
      <c r="A60" s="1"/>
      <c r="B60" s="103"/>
      <c r="C60" s="104"/>
      <c r="D60" s="104"/>
      <c r="E60" s="104"/>
      <c r="F60" s="104"/>
      <c r="G60" s="105"/>
      <c r="H60" s="106"/>
      <c r="I60" s="107"/>
      <c r="J60" s="87"/>
      <c r="K60" s="52"/>
      <c r="L60" s="52"/>
      <c r="M60" s="52"/>
      <c r="N60" s="52"/>
      <c r="O60" s="52"/>
      <c r="P60" s="52"/>
      <c r="Q60" s="52"/>
      <c r="R60" s="54"/>
      <c r="S60" s="55"/>
      <c r="T60" s="55"/>
      <c r="U60" s="55"/>
      <c r="V60" s="55"/>
      <c r="W60" s="55"/>
    </row>
    <row r="61" spans="1:24" ht="15" customHeight="1" x14ac:dyDescent="0.3">
      <c r="B61" s="176" t="s">
        <v>64</v>
      </c>
      <c r="C61" s="212"/>
      <c r="D61" s="212"/>
      <c r="E61" s="212"/>
      <c r="F61" s="212"/>
      <c r="G61" s="212"/>
      <c r="H61" s="108"/>
      <c r="I61" s="87"/>
      <c r="J61" s="87"/>
      <c r="K61" s="176" t="s">
        <v>64</v>
      </c>
      <c r="L61" s="177"/>
      <c r="M61" s="177"/>
      <c r="N61" s="177"/>
      <c r="O61" s="178"/>
      <c r="P61" s="109"/>
      <c r="Q61" s="52"/>
      <c r="R61" s="54"/>
      <c r="S61" s="55"/>
      <c r="T61" s="55"/>
      <c r="U61" s="55"/>
      <c r="V61" s="55"/>
      <c r="W61" s="55"/>
    </row>
    <row r="62" spans="1:24" ht="15" customHeight="1" x14ac:dyDescent="0.3">
      <c r="B62" s="89" t="str">
        <f>B54</f>
        <v>Spr &amp; v 2</v>
      </c>
      <c r="C62" s="94" t="str">
        <f>B55</f>
        <v>Spr &amp; n 2</v>
      </c>
      <c r="D62" s="94" t="str">
        <f>B56</f>
        <v>Spr &amp; r 2</v>
      </c>
      <c r="E62" s="94" t="str">
        <f>B57</f>
        <v>Spr &amp; p 2</v>
      </c>
      <c r="F62" s="94" t="str">
        <f>B58</f>
        <v xml:space="preserve"> fo &amp; YBW</v>
      </c>
      <c r="G62" s="110" t="str">
        <f>B59</f>
        <v xml:space="preserve"> fo &amp; YBW</v>
      </c>
      <c r="H62" s="22"/>
      <c r="I62" s="87"/>
      <c r="J62" s="87"/>
      <c r="K62" s="89" t="str">
        <f>K54</f>
        <v>Spr &amp; v 2</v>
      </c>
      <c r="L62" s="94" t="str">
        <f>K55</f>
        <v>Spr &amp; v 2</v>
      </c>
      <c r="M62" s="94" t="str">
        <f>K56</f>
        <v>Spr &amp; n 2</v>
      </c>
      <c r="N62" s="94" t="str">
        <f>K57</f>
        <v>Spr &amp; y 2</v>
      </c>
      <c r="O62" s="110" t="str">
        <f>K58</f>
        <v xml:space="preserve"> fo &amp; YBW</v>
      </c>
      <c r="P62" s="111"/>
      <c r="Q62" s="52"/>
      <c r="R62" s="54"/>
      <c r="S62" s="55"/>
      <c r="T62" s="55"/>
      <c r="U62" s="55"/>
      <c r="V62" s="55"/>
      <c r="W62" s="55"/>
    </row>
    <row r="63" spans="1:24" ht="15" customHeight="1" x14ac:dyDescent="0.3">
      <c r="B63" s="112" t="str">
        <f>IF(B62="","",IF(RTD("cqg.rtd",,"ContractData",A54,"Ask",,"T")="","",TEXT(RTD("cqg.rtd",,"ContractData",A54,"Ask",,"T"),$D$1)&amp;" "&amp;"A"))</f>
        <v/>
      </c>
      <c r="C63" s="23" t="str">
        <f>IF(C62="","",IF(RTD("cqg.rtd",,"ContractData",A55,"Ask",,"T")="","",TEXT(RTD("cqg.rtd",,"ContractData",A55,"Ask",,"T"),$D$1)&amp;" "&amp;"A"))</f>
        <v/>
      </c>
      <c r="D63" s="113" t="str">
        <f>IF(D62="","",IF(RTD("cqg.rtd",,"ContractData",A56,"Ask",,"T")="","",TEXT(RTD("cqg.rtd",,"ContractData",A56,"Ask",,"T"),$D$1)&amp;" "&amp;"A"))</f>
        <v>374.80 A</v>
      </c>
      <c r="E63" s="113" t="str">
        <f>IF(E62="","",IF(RTD("cqg.rtd",,"ContractData",A57,"Ask",,"T")="","",TEXT(RTD("cqg.rtd",,"ContractData",A57,"Ask",,"T"),$D$1)&amp;" "&amp;"A"))</f>
        <v>235.00 A</v>
      </c>
      <c r="F63" s="113" t="str">
        <f>IF(F62="","",IF(RTD("cqg.rtd",,"ContractData",A58,"Ask",,"T")="","",TEXT(RTD("cqg.rtd",,"ContractData",A58,"Ask",,"T"),$D$1)&amp;" "&amp;"A"))</f>
        <v>768: Current Message -&gt; Not found: SOYBW3 A</v>
      </c>
      <c r="G63" s="114" t="str">
        <f>IF(G62="","",IF(RTD("cqg.rtd",,"ContractData",A59,"Ask",,"T")="","",TEXT(RTD("cqg.rtd",,"ContractData",A59,"Ask",,"T"),$D$1)&amp;" "&amp;"A"))</f>
        <v>768: Current Message -&gt; Not found: SOYBW3 A</v>
      </c>
      <c r="H63" s="115"/>
      <c r="I63" s="87"/>
      <c r="J63" s="87"/>
      <c r="K63" s="112" t="str">
        <f>IF(K62="","",IF(RTD("cqg.rtd",,"ContractData",J54,"Ask",,"T")="","",TEXT(RTD("cqg.rtd",,"ContractData",J54,"Ask",,"T"),$D$1)&amp;" "&amp;"A"))</f>
        <v/>
      </c>
      <c r="L63" s="23" t="str">
        <f>IF(L62="","",IF(RTD("cqg.rtd",,"ContractData",J55,"Ask",,"T")="","",TEXT(RTD("cqg.rtd",,"ContractData",J55,"Ask",,"T"),$D$1)&amp;" "&amp;"A"))</f>
        <v/>
      </c>
      <c r="M63" s="113" t="str">
        <f>IF(M62="","",IF(RTD("cqg.rtd",,"ContractData",J56,"Ask",,"T")="","",TEXT(RTD("cqg.rtd",,"ContractData",J56,"Ask",,"T"),$D$1)&amp;" "&amp;"A"))</f>
        <v>449.80 A</v>
      </c>
      <c r="N63" s="113" t="str">
        <f>IF(N62="","",IF(RTD("cqg.rtd",,"ContractData",J57,"Ask",,"T")="","",TEXT(RTD("cqg.rtd",,"ContractData",J57,"Ask",,"T"),$D$1)&amp;" "&amp;"A"))</f>
        <v>768: Current Message -&gt; Not found: SOYBW4 A</v>
      </c>
      <c r="O63" s="114" t="str">
        <f>IF(O62="","",IF(RTD("cqg.rtd",,"ContractData",J58,"Ask",,"T")="","",TEXT(RTD("cqg.rtd",,"ContractData",J58,"Ask",,"T"),$D$1)&amp;" "&amp;"A"))</f>
        <v>768: Current Message -&gt; Not found: SOYBW4 A</v>
      </c>
      <c r="P63" s="116"/>
      <c r="Q63" s="52"/>
      <c r="R63" s="54"/>
      <c r="S63" s="55"/>
      <c r="T63" s="55"/>
      <c r="U63" s="55"/>
      <c r="V63" s="55"/>
      <c r="W63" s="55"/>
    </row>
    <row r="64" spans="1:24" ht="15" customHeight="1" x14ac:dyDescent="0.3">
      <c r="B64" s="117" t="str">
        <f>IF(B62="","",IF(RTD("cqg.rtd",,"ContractData",A54,"BID",,"T")="","",TEXT(RTD("cqg.rtd",,"ContractData",A54,"BID",,"T"),$D$1)&amp;" "&amp;"B"))</f>
        <v/>
      </c>
      <c r="C64" s="117" t="str">
        <f>IF(C62="","",IF(RTD("cqg.rtd",,"ContractData",A55,"BID",,"T")="","",TEXT(RTD("cqg.rtd",,"ContractData",A55,"BID",,"T"),$D$1)&amp;" "&amp;"B"))</f>
        <v/>
      </c>
      <c r="D64" s="113" t="str">
        <f>IF(D62="","",IF(RTD("cqg.rtd",,"ContractData",A56,"Bid",,"T")="","",TEXT(RTD("cqg.rtd",,"ContractData",A56,"Bid",,"T"),$D$1)&amp;" "&amp;"B"))</f>
        <v>-778.80 B</v>
      </c>
      <c r="E64" s="113" t="str">
        <f>IF(E62="","",IF(RTD("cqg.rtd",,"ContractData",A57,"Bid",,"T")="","",TEXT(RTD("cqg.rtd",,"ContractData",A57,"Bid",,"T"),$D$1)&amp;" "&amp;"B"))</f>
        <v>100.00 B</v>
      </c>
      <c r="F64" s="113" t="str">
        <f>IF(F62="","",IF(RTD("cqg.rtd",,"ContractData",A58,"Bid",,"T")="","",TEXT(RTD("cqg.rtd",,"ContractData",A58,"Bid",,"T"),$D$1)&amp;" "&amp;"B"))</f>
        <v>768: Current Message -&gt; Not found: SOYBW3 B</v>
      </c>
      <c r="G64" s="114" t="str">
        <f>IF(G62="","",IF(RTD("cqg.rtd",,"ContractData",A59,"Bid",,"T")="","",TEXT(RTD("cqg.rtd",,"ContractData",A59,"Bid",,"T"),$D$1)&amp;" "&amp;"B"))</f>
        <v>768: Current Message -&gt; Not found: SOYBW3 B</v>
      </c>
      <c r="H64" s="115"/>
      <c r="I64" s="87"/>
      <c r="J64" s="87"/>
      <c r="K64" s="117" t="str">
        <f>IF(K62="","",IF(RTD("cqg.rtd",,"ContractData",J54,"BID",,"T")="","",TEXT(RTD("cqg.rtd",,"ContractData",J54,"BID",,"T"),$D$1)&amp;" "&amp;"B"))</f>
        <v/>
      </c>
      <c r="L64" s="117" t="str">
        <f>IF(L62="","",IF(RTD("cqg.rtd",,"ContractData",J55,"BID",,"T")="","",TEXT(RTD("cqg.rtd",,"ContractData",J55,"BID",,"T"),$D$1)&amp;" "&amp;"B"))</f>
        <v/>
      </c>
      <c r="M64" s="113" t="str">
        <f>IF(M62="","",IF(RTD("cqg.rtd",,"ContractData",J56,"Bid",,"T")="","",TEXT(RTD("cqg.rtd",,"ContractData",J56,"Bid",,"T"),$D$1)&amp;" "&amp;"B"))</f>
        <v>121.20 B</v>
      </c>
      <c r="N64" s="113" t="str">
        <f>IF(N62="","",IF(RTD("cqg.rtd",,"ContractData",J57,"Bid",,"T")="","",TEXT(RTD("cqg.rtd",,"ContractData",J57,"Bid",,"T"),$D$1)&amp;" "&amp;"B"))</f>
        <v>768: Current Message -&gt; Not found: SOYBW4 B</v>
      </c>
      <c r="O64" s="114" t="str">
        <f>IF(O62="","",IF(RTD("cqg.rtd",,"ContractData",J58,"Bid",,"T")="","",TEXT(RTD("cqg.rtd",,"ContractData",J58,"Bid",,"T"),$D$1)&amp;" "&amp;"B"))</f>
        <v>768: Current Message -&gt; Not found: SOYBW4 B</v>
      </c>
      <c r="P64" s="116"/>
      <c r="Q64" s="52"/>
      <c r="R64" s="54"/>
      <c r="S64" s="55"/>
      <c r="T64" s="55"/>
      <c r="U64" s="55"/>
      <c r="V64" s="55"/>
      <c r="W64" s="55"/>
    </row>
    <row r="65" spans="1:23" ht="15" customHeight="1" x14ac:dyDescent="0.3">
      <c r="B65" s="118" t="str">
        <f>IF(B62="","",IF(RTD("cqg.rtd",,"StudyData",A54,"Bar",, "Close", "D",,,,,,"T")="","",TEXT(RTD("cqg.rtd",,"StudyData",A54,"Bar",, "Close", "D",,,,,,"T"),$D$1)&amp;" "&amp;"L"))</f>
        <v/>
      </c>
      <c r="C65" s="96" t="str">
        <f>IF(C62="","",IF(RTD("cqg.rtd",,"StudyData",A55,  "Bar",, "Close", "D",,,,,,"T")="","",TEXT(RTD("cqg.rtd",,"StudyData",A55,  "Bar",, "Close", "D",,,,,,"T"),$D$1)&amp;" "&amp;"L"))</f>
        <v/>
      </c>
      <c r="D65" s="113" t="str">
        <f>IF(D62="","",IF(RTD("cqg.rtd",,"StudyData",A56,  "Bar",, "Close", "D",,,,,,"T")="","",TEXT(RTD("cqg.rtd",,"StudyData",A56,  "Bar",, "Close", "D",,,,,,"T"),$D$1)&amp;" "&amp;"L"))</f>
        <v/>
      </c>
      <c r="E65" s="113" t="str">
        <f>IF(E62="","",IF(RTD("cqg.rtd",,"StudyData",A57,  "Bar",, "Close", "D",,,,,,"T")="","",TEXT(RTD("cqg.rtd",,"StudyData",A57,  "Bar",, "Close", "D",,,,,,"T"),$D$1)&amp;" "&amp;"L"))</f>
        <v/>
      </c>
      <c r="F65" s="113" t="str">
        <f>IF(F62="","",IF(RTD("cqg.rtd",,"StudyData",A58,  "Bar",, "Close", "D",,,,,,"T")="","",TEXT(RTD("cqg.rtd",,"StudyData",A58,  "Bar",, "Close", "D",,,,,,"T"),$D$1)&amp;" "&amp;"L"))</f>
        <v>777: Bars Message -&gt; Not found: SOYBW3 : Bar on Bar,SOYBW3??5 L</v>
      </c>
      <c r="G65" s="114" t="str">
        <f>IF(G62="","",IF(RTD("cqg.rtd",,"StudyData",A59,  "Bar",, "Close", "D",,,,,,"T")="","",TEXT(RTD("cqg.rtd",,"StudyData",A59,  "Bar",, "Close", "D",,,,,,"T"),$D$1)&amp;" "&amp;"L"))</f>
        <v>777: Bars Message -&gt; Not found: SOYBW3 : Bar on Bar,SOYBW3??6 L</v>
      </c>
      <c r="H65" s="115"/>
      <c r="I65" s="87"/>
      <c r="J65" s="87"/>
      <c r="K65" s="118" t="str">
        <f>IF(K62="","",IF(RTD("cqg.rtd",,"StudyData",J54,"Bar",, "Close", "D",,,,,,"T")="","",TEXT(RTD("cqg.rtd",,"StudyData",J54,"Bar",, "Close", "D",,,,,,"T"),$D$1)&amp;" "&amp;"L"))</f>
        <v/>
      </c>
      <c r="L65" s="96" t="str">
        <f>IF(L62="","",IF(RTD("cqg.rtd",,"StudyData",J55,  "Bar",, "Close", "D",,,,,,"T")="","",TEXT(RTD("cqg.rtd",,"StudyData",J55,  "Bar",, "Close", "D",,,,,,"T"),$D$1)&amp;" "&amp;"L"))</f>
        <v/>
      </c>
      <c r="M65" s="113" t="str">
        <f>IF(M62="","",IF(RTD("cqg.rtd",,"StudyData",J56,  "Bar",, "Close", "D",,,,,,"T")="","",TEXT(RTD("cqg.rtd",,"StudyData",J56,  "Bar",, "Close", "D",,,,,,"T"),$D$1)&amp;" "&amp;"L"))</f>
        <v/>
      </c>
      <c r="N65" s="113" t="str">
        <f>IF(N62="","",IF(RTD("cqg.rtd",,"StudyData",J57,  "Bar",, "Close", "D",,,,,,"T")="","",TEXT(RTD("cqg.rtd",,"StudyData",J57,  "Bar",, "Close", "D",,,,,,"T"),$D$1)&amp;" "&amp;"L"))</f>
        <v>777: Bars Message -&gt; Not found: SOYBW4 : Bar on Bar,SOYBW4??4 L</v>
      </c>
      <c r="O65" s="114" t="str">
        <f>IF(O62="","",IF(RTD("cqg.rtd",,"StudyData",J58,  "Bar",, "Close", "D",,,,,,"T")="","",TEXT(RTD("cqg.rtd",,"StudyData",J58,  "Bar",, "Close", "D",,,,,,"T"),$D$1)&amp;" "&amp;"L"))</f>
        <v>777: Bars Message -&gt; Not found: SOYBW4 : Bar on Bar,SOYBW4??5 L</v>
      </c>
      <c r="P65" s="116"/>
      <c r="Q65" s="52"/>
      <c r="R65" s="54"/>
      <c r="S65" s="55"/>
      <c r="T65" s="55"/>
      <c r="U65" s="55"/>
      <c r="V65" s="55"/>
      <c r="W65" s="55"/>
    </row>
    <row r="66" spans="1:23" ht="15" customHeight="1" x14ac:dyDescent="0.3">
      <c r="B66" s="35"/>
      <c r="C66" s="35"/>
      <c r="D66" s="8"/>
      <c r="E66" s="8"/>
      <c r="F66" s="8"/>
      <c r="G66" s="8"/>
      <c r="H66" s="8"/>
      <c r="I66" s="87"/>
      <c r="J66" s="87"/>
      <c r="K66" s="52"/>
      <c r="L66" s="52"/>
      <c r="M66" s="52"/>
      <c r="N66" s="52"/>
      <c r="O66" s="52"/>
      <c r="P66" s="52"/>
      <c r="Q66" s="52"/>
      <c r="R66" s="54"/>
      <c r="S66" s="55"/>
      <c r="T66" s="55"/>
      <c r="U66" s="55"/>
      <c r="V66" s="55"/>
      <c r="W66" s="55"/>
    </row>
    <row r="67" spans="1:23" ht="15" customHeight="1" x14ac:dyDescent="0.3">
      <c r="B67" s="35"/>
      <c r="C67" s="35"/>
      <c r="D67" s="8"/>
      <c r="E67" s="8"/>
      <c r="F67" s="8"/>
      <c r="G67" s="8"/>
      <c r="H67" s="8"/>
      <c r="I67" s="87"/>
      <c r="J67" s="87"/>
      <c r="K67" s="52"/>
      <c r="L67" s="52"/>
      <c r="M67" s="52"/>
      <c r="N67" s="52"/>
      <c r="O67" s="52"/>
      <c r="P67" s="52"/>
      <c r="Q67" s="52"/>
      <c r="R67" s="54"/>
      <c r="S67" s="55"/>
      <c r="T67" s="55"/>
      <c r="U67" s="55"/>
      <c r="V67" s="55"/>
      <c r="W67" s="55"/>
    </row>
    <row r="68" spans="1:23" ht="15" customHeight="1" x14ac:dyDescent="0.3">
      <c r="B68" s="35"/>
      <c r="C68" s="35"/>
      <c r="D68" s="8"/>
      <c r="E68" s="8"/>
      <c r="F68" s="8"/>
      <c r="G68" s="8"/>
      <c r="H68" s="8"/>
      <c r="I68" s="87"/>
      <c r="J68" s="87"/>
      <c r="K68" s="52"/>
      <c r="L68" s="52"/>
      <c r="M68" s="52"/>
      <c r="N68" s="52"/>
      <c r="O68" s="52"/>
      <c r="P68" s="52"/>
      <c r="Q68" s="52"/>
      <c r="R68" s="54"/>
      <c r="S68" s="55"/>
      <c r="T68" s="55"/>
      <c r="U68" s="55"/>
      <c r="V68" s="55"/>
      <c r="W68" s="55"/>
    </row>
    <row r="69" spans="1:23" ht="15" customHeight="1" x14ac:dyDescent="0.3">
      <c r="B69" s="35"/>
      <c r="C69" s="70"/>
      <c r="D69" s="70"/>
      <c r="E69" s="70"/>
      <c r="F69" s="70"/>
      <c r="G69" s="48"/>
      <c r="H69" s="86"/>
      <c r="I69" s="87"/>
      <c r="J69" s="87"/>
      <c r="K69" s="52"/>
      <c r="L69" s="52"/>
      <c r="M69" s="52"/>
      <c r="N69" s="52"/>
      <c r="O69" s="52"/>
      <c r="P69" s="52"/>
      <c r="Q69" s="52"/>
      <c r="R69" s="54"/>
      <c r="S69" s="55"/>
      <c r="T69" s="55"/>
      <c r="U69" s="55"/>
      <c r="V69" s="55"/>
      <c r="W69" s="55"/>
    </row>
    <row r="70" spans="1:23" ht="15" customHeight="1" x14ac:dyDescent="0.3">
      <c r="B70" s="35"/>
      <c r="C70" s="70"/>
      <c r="D70" s="70"/>
      <c r="E70" s="70"/>
      <c r="F70" s="70"/>
      <c r="G70" s="48"/>
      <c r="H70" s="86"/>
      <c r="I70" s="87"/>
      <c r="J70" s="87"/>
      <c r="K70" s="52"/>
      <c r="L70" s="52"/>
      <c r="M70" s="52"/>
      <c r="N70" s="52"/>
      <c r="O70" s="52"/>
      <c r="P70" s="52"/>
      <c r="Q70" s="52"/>
      <c r="R70" s="54"/>
      <c r="S70" s="55"/>
      <c r="T70" s="55"/>
      <c r="U70" s="55"/>
      <c r="V70" s="55"/>
      <c r="W70" s="55"/>
    </row>
    <row r="71" spans="1:23" ht="15" customHeight="1" x14ac:dyDescent="0.3">
      <c r="B71" s="210"/>
      <c r="C71" s="210"/>
      <c r="D71" s="119"/>
      <c r="E71" s="100"/>
      <c r="F71" s="120"/>
      <c r="G71" s="100"/>
      <c r="H71" s="121"/>
      <c r="I71" s="100"/>
      <c r="J71" s="100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</row>
    <row r="72" spans="1:23" ht="15" customHeight="1" x14ac:dyDescent="0.3">
      <c r="B72" s="209"/>
      <c r="C72" s="209"/>
      <c r="D72" s="209"/>
      <c r="E72" s="209"/>
      <c r="F72" s="209"/>
      <c r="G72" s="209"/>
      <c r="H72" s="209"/>
      <c r="I72" s="209"/>
      <c r="J72" s="67"/>
      <c r="K72" s="35"/>
      <c r="L72" s="8"/>
      <c r="M72" s="8"/>
      <c r="N72" s="8"/>
      <c r="O72" s="8"/>
      <c r="P72" s="8"/>
      <c r="Q72" s="8"/>
      <c r="R72" s="8"/>
      <c r="S72" s="122"/>
      <c r="T72" s="8"/>
      <c r="U72" s="8"/>
      <c r="V72" s="8"/>
    </row>
    <row r="73" spans="1:23" ht="15" customHeight="1" x14ac:dyDescent="0.3">
      <c r="B73" s="209"/>
      <c r="C73" s="209"/>
      <c r="D73" s="209"/>
      <c r="E73" s="209"/>
      <c r="F73" s="209"/>
      <c r="G73" s="209"/>
      <c r="H73" s="209"/>
      <c r="I73" s="209"/>
      <c r="J73" s="67"/>
      <c r="K73" s="35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3" ht="15" customHeight="1" x14ac:dyDescent="0.3">
      <c r="A74" s="1"/>
      <c r="B74" s="123"/>
      <c r="C74" s="124"/>
      <c r="D74" s="124"/>
      <c r="E74" s="124"/>
      <c r="F74" s="124"/>
      <c r="G74" s="124"/>
      <c r="H74" s="124"/>
      <c r="I74" s="72"/>
      <c r="J74" s="72"/>
      <c r="K74" s="35"/>
      <c r="L74" s="35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3" ht="15" customHeight="1" x14ac:dyDescent="0.3">
      <c r="B75" s="174"/>
      <c r="C75" s="175"/>
      <c r="D75" s="58"/>
      <c r="E75" s="59"/>
      <c r="F75" s="60"/>
      <c r="G75" s="59"/>
      <c r="H75" s="61"/>
      <c r="I75" s="152"/>
      <c r="J75" s="2"/>
      <c r="K75" s="151"/>
      <c r="L75" s="150"/>
      <c r="M75" s="58"/>
      <c r="N75" s="59"/>
      <c r="O75" s="60"/>
      <c r="P75" s="59"/>
      <c r="Q75" s="61"/>
      <c r="R75" s="152"/>
      <c r="S75" s="68"/>
      <c r="T75" s="68"/>
      <c r="U75" s="68"/>
      <c r="V75" s="68"/>
    </row>
    <row r="76" spans="1:23" ht="15" customHeight="1" x14ac:dyDescent="0.3">
      <c r="B76" s="171" t="s">
        <v>62</v>
      </c>
      <c r="C76" s="172"/>
      <c r="D76" s="172"/>
      <c r="E76" s="172"/>
      <c r="F76" s="172"/>
      <c r="G76" s="172"/>
      <c r="H76" s="172"/>
      <c r="I76" s="173"/>
      <c r="J76" s="2"/>
      <c r="K76" s="171" t="s">
        <v>63</v>
      </c>
      <c r="L76" s="172"/>
      <c r="M76" s="172"/>
      <c r="N76" s="172"/>
      <c r="O76" s="172"/>
      <c r="P76" s="172"/>
      <c r="Q76" s="172"/>
      <c r="R76" s="173"/>
      <c r="S76" s="122"/>
      <c r="T76" s="8"/>
      <c r="U76" s="8"/>
      <c r="V76" s="8"/>
    </row>
    <row r="77" spans="1:23" ht="15" customHeight="1" x14ac:dyDescent="0.3">
      <c r="B77" s="168"/>
      <c r="C77" s="169"/>
      <c r="D77" s="169"/>
      <c r="E77" s="169"/>
      <c r="F77" s="169"/>
      <c r="G77" s="169"/>
      <c r="H77" s="169"/>
      <c r="I77" s="170"/>
      <c r="J77" s="2"/>
      <c r="K77" s="168"/>
      <c r="L77" s="169"/>
      <c r="M77" s="169"/>
      <c r="N77" s="169"/>
      <c r="O77" s="169"/>
      <c r="P77" s="169"/>
      <c r="Q77" s="169"/>
      <c r="R77" s="170"/>
      <c r="S77" s="8"/>
      <c r="T77" s="8"/>
      <c r="U77" s="8"/>
      <c r="V77" s="8"/>
    </row>
    <row r="78" spans="1:23" ht="15" customHeight="1" x14ac:dyDescent="0.3">
      <c r="B78" s="125" t="s">
        <v>10</v>
      </c>
      <c r="C78" s="126" t="s">
        <v>4</v>
      </c>
      <c r="D78" s="126" t="s">
        <v>5</v>
      </c>
      <c r="E78" s="126" t="s">
        <v>6</v>
      </c>
      <c r="F78" s="126" t="s">
        <v>3</v>
      </c>
      <c r="G78" s="126" t="s">
        <v>7</v>
      </c>
      <c r="H78" s="126" t="s">
        <v>7</v>
      </c>
      <c r="I78" s="127" t="s">
        <v>8</v>
      </c>
      <c r="J78" s="2"/>
      <c r="K78" s="37" t="s">
        <v>10</v>
      </c>
      <c r="L78" s="38" t="s">
        <v>4</v>
      </c>
      <c r="M78" s="38" t="s">
        <v>5</v>
      </c>
      <c r="N78" s="38" t="s">
        <v>6</v>
      </c>
      <c r="O78" s="38" t="s">
        <v>3</v>
      </c>
      <c r="P78" s="38" t="s">
        <v>7</v>
      </c>
      <c r="Q78" s="38" t="s">
        <v>7</v>
      </c>
      <c r="R78" s="71" t="s">
        <v>8</v>
      </c>
      <c r="S78" s="8"/>
      <c r="T78" s="8"/>
      <c r="U78" s="8"/>
      <c r="V78" s="8"/>
    </row>
    <row r="79" spans="1:23" ht="15" customHeight="1" x14ac:dyDescent="0.3">
      <c r="A79" s="1" t="s">
        <v>144</v>
      </c>
      <c r="B79" s="128" t="str">
        <f>LEFT(RIGHT(RTD("cqg.rtd", ,"ContractData",A79, "LongDescription",, "T"),14),3)&amp;" &amp; "&amp;LEFT(RIGHT(RTD("cqg.rtd", ,"ContractData",A79, "LongDescription",, "T"),4),3)</f>
        <v>Spr &amp; v 2</v>
      </c>
      <c r="C79" s="45" t="str">
        <f>IF(B79="","",TEXT(RTD("cqg.rtd", ,"ContractData",A79, "Open",,"T"),$D$1))</f>
        <v/>
      </c>
      <c r="D79" s="45" t="str">
        <f>IF(B79="","",TEXT(RTD("cqg.rtd",,"ContractData",A79,"High",,"T"),$D$1))</f>
        <v/>
      </c>
      <c r="E79" s="45" t="str">
        <f>IF(B79="","",TEXT(RTD("cqg.rtd", ,"ContractData",A79, "Low",,"T"),$D$1))</f>
        <v/>
      </c>
      <c r="F79" s="45" t="str">
        <f>IFERROR(IF(B79="","",TEXT(RTD("cqg.rtd",,"ContractData",A79,"LastTradeorSettle",,"T"),$D$1)),"")</f>
        <v/>
      </c>
      <c r="G79" s="74" t="str">
        <f>IFERROR(IF(B79="","",TEXT(RTD("cqg.rtd",,"ContractData",A79,"NetLastTradeToday",,"T"),$D$1)*1),"")</f>
        <v/>
      </c>
      <c r="H79" s="75" t="str">
        <f>IFERROR(IF(B79="","",TEXT(RTD("cqg.rtd",,"ContractData",A79,"NetLastTradeToday",,"T"),$D$1)*1),"")</f>
        <v/>
      </c>
      <c r="I79" s="78">
        <f>IF(B79="","",RTD("cqg.rtd", ,"ContractData",A79, "T_CVol"))</f>
        <v>0</v>
      </c>
      <c r="J79" s="1" t="s">
        <v>149</v>
      </c>
      <c r="K79" s="73" t="str">
        <f>LEFT(RIGHT(RTD("cqg.rtd", ,"ContractData",J79, "LongDescription",, "T"),14),3)&amp;" &amp; "&amp;LEFT(RIGHT(RTD("cqg.rtd", ,"ContractData",J79, "LongDescription",, "T"),4),3)</f>
        <v>Spr &amp; v 2</v>
      </c>
      <c r="L79" s="45" t="str">
        <f>IF(K79="","",TEXT(RTD("cqg.rtd", ,"ContractData",J79, "Open",,"T"),$D$1))</f>
        <v/>
      </c>
      <c r="M79" s="45" t="str">
        <f>IF(K79="","",TEXT(RTD("cqg.rtd",,"ContractData",J79,"High",,"T"),$D$1))</f>
        <v/>
      </c>
      <c r="N79" s="45" t="str">
        <f>IF(K79="","",TEXT(RTD("cqg.rtd", ,"ContractData",J79, "Low",,"T"),$D$1))</f>
        <v/>
      </c>
      <c r="O79" s="45" t="str">
        <f>IF(K79="","",TEXT(RTD("cqg.rtd",,"ContractData",J79,"LastTradeorSettle",,"T"),$D$1))</f>
        <v/>
      </c>
      <c r="P79" s="74" t="e">
        <f>IF(K79="","",TEXT(RTD("cqg.rtd",,"ContractData",J79,"NetLastTradeToday",,"T"),$D$1)*1)</f>
        <v>#VALUE!</v>
      </c>
      <c r="Q79" s="75" t="str">
        <f>IFERROR(IF(K79="","",TEXT(RTD("cqg.rtd",,"ContractData",J79,"NetLastTradeToday",,"T"),$D$1)*1),"")</f>
        <v/>
      </c>
      <c r="R79" s="78">
        <f>IF(K79="","",RTD("cqg.rtd", ,"ContractData",J79, "T_CVol"))</f>
        <v>0</v>
      </c>
    </row>
    <row r="80" spans="1:23" ht="15" customHeight="1" x14ac:dyDescent="0.3">
      <c r="A80" s="1" t="s">
        <v>145</v>
      </c>
      <c r="B80" s="128" t="str">
        <f>LEFT(RIGHT(RTD("cqg.rtd", ,"ContractData",A80, "LongDescription",, "T"),14),3)&amp;" &amp; "&amp;LEFT(RIGHT(RTD("cqg.rtd", ,"ContractData",A80, "LongDescription",, "T"),4),3)</f>
        <v>Spr &amp; r 2</v>
      </c>
      <c r="C80" s="45" t="str">
        <f>IF(B80="","",TEXT(RTD("cqg.rtd", ,"ContractData",A80, "Open",,"T"),$D$1))</f>
        <v/>
      </c>
      <c r="D80" s="45" t="str">
        <f>IF(B80="","",TEXT(RTD("cqg.rtd",,"ContractData",A80,"High",,"T"),$D$1))</f>
        <v/>
      </c>
      <c r="E80" s="45" t="str">
        <f>IF(B80="","",TEXT(RTD("cqg.rtd", ,"ContractData",A80, "Low",,"T"),$D$1))</f>
        <v/>
      </c>
      <c r="F80" s="45" t="str">
        <f>IFERROR(IF(B80="","",TEXT(RTD("cqg.rtd",,"ContractData",A80,"LastTradeorSettle",,"T"),$D$1)),"")</f>
        <v/>
      </c>
      <c r="G80" s="74" t="str">
        <f>IFERROR(IF(B80="","",TEXT(RTD("cqg.rtd",,"ContractData",A80,"NetLastTradeToday",,"T"),$D$1)*1),"")</f>
        <v/>
      </c>
      <c r="H80" s="75" t="str">
        <f>IFERROR(IF(B80="","",TEXT(RTD("cqg.rtd",,"ContractData",A80,"NetLastTradeToday",,"T"),$D$1)*1),"")</f>
        <v/>
      </c>
      <c r="I80" s="78">
        <f>IF(B80="","",RTD("cqg.rtd", ,"ContractData",A80, "T_CVol"))</f>
        <v>0</v>
      </c>
      <c r="J80" s="1" t="s">
        <v>150</v>
      </c>
      <c r="K80" s="73" t="str">
        <f>LEFT(RIGHT(RTD("cqg.rtd", ,"ContractData",J80, "LongDescription",, "T"),14),3)&amp;" &amp; "&amp;LEFT(RIGHT(RTD("cqg.rtd", ,"ContractData",J80, "LongDescription",, "T"),4),3)</f>
        <v>Spr &amp; n 2</v>
      </c>
      <c r="L80" s="45" t="str">
        <f>IF(K80="","",TEXT(RTD("cqg.rtd", ,"ContractData",J80, "Open",,"T"),$D$1))</f>
        <v/>
      </c>
      <c r="M80" s="45" t="str">
        <f>IF(K80="","",TEXT(RTD("cqg.rtd",,"ContractData",J80,"High",,"T"),$D$1))</f>
        <v/>
      </c>
      <c r="N80" s="45" t="str">
        <f>IF(K80="","",TEXT(RTD("cqg.rtd", ,"ContractData",J80, "Low",,"T"),$D$1))</f>
        <v/>
      </c>
      <c r="O80" s="45" t="str">
        <f>IF(K80="","",TEXT(RTD("cqg.rtd",,"ContractData",J80,"LastTradeorSettle",,"T"),$D$1))</f>
        <v/>
      </c>
      <c r="P80" s="74" t="e">
        <f>IF(K80="","",TEXT(RTD("cqg.rtd",,"ContractData",J80,"NetLastTradeToday",,"T"),$D$1)*1)</f>
        <v>#VALUE!</v>
      </c>
      <c r="Q80" s="75" t="str">
        <f>IFERROR(IF(K80="","",TEXT(RTD("cqg.rtd",,"ContractData",J80,"NetLastTradeToday",,"T"),$D$1)*1),"")</f>
        <v/>
      </c>
      <c r="R80" s="78">
        <f>IF(K80="","",RTD("cqg.rtd", ,"ContractData",J80, "T_CVol"))</f>
        <v>0</v>
      </c>
    </row>
    <row r="81" spans="1:18" ht="15" customHeight="1" x14ac:dyDescent="0.3">
      <c r="A81" s="1" t="s">
        <v>146</v>
      </c>
      <c r="B81" s="128" t="str">
        <f>LEFT(RIGHT(RTD("cqg.rtd", ,"ContractData",A81, "LongDescription",, "T"),14),3)&amp;" &amp; "&amp;LEFT(RIGHT(RTD("cqg.rtd", ,"ContractData",A81, "LongDescription",, "T"),4),3)</f>
        <v>Spr &amp; l 2</v>
      </c>
      <c r="C81" s="45" t="str">
        <f>IF(B81="","",TEXT(RTD("cqg.rtd", ,"ContractData",A81, "Open",,"T"),$D$1))</f>
        <v/>
      </c>
      <c r="D81" s="45" t="str">
        <f>IF(B81="","",TEXT(RTD("cqg.rtd",,"ContractData",A81,"High",,"T"),$D$1))</f>
        <v/>
      </c>
      <c r="E81" s="45" t="str">
        <f>IF(B81="","",TEXT(RTD("cqg.rtd", ,"ContractData",A81, "Low",,"T"),$D$1))</f>
        <v/>
      </c>
      <c r="F81" s="45" t="str">
        <f>IFERROR(IF(B81="","",TEXT(RTD("cqg.rtd",,"ContractData",A81,"LastTradeorSettle",,"T"),$D$1)),"")</f>
        <v/>
      </c>
      <c r="G81" s="74" t="str">
        <f>IFERROR(IF(B81="","",TEXT(RTD("cqg.rtd",,"ContractData",A81,"NetLastTradeToday",,"T"),$D$1)*1),"")</f>
        <v/>
      </c>
      <c r="H81" s="75" t="str">
        <f>IFERROR(IF(B81="","",TEXT(RTD("cqg.rtd",,"ContractData",A81,"NetLastTradeToday",,"T"),$D$1)*1),"")</f>
        <v/>
      </c>
      <c r="I81" s="78">
        <f>IF(B81="","",RTD("cqg.rtd", ,"ContractData",A81, "T_CVol"))</f>
        <v>0</v>
      </c>
      <c r="J81" s="1" t="s">
        <v>151</v>
      </c>
      <c r="K81" s="73" t="str">
        <f>LEFT(RIGHT(RTD("cqg.rtd", ,"ContractData",J81, "LongDescription",, "T"),14),3)&amp;" &amp; "&amp;LEFT(RIGHT(RTD("cqg.rtd", ,"ContractData",J81, "LongDescription",, "T"),4),3)</f>
        <v xml:space="preserve"> fo &amp; YBW</v>
      </c>
      <c r="L81" s="45" t="str">
        <f>IF(K81="","",TEXT(RTD("cqg.rtd", ,"ContractData",J81, "Open",,"T"),$D$1))</f>
        <v>768: Current Message -&gt; Not found: SOYBW6</v>
      </c>
      <c r="M81" s="45" t="str">
        <f>IF(K81="","",TEXT(RTD("cqg.rtd",,"ContractData",J81,"High",,"T"),$D$1))</f>
        <v>768: Current Message -&gt; Not found: SOYBW6</v>
      </c>
      <c r="N81" s="45" t="str">
        <f>IF(K81="","",TEXT(RTD("cqg.rtd", ,"ContractData",J81, "Low",,"T"),$D$1))</f>
        <v>768: Current Message -&gt; Not found: SOYBW6</v>
      </c>
      <c r="O81" s="45" t="str">
        <f>IF(K81="","",TEXT(RTD("cqg.rtd",,"ContractData",J81,"LastTradeorSettle",,"T"),$D$1))</f>
        <v>768: Current Message -&gt; Not found: SOYBW6</v>
      </c>
      <c r="P81" s="74" t="e">
        <f>IF(K81="","",TEXT(RTD("cqg.rtd",,"ContractData",J81,"NetLastTradeToday",,"T"),$D$1)*1)</f>
        <v>#VALUE!</v>
      </c>
      <c r="Q81" s="75" t="str">
        <f>IFERROR(IF(K81="","",TEXT(RTD("cqg.rtd",,"ContractData",J81,"NetLastTradeToday",,"T"),$D$1)*1),"")</f>
        <v/>
      </c>
      <c r="R81" s="78" t="str">
        <f>IF(K81="","",RTD("cqg.rtd", ,"ContractData",J81, "T_CVol"))</f>
        <v>768: Current Message -&gt; Not found: SOYBW6</v>
      </c>
    </row>
    <row r="82" spans="1:18" ht="15" customHeight="1" x14ac:dyDescent="0.3">
      <c r="A82" s="1" t="s">
        <v>147</v>
      </c>
      <c r="B82" s="128" t="str">
        <f>LEFT(RIGHT(RTD("cqg.rtd", ,"ContractData",A82, "LongDescription",, "T"),14),3)&amp;" &amp; "&amp;LEFT(RIGHT(RTD("cqg.rtd", ,"ContractData",A82, "LongDescription",, "T"),4),3)</f>
        <v xml:space="preserve"> fo &amp; YBW</v>
      </c>
      <c r="C82" s="45" t="str">
        <f>IF(B82="","",TEXT(RTD("cqg.rtd", ,"ContractData",A82, "Open",,"T"),$D$1))</f>
        <v>768: Current Message -&gt; Not found: SOYBW5</v>
      </c>
      <c r="D82" s="45" t="str">
        <f>IF(B82="","",TEXT(RTD("cqg.rtd",,"ContractData",A82,"High",,"T"),$D$1))</f>
        <v>768: Current Message -&gt; Not found: SOYBW5</v>
      </c>
      <c r="E82" s="45" t="str">
        <f>IF(B82="","",TEXT(RTD("cqg.rtd", ,"ContractData",A82, "Low",,"T"),$D$1))</f>
        <v>768: Current Message -&gt; Not found: SOYBW5</v>
      </c>
      <c r="F82" s="45" t="str">
        <f>IFERROR(IF(B82="","",TEXT(RTD("cqg.rtd",,"ContractData",A82,"LastTradeorSettle",,"T"),$D$1)),"")</f>
        <v>768: Current Message -&gt; Not found: SOYBW5</v>
      </c>
      <c r="G82" s="74" t="str">
        <f>IFERROR(IF(B82="","",TEXT(RTD("cqg.rtd",,"ContractData",A82,"NetLastTradeToday",,"T"),$D$1)*1),"")</f>
        <v/>
      </c>
      <c r="H82" s="75" t="str">
        <f>IFERROR(IF(B82="","",TEXT(RTD("cqg.rtd",,"ContractData",A82,"NetLastTradeToday",,"T"),$D$1)*1),"")</f>
        <v/>
      </c>
      <c r="I82" s="78" t="str">
        <f>IF(B82="","",RTD("cqg.rtd", ,"ContractData",A82, "T_CVol"))</f>
        <v>768: Current Message -&gt; Not found: SOYBW5</v>
      </c>
      <c r="J82" s="87"/>
      <c r="K82" s="98"/>
      <c r="L82" s="98"/>
      <c r="M82" s="98"/>
      <c r="N82" s="98"/>
      <c r="O82" s="98"/>
      <c r="P82" s="98"/>
      <c r="Q82" s="98"/>
      <c r="R82" s="99"/>
    </row>
    <row r="83" spans="1:18" ht="15" customHeight="1" x14ac:dyDescent="0.3">
      <c r="A83" s="1" t="s">
        <v>148</v>
      </c>
      <c r="B83" s="128" t="str">
        <f>LEFT(RIGHT(RTD("cqg.rtd", ,"ContractData",A83, "LongDescription",, "T"),14),3)&amp;" &amp; "&amp;LEFT(RIGHT(RTD("cqg.rtd", ,"ContractData",A83, "LongDescription",, "T"),4),3)</f>
        <v xml:space="preserve"> fo &amp; YBW</v>
      </c>
      <c r="C83" s="45" t="str">
        <f>IF(B83="","",TEXT(RTD("cqg.rtd", ,"ContractData",A83, "Open",,"T"),$D$1))</f>
        <v>768: Current Message -&gt; Not found: SOYBW5</v>
      </c>
      <c r="D83" s="45" t="str">
        <f>IF(B83="","",TEXT(RTD("cqg.rtd",,"ContractData",A83,"High",,"T"),$D$1))</f>
        <v>768: Current Message -&gt; Not found: SOYBW5</v>
      </c>
      <c r="E83" s="45" t="str">
        <f>IF(B83="","",TEXT(RTD("cqg.rtd", ,"ContractData",A83, "Low",,"T"),$D$1))</f>
        <v>768: Current Message -&gt; Not found: SOYBW5</v>
      </c>
      <c r="F83" s="45" t="str">
        <f>IFERROR(IF(B83="","",TEXT(RTD("cqg.rtd",,"ContractData",A83,"LastTradeorSettle",,"T"),$D$1)),"")</f>
        <v>768: Current Message -&gt; Not found: SOYBW5</v>
      </c>
      <c r="G83" s="74" t="str">
        <f>IFERROR(IF(B83="","",TEXT(RTD("cqg.rtd",,"ContractData",A83,"NetLastTradeToday",,"T"),$D$1)*1),"")</f>
        <v/>
      </c>
      <c r="H83" s="75" t="str">
        <f>IFERROR(IF(B83="","",TEXT(RTD("cqg.rtd",,"ContractData",A83,"NetLastTradeToday",,"T"),$D$1)*1),"")</f>
        <v/>
      </c>
      <c r="I83" s="78" t="str">
        <f>IF(B83="","",RTD("cqg.rtd", ,"ContractData",A83, "T_CVol"))</f>
        <v>768: Current Message -&gt; Not found: SOYBW5</v>
      </c>
      <c r="J83" s="87"/>
      <c r="K83" s="98"/>
      <c r="L83" s="98"/>
      <c r="M83" s="98"/>
      <c r="N83" s="98"/>
      <c r="O83" s="98"/>
      <c r="P83" s="98"/>
      <c r="Q83" s="98"/>
      <c r="R83" s="99"/>
    </row>
    <row r="84" spans="1:18" ht="15" customHeight="1" x14ac:dyDescent="0.3">
      <c r="A84" s="1"/>
      <c r="B84" s="35"/>
      <c r="C84" s="8"/>
      <c r="D84" s="8"/>
      <c r="E84" s="8"/>
      <c r="F84" s="8"/>
      <c r="G84" s="81"/>
      <c r="H84" s="82"/>
      <c r="I84" s="129"/>
      <c r="J84" s="87"/>
      <c r="K84" s="98"/>
      <c r="L84" s="98"/>
      <c r="M84" s="98"/>
      <c r="N84" s="98"/>
      <c r="O84" s="98"/>
      <c r="P84" s="98"/>
      <c r="Q84" s="98"/>
      <c r="R84" s="99"/>
    </row>
    <row r="85" spans="1:18" ht="15" customHeight="1" x14ac:dyDescent="0.3">
      <c r="A85" s="1"/>
      <c r="B85" s="176" t="s">
        <v>64</v>
      </c>
      <c r="C85" s="214"/>
      <c r="D85" s="214"/>
      <c r="E85" s="214"/>
      <c r="F85" s="215"/>
      <c r="G85" s="82"/>
      <c r="H85" s="82"/>
      <c r="I85" s="129"/>
      <c r="J85" s="87"/>
      <c r="K85" s="221" t="s">
        <v>64</v>
      </c>
      <c r="L85" s="222"/>
      <c r="M85" s="222"/>
      <c r="N85" s="130"/>
      <c r="O85" s="130"/>
      <c r="P85" s="98"/>
      <c r="Q85" s="98"/>
      <c r="R85" s="99"/>
    </row>
    <row r="86" spans="1:18" ht="15" customHeight="1" x14ac:dyDescent="0.3">
      <c r="B86" s="89" t="str">
        <f>B79</f>
        <v>Spr &amp; v 2</v>
      </c>
      <c r="C86" s="94" t="str">
        <f>B80</f>
        <v>Spr &amp; r 2</v>
      </c>
      <c r="D86" s="94" t="str">
        <f>B81</f>
        <v>Spr &amp; l 2</v>
      </c>
      <c r="E86" s="94" t="str">
        <f>B82</f>
        <v xml:space="preserve"> fo &amp; YBW</v>
      </c>
      <c r="F86" s="94" t="str">
        <f>B83</f>
        <v xml:space="preserve"> fo &amp; YBW</v>
      </c>
      <c r="G86" s="82"/>
      <c r="H86" s="82"/>
      <c r="I86" s="129"/>
      <c r="J86" s="87"/>
      <c r="K86" s="131" t="str">
        <f>K79</f>
        <v>Spr &amp; v 2</v>
      </c>
      <c r="L86" s="131" t="str">
        <f>K80</f>
        <v>Spr &amp; n 2</v>
      </c>
      <c r="M86" s="131" t="str">
        <f>K81</f>
        <v xml:space="preserve"> fo &amp; YBW</v>
      </c>
      <c r="N86" s="68"/>
      <c r="O86" s="68"/>
      <c r="P86" s="98"/>
      <c r="Q86" s="98"/>
      <c r="R86" s="99"/>
    </row>
    <row r="87" spans="1:18" ht="15" customHeight="1" x14ac:dyDescent="0.3">
      <c r="B87" s="112" t="str">
        <f>IF(B86="","",IF(RTD("cqg.rtd",,"ContractData",A79,"Ask",,"T")="","",TEXT(RTD("cqg.rtd",,"ContractData",A79,"Ask",,"T"),$D$1)&amp;" "&amp;"A"))</f>
        <v/>
      </c>
      <c r="C87" s="23" t="str">
        <f>IF(C86="","",IF(RTD("cqg.rtd",,"ContractData",A80,"Ask",,"T")="","",TEXT(RTD("cqg.rtd",,"ContractData",A80,"Ask",,"T"),$D$1)&amp;" "&amp;"A"))</f>
        <v>569.80 A</v>
      </c>
      <c r="D87" s="113" t="str">
        <f>IF(D86="","",IF(RTD("cqg.rtd",,"ContractData",A81,"Ask",,"T")="","",TEXT(RTD("cqg.rtd",,"ContractData",A81,"Ask",,"T"),$D$1)&amp;" "&amp;"A"))</f>
        <v>568.80 A</v>
      </c>
      <c r="E87" s="113" t="str">
        <f>IF(E86="","",IF(RTD("cqg.rtd",,"ContractData",A82,"Ask",,"T")="","",TEXT(RTD("cqg.rtd",,"ContractData",A82,"Ask",,"T"),$D$1)&amp;" "&amp;"A"))</f>
        <v>768: Current Message -&gt; Not found: SOYBW5 A</v>
      </c>
      <c r="F87" s="113" t="str">
        <f>IF(F86="","",IF(RTD("cqg.rtd",,"ContractData",A83,"Ask",,"T")="","",TEXT(RTD("cqg.rtd",,"ContractData",A83,"Ask",,"T"),$D$1)&amp;" "&amp;"A"))</f>
        <v>768: Current Message -&gt; Not found: SOYBW5 A</v>
      </c>
      <c r="G87" s="82"/>
      <c r="H87" s="82"/>
      <c r="I87" s="129"/>
      <c r="J87" s="87"/>
      <c r="K87" s="95" t="str">
        <f>IF(K86="","",IF(RTD("cqg.rtd",,"ContractData",J79,"Ask",,"T")="","",TEXT(RTD("cqg.rtd",,"ContractData",J79,"Ask",,"T"),$D$1)&amp;" "&amp;"A"))</f>
        <v/>
      </c>
      <c r="L87" s="132" t="str">
        <f>IF(L86="","",IF(RTD("cqg.rtd",,"ContractData",J80,"Ask",,"T")="","",TEXT(RTD("cqg.rtd",,"ContractData",J80,"Ask",,"T"),$D$1)&amp;" "&amp;"A"))</f>
        <v/>
      </c>
      <c r="M87" s="132" t="str">
        <f>IF(M86="","",IF(RTD("cqg.rtd",,"ContractData",J81,"Ask",,"T")="","",TEXT(RTD("cqg.rtd",,"ContractData",J81,"Ask",,"T"),$D$1)&amp;" "&amp;"A"))</f>
        <v>768: Current Message -&gt; Not found: SOYBW6 A</v>
      </c>
      <c r="N87" s="70"/>
      <c r="O87" s="70"/>
      <c r="P87" s="98"/>
      <c r="Q87" s="98"/>
      <c r="R87" s="99"/>
    </row>
    <row r="88" spans="1:18" ht="15" customHeight="1" x14ac:dyDescent="0.3">
      <c r="B88" s="117" t="str">
        <f>IF(B86="","",IF(RTD("cqg.rtd",,"ContractData",A79,"BID",,"T")="","",TEXT(RTD("cqg.rtd",,"ContractData",A79,"BID",,"T"),$D$1)&amp;" "&amp;"B"))</f>
        <v/>
      </c>
      <c r="C88" s="117" t="str">
        <f>IF(C86="","",IF(RTD("cqg.rtd",,"ContractData",A80,"Bid",,"T")="","",TEXT(RTD("cqg.rtd",,"ContractData",A80,"Bid",,"T"),$D$1)&amp;" "&amp;"B"))</f>
        <v>-678.80 B</v>
      </c>
      <c r="D88" s="113" t="str">
        <f>IF(D86="","",IF(RTD("cqg.rtd",,"ContractData",A81,"Bid",,"T")="","",TEXT(RTD("cqg.rtd",,"ContractData",A81,"Bid",,"T"),$D$1)&amp;" "&amp;"B"))</f>
        <v/>
      </c>
      <c r="E88" s="113" t="str">
        <f>IF(E86="","",IF(RTD("cqg.rtd",,"ContractData",A82,"Bid",,"T")="","",TEXT(RTD("cqg.rtd",,"ContractData",A82,"Bid",,"T"),$D$1)&amp;" "&amp;"B"))</f>
        <v>768: Current Message -&gt; Not found: SOYBW5 B</v>
      </c>
      <c r="F88" s="113" t="str">
        <f>IF(F86="","",IF(RTD("cqg.rtd",,"ContractData",A83,"Bid",,"T")="","",TEXT(RTD("cqg.rtd",,"ContractData",A83,"Bid",,"T"),$D$1)&amp;" "&amp;"B"))</f>
        <v>768: Current Message -&gt; Not found: SOYBW5 B</v>
      </c>
      <c r="G88" s="82"/>
      <c r="H88" s="82"/>
      <c r="I88" s="129"/>
      <c r="J88" s="87"/>
      <c r="K88" s="95" t="str">
        <f>IF(K86="","",IF(RTD("cqg.rtd",,"ContractData",J79,"BID",,"T")="","",TEXT(RTD("cqg.rtd",,"ContractData",J79,"BID",,"T"),$D$1)&amp;" "&amp;"B"))</f>
        <v/>
      </c>
      <c r="L88" s="95" t="str">
        <f>IF(L86="","",IF(RTD("cqg.rtd",,"ContractData",J80,"Bid",,"T")="","",TEXT(RTD("cqg.rtd",,"ContractData",J80,"Bid",,"T"),$D$1)&amp;" "&amp;"B"))</f>
        <v/>
      </c>
      <c r="M88" s="132" t="str">
        <f>IF(M86="","",IF(RTD("cqg.rtd",,"ContractData",J81,"Bid",,"T")="","",TEXT(RTD("cqg.rtd",,"ContractData",J81,"Bid",,"T"),$D$1)&amp;" "&amp;"B"))</f>
        <v>768: Current Message -&gt; Not found: SOYBW6 B</v>
      </c>
      <c r="N88" s="70"/>
      <c r="O88" s="70"/>
      <c r="P88" s="98"/>
      <c r="Q88" s="98"/>
      <c r="R88" s="99"/>
    </row>
    <row r="89" spans="1:18" ht="15" customHeight="1" x14ac:dyDescent="0.3">
      <c r="B89" s="118" t="str">
        <f>IF(B86="","",IF(RTD("cqg.rtd",,"StudyData",A79,"Bar",, "Close", "D",,,,,,"T")="","",TEXT(RTD("cqg.rtd",,"StudyData",A79,"Bar",, "Close", "D",,,,,,"T"),$D$1)&amp;" "&amp;"L"))</f>
        <v/>
      </c>
      <c r="C89" s="96" t="str">
        <f>IF(C86="","",IF(RTD("cqg.rtd",,"StudyData",A80,  "Bar",, "Close", "D",,,,,,"T")="","",TEXT(RTD("cqg.rtd",,"StudyData",A80,  "Bar",, "Close", "D",,,,,,"T"),$D$1)&amp;" "&amp;"L"))</f>
        <v/>
      </c>
      <c r="D89" s="113" t="str">
        <f>IF(D86="","",IF(RTD("cqg.rtd",,"StudyData",A81,  "Bar",, "Close", "D",,,,,,"T")="","",TEXT(RTD("cqg.rtd",,"StudyData",A81,  "Bar",, "Close", "D",,,,,,"T"),$D$1)&amp;" "&amp;"L"))</f>
        <v/>
      </c>
      <c r="E89" s="113" t="str">
        <f>IF(E86="","",IF(RTD("cqg.rtd",,"StudyData",A82,  "Bar",, "Close", "D",,,,,,"T")="","",TEXT(RTD("cqg.rtd",,"StudyData",A82,  "Bar",, "Close", "D",,,,,,"T"),$D$1)&amp;" "&amp;"L"))</f>
        <v>777: Bars Message -&gt; Not found: SOYBW5 : Bar on Bar,SOYBW5??4 L</v>
      </c>
      <c r="F89" s="113" t="str">
        <f>IF(F86="","",IF(RTD("cqg.rtd",,"StudyData",A83,  "Bar",, "Close", "D",,,,,,"T")="","",TEXT(RTD("cqg.rtd",,"StudyData",A83,  "Bar",, "Close", "D",,,,,,"T"),$D$1)&amp;" "&amp;"L"))</f>
        <v>777: Bars Message -&gt; Not found: SOYBW5 : Bar on Bar,SOYBW5??5 L</v>
      </c>
      <c r="G89" s="82"/>
      <c r="H89" s="82"/>
      <c r="I89" s="129"/>
      <c r="J89" s="87"/>
      <c r="K89" s="95" t="str">
        <f>IF(K86="","",IF(RTD("cqg.rtd",,"StudyData",J79,"Bar",, "Close", "D",,,,,,"T")="","",TEXT(RTD("cqg.rtd",,"StudyData",J79,"Bar",, "Close", "D",,,,,,"T"),$D$1)&amp;" "&amp;"L"))</f>
        <v/>
      </c>
      <c r="L89" s="96" t="str">
        <f>IF(L86="","",IF(RTD("cqg.rtd",,"StudyData",J80,  "Bar",, "Close", "D",,,,,,"T")="","",TEXT(RTD("cqg.rtd",,"StudyData",J80,  "Bar",, "Close", "D",,,,,,"T"),$D$1)&amp;" "&amp;"L"))</f>
        <v/>
      </c>
      <c r="M89" s="132" t="str">
        <f>IF(M86="","",IF(RTD("cqg.rtd",,"StudyData",J81,  "Bar",, "Close", "D",,,,,,"T")="","",TEXT(RTD("cqg.rtd",,"StudyData",J81,  "Bar",, "Close", "D",,,,,,"T"),$D$1)&amp;" "&amp;"L"))</f>
        <v>777: Bars Message -&gt; Not found: SOYBW6 : Bar on Bar,SOYBW6??3 L</v>
      </c>
      <c r="N89" s="70"/>
      <c r="O89" s="70"/>
      <c r="P89" s="98"/>
      <c r="Q89" s="98"/>
      <c r="R89" s="99"/>
    </row>
    <row r="90" spans="1:18" ht="15" customHeight="1" x14ac:dyDescent="0.3">
      <c r="B90" s="35"/>
      <c r="C90" s="70"/>
      <c r="D90" s="8"/>
      <c r="E90" s="8"/>
      <c r="F90" s="8"/>
      <c r="G90" s="82"/>
      <c r="H90" s="82"/>
      <c r="I90" s="129"/>
      <c r="J90" s="87"/>
      <c r="K90" s="98"/>
      <c r="L90" s="98"/>
      <c r="M90" s="98"/>
      <c r="N90" s="52"/>
      <c r="O90" s="52"/>
      <c r="P90" s="98"/>
      <c r="Q90" s="98"/>
      <c r="R90" s="99"/>
    </row>
    <row r="91" spans="1:18" ht="15" customHeight="1" x14ac:dyDescent="0.3">
      <c r="B91" s="35"/>
      <c r="C91" s="70"/>
      <c r="D91" s="8"/>
      <c r="E91" s="8"/>
      <c r="F91" s="8"/>
      <c r="G91" s="82"/>
      <c r="H91" s="82"/>
      <c r="I91" s="129"/>
      <c r="J91" s="87"/>
      <c r="K91" s="98"/>
      <c r="L91" s="98"/>
      <c r="M91" s="98"/>
      <c r="N91" s="98"/>
      <c r="O91" s="98"/>
      <c r="P91" s="98"/>
      <c r="Q91" s="98"/>
      <c r="R91" s="99"/>
    </row>
    <row r="92" spans="1:18" ht="15" customHeight="1" x14ac:dyDescent="0.3">
      <c r="B92" s="35"/>
      <c r="C92" s="70"/>
      <c r="D92" s="8"/>
      <c r="E92" s="8"/>
      <c r="F92" s="8"/>
      <c r="G92" s="82"/>
      <c r="H92" s="82"/>
      <c r="I92" s="129"/>
      <c r="J92" s="87"/>
      <c r="K92" s="98"/>
      <c r="L92" s="98"/>
      <c r="M92" s="98"/>
      <c r="N92" s="98"/>
      <c r="O92" s="98"/>
      <c r="P92" s="98"/>
      <c r="Q92" s="98"/>
      <c r="R92" s="99"/>
    </row>
    <row r="93" spans="1:18" ht="15" customHeight="1" x14ac:dyDescent="0.3">
      <c r="B93" s="35"/>
      <c r="C93" s="70"/>
      <c r="D93" s="8"/>
      <c r="E93" s="8"/>
      <c r="F93" s="8"/>
      <c r="G93" s="82"/>
      <c r="H93" s="82"/>
      <c r="I93" s="129"/>
      <c r="J93" s="87"/>
      <c r="K93" s="98"/>
      <c r="L93" s="98"/>
      <c r="M93" s="98"/>
      <c r="N93" s="98"/>
      <c r="O93" s="98"/>
      <c r="P93" s="98"/>
      <c r="Q93" s="98"/>
      <c r="R93" s="99"/>
    </row>
    <row r="94" spans="1:18" ht="15" customHeight="1" x14ac:dyDescent="0.3">
      <c r="B94" s="35"/>
      <c r="C94" s="70"/>
      <c r="D94" s="8"/>
      <c r="E94" s="8"/>
      <c r="F94" s="8"/>
      <c r="G94" s="82"/>
      <c r="H94" s="82"/>
      <c r="I94" s="129"/>
      <c r="J94" s="87"/>
      <c r="K94" s="98"/>
      <c r="L94" s="98"/>
      <c r="M94" s="98"/>
      <c r="N94" s="98"/>
      <c r="O94" s="98"/>
      <c r="P94" s="98"/>
      <c r="Q94" s="98"/>
      <c r="R94" s="99"/>
    </row>
    <row r="95" spans="1:18" ht="15" customHeight="1" x14ac:dyDescent="0.3">
      <c r="B95" s="35"/>
      <c r="C95" s="70"/>
      <c r="D95" s="8"/>
      <c r="E95" s="8"/>
      <c r="F95" s="8"/>
      <c r="G95" s="82"/>
      <c r="H95" s="82"/>
      <c r="I95" s="129"/>
      <c r="J95" s="87"/>
      <c r="K95" s="98"/>
      <c r="L95" s="98"/>
      <c r="M95" s="98"/>
      <c r="N95" s="98"/>
      <c r="O95" s="98"/>
      <c r="P95" s="98"/>
      <c r="Q95" s="98"/>
      <c r="R95" s="99"/>
    </row>
    <row r="96" spans="1:18" ht="15" customHeight="1" x14ac:dyDescent="0.3">
      <c r="B96" s="35"/>
      <c r="C96" s="70"/>
      <c r="D96" s="8"/>
      <c r="E96" s="8"/>
      <c r="F96" s="8"/>
      <c r="G96" s="82"/>
      <c r="H96" s="82"/>
      <c r="I96" s="129"/>
      <c r="J96" s="87"/>
      <c r="K96" s="98"/>
      <c r="L96" s="98"/>
      <c r="M96" s="98"/>
      <c r="N96" s="98"/>
      <c r="O96" s="98"/>
      <c r="P96" s="98"/>
      <c r="Q96" s="98"/>
      <c r="R96" s="99"/>
    </row>
    <row r="97" spans="1:23" ht="15" customHeight="1" x14ac:dyDescent="0.3">
      <c r="B97" s="35"/>
      <c r="C97" s="70"/>
      <c r="D97" s="8"/>
      <c r="E97" s="8"/>
      <c r="F97" s="8"/>
      <c r="G97" s="82"/>
      <c r="H97" s="82"/>
      <c r="I97" s="129"/>
      <c r="J97" s="87"/>
      <c r="K97" s="98"/>
      <c r="L97" s="98"/>
      <c r="M97" s="98"/>
      <c r="N97" s="98"/>
      <c r="O97" s="98"/>
      <c r="P97" s="98"/>
      <c r="Q97" s="98"/>
      <c r="R97" s="99"/>
    </row>
    <row r="98" spans="1:23" ht="15" customHeight="1" x14ac:dyDescent="0.3">
      <c r="B98" s="35"/>
      <c r="C98" s="70"/>
      <c r="D98" s="8"/>
      <c r="E98" s="8"/>
      <c r="F98" s="8"/>
      <c r="G98" s="82"/>
      <c r="H98" s="82"/>
      <c r="I98" s="129"/>
      <c r="J98" s="87"/>
      <c r="K98" s="98"/>
      <c r="L98" s="98"/>
      <c r="M98" s="98"/>
      <c r="N98" s="98"/>
      <c r="O98" s="98"/>
      <c r="P98" s="98"/>
      <c r="Q98" s="98"/>
      <c r="R98" s="99"/>
    </row>
    <row r="99" spans="1:23" ht="15" customHeight="1" x14ac:dyDescent="0.2">
      <c r="B99" s="133"/>
      <c r="C99" s="134"/>
      <c r="D99" s="134"/>
      <c r="E99" s="135"/>
      <c r="F99" s="135"/>
      <c r="G99" s="135"/>
      <c r="H99" s="135"/>
      <c r="I99" s="136"/>
      <c r="J99" s="136"/>
      <c r="K99" s="136"/>
      <c r="L99" s="137"/>
      <c r="M99" s="138"/>
      <c r="N99" s="163"/>
      <c r="O99" s="163"/>
      <c r="P99" s="220"/>
      <c r="Q99" s="220"/>
      <c r="R99" s="162"/>
      <c r="S99" s="162"/>
      <c r="T99" s="138"/>
      <c r="U99" s="163"/>
      <c r="V99" s="163"/>
    </row>
    <row r="100" spans="1:23" ht="15" customHeight="1" x14ac:dyDescent="0.2">
      <c r="B100" s="139"/>
      <c r="C100" s="211" t="s">
        <v>13</v>
      </c>
      <c r="D100" s="211"/>
      <c r="E100" s="211"/>
      <c r="F100" s="211" t="s">
        <v>11</v>
      </c>
      <c r="G100" s="211"/>
      <c r="H100" s="211"/>
      <c r="I100" s="140"/>
      <c r="J100" s="140"/>
      <c r="K100" s="140"/>
      <c r="L100" s="141"/>
      <c r="M100" s="142"/>
      <c r="N100" s="219"/>
      <c r="O100" s="219"/>
      <c r="P100" s="218"/>
      <c r="Q100" s="218"/>
      <c r="R100" s="216"/>
      <c r="S100" s="216"/>
      <c r="T100" s="138"/>
      <c r="U100" s="163"/>
      <c r="V100" s="163"/>
    </row>
    <row r="101" spans="1:23" ht="15" customHeight="1" x14ac:dyDescent="0.2">
      <c r="B101" s="52"/>
      <c r="C101" s="52"/>
      <c r="D101" s="52"/>
      <c r="E101" s="52"/>
      <c r="F101" s="98"/>
      <c r="G101" s="98"/>
      <c r="L101" s="143"/>
      <c r="M101" s="143"/>
      <c r="N101" s="143"/>
      <c r="O101" s="143"/>
      <c r="P101" s="98"/>
      <c r="Q101" s="98"/>
    </row>
    <row r="102" spans="1:23" ht="15" customHeight="1" x14ac:dyDescent="0.2">
      <c r="B102" s="144"/>
      <c r="C102" s="208"/>
      <c r="D102" s="208"/>
      <c r="I102" s="145"/>
      <c r="J102" s="145"/>
      <c r="K102" s="145"/>
      <c r="L102" s="145"/>
    </row>
    <row r="103" spans="1:23" ht="12" customHeight="1" x14ac:dyDescent="0.2"/>
    <row r="104" spans="1:23" ht="15" customHeight="1" x14ac:dyDescent="0.2"/>
    <row r="105" spans="1:23" ht="15" customHeight="1" x14ac:dyDescent="0.25">
      <c r="W105" s="146"/>
    </row>
    <row r="106" spans="1:23" ht="15" customHeight="1" x14ac:dyDescent="0.2"/>
    <row r="107" spans="1:23" ht="15" customHeight="1" x14ac:dyDescent="0.25">
      <c r="A107" s="147"/>
    </row>
    <row r="108" spans="1:23" ht="15" customHeight="1" x14ac:dyDescent="0.2"/>
    <row r="109" spans="1:23" ht="15" customHeight="1" x14ac:dyDescent="0.2"/>
    <row r="110" spans="1:23" ht="15" customHeight="1" x14ac:dyDescent="0.2"/>
    <row r="111" spans="1:23" ht="15" customHeight="1" x14ac:dyDescent="0.2"/>
    <row r="112" spans="1:23" ht="15" customHeight="1" x14ac:dyDescent="0.2"/>
    <row r="113" spans="1:35" ht="15" customHeight="1" x14ac:dyDescent="0.2"/>
    <row r="114" spans="1:35" ht="15" customHeight="1" x14ac:dyDescent="0.2"/>
    <row r="115" spans="1:35" ht="15" customHeight="1" x14ac:dyDescent="0.2"/>
    <row r="116" spans="1:35" ht="15" customHeight="1" x14ac:dyDescent="0.2"/>
    <row r="117" spans="1:35" ht="15" customHeight="1" x14ac:dyDescent="0.2"/>
    <row r="118" spans="1:35" ht="15" customHeight="1" x14ac:dyDescent="0.2"/>
    <row r="119" spans="1:35" ht="12" customHeight="1" x14ac:dyDescent="0.2"/>
    <row r="120" spans="1:35" ht="15" customHeight="1" x14ac:dyDescent="0.2"/>
    <row r="121" spans="1:35" ht="15.95" customHeight="1" x14ac:dyDescent="0.2"/>
    <row r="122" spans="1:35" ht="15.95" customHeight="1" x14ac:dyDescent="0.2">
      <c r="AB122" s="5" t="str">
        <f>RTD("cqg.rtd", ,"ContractData",AD122, "T_CVol")</f>
        <v>Obligatory parameter &lt;contract&gt;(position - 1) is not specified</v>
      </c>
    </row>
    <row r="123" spans="1:35" ht="15.95" customHeight="1" x14ac:dyDescent="0.2">
      <c r="AB123" s="5" t="str">
        <f>RTD("cqg.rtd", ,"ContractData",AD123, "T_CVol")</f>
        <v>Obligatory parameter &lt;contract&gt;(position - 1) is not specified</v>
      </c>
    </row>
    <row r="124" spans="1:35" ht="15.95" customHeight="1" x14ac:dyDescent="0.2">
      <c r="AB124" s="5" t="str">
        <f>RTD("cqg.rtd", ,"ContractData",AD124, "T_CVol")</f>
        <v>Obligatory parameter &lt;contract&gt;(position - 1) is not specified</v>
      </c>
    </row>
    <row r="125" spans="1:35" ht="15.95" customHeight="1" x14ac:dyDescent="0.2">
      <c r="AB125" s="5" t="str">
        <f>RTD("cqg.rtd", ,"ContractData",AD125, "T_CVol")</f>
        <v>Obligatory parameter &lt;contract&gt;(position - 1) is not specified</v>
      </c>
    </row>
    <row r="126" spans="1:35" ht="15.95" customHeight="1" x14ac:dyDescent="0.2">
      <c r="AB126" s="5" t="str">
        <f>RTD("cqg.rtd", ,"ContractData",AD126, "T_CVol")</f>
        <v>Obligatory parameter &lt;contract&gt;(position - 1) is not specified</v>
      </c>
    </row>
    <row r="127" spans="1:35" s="149" customFormat="1" ht="20.100000000000001" customHeight="1" x14ac:dyDescent="0.2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5"/>
      <c r="Y127" s="5"/>
      <c r="Z127" s="5"/>
      <c r="AA127" s="5"/>
      <c r="AB127" s="5" t="str">
        <f>RTD("cqg.rtd", ,"ContractData",AD127, "T_CVol")</f>
        <v>Obligatory parameter &lt;contract&gt;(position - 1) is not specified</v>
      </c>
      <c r="AC127" s="5"/>
      <c r="AD127" s="5"/>
      <c r="AE127" s="5"/>
      <c r="AF127" s="148"/>
      <c r="AG127" s="148"/>
      <c r="AH127" s="148"/>
      <c r="AI127" s="148"/>
    </row>
    <row r="128" spans="1:35" ht="15.95" customHeight="1" x14ac:dyDescent="0.2">
      <c r="AB128" s="5" t="str">
        <f>RTD("cqg.rtd", ,"ContractData",AD128, "T_CVol")</f>
        <v>Obligatory parameter &lt;contract&gt;(position - 1) is not specified</v>
      </c>
    </row>
    <row r="129" spans="24:31" ht="15.95" customHeight="1" x14ac:dyDescent="0.25">
      <c r="X129" s="146"/>
      <c r="Y129" s="148"/>
      <c r="Z129" s="148"/>
      <c r="AA129" s="148"/>
      <c r="AB129" s="148"/>
      <c r="AC129" s="148"/>
      <c r="AD129" s="148"/>
      <c r="AE129" s="148"/>
    </row>
    <row r="130" spans="24:31" ht="15" customHeight="1" x14ac:dyDescent="0.2"/>
  </sheetData>
  <sheetProtection selectLockedCells="1" selectUnlockedCells="1"/>
  <mergeCells count="44">
    <mergeCell ref="B25:C25"/>
    <mergeCell ref="C3:J5"/>
    <mergeCell ref="K3:S5"/>
    <mergeCell ref="T3:U5"/>
    <mergeCell ref="B4:B5"/>
    <mergeCell ref="B7:B8"/>
    <mergeCell ref="C7:C8"/>
    <mergeCell ref="D7:E8"/>
    <mergeCell ref="F7:I8"/>
    <mergeCell ref="J7:J10"/>
    <mergeCell ref="B9:B10"/>
    <mergeCell ref="C9:C10"/>
    <mergeCell ref="D9:E10"/>
    <mergeCell ref="F9:G10"/>
    <mergeCell ref="H9:I10"/>
    <mergeCell ref="K13:K15"/>
    <mergeCell ref="B72:I73"/>
    <mergeCell ref="B26:I27"/>
    <mergeCell ref="K26:R27"/>
    <mergeCell ref="B36:G36"/>
    <mergeCell ref="K36:Q36"/>
    <mergeCell ref="B50:C50"/>
    <mergeCell ref="K50:L50"/>
    <mergeCell ref="B51:I52"/>
    <mergeCell ref="K51:R52"/>
    <mergeCell ref="B61:G61"/>
    <mergeCell ref="K61:O61"/>
    <mergeCell ref="B71:C71"/>
    <mergeCell ref="B75:C75"/>
    <mergeCell ref="B76:I77"/>
    <mergeCell ref="K76:R77"/>
    <mergeCell ref="B85:F85"/>
    <mergeCell ref="K85:M85"/>
    <mergeCell ref="C102:D102"/>
    <mergeCell ref="U99:V99"/>
    <mergeCell ref="C100:E100"/>
    <mergeCell ref="F100:H100"/>
    <mergeCell ref="N100:O100"/>
    <mergeCell ref="P100:Q100"/>
    <mergeCell ref="R100:S100"/>
    <mergeCell ref="U100:V100"/>
    <mergeCell ref="N99:O99"/>
    <mergeCell ref="P99:Q99"/>
    <mergeCell ref="R99:S99"/>
  </mergeCells>
  <conditionalFormatting sqref="D101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{3530A9E8-B4F7-47E8-81F0-E5AF33E89859}</x14:id>
        </ext>
      </extLst>
    </cfRule>
    <cfRule type="expression" dxfId="1" priority="17">
      <formula>#REF!&lt;0</formula>
    </cfRule>
  </conditionalFormatting>
  <conditionalFormatting sqref="G13:G24">
    <cfRule type="colorScale" priority="15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38:G49 G29:G35">
    <cfRule type="colorScale" priority="1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69:G70 G54:G60">
    <cfRule type="colorScale" priority="21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79:G84">
    <cfRule type="colorScale" priority="25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85:G98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{8DEF43B3-691B-4961-90A9-328D8FB302EC}</x14:id>
        </ext>
      </extLst>
    </cfRule>
  </conditionalFormatting>
  <conditionalFormatting sqref="H13:H24">
    <cfRule type="dataBar" priority="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{8D9633F4-1952-44E3-B6C7-107782CA917D}</x14:id>
        </ext>
      </extLst>
    </cfRule>
  </conditionalFormatting>
  <conditionalFormatting sqref="H29:H49"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{9097EC48-BFCF-403A-868C-936A22980ABC}</x14:id>
        </ext>
      </extLst>
    </cfRule>
  </conditionalFormatting>
  <conditionalFormatting sqref="H69:H70 H54:H61">
    <cfRule type="dataBar" priority="2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{09F9E8D3-43B3-47F8-A68C-F5520D35BF24}</x14:id>
        </ext>
      </extLst>
    </cfRule>
  </conditionalFormatting>
  <conditionalFormatting sqref="H79:H98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{9CEE4667-0F72-4946-8F0D-794A276B427D}</x14:id>
        </ext>
      </extLst>
    </cfRule>
  </conditionalFormatting>
  <conditionalFormatting sqref="I54:I70">
    <cfRule type="colorScale" priority="23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79:I98">
    <cfRule type="colorScale" priority="27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13:J24">
    <cfRule type="colorScale" priority="14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38:J49 I29:I37">
    <cfRule type="colorScale" priority="19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54:J70">
    <cfRule type="colorScale" priority="24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82:J98">
    <cfRule type="colorScale" priority="28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P29:P35">
    <cfRule type="colorScale" priority="1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38:P40">
    <cfRule type="colorScale" priority="9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54:P58">
    <cfRule type="colorScale" priority="7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79:P81">
    <cfRule type="colorScale" priority="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Q29:Q35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{ECA15C59-83D9-4EAB-9B48-34644BDF1106}</x14:id>
        </ext>
      </extLst>
    </cfRule>
  </conditionalFormatting>
  <conditionalFormatting sqref="Q38:Q40">
    <cfRule type="colorScale" priority="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Q54:Q58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{5B336994-CAD2-4C2C-93B9-F3DBF9762EAA}</x14:id>
        </ext>
      </extLst>
    </cfRule>
  </conditionalFormatting>
  <conditionalFormatting sqref="Q79:Q81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{43770AFF-8DFF-4CA1-81A6-B993B676820A}</x14:id>
        </ext>
      </extLst>
    </cfRule>
  </conditionalFormatting>
  <conditionalFormatting sqref="R29:R35">
    <cfRule type="colorScale" priority="10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R54:R58">
    <cfRule type="colorScale" priority="5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R79:R81">
    <cfRule type="colorScale" priority="1">
      <colorScale>
        <cfvo type="min"/>
        <cfvo type="percentile" val="50"/>
        <cfvo type="max"/>
        <color theme="1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30A9E8-B4F7-47E8-81F0-E5AF33E8985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D101</xm:sqref>
        </x14:conditionalFormatting>
        <x14:conditionalFormatting xmlns:xm="http://schemas.microsoft.com/office/excel/2006/main">
          <x14:cfRule type="dataBar" id="{8DEF43B3-691B-4961-90A9-328D8FB302E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G85:G98</xm:sqref>
        </x14:conditionalFormatting>
        <x14:conditionalFormatting xmlns:xm="http://schemas.microsoft.com/office/excel/2006/main">
          <x14:cfRule type="dataBar" id="{8D9633F4-1952-44E3-B6C7-107782CA917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9097EC48-BFCF-403A-868C-936A22980AB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H29:H49</xm:sqref>
        </x14:conditionalFormatting>
        <x14:conditionalFormatting xmlns:xm="http://schemas.microsoft.com/office/excel/2006/main">
          <x14:cfRule type="dataBar" id="{09F9E8D3-43B3-47F8-A68C-F5520D35BF2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H69:H70 H54:H61</xm:sqref>
        </x14:conditionalFormatting>
        <x14:conditionalFormatting xmlns:xm="http://schemas.microsoft.com/office/excel/2006/main">
          <x14:cfRule type="dataBar" id="{9CEE4667-0F72-4946-8F0D-794A276B427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H79:H98</xm:sqref>
        </x14:conditionalFormatting>
        <x14:conditionalFormatting xmlns:xm="http://schemas.microsoft.com/office/excel/2006/main">
          <x14:cfRule type="dataBar" id="{ECA15C59-83D9-4EAB-9B48-34644BDF110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Q29:Q35</xm:sqref>
        </x14:conditionalFormatting>
        <x14:conditionalFormatting xmlns:xm="http://schemas.microsoft.com/office/excel/2006/main">
          <x14:cfRule type="dataBar" id="{5B336994-CAD2-4C2C-93B9-F3DBF9762EA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Q54:Q58</xm:sqref>
        </x14:conditionalFormatting>
        <x14:conditionalFormatting xmlns:xm="http://schemas.microsoft.com/office/excel/2006/main">
          <x14:cfRule type="dataBar" id="{43770AFF-8DFF-4CA1-81A6-B993B676820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Q79:Q81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6F9EF-DB00-466F-9BA3-2A8247D601C1}">
  <dimension ref="A1:AT130"/>
  <sheetViews>
    <sheetView showGridLines="0" showRowColHeaders="0" zoomScaleNormal="100" workbookViewId="0">
      <selection activeCell="I42" sqref="I42"/>
    </sheetView>
  </sheetViews>
  <sheetFormatPr defaultColWidth="9" defaultRowHeight="12.75" x14ac:dyDescent="0.2"/>
  <cols>
    <col min="1" max="1" width="0.875" style="2" customWidth="1"/>
    <col min="2" max="21" width="11.625" style="3" customWidth="1"/>
    <col min="22" max="22" width="12.625" style="3" customWidth="1"/>
    <col min="23" max="23" width="10.75" style="3" customWidth="1"/>
    <col min="24" max="25" width="10.75" style="5" customWidth="1"/>
    <col min="26" max="35" width="9" style="5"/>
    <col min="36" max="16384" width="9" style="3"/>
  </cols>
  <sheetData>
    <row r="1" spans="1:46" ht="2.1" customHeight="1" x14ac:dyDescent="0.2">
      <c r="C1" s="4">
        <v>2</v>
      </c>
      <c r="D1" s="4" t="str" cm="1">
        <f t="array" ref="D1">_xlfn.IFS(C1=0,"#",C1=1,"#.0",C1=2,"#.00",C1=3,"#.000",C1=4,"#.0000",C1=5,"#.00000",C1=6,"#.000000",C1=7,"#.0000000")</f>
        <v>#.00</v>
      </c>
    </row>
    <row r="2" spans="1:46" ht="2.1" customHeight="1" x14ac:dyDescent="0.2"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46" ht="15" customHeight="1" x14ac:dyDescent="0.3">
      <c r="B3" s="6" t="s">
        <v>12</v>
      </c>
      <c r="C3" s="207" t="str">
        <f>"CQG "&amp;RTD("cqg.rtd",,"ContractData",K6,"LongDescription")</f>
        <v>CQG Sunflower Seed, Nov 24</v>
      </c>
      <c r="D3" s="207"/>
      <c r="E3" s="207"/>
      <c r="F3" s="207"/>
      <c r="G3" s="207"/>
      <c r="H3" s="207"/>
      <c r="I3" s="207"/>
      <c r="J3" s="207"/>
      <c r="K3" s="161" t="str">
        <f>LEFT("CQG "&amp;RTD("cqg.rtd",,"ContractData",B4,"LongDescription"),LEN(C3)-8)&amp;" Forward Curves"</f>
        <v>CQG Sunflower Seed Forward Curves</v>
      </c>
      <c r="L3" s="161"/>
      <c r="M3" s="161"/>
      <c r="N3" s="161"/>
      <c r="O3" s="161"/>
      <c r="P3" s="161"/>
      <c r="Q3" s="161"/>
      <c r="R3" s="161"/>
      <c r="S3" s="161"/>
      <c r="T3" s="158">
        <f>RTD("cqg.rtd", ,"SystemInfo", "Linetime")</f>
        <v>45616.302291666667</v>
      </c>
      <c r="U3" s="158"/>
      <c r="V3" s="7"/>
      <c r="W3" s="8"/>
      <c r="X3" s="8"/>
      <c r="Z3" s="3"/>
      <c r="AA3" s="3"/>
      <c r="AB3" s="3"/>
      <c r="AJ3" s="5"/>
      <c r="AK3" s="5"/>
      <c r="AL3" s="5"/>
      <c r="AM3" s="5"/>
      <c r="AN3" s="5"/>
      <c r="AO3" s="5"/>
      <c r="AP3" s="5"/>
    </row>
    <row r="4" spans="1:46" ht="12" customHeight="1" x14ac:dyDescent="0.2">
      <c r="B4" s="192" t="s">
        <v>187</v>
      </c>
      <c r="C4" s="207"/>
      <c r="D4" s="207"/>
      <c r="E4" s="207"/>
      <c r="F4" s="207"/>
      <c r="G4" s="207"/>
      <c r="H4" s="207"/>
      <c r="I4" s="207"/>
      <c r="J4" s="207"/>
      <c r="K4" s="161"/>
      <c r="L4" s="161"/>
      <c r="M4" s="161"/>
      <c r="N4" s="161"/>
      <c r="O4" s="161"/>
      <c r="P4" s="161"/>
      <c r="Q4" s="161"/>
      <c r="R4" s="161"/>
      <c r="S4" s="161"/>
      <c r="T4" s="159"/>
      <c r="U4" s="159"/>
      <c r="V4" s="7"/>
      <c r="W4" s="9"/>
      <c r="X4" s="9"/>
      <c r="Z4" s="3"/>
      <c r="AA4" s="3"/>
      <c r="AB4" s="3"/>
      <c r="AJ4" s="5"/>
      <c r="AK4" s="5"/>
      <c r="AL4" s="5"/>
      <c r="AM4" s="5"/>
      <c r="AN4" s="5"/>
      <c r="AO4" s="5"/>
      <c r="AP4" s="5"/>
    </row>
    <row r="5" spans="1:46" ht="12" customHeight="1" x14ac:dyDescent="0.3">
      <c r="B5" s="192"/>
      <c r="C5" s="207"/>
      <c r="D5" s="207"/>
      <c r="E5" s="207"/>
      <c r="F5" s="207"/>
      <c r="G5" s="207"/>
      <c r="H5" s="207"/>
      <c r="I5" s="207"/>
      <c r="J5" s="207"/>
      <c r="K5" s="161"/>
      <c r="L5" s="161"/>
      <c r="M5" s="161"/>
      <c r="N5" s="161"/>
      <c r="O5" s="161"/>
      <c r="P5" s="161"/>
      <c r="Q5" s="161"/>
      <c r="R5" s="161"/>
      <c r="S5" s="161"/>
      <c r="T5" s="160"/>
      <c r="U5" s="160"/>
      <c r="V5" s="7"/>
      <c r="W5" s="8"/>
      <c r="X5" s="8"/>
      <c r="Z5" s="3"/>
      <c r="AA5" s="3"/>
      <c r="AB5" s="3"/>
      <c r="AJ5" s="5"/>
      <c r="AK5" s="5"/>
      <c r="AL5" s="5"/>
      <c r="AM5" s="5"/>
      <c r="AN5" s="5"/>
      <c r="AO5" s="5"/>
      <c r="AP5" s="5"/>
    </row>
    <row r="6" spans="1:46" ht="14.45" hidden="1" customHeight="1" x14ac:dyDescent="0.3">
      <c r="B6" s="10"/>
      <c r="C6" s="11"/>
      <c r="D6" s="11"/>
      <c r="E6" s="11"/>
      <c r="F6" s="11"/>
      <c r="G6" s="11"/>
      <c r="H6" s="11"/>
      <c r="I6" s="12"/>
      <c r="J6" s="11"/>
      <c r="K6" s="13" t="str">
        <f>RTD("cqg.rtd", ,"ContractData",A13, "Symbol")</f>
        <v>SUNSX24</v>
      </c>
      <c r="L6" s="14" t="str">
        <f>RTD("cqg.rtd", ,"ContractData",A14, "Symbol")</f>
        <v>SUNSZ24</v>
      </c>
      <c r="M6" s="14" t="str">
        <f>RTD("cqg.rtd", ,"ContractData",A15, "Symbol")</f>
        <v>SUNSF25</v>
      </c>
      <c r="N6" s="14" t="str">
        <f>RTD("cqg.rtd", ,"ContractData",A16, "Symbol")</f>
        <v>SUNSH25</v>
      </c>
      <c r="O6" s="15" t="str">
        <f>RTD("cqg.rtd", ,"ContractData",A17, "Symbol")</f>
        <v>SUNSJ25</v>
      </c>
      <c r="P6" s="15" t="str">
        <f>RTD("cqg.rtd", ,"ContractData",A18, "Symbol")</f>
        <v>SUNSK25</v>
      </c>
      <c r="Q6" s="16" t="str">
        <f>RTD("cqg.rtd", ,"ContractData",A19, "Symbol")</f>
        <v>SUNSN25</v>
      </c>
      <c r="R6" s="17" t="str">
        <f>RTD("cqg.rtd", ,"ContractData",A20, "Symbol")</f>
        <v>SUNSU25</v>
      </c>
      <c r="S6" s="17"/>
      <c r="T6" s="17"/>
      <c r="U6" s="16"/>
      <c r="V6" s="18"/>
      <c r="W6" s="8"/>
      <c r="X6" s="8"/>
      <c r="Z6" s="3" t="str">
        <f>LEFT(RIGHT(E7,2),1)</f>
        <v/>
      </c>
      <c r="AA6" s="3"/>
      <c r="AB6" s="3" t="str">
        <f>LEFT(RIGHT(G7,2),1)</f>
        <v/>
      </c>
      <c r="AC6" s="5" t="str">
        <f>LEFT(RIGHT(H7,2),1)</f>
        <v/>
      </c>
      <c r="AD6" s="5" t="str">
        <f>LEFT(RIGHT(I7,2),1)</f>
        <v/>
      </c>
      <c r="AE6" s="5" t="str">
        <f>LEFT(RIGHT(K6,3),1)</f>
        <v>X</v>
      </c>
      <c r="AF6" s="5" t="str">
        <f>LEFT(RIGHT(L6,3),1)</f>
        <v>Z</v>
      </c>
      <c r="AG6" s="5" t="str">
        <f t="shared" ref="AG6:AN6" si="0">LEFT(RIGHT(M6,3),1)</f>
        <v>F</v>
      </c>
      <c r="AH6" s="5" t="str">
        <f t="shared" si="0"/>
        <v>H</v>
      </c>
      <c r="AI6" s="5" t="str">
        <f t="shared" si="0"/>
        <v>J</v>
      </c>
      <c r="AJ6" s="5" t="str">
        <f t="shared" si="0"/>
        <v>K</v>
      </c>
      <c r="AK6" s="5" t="str">
        <f t="shared" si="0"/>
        <v>N</v>
      </c>
      <c r="AL6" s="5" t="str">
        <f t="shared" si="0"/>
        <v>U</v>
      </c>
      <c r="AM6" s="5" t="str">
        <f t="shared" si="0"/>
        <v/>
      </c>
      <c r="AN6" s="5" t="str">
        <f t="shared" si="0"/>
        <v/>
      </c>
      <c r="AO6" s="5" t="str">
        <f>LEFT(RIGHT(U6,3),1)</f>
        <v/>
      </c>
      <c r="AP6" s="5" t="str">
        <f>LEFT(RIGHT(V6,3),1)</f>
        <v/>
      </c>
      <c r="AQ6" s="5" t="str">
        <f>LEFT(RIGHT(W6,2),1)</f>
        <v/>
      </c>
      <c r="AR6" s="5" t="str">
        <f>LEFT(RIGHT(X6,2),1)</f>
        <v/>
      </c>
      <c r="AS6" s="5"/>
      <c r="AT6" s="5"/>
    </row>
    <row r="7" spans="1:46" ht="14.45" customHeight="1" x14ac:dyDescent="0.2">
      <c r="B7" s="182" t="s">
        <v>1</v>
      </c>
      <c r="C7" s="193">
        <f>RTD("cqg.rtd", ,"ContractData",K6, "MT_LastAskVolume")</f>
        <v>1</v>
      </c>
      <c r="D7" s="197" t="str">
        <f>TEXT(RTD("cqg.rtd", ,"ContractData",K6, "Ask",,"T"),D1)</f>
        <v>10614.00</v>
      </c>
      <c r="E7" s="198"/>
      <c r="F7" s="201" t="s">
        <v>9</v>
      </c>
      <c r="G7" s="202"/>
      <c r="H7" s="202"/>
      <c r="I7" s="202"/>
      <c r="J7" s="164"/>
      <c r="K7" s="19" t="str">
        <f t="shared" ref="K7:Q7" si="1">IF(AE6="F","JAN",IF(AE6="G","FEB",IF(AE6="H","MAR",IF(AE6="J","APR",IF(AE6="K","MAY",IF(AE6="M","JUN",IF(AE6="N","JUL",IF(AE6="Q","AUG",IF(AE6="U","SEP",IF(AE6="V","OCT",IF(AE6="X","NOV",IF(AE6="Z","DEC",))))))))))))</f>
        <v>NOV</v>
      </c>
      <c r="L7" s="20" t="str">
        <f t="shared" si="1"/>
        <v>DEC</v>
      </c>
      <c r="M7" s="20" t="str">
        <f>IF(AG6="F","JAN",IF(AG6="G","FEB",IF(AG6="H","MAR",IF(AG6="J","APR",IF(AG6="K","MAY",IF(AG6="M","JUN",IF(AG6="N","JUL",IF(AG6="Q","AUG",IF(AG6="U","SEP",IF(AG6="V","OCT",IF(AG6="X","NOV",IF(AG6="Z","DEC",))))))))))))</f>
        <v>JAN</v>
      </c>
      <c r="N7" s="20" t="str">
        <f t="shared" si="1"/>
        <v>MAR</v>
      </c>
      <c r="O7" s="20" t="str">
        <f t="shared" si="1"/>
        <v>APR</v>
      </c>
      <c r="P7" s="20" t="str">
        <f t="shared" si="1"/>
        <v>MAY</v>
      </c>
      <c r="Q7" s="20" t="str">
        <f t="shared" si="1"/>
        <v>JUL</v>
      </c>
      <c r="R7" s="20" t="str">
        <f>IF(AL6="F","JAN",IF(AL6="G","FEB",IF(AL6="H","MAR",IF(AL6="J","APR",IF(AL6="K","MAY",IF(AL6="M","JUN",IF(AL6="N","JUL",IF(AL6="Q","AUG",IF(AL6="U","SEP",IF(AL6="V","OCT",IF(AL6="X","NOV",IF(AL6="Z","DEC",))))))))))))</f>
        <v>SEP</v>
      </c>
      <c r="S7" s="20"/>
      <c r="T7" s="20"/>
      <c r="U7" s="21"/>
      <c r="V7" s="22" t="str">
        <f>IF(V6="","",IF(AP6="F","JAN",IF(AP6="G","FEB",IF(AP6="H","MAR",IF(AP6="J","APR",IF(AP6="K","MAY",IF(AP6="M","JUN",IF(AP6="N","JUL",IF(AP6="Q","AUG",IF(AP6="U","SEP",IF(AP6="V","OCT",IF(AP6="X","NOV",IF(AP6="Z","DEC",)))))))))))))</f>
        <v/>
      </c>
      <c r="W7" s="9"/>
      <c r="X7" s="9"/>
      <c r="Z7" s="3"/>
      <c r="AA7" s="3"/>
      <c r="AB7" s="3"/>
      <c r="AJ7" s="5"/>
      <c r="AK7" s="5"/>
      <c r="AL7" s="5"/>
      <c r="AM7" s="5"/>
      <c r="AN7" s="5"/>
      <c r="AO7" s="5"/>
      <c r="AP7" s="5"/>
    </row>
    <row r="8" spans="1:46" ht="14.45" customHeight="1" x14ac:dyDescent="0.3">
      <c r="B8" s="183"/>
      <c r="C8" s="194"/>
      <c r="D8" s="199"/>
      <c r="E8" s="200"/>
      <c r="F8" s="203"/>
      <c r="G8" s="204"/>
      <c r="H8" s="204"/>
      <c r="I8" s="204"/>
      <c r="J8" s="164"/>
      <c r="K8" s="23" t="str">
        <f>IF(RTD("cqg.rtd",,"ContractData",K6,"Ask",,"T")="","",TEXT(RTD("cqg.rtd",,"ContractData",K6,"Ask",,"T"),$D$1)&amp;" "&amp;"A")</f>
        <v>10614.00 A</v>
      </c>
      <c r="L8" s="23" t="str">
        <f>IF(RTD("cqg.rtd",,"ContractData",L6,"Ask",,"T")="","",TEXT(RTD("cqg.rtd",,"ContractData",L6,"Ask",,"T"),$D$1)&amp;" "&amp;"A")</f>
        <v>10635.00 A</v>
      </c>
      <c r="M8" s="23" t="str">
        <f>IF(RTD("cqg.rtd",,"ContractData",M6,"Ask",,"T")="","",TEXT(RTD("cqg.rtd",,"ContractData",M6,"Ask",,"T"),$D$1)&amp;" "&amp;"A")</f>
        <v/>
      </c>
      <c r="N8" s="23" t="str">
        <f>IF(RTD("cqg.rtd",,"ContractData",N6,"Ask",,"T")="","",TEXT(RTD("cqg.rtd",,"ContractData",N6,"Ask",,"T"),$D$1)&amp;" "&amp;"A")</f>
        <v>10650.00 A</v>
      </c>
      <c r="O8" s="23" t="str">
        <f>IF(RTD("cqg.rtd",,"ContractData",O6,"Ask",,"T")="","",TEXT(RTD("cqg.rtd",,"ContractData",O6,"Ask",,"T"),$D$1)&amp;" "&amp;"A")</f>
        <v/>
      </c>
      <c r="P8" s="23" t="str">
        <f>IF(RTD("cqg.rtd",,"ContractData",P6,"Ask",,"T")="","",TEXT(RTD("cqg.rtd",,"ContractData",P6,"Ask",,"T"),$D$1)&amp;" "&amp;"A")</f>
        <v>9760.00 A</v>
      </c>
      <c r="Q8" s="23" t="str">
        <f>IF(RTD("cqg.rtd",,"ContractData",Q6,"Ask",,"T")="","",TEXT(RTD("cqg.rtd",,"ContractData",Q6,"Ask",,"T"),$D$1)&amp;" "&amp;"A")</f>
        <v>9914.00 A</v>
      </c>
      <c r="R8" s="23" t="str">
        <f>IF(RTD("cqg.rtd",,"ContractData",R6,"Ask",,"T")="","",TEXT(RTD("cqg.rtd",,"ContractData",R6,"Ask",,"T"),$D$1)&amp;" "&amp;"A")</f>
        <v>10164.00 A</v>
      </c>
      <c r="S8" s="23"/>
      <c r="T8" s="23"/>
      <c r="U8" s="24"/>
      <c r="V8" s="25" t="str">
        <f>IF(V6="","",IF(RTD("cqg.rtd",,"ContractData",V6,"Ask",,"T")="","",TEXT(RTD("cqg.rtd",,"ContractData",V6,"Ask",,"T"),$D$1)&amp;" "&amp;"A"))</f>
        <v/>
      </c>
      <c r="W8" s="8"/>
      <c r="X8" s="8"/>
      <c r="Z8" s="3"/>
      <c r="AA8" s="3"/>
      <c r="AB8" s="3"/>
      <c r="AJ8" s="5"/>
      <c r="AK8" s="5"/>
      <c r="AL8" s="5"/>
      <c r="AM8" s="5"/>
      <c r="AN8" s="5"/>
      <c r="AO8" s="5"/>
      <c r="AP8" s="5"/>
    </row>
    <row r="9" spans="1:46" ht="14.45" customHeight="1" x14ac:dyDescent="0.3">
      <c r="B9" s="195" t="s">
        <v>0</v>
      </c>
      <c r="C9" s="184">
        <f>RTD("cqg.rtd", ,"ContractData",K6, "MT_LastBidVolume")</f>
        <v>1</v>
      </c>
      <c r="D9" s="186" t="str">
        <f>TEXT(RTD("cqg.rtd", ,"ContractData",K6, "Bid",,"T"),D1)</f>
        <v>10578.20</v>
      </c>
      <c r="E9" s="186"/>
      <c r="F9" s="188" t="str">
        <f>TEXT(RTD("cqg.rtd", ,"ContractData",K6,"LastTradeorSettle",,"T"),D1)</f>
        <v>10600.00</v>
      </c>
      <c r="G9" s="189"/>
      <c r="H9" s="205" t="str">
        <f>IF(G13&gt;0,"+"&amp;TEXT(RTD("cqg.rtd",,"ContractData",K6,"NetLastTradeToday",,"T"),D1),TEXT(G13,$D$1))</f>
        <v>-112.00</v>
      </c>
      <c r="I9" s="205"/>
      <c r="J9" s="164"/>
      <c r="K9" s="23" t="str">
        <f>IF(RTD("cqg.rtd",,"ContractData",K6,"Bid",,"T")="","",TEXT(RTD("cqg.rtd",,"ContractData",K6,"Bid",,"T"),$D$1)&amp;" "&amp;"B")</f>
        <v>10578.20 B</v>
      </c>
      <c r="L9" s="23" t="str">
        <f>IF(RTD("cqg.rtd",,"ContractData",L6,"Bid",,"T")="","",TEXT(RTD("cqg.rtd",,"ContractData",L6,"Bid",,"T"),$D$1)&amp;" "&amp;"B")</f>
        <v>10612.00 B</v>
      </c>
      <c r="M9" s="23" t="str">
        <f>IF(RTD("cqg.rtd",,"ContractData",M6,"Bid",,"T")="","",TEXT(RTD("cqg.rtd",,"ContractData",M6,"Bid",,"T"),$D$1)&amp;" "&amp;"B")</f>
        <v/>
      </c>
      <c r="N9" s="23" t="str">
        <f>IF(RTD("cqg.rtd",,"ContractData",N6,"Bid",,"T")="","",TEXT(RTD("cqg.rtd",,"ContractData",N6,"Bid",,"T"),$D$1)&amp;" "&amp;"B")</f>
        <v>10584.00 B</v>
      </c>
      <c r="O9" s="23" t="str">
        <f>IF(RTD("cqg.rtd",,"ContractData",O6,"Bid",,"T")="","",TEXT(RTD("cqg.rtd",,"ContractData",O6,"Bid",,"T"),$D$1)&amp;" "&amp;"B")</f>
        <v/>
      </c>
      <c r="P9" s="23" t="str">
        <f>IF(RTD("cqg.rtd",,"ContractData",P6,"Bid",,"T")="","",TEXT(RTD("cqg.rtd",,"ContractData",P6,"Bid",,"T"),$D$1)&amp;" "&amp;"B")</f>
        <v>9682.00 B</v>
      </c>
      <c r="Q9" s="23" t="str">
        <f>IF(RTD("cqg.rtd",,"ContractData",Q6,"Bid",,"T")="","",TEXT(RTD("cqg.rtd",,"ContractData",Q6,"Bid",,"T"),$D$1)&amp;" "&amp;"B")</f>
        <v>9800.20 B</v>
      </c>
      <c r="R9" s="23" t="str">
        <f>IF(RTD("cqg.rtd",,"ContractData",R6,"Bid",,"T")="","",TEXT(RTD("cqg.rtd",,"ContractData",R6,"Bid",,"T"),$D$1)&amp;" "&amp;"B")</f>
        <v>9900.20 B</v>
      </c>
      <c r="S9" s="23"/>
      <c r="T9" s="23"/>
      <c r="U9" s="24"/>
      <c r="V9" s="25" t="str">
        <f>IF(V6="","",IF(RTD("cqg.rtd",,"ContractData",V6,"Bid",,"T")="","",TEXT(RTD("cqg.rtd",,"ContractData",V6,"Bid",,"T"),$D$1)&amp;" "&amp;"B"))</f>
        <v/>
      </c>
      <c r="W9" s="8"/>
      <c r="X9" s="8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46" ht="14.45" customHeight="1" x14ac:dyDescent="0.3">
      <c r="B10" s="196"/>
      <c r="C10" s="185"/>
      <c r="D10" s="187"/>
      <c r="E10" s="187"/>
      <c r="F10" s="190"/>
      <c r="G10" s="191"/>
      <c r="H10" s="206"/>
      <c r="I10" s="206"/>
      <c r="J10" s="164"/>
      <c r="K10" s="23" t="str">
        <f>IF(RTD("cqg.rtd", ,"ContractData",K6,"LastTradeorSettle",,"T")="","",TEXT(RTD("cqg.rtd", ,"ContractData",K6,"LastTradeorSettle",,"T"),$D$1)&amp;" "&amp;"L")</f>
        <v>10600.00 L</v>
      </c>
      <c r="L10" s="23" t="str">
        <f>IF(RTD("cqg.rtd", ,"ContractData",L6,"LastTradeorSettle",,"T")="","",TEXT(RTD("cqg.rtd", ,"ContractData",L6,"LastTradeorSettle",,"T"),$D$1)&amp;" "&amp;"L")</f>
        <v>10612.20 L</v>
      </c>
      <c r="M10" s="23" t="str">
        <f>IF(RTD("cqg.rtd", ,"ContractData",M6,"LastTradeorSettle",,"T")="","",TEXT(RTD("cqg.rtd", ,"ContractData",M6,"LastTradeorSettle",,"T"),$D$1)&amp;" "&amp;"L")</f>
        <v/>
      </c>
      <c r="N10" s="23" t="str">
        <f>IF(RTD("cqg.rtd", ,"ContractData",N6,"LastTradeorSettle",,"T")="","",TEXT(RTD("cqg.rtd", ,"ContractData",N6,"LastTradeorSettle",,"T"),$D$1)&amp;" "&amp;"L")</f>
        <v>10600.00 L</v>
      </c>
      <c r="O10" s="23" t="str">
        <f>IF(RTD("cqg.rtd", ,"ContractData",O6,"LastTradeorSettle",,"T")="","",TEXT(RTD("cqg.rtd", ,"ContractData",O6,"LastTradeorSettle",,"T"),$D$1)&amp;" "&amp;"L")</f>
        <v/>
      </c>
      <c r="P10" s="23" t="str">
        <f>IF(RTD("cqg.rtd", ,"ContractData",P6,"LastTradeorSettle",,"T")="","",TEXT(RTD("cqg.rtd", ,"ContractData",P6,"LastTradeorSettle",,"T"),$D$1)&amp;" "&amp;"L")</f>
        <v>9710.00 L</v>
      </c>
      <c r="Q10" s="23" t="str">
        <f>IF(RTD("cqg.rtd", ,"ContractData",Q6,"LastTradeorSettle",,"T")="","",TEXT(RTD("cqg.rtd", ,"ContractData",Q6,"LastTradeorSettle",,"T"),$D$1)&amp;" "&amp;"L")</f>
        <v>9802.80 L</v>
      </c>
      <c r="R10" s="23" t="str">
        <f>IF(RTD("cqg.rtd", ,"ContractData",R6,"LastTradeorSettle",,"T")="","",TEXT(RTD("cqg.rtd", ,"ContractData",R6,"LastTradeorSettle",,"T"),$D$1)&amp;" "&amp;"L")</f>
        <v/>
      </c>
      <c r="S10" s="23"/>
      <c r="T10" s="23"/>
      <c r="U10" s="24"/>
      <c r="V10" s="25" t="str">
        <f>IF(V6="","",IF(RTD("cqg.rtd", ,"ContractData",V6,"LastTradeorSettle",,"T")="","",TEXT(RTD("cqg.rtd", ,"ContractData",V6,"LastTradeorSettle",,"T"),$D$1)&amp;" "&amp;"L"))</f>
        <v/>
      </c>
      <c r="W10" s="8"/>
      <c r="X10" s="8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46" ht="14.45" hidden="1" customHeight="1" x14ac:dyDescent="0.3">
      <c r="B11" s="26"/>
      <c r="C11" s="27"/>
      <c r="D11" s="28"/>
      <c r="E11" s="28"/>
      <c r="F11" s="29"/>
      <c r="G11" s="29"/>
      <c r="H11" s="29"/>
      <c r="I11" s="29"/>
      <c r="J11" s="30"/>
      <c r="K11" s="31"/>
      <c r="L11" s="32"/>
      <c r="M11" s="32"/>
      <c r="N11" s="32"/>
      <c r="O11" s="32"/>
      <c r="P11" s="32"/>
      <c r="Q11" s="32"/>
      <c r="R11" s="32"/>
      <c r="S11" s="32"/>
      <c r="T11" s="32"/>
      <c r="U11" s="33"/>
      <c r="V11" s="34"/>
      <c r="W11" s="35"/>
      <c r="X11" s="36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46" ht="14.45" customHeight="1" x14ac:dyDescent="0.2">
      <c r="B12" s="37" t="s">
        <v>10</v>
      </c>
      <c r="C12" s="38" t="s">
        <v>4</v>
      </c>
      <c r="D12" s="38" t="s">
        <v>5</v>
      </c>
      <c r="E12" s="38" t="s">
        <v>6</v>
      </c>
      <c r="F12" s="38" t="s">
        <v>3</v>
      </c>
      <c r="G12" s="38" t="s">
        <v>7</v>
      </c>
      <c r="H12" s="38" t="s">
        <v>7</v>
      </c>
      <c r="I12" s="39" t="s">
        <v>8</v>
      </c>
      <c r="J12" s="40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2"/>
      <c r="W12" s="4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46" ht="14.45" customHeight="1" x14ac:dyDescent="0.3">
      <c r="A13" s="1" t="s">
        <v>153</v>
      </c>
      <c r="B13" s="44" t="str">
        <f>IFERROR(RIGHT(RTD("cqg.rtd",,"ContractData",A13, "LongDescription"),7),"")</f>
        <v xml:space="preserve"> Nov 24</v>
      </c>
      <c r="C13" s="45" t="str">
        <f>IFERROR(TEXT(RTD("cqg.rtd", ,"ContractData",A13, "Open",,"T"),$D$1),"")</f>
        <v>10600.00</v>
      </c>
      <c r="D13" s="45" t="str">
        <f>IFERROR(TEXT(RTD("cqg.rtd", ,"ContractData",A13, "High",,"T"),$D$1),"")</f>
        <v>10611.00</v>
      </c>
      <c r="E13" s="45" t="str">
        <f>IFERROR(TEXT(RTD("cqg.rtd", ,"ContractData",A13, "Low",,"T"),$D$1),"")</f>
        <v>10579.00</v>
      </c>
      <c r="F13" s="45" t="str">
        <f>IFERROR(TEXT(RTD("cqg.rtd", ,"ContractData",A13, "LastTradeorSettle",,"T"),$D$1),"")</f>
        <v>10600.00</v>
      </c>
      <c r="G13" s="45">
        <f>IFERROR(TEXT(RTD("cqg.rtd",,"ContractData",A13,"NetLastTradeToday",,"T"),$D$1)*1,"")</f>
        <v>-112</v>
      </c>
      <c r="H13" s="45">
        <f>IFERROR(TEXT(RTD("cqg.rtd",,"ContractData",A13,"NetLastTradeToday",,"T"),$D$1)*1,"")</f>
        <v>-112</v>
      </c>
      <c r="I13" s="46">
        <f>IFERROR(RTD("cqg.rtd", ,"ContractData",A13, "T_CVol"),"")</f>
        <v>79</v>
      </c>
      <c r="J13" s="47"/>
      <c r="K13" s="217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9"/>
      <c r="W13" s="48"/>
      <c r="X13" s="8"/>
      <c r="Y13" s="5" t="s">
        <v>2</v>
      </c>
      <c r="Z13" s="3" t="s">
        <v>2</v>
      </c>
      <c r="AA13" s="3"/>
      <c r="AB13" s="3"/>
      <c r="AC13" s="3"/>
      <c r="AD13" s="3"/>
      <c r="AE13" s="3"/>
      <c r="AF13" s="3"/>
      <c r="AG13" s="3"/>
      <c r="AH13" s="3"/>
      <c r="AI13" s="3"/>
    </row>
    <row r="14" spans="1:46" ht="14.45" customHeight="1" x14ac:dyDescent="0.3">
      <c r="A14" s="1" t="s">
        <v>154</v>
      </c>
      <c r="B14" s="44" t="str">
        <f>IFERROR(RIGHT(RTD("cqg.rtd",,"ContractData",A14, "LongDescription"),7),"")</f>
        <v xml:space="preserve"> Dec 24</v>
      </c>
      <c r="C14" s="45" t="str">
        <f>IFERROR(TEXT(RTD("cqg.rtd", ,"ContractData",A14, "Open",,"T"),$D$1),"")</f>
        <v>10536.20</v>
      </c>
      <c r="D14" s="45" t="str">
        <f>IFERROR(TEXT(RTD("cqg.rtd", ,"ContractData",A14, "High",,"T"),$D$1),"")</f>
        <v>10650.00</v>
      </c>
      <c r="E14" s="45" t="str">
        <f>IFERROR(TEXT(RTD("cqg.rtd", ,"ContractData",A14, "Low",,"T"),$D$1),"")</f>
        <v>10536.00</v>
      </c>
      <c r="F14" s="45" t="str">
        <f>IFERROR(TEXT(RTD("cqg.rtd", ,"ContractData",A14, "LastTradeorSettle",,"T"),$D$1),"")</f>
        <v>10612.20</v>
      </c>
      <c r="G14" s="45">
        <f>IFERROR(TEXT(RTD("cqg.rtd",,"ContractData",A14,"NetLastTradeToday",,"T"),$D$1)*1,"")</f>
        <v>-115.8</v>
      </c>
      <c r="H14" s="45">
        <f>IFERROR(TEXT(RTD("cqg.rtd",,"ContractData",A14,"NetLastTradeToday",,"T"),$D$1)*1,"")</f>
        <v>-115.8</v>
      </c>
      <c r="I14" s="46">
        <f>IFERROR(RTD("cqg.rtd", ,"ContractData",A14, "T_CVol"),"")</f>
        <v>521</v>
      </c>
      <c r="J14" s="47"/>
      <c r="K14" s="217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9"/>
      <c r="W14" s="48"/>
      <c r="X14" s="8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46" ht="14.45" customHeight="1" x14ac:dyDescent="0.3">
      <c r="A15" s="1" t="s">
        <v>155</v>
      </c>
      <c r="B15" s="44" t="str">
        <f>IFERROR(RIGHT(RTD("cqg.rtd",,"ContractData",A15, "LongDescription"),7),"")</f>
        <v xml:space="preserve"> Jan 25</v>
      </c>
      <c r="C15" s="45" t="str">
        <f>IFERROR(TEXT(RTD("cqg.rtd", ,"ContractData",A15, "Open",,"T"),$D$1),"")</f>
        <v/>
      </c>
      <c r="D15" s="45" t="str">
        <f>IFERROR(TEXT(RTD("cqg.rtd", ,"ContractData",A15, "High",,"T"),$D$1),"")</f>
        <v/>
      </c>
      <c r="E15" s="45" t="str">
        <f>IFERROR(TEXT(RTD("cqg.rtd", ,"ContractData",A15, "Low",,"T"),$D$1),"")</f>
        <v/>
      </c>
      <c r="F15" s="45" t="str">
        <f>IFERROR(TEXT(RTD("cqg.rtd", ,"ContractData",A15, "LastTradeorSettle",,"T"),$D$1),"")</f>
        <v/>
      </c>
      <c r="G15" s="45" t="str">
        <f>IFERROR(TEXT(RTD("cqg.rtd",,"ContractData",A15,"NetLastTradeToday",,"T"),$D$1)*1,"")</f>
        <v/>
      </c>
      <c r="H15" s="45" t="str">
        <f>IFERROR(TEXT(RTD("cqg.rtd",,"ContractData",A15,"NetLastTradeToday",,"T"),$D$1)*1,"")</f>
        <v/>
      </c>
      <c r="I15" s="46">
        <f>IFERROR(RTD("cqg.rtd", ,"ContractData",A15, "T_CVol"),"")</f>
        <v>0</v>
      </c>
      <c r="J15" s="47"/>
      <c r="K15" s="217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9"/>
      <c r="W15" s="48"/>
      <c r="X15" s="8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46" ht="14.45" customHeight="1" x14ac:dyDescent="0.3">
      <c r="A16" s="1" t="s">
        <v>156</v>
      </c>
      <c r="B16" s="44" t="str">
        <f>IFERROR(RIGHT(RTD("cqg.rtd",,"ContractData",A16, "LongDescription"),7),"")</f>
        <v xml:space="preserve"> Mar 25</v>
      </c>
      <c r="C16" s="45" t="str">
        <f>IFERROR(TEXT(RTD("cqg.rtd", ,"ContractData",A16, "Open",,"T"),$D$1),"")</f>
        <v>10511.00</v>
      </c>
      <c r="D16" s="45" t="str">
        <f>IFERROR(TEXT(RTD("cqg.rtd", ,"ContractData",A16, "High",,"T"),$D$1),"")</f>
        <v>10620.00</v>
      </c>
      <c r="E16" s="45" t="str">
        <f>IFERROR(TEXT(RTD("cqg.rtd", ,"ContractData",A16, "Low",,"T"),$D$1),"")</f>
        <v>10511.00</v>
      </c>
      <c r="F16" s="45" t="str">
        <f>IFERROR(TEXT(RTD("cqg.rtd", ,"ContractData",A16, "LastTradeorSettle",,"T"),$D$1),"")</f>
        <v>10600.00</v>
      </c>
      <c r="G16" s="45">
        <f>IFERROR(TEXT(RTD("cqg.rtd",,"ContractData",A16,"NetLastTradeToday",,"T"),$D$1)*1,"")</f>
        <v>-65</v>
      </c>
      <c r="H16" s="45">
        <f>IFERROR(TEXT(RTD("cqg.rtd",,"ContractData",A16,"NetLastTradeToday",,"T"),$D$1)*1,"")</f>
        <v>-65</v>
      </c>
      <c r="I16" s="46">
        <f>IFERROR(RTD("cqg.rtd", ,"ContractData",A16, "T_CVol"),"")</f>
        <v>427</v>
      </c>
      <c r="J16" s="47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1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6" ht="14.45" customHeight="1" x14ac:dyDescent="0.3">
      <c r="A17" s="1" t="s">
        <v>157</v>
      </c>
      <c r="B17" s="44" t="str">
        <f>IFERROR(RIGHT(RTD("cqg.rtd",,"ContractData",A17, "LongDescription"),7),"")</f>
        <v xml:space="preserve"> Apr 25</v>
      </c>
      <c r="C17" s="45" t="str">
        <f>IFERROR(TEXT(RTD("cqg.rtd", ,"ContractData",A17, "Open",,"T"),$D$1),"")</f>
        <v/>
      </c>
      <c r="D17" s="45" t="str">
        <f>IFERROR(TEXT(RTD("cqg.rtd", ,"ContractData",A17, "High",,"T"),$D$1),"")</f>
        <v/>
      </c>
      <c r="E17" s="45" t="str">
        <f>IFERROR(TEXT(RTD("cqg.rtd", ,"ContractData",A17, "Low",,"T"),$D$1),"")</f>
        <v/>
      </c>
      <c r="F17" s="45" t="str">
        <f>IFERROR(TEXT(RTD("cqg.rtd", ,"ContractData",A17, "LastTradeorSettle",,"T"),$D$1),"")</f>
        <v/>
      </c>
      <c r="G17" s="45" t="str">
        <f>IFERROR(TEXT(RTD("cqg.rtd",,"ContractData",A17,"NetLastTradeToday",,"T"),$D$1)*1,"")</f>
        <v/>
      </c>
      <c r="H17" s="45" t="str">
        <f>IFERROR(TEXT(RTD("cqg.rtd",,"ContractData",A17,"NetLastTradeToday",,"T"),$D$1)*1,"")</f>
        <v/>
      </c>
      <c r="I17" s="46">
        <f>IFERROR(RTD("cqg.rtd", ,"ContractData",A17, "T_CVol"),"")</f>
        <v>0</v>
      </c>
      <c r="J17" s="47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3"/>
      <c r="X17" s="5" t="s">
        <v>2</v>
      </c>
      <c r="Z17" s="35"/>
      <c r="AA17" s="35"/>
      <c r="AB17" s="35"/>
      <c r="AC17" s="35"/>
      <c r="AD17" s="3"/>
      <c r="AE17" s="3"/>
      <c r="AF17" s="3"/>
      <c r="AG17" s="3"/>
      <c r="AH17" s="3"/>
      <c r="AI17" s="3"/>
    </row>
    <row r="18" spans="1:36" ht="15" customHeight="1" x14ac:dyDescent="0.3">
      <c r="A18" s="1" t="s">
        <v>158</v>
      </c>
      <c r="B18" s="44" t="str">
        <f>IFERROR(RIGHT(RTD("cqg.rtd",,"ContractData",A18, "LongDescription"),7),"")</f>
        <v xml:space="preserve"> May 25</v>
      </c>
      <c r="C18" s="45" t="str">
        <f>IFERROR(TEXT(RTD("cqg.rtd", ,"ContractData",A18, "Open",,"T"),$D$1),"")</f>
        <v>9805.00</v>
      </c>
      <c r="D18" s="45" t="str">
        <f>IFERROR(TEXT(RTD("cqg.rtd", ,"ContractData",A18, "High",,"T"),$D$1),"")</f>
        <v>9850.00</v>
      </c>
      <c r="E18" s="45" t="str">
        <f>IFERROR(TEXT(RTD("cqg.rtd", ,"ContractData",A18, "Low",,"T"),$D$1),"")</f>
        <v>9686.80</v>
      </c>
      <c r="F18" s="45" t="str">
        <f>IFERROR(TEXT(RTD("cqg.rtd", ,"ContractData",A18, "LastTradeorSettle",,"T"),$D$1),"")</f>
        <v>9710.00</v>
      </c>
      <c r="G18" s="45">
        <f>IFERROR(TEXT(RTD("cqg.rtd",,"ContractData",A18,"NetLastTradeToday",,"T"),$D$1)*1,"")</f>
        <v>-54</v>
      </c>
      <c r="H18" s="45">
        <f>IFERROR(TEXT(RTD("cqg.rtd",,"ContractData",A18,"NetLastTradeToday",,"T"),$D$1)*1,"")</f>
        <v>-54</v>
      </c>
      <c r="I18" s="46">
        <f>IFERROR(RTD("cqg.rtd", ,"ContractData",A18, "T_CVol"),"")</f>
        <v>78</v>
      </c>
      <c r="J18" s="47"/>
      <c r="K18" s="52"/>
      <c r="L18" s="52"/>
      <c r="M18" s="52"/>
      <c r="N18" s="52"/>
      <c r="O18" s="52"/>
      <c r="P18" s="52"/>
      <c r="Q18" s="52"/>
      <c r="R18" s="54"/>
      <c r="S18" s="55"/>
      <c r="T18" s="55"/>
      <c r="U18" s="55"/>
      <c r="V18" s="56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6" ht="15" customHeight="1" x14ac:dyDescent="0.3">
      <c r="A19" s="1" t="s">
        <v>159</v>
      </c>
      <c r="B19" s="44" t="str">
        <f>IFERROR(RIGHT(RTD("cqg.rtd",,"ContractData",A19, "LongDescription"),7),"")</f>
        <v xml:space="preserve"> Jul 25</v>
      </c>
      <c r="C19" s="45" t="str">
        <f>IFERROR(TEXT(RTD("cqg.rtd", ,"ContractData",A19, "Open",,"T"),$D$1),"")</f>
        <v>9900.00</v>
      </c>
      <c r="D19" s="45" t="str">
        <f>IFERROR(TEXT(RTD("cqg.rtd", ,"ContractData",A19, "High",,"T"),$D$1),"")</f>
        <v>9900.00</v>
      </c>
      <c r="E19" s="45" t="str">
        <f>IFERROR(TEXT(RTD("cqg.rtd", ,"ContractData",A19, "Low",,"T"),$D$1),"")</f>
        <v>9802.80</v>
      </c>
      <c r="F19" s="45" t="str">
        <f>IFERROR(TEXT(RTD("cqg.rtd", ,"ContractData",A19, "LastTradeorSettle",,"T"),$D$1),"")</f>
        <v>9802.80</v>
      </c>
      <c r="G19" s="45">
        <f>IFERROR(TEXT(RTD("cqg.rtd",,"ContractData",A19,"NetLastTradeToday",,"T"),$D$1)*1,"")</f>
        <v>-77.2</v>
      </c>
      <c r="H19" s="45">
        <f>IFERROR(TEXT(RTD("cqg.rtd",,"ContractData",A19,"NetLastTradeToday",,"T"),$D$1)*1,"")</f>
        <v>-77.2</v>
      </c>
      <c r="I19" s="46">
        <f>IFERROR(RTD("cqg.rtd", ,"ContractData",A19, "T_CVol"),"")</f>
        <v>3</v>
      </c>
      <c r="J19" s="47"/>
      <c r="K19" s="52"/>
      <c r="L19" s="52"/>
      <c r="M19" s="52"/>
      <c r="N19" s="52"/>
      <c r="O19" s="52"/>
      <c r="P19" s="52"/>
      <c r="Q19" s="52"/>
      <c r="R19" s="54"/>
      <c r="S19" s="55"/>
      <c r="T19" s="55"/>
      <c r="U19" s="55"/>
      <c r="V19" s="56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6" ht="15" customHeight="1" x14ac:dyDescent="0.3">
      <c r="A20" s="1" t="s">
        <v>160</v>
      </c>
      <c r="B20" s="44" t="str">
        <f>IFERROR(RIGHT(RTD("cqg.rtd",,"ContractData",A20, "LongDescription"),7),"")</f>
        <v xml:space="preserve"> Sep 25</v>
      </c>
      <c r="C20" s="45" t="str">
        <f>IFERROR(TEXT(RTD("cqg.rtd", ,"ContractData",A20, "Open",,"T"),$D$1),"")</f>
        <v/>
      </c>
      <c r="D20" s="45" t="str">
        <f>IFERROR(TEXT(RTD("cqg.rtd", ,"ContractData",A20, "High",,"T"),$D$1),"")</f>
        <v/>
      </c>
      <c r="E20" s="45" t="str">
        <f>IFERROR(TEXT(RTD("cqg.rtd", ,"ContractData",A20, "Low",,"T"),$D$1),"")</f>
        <v/>
      </c>
      <c r="F20" s="45" t="str">
        <f>IFERROR(TEXT(RTD("cqg.rtd", ,"ContractData",A20, "LastTradeorSettle",,"T"),$D$1),"")</f>
        <v/>
      </c>
      <c r="G20" s="45" t="str">
        <f>IFERROR(TEXT(RTD("cqg.rtd",,"ContractData",A20,"NetLastTradeToday",,"T"),$D$1)*1,"")</f>
        <v/>
      </c>
      <c r="H20" s="45" t="str">
        <f>IFERROR(TEXT(RTD("cqg.rtd",,"ContractData",A20,"NetLastTradeToday",,"T"),$D$1)*1,"")</f>
        <v/>
      </c>
      <c r="I20" s="46">
        <f>IFERROR(RTD("cqg.rtd", ,"ContractData",A20, "T_CVol"),"")</f>
        <v>0</v>
      </c>
      <c r="J20" s="47"/>
      <c r="K20" s="52"/>
      <c r="L20" s="52"/>
      <c r="M20" s="52"/>
      <c r="N20" s="52"/>
      <c r="O20" s="52"/>
      <c r="P20" s="52"/>
      <c r="Q20" s="52"/>
      <c r="R20" s="57"/>
      <c r="S20" s="55"/>
      <c r="T20" s="55"/>
      <c r="U20" s="55"/>
      <c r="V20" s="56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6" ht="15" customHeight="1" x14ac:dyDescent="0.3">
      <c r="A21" s="1"/>
      <c r="B21" s="44"/>
      <c r="C21" s="45"/>
      <c r="D21" s="45"/>
      <c r="E21" s="45"/>
      <c r="F21" s="45"/>
      <c r="G21" s="45"/>
      <c r="H21" s="45"/>
      <c r="I21" s="46"/>
      <c r="J21" s="47"/>
      <c r="K21" s="52"/>
      <c r="L21" s="52"/>
      <c r="M21" s="52"/>
      <c r="N21" s="52"/>
      <c r="O21" s="52"/>
      <c r="P21" s="52"/>
      <c r="Q21" s="52"/>
      <c r="R21" s="54"/>
      <c r="S21" s="55"/>
      <c r="T21" s="55"/>
      <c r="U21" s="55"/>
      <c r="V21" s="56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6" ht="15" customHeight="1" x14ac:dyDescent="0.3">
      <c r="A22" s="1"/>
      <c r="B22" s="44"/>
      <c r="C22" s="45"/>
      <c r="D22" s="45"/>
      <c r="E22" s="45"/>
      <c r="F22" s="45"/>
      <c r="G22" s="45"/>
      <c r="H22" s="45"/>
      <c r="I22" s="46"/>
      <c r="J22" s="47"/>
      <c r="K22" s="52"/>
      <c r="L22" s="52"/>
      <c r="M22" s="52"/>
      <c r="N22" s="52"/>
      <c r="O22" s="52"/>
      <c r="P22" s="52"/>
      <c r="Q22" s="52"/>
      <c r="R22" s="54"/>
      <c r="S22" s="55"/>
      <c r="T22" s="55"/>
      <c r="U22" s="55"/>
      <c r="V22" s="56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6" ht="15" customHeight="1" x14ac:dyDescent="0.3">
      <c r="A23" s="1"/>
      <c r="B23" s="44"/>
      <c r="C23" s="45"/>
      <c r="D23" s="45"/>
      <c r="E23" s="45"/>
      <c r="F23" s="45"/>
      <c r="G23" s="45"/>
      <c r="H23" s="45"/>
      <c r="I23" s="46"/>
      <c r="J23" s="47"/>
      <c r="K23" s="52"/>
      <c r="L23" s="52"/>
      <c r="M23" s="52"/>
      <c r="N23" s="52"/>
      <c r="O23" s="52"/>
      <c r="P23" s="52"/>
      <c r="Q23" s="52"/>
      <c r="R23" s="54"/>
      <c r="S23" s="55"/>
      <c r="T23" s="55"/>
      <c r="U23" s="55"/>
      <c r="V23" s="56"/>
    </row>
    <row r="24" spans="1:36" ht="15" customHeight="1" x14ac:dyDescent="0.3">
      <c r="B24" s="44"/>
      <c r="C24" s="45"/>
      <c r="D24" s="45"/>
      <c r="E24" s="45"/>
      <c r="F24" s="45"/>
      <c r="G24" s="45"/>
      <c r="H24" s="45"/>
      <c r="I24" s="46"/>
      <c r="J24" s="47"/>
      <c r="K24" s="52"/>
      <c r="L24" s="52"/>
      <c r="M24" s="52"/>
      <c r="N24" s="52"/>
      <c r="O24" s="52"/>
      <c r="P24" s="52"/>
      <c r="Q24" s="52"/>
      <c r="R24" s="54"/>
      <c r="S24" s="55"/>
      <c r="T24" s="55"/>
      <c r="U24" s="55"/>
      <c r="V24" s="56"/>
    </row>
    <row r="25" spans="1:36" ht="12" customHeight="1" x14ac:dyDescent="0.3">
      <c r="B25" s="181"/>
      <c r="C25" s="175"/>
      <c r="D25" s="58"/>
      <c r="E25" s="59"/>
      <c r="F25" s="60"/>
      <c r="G25" s="59"/>
      <c r="H25" s="61"/>
      <c r="I25" s="59"/>
      <c r="J25" s="62"/>
      <c r="K25" s="63"/>
      <c r="L25" s="63"/>
      <c r="M25" s="63"/>
      <c r="N25" s="63"/>
      <c r="O25" s="63"/>
      <c r="P25" s="63"/>
      <c r="Q25" s="63"/>
      <c r="R25" s="64"/>
      <c r="S25" s="65"/>
      <c r="T25" s="65"/>
      <c r="U25" s="66"/>
      <c r="V25" s="55"/>
    </row>
    <row r="26" spans="1:36" ht="15" customHeight="1" x14ac:dyDescent="0.2">
      <c r="B26" s="171" t="s">
        <v>58</v>
      </c>
      <c r="C26" s="172"/>
      <c r="D26" s="172"/>
      <c r="E26" s="172"/>
      <c r="F26" s="172"/>
      <c r="G26" s="172"/>
      <c r="H26" s="172"/>
      <c r="I26" s="173"/>
      <c r="J26" s="67"/>
      <c r="K26" s="165" t="s">
        <v>59</v>
      </c>
      <c r="L26" s="166"/>
      <c r="M26" s="166"/>
      <c r="N26" s="166"/>
      <c r="O26" s="166"/>
      <c r="P26" s="166"/>
      <c r="Q26" s="166"/>
      <c r="R26" s="167"/>
      <c r="S26" s="68"/>
      <c r="T26" s="68"/>
      <c r="U26" s="68"/>
      <c r="V26" s="68"/>
      <c r="AJ26" s="5"/>
    </row>
    <row r="27" spans="1:36" ht="15" customHeight="1" x14ac:dyDescent="0.3">
      <c r="B27" s="168"/>
      <c r="C27" s="169"/>
      <c r="D27" s="169"/>
      <c r="E27" s="169"/>
      <c r="F27" s="169"/>
      <c r="G27" s="169"/>
      <c r="H27" s="169"/>
      <c r="I27" s="170"/>
      <c r="J27" s="67"/>
      <c r="K27" s="168"/>
      <c r="L27" s="169"/>
      <c r="M27" s="169"/>
      <c r="N27" s="169"/>
      <c r="O27" s="169"/>
      <c r="P27" s="169"/>
      <c r="Q27" s="169"/>
      <c r="R27" s="170"/>
      <c r="S27" s="69"/>
      <c r="T27" s="70"/>
      <c r="U27" s="70"/>
      <c r="V27" s="70"/>
    </row>
    <row r="28" spans="1:36" ht="15" customHeight="1" x14ac:dyDescent="0.3">
      <c r="B28" s="37" t="s">
        <v>10</v>
      </c>
      <c r="C28" s="38" t="s">
        <v>4</v>
      </c>
      <c r="D28" s="38" t="s">
        <v>5</v>
      </c>
      <c r="E28" s="38" t="s">
        <v>6</v>
      </c>
      <c r="F28" s="38" t="s">
        <v>3</v>
      </c>
      <c r="G28" s="38" t="s">
        <v>7</v>
      </c>
      <c r="H28" s="38" t="s">
        <v>7</v>
      </c>
      <c r="I28" s="71" t="s">
        <v>8</v>
      </c>
      <c r="J28" s="72"/>
      <c r="K28" s="37" t="s">
        <v>10</v>
      </c>
      <c r="L28" s="38" t="s">
        <v>4</v>
      </c>
      <c r="M28" s="38" t="s">
        <v>5</v>
      </c>
      <c r="N28" s="38" t="s">
        <v>6</v>
      </c>
      <c r="O28" s="38" t="s">
        <v>3</v>
      </c>
      <c r="P28" s="38" t="s">
        <v>7</v>
      </c>
      <c r="Q28" s="38" t="s">
        <v>7</v>
      </c>
      <c r="R28" s="71" t="s">
        <v>8</v>
      </c>
      <c r="S28" s="70"/>
      <c r="T28" s="70"/>
      <c r="U28" s="70"/>
      <c r="V28" s="70"/>
      <c r="X28" s="5" t="s">
        <v>2</v>
      </c>
    </row>
    <row r="29" spans="1:36" ht="15" customHeight="1" x14ac:dyDescent="0.3">
      <c r="A29" s="1" t="s">
        <v>164</v>
      </c>
      <c r="B29" s="73" t="str">
        <f>LEFT(RIGHT(RTD("cqg.rtd", ,"ContractData",A29, "LongDescription",, "T"),14),3)&amp;" &amp; "&amp;LEFT(RIGHT(RTD("cqg.rtd", ,"ContractData",A29, "LongDescription",, "T"),4),3)</f>
        <v>Z24 &amp; F25</v>
      </c>
      <c r="C29" s="45" t="str">
        <f>IF(B29="","",TEXT(RTD("cqg.rtd", ,"ContractData",A29, "Open",,"T"),$D$1))</f>
        <v/>
      </c>
      <c r="D29" s="45" t="str">
        <f>IF(B29="","",TEXT(RTD("cqg.rtd",,"ContractData",A29,"High",,"T"),$D$1))</f>
        <v/>
      </c>
      <c r="E29" s="45" t="str">
        <f>IF(B29="","",TEXT(RTD("cqg.rtd", ,"ContractData",A29, "Low",,"T"),$D$1))</f>
        <v/>
      </c>
      <c r="F29" s="45" t="str">
        <f>IFERROR(IF(B29="","",TEXT(RTD("cqg.rtd",,"ContractData",A29,"LastTradeorSettle",,"T"),$D$1))*1,"")</f>
        <v/>
      </c>
      <c r="G29" s="74" t="str">
        <f>IFERROR(IF(B29="","",TEXT(RTD("cqg.rtd",,"ContractData",A29,"NetLastTradeToday",,"T"),$D$1)*1),"")</f>
        <v/>
      </c>
      <c r="H29" s="75" t="str">
        <f>IFERROR(IF(B29="","",TEXT(RTD("cqg.rtd",,"ContractData",A29,"NetLastTradeToday",,"T"),$D$1)*1),"")</f>
        <v/>
      </c>
      <c r="I29" s="76">
        <f>IF(B29="","",RTD("cqg.rtd", ,"ContractData",A29, "T_CVol"))</f>
        <v>0</v>
      </c>
      <c r="J29" s="1" t="s">
        <v>168</v>
      </c>
      <c r="K29" s="77" t="str">
        <f>LEFT(RIGHT(RTD("cqg.rtd", ,"ContractData",J29, "LongDescription",, "T"),14),3)&amp;" &amp; "&amp;LEFT(RIGHT(RTD("cqg.rtd", ,"ContractData",J29, "LongDescription",, "T"),4),3)</f>
        <v>F25 &amp; H25</v>
      </c>
      <c r="L29" s="45" t="str">
        <f>IF(K29="","",TEXT(RTD("cqg.rtd", ,"ContractData",J29, "Open",,"T"),$D$1))</f>
        <v/>
      </c>
      <c r="M29" s="45" t="str">
        <f>IF(K29="","",TEXT(RTD("cqg.rtd",,"ContractData",J29,"High",,"T"),$D$1))</f>
        <v/>
      </c>
      <c r="N29" s="45" t="str">
        <f>IF(K29="","",TEXT(RTD("cqg.rtd", ,"ContractData",J29, "Low",,"T"),$D$1))</f>
        <v/>
      </c>
      <c r="O29" s="45" t="str">
        <f>IFERROR(IF(K29="","",TEXT(RTD("cqg.rtd",,"ContractData",J29,"LastTradeorSettle",,"T"),$D$1))*1,"")</f>
        <v/>
      </c>
      <c r="P29" s="74" t="str">
        <f>IFERROR(IF(K29="","",TEXT(RTD("cqg.rtd",,"ContractData",J29,"NetLastTradeToday",,"T"),$D$1)*1),"")</f>
        <v/>
      </c>
      <c r="Q29" s="75" t="str">
        <f>IFERROR(IF(K29="","",TEXT(RTD("cqg.rtd",,"ContractData",J29,"NetLastTradeToday",,"T"),$D$1)*1),"")</f>
        <v/>
      </c>
      <c r="R29" s="78">
        <f>IF(K29="","",RTD("cqg.rtd", ,"ContractData",J29, "T_CVol"))</f>
        <v>0</v>
      </c>
      <c r="S29" s="70"/>
      <c r="T29" s="70"/>
      <c r="U29" s="70"/>
      <c r="V29" s="70"/>
    </row>
    <row r="30" spans="1:36" ht="15" customHeight="1" x14ac:dyDescent="0.3">
      <c r="A30" s="1" t="s">
        <v>165</v>
      </c>
      <c r="B30" s="73" t="str">
        <f>LEFT(RIGHT(RTD("cqg.rtd", ,"ContractData",A30, "LongDescription",, "T"),14),3)&amp;" &amp; "&amp;LEFT(RIGHT(RTD("cqg.rtd", ,"ContractData",A30, "LongDescription",, "T"),4),3)</f>
        <v>H25 &amp; J25</v>
      </c>
      <c r="C30" s="45" t="str">
        <f>IF(B30="","",TEXT(RTD("cqg.rtd", ,"ContractData",A30, "Open",,"T"),$D$1))</f>
        <v/>
      </c>
      <c r="D30" s="45" t="str">
        <f>IF(B30="","",TEXT(RTD("cqg.rtd",,"ContractData",A30,"High",,"T"),$D$1))</f>
        <v/>
      </c>
      <c r="E30" s="45" t="str">
        <f>IF(B30="","",TEXT(RTD("cqg.rtd", ,"ContractData",A30, "Low",,"T"),$D$1))</f>
        <v/>
      </c>
      <c r="F30" s="45" t="str">
        <f>IFERROR(IF(B30="","",TEXT(RTD("cqg.rtd",,"ContractData",A30,"LastTradeorSettle",,"T"),$D$1))*1,"")</f>
        <v/>
      </c>
      <c r="G30" s="74" t="str">
        <f>IFERROR(IF(B30="","",TEXT(RTD("cqg.rtd",,"ContractData",A30,"NetLastTradeToday",,"T"),$D$1)*1),"")</f>
        <v/>
      </c>
      <c r="H30" s="75" t="str">
        <f>IFERROR(IF(B30="","",TEXT(RTD("cqg.rtd",,"ContractData",A30,"NetLastTradeToday",,"T"),$D$1)*1),"")</f>
        <v/>
      </c>
      <c r="I30" s="76">
        <f>IF(B30="","",RTD("cqg.rtd", ,"ContractData",A30, "T_CVol"))</f>
        <v>0</v>
      </c>
      <c r="J30" s="1" t="s">
        <v>169</v>
      </c>
      <c r="K30" s="79" t="str">
        <f>LEFT(RIGHT(RTD("cqg.rtd", ,"ContractData",J30, "LongDescription",, "T"),14),3)&amp;" &amp; "&amp;LEFT(RIGHT(RTD("cqg.rtd", ,"ContractData",J30, "LongDescription",, "T"),4),3)</f>
        <v>H25 &amp; K25</v>
      </c>
      <c r="L30" s="45" t="str">
        <f>IF(K30="","",TEXT(RTD("cqg.rtd", ,"ContractData",J30, "Open",,"T"),$D$1))</f>
        <v>-760.00</v>
      </c>
      <c r="M30" s="45" t="str">
        <f>IF(K30="","",TEXT(RTD("cqg.rtd",,"ContractData",J30,"High",,"T"),$D$1))</f>
        <v>-901.00</v>
      </c>
      <c r="N30" s="45" t="str">
        <f>IF(K30="","",TEXT(RTD("cqg.rtd", ,"ContractData",J30, "Low",,"T"),$D$1))</f>
        <v>-901.00</v>
      </c>
      <c r="O30" s="45">
        <f>IFERROR(IF(K30="","",TEXT(RTD("cqg.rtd",,"ContractData",J30,"LastTradeorSettle",,"T"),$D$1))*1,"")</f>
        <v>-760</v>
      </c>
      <c r="P30" s="74">
        <f>IFERROR(IF(K30="","",TEXT(RTD("cqg.rtd",,"ContractData",J30,"NetLastTradeToday",,"T"),$D$1)*1),"")</f>
        <v>141</v>
      </c>
      <c r="Q30" s="75">
        <f>IFERROR(IF(K30="","",TEXT(RTD("cqg.rtd",,"ContractData",J30,"NetLastTradeToday",,"T"),$D$1)*1),"")</f>
        <v>141</v>
      </c>
      <c r="R30" s="78">
        <f>IF(K30="","",RTD("cqg.rtd", ,"ContractData",J30, "T_CVol"))</f>
        <v>64</v>
      </c>
      <c r="S30" s="55"/>
      <c r="T30" s="55"/>
      <c r="U30" s="55"/>
      <c r="V30" s="55"/>
    </row>
    <row r="31" spans="1:36" ht="15" customHeight="1" x14ac:dyDescent="0.3">
      <c r="A31" s="1" t="s">
        <v>166</v>
      </c>
      <c r="B31" s="73" t="str">
        <f>LEFT(RIGHT(RTD("cqg.rtd", ,"ContractData",A31, "LongDescription",, "T"),14),3)&amp;" &amp; "&amp;LEFT(RIGHT(RTD("cqg.rtd", ,"ContractData",A31, "LongDescription",, "T"),4),3)</f>
        <v>J25 &amp; K25</v>
      </c>
      <c r="C31" s="45" t="str">
        <f>IF(B31="","",TEXT(RTD("cqg.rtd", ,"ContractData",A31, "Open",,"T"),$D$1))</f>
        <v/>
      </c>
      <c r="D31" s="45" t="str">
        <f>IF(B31="","",TEXT(RTD("cqg.rtd",,"ContractData",A31,"High",,"T"),$D$1))</f>
        <v/>
      </c>
      <c r="E31" s="45" t="str">
        <f>IF(B31="","",TEXT(RTD("cqg.rtd", ,"ContractData",A31, "Low",,"T"),$D$1))</f>
        <v/>
      </c>
      <c r="F31" s="45" t="str">
        <f>IFERROR(IF(B31="","",TEXT(RTD("cqg.rtd",,"ContractData",A31,"LastTradeorSettle",,"T"),$D$1))*1,"")</f>
        <v/>
      </c>
      <c r="G31" s="74" t="str">
        <f>IFERROR(IF(B31="","",TEXT(RTD("cqg.rtd",,"ContractData",A31,"NetLastTradeToday",,"T"),$D$1)*1),"")</f>
        <v/>
      </c>
      <c r="H31" s="75" t="str">
        <f>IFERROR(IF(B31="","",TEXT(RTD("cqg.rtd",,"ContractData",A31,"NetLastTradeToday",,"T"),$D$1)*1),"")</f>
        <v/>
      </c>
      <c r="I31" s="76">
        <f>IF(B31="","",RTD("cqg.rtd", ,"ContractData",A31, "T_CVol"))</f>
        <v>0</v>
      </c>
      <c r="J31" s="1" t="s">
        <v>170</v>
      </c>
      <c r="K31" s="79" t="str">
        <f>LEFT(RIGHT(RTD("cqg.rtd", ,"ContractData",J31, "LongDescription",, "T"),14),3)&amp;" &amp; "&amp;LEFT(RIGHT(RTD("cqg.rtd", ,"ContractData",J31, "LongDescription",, "T"),4),3)</f>
        <v>K25 &amp; N25</v>
      </c>
      <c r="L31" s="45" t="str">
        <f>IF(K31="","",TEXT(RTD("cqg.rtd", ,"ContractData",J31, "Open",,"T"),$D$1))</f>
        <v>130.00</v>
      </c>
      <c r="M31" s="45" t="str">
        <f>IF(K31="","",TEXT(RTD("cqg.rtd",,"ContractData",J31,"High",,"T"),$D$1))</f>
        <v>116.00</v>
      </c>
      <c r="N31" s="45" t="str">
        <f>IF(K31="","",TEXT(RTD("cqg.rtd", ,"ContractData",J31, "Low",,"T"),$D$1))</f>
        <v>116.00</v>
      </c>
      <c r="O31" s="45">
        <f>IFERROR(IF(K31="","",TEXT(RTD("cqg.rtd",,"ContractData",J31,"LastTradeorSettle",,"T"),$D$1))*1,"")</f>
        <v>130</v>
      </c>
      <c r="P31" s="74">
        <f>IFERROR(IF(K31="","",TEXT(RTD("cqg.rtd",,"ContractData",J31,"NetLastTradeToday",,"T"),$D$1)*1),"")</f>
        <v>14</v>
      </c>
      <c r="Q31" s="75">
        <f>IFERROR(IF(K31="","",TEXT(RTD("cqg.rtd",,"ContractData",J31,"NetLastTradeToday",,"T"),$D$1)*1),"")</f>
        <v>14</v>
      </c>
      <c r="R31" s="78">
        <f>IF(K31="","",RTD("cqg.rtd", ,"ContractData",J31, "T_CVol"))</f>
        <v>43</v>
      </c>
      <c r="S31" s="55"/>
      <c r="T31" s="55"/>
      <c r="U31" s="55"/>
      <c r="V31" s="55"/>
    </row>
    <row r="32" spans="1:36" ht="15" customHeight="1" x14ac:dyDescent="0.3">
      <c r="A32" s="1" t="s">
        <v>167</v>
      </c>
      <c r="B32" s="73" t="str">
        <f>IF(LEFT(RTD("cqg.rtd", ,"ContractData",A32, "Open",,"T"),3)="768","",LEFT(RIGHT(RTD("cqg.rtd", ,"ContractData",A32, "LongDescription",, "T"),14),3)&amp;" &amp; "&amp;LEFT(RIGHT(RTD("cqg.rtd", ,"ContractData",A32, "LongDescription",, "T"),4),3))</f>
        <v/>
      </c>
      <c r="C32" s="45" t="str">
        <f>IF(B32="","",TEXT(RTD("cqg.rtd", ,"ContractData",A32, "Open",,"T"),$D$1))</f>
        <v/>
      </c>
      <c r="D32" s="45" t="str">
        <f>IF(B32="","",TEXT(RTD("cqg.rtd",,"ContractData",A32,"High",,"T"),$D$1))</f>
        <v/>
      </c>
      <c r="E32" s="45" t="str">
        <f>IF(B32="","",TEXT(RTD("cqg.rtd", ,"ContractData",A32, "Low",,"T"),$D$1))</f>
        <v/>
      </c>
      <c r="F32" s="45" t="str">
        <f>IFERROR(IF(B32="","",TEXT(RTD("cqg.rtd",,"ContractData",A32,"LastTradeorSettle",,"T"),$D$1))*1,"")</f>
        <v/>
      </c>
      <c r="G32" s="74" t="str">
        <f>IFERROR(IF(B32="","",TEXT(RTD("cqg.rtd",,"ContractData",A32,"NetLastTradeToday",,"T"),$D$1)*1),"")</f>
        <v/>
      </c>
      <c r="H32" s="75" t="str">
        <f>IFERROR(IF(B32="","",TEXT(RTD("cqg.rtd",,"ContractData",A32,"NetLastTradeToday",,"T"),$D$1)*1),"")</f>
        <v/>
      </c>
      <c r="I32" s="76" t="str">
        <f>IF(B32="","",RTD("cqg.rtd", ,"ContractData",A32, "T_CVol"))</f>
        <v/>
      </c>
      <c r="J32" s="1" t="s">
        <v>171</v>
      </c>
      <c r="K32" s="79" t="str">
        <f>IF(LEFT(RTD("cqg.rtd", ,"ContractData",J32, "Open",,"T"),3)="768","",LEFT(RIGHT(RTD("cqg.rtd", ,"ContractData",J32, "LongDescription",, "T"),14),3)&amp;" &amp; "&amp;LEFT(RIGHT(RTD("cqg.rtd", ,"ContractData",J32, "LongDescription",, "T"),4),3))</f>
        <v>N25 &amp; U25</v>
      </c>
      <c r="L32" s="45" t="str">
        <f>IF(K32="","",TEXT(RTD("cqg.rtd", ,"ContractData",J32, "Open",,"T"),$D$1))</f>
        <v/>
      </c>
      <c r="M32" s="45" t="str">
        <f>IF(K32="","",TEXT(RTD("cqg.rtd",,"ContractData",J32,"High",,"T"),$D$1))</f>
        <v/>
      </c>
      <c r="N32" s="45" t="str">
        <f>IF(K32="","",TEXT(RTD("cqg.rtd", ,"ContractData",J32, "Low",,"T"),$D$1))</f>
        <v/>
      </c>
      <c r="O32" s="45" t="str">
        <f>IFERROR(IF(K32="","",TEXT(RTD("cqg.rtd",,"ContractData",J32,"LastTradeorSettle",,"T"),$D$1))*1,"")</f>
        <v/>
      </c>
      <c r="P32" s="74" t="str">
        <f>IFERROR(IF(K32="","",TEXT(RTD("cqg.rtd",,"ContractData",J32,"NetLastTradeToday",,"T"),$D$1)*1),"")</f>
        <v/>
      </c>
      <c r="Q32" s="75" t="str">
        <f>IFERROR(IF(K32="","",TEXT(RTD("cqg.rtd",,"ContractData",J32,"NetLastTradeToday",,"T"),$D$1)*1),"")</f>
        <v/>
      </c>
      <c r="R32" s="78">
        <f>IF(K32="","",RTD("cqg.rtd", ,"ContractData",J32, "T_CVol"))</f>
        <v>0</v>
      </c>
      <c r="S32" s="55"/>
      <c r="T32" s="55"/>
      <c r="U32" s="55"/>
      <c r="V32" s="55"/>
    </row>
    <row r="33" spans="1:22" ht="15" customHeight="1" x14ac:dyDescent="0.3">
      <c r="A33" s="1"/>
      <c r="B33" s="73"/>
      <c r="C33" s="45"/>
      <c r="D33" s="45"/>
      <c r="E33" s="45"/>
      <c r="F33" s="45"/>
      <c r="G33" s="74"/>
      <c r="H33" s="75"/>
      <c r="I33" s="76"/>
      <c r="J33" s="1" t="s">
        <v>172</v>
      </c>
      <c r="K33" s="79" t="str">
        <f>IF(LEFT(RTD("cqg.rtd", ,"ContractData",J33, "Open",,"T"),3)="768","",LEFT(RIGHT(RTD("cqg.rtd", ,"ContractData",J33, "LongDescription",, "T"),14),3)&amp;" &amp; "&amp;LEFT(RIGHT(RTD("cqg.rtd", ,"ContractData",J33, "LongDescription",, "T"),4),3))</f>
        <v/>
      </c>
      <c r="L33" s="45" t="str">
        <f>IF(K33="","",TEXT(RTD("cqg.rtd", ,"ContractData",J33, "Open",,"T"),$D$1))</f>
        <v/>
      </c>
      <c r="M33" s="45" t="str">
        <f>IF(K33="","",TEXT(RTD("cqg.rtd",,"ContractData",J33,"High",,"T"),$D$1))</f>
        <v/>
      </c>
      <c r="N33" s="45" t="str">
        <f>IF(K33="","",TEXT(RTD("cqg.rtd", ,"ContractData",J33, "Low",,"T"),$D$1))</f>
        <v/>
      </c>
      <c r="O33" s="45" t="str">
        <f>IFERROR(IF(K33="","",TEXT(RTD("cqg.rtd",,"ContractData",J33,"LastTradeorSettle",,"T"),$D$1))*1,"")</f>
        <v/>
      </c>
      <c r="P33" s="74" t="str">
        <f>IFERROR(IF(K33="","",TEXT(RTD("cqg.rtd",,"ContractData",J33,"NetLastTradeToday",,"T"),$D$1)*1),"")</f>
        <v/>
      </c>
      <c r="Q33" s="75" t="str">
        <f>IFERROR(IF(K33="","",TEXT(RTD("cqg.rtd",,"ContractData",J33,"NetLastTradeToday",,"T"),$D$1)*1),"")</f>
        <v/>
      </c>
      <c r="R33" s="78" t="str">
        <f>IF(K33="","",RTD("cqg.rtd", ,"ContractData",J33, "T_CVol"))</f>
        <v/>
      </c>
      <c r="S33" s="55"/>
      <c r="T33" s="55"/>
      <c r="U33" s="55"/>
      <c r="V33" s="55"/>
    </row>
    <row r="34" spans="1:22" ht="15" customHeight="1" x14ac:dyDescent="0.3">
      <c r="A34" s="1"/>
      <c r="B34" s="73"/>
      <c r="C34" s="45"/>
      <c r="D34" s="45"/>
      <c r="E34" s="45"/>
      <c r="F34" s="45"/>
      <c r="G34" s="74"/>
      <c r="H34" s="75"/>
      <c r="I34" s="76"/>
      <c r="J34" s="1"/>
      <c r="K34" s="79"/>
      <c r="L34" s="45"/>
      <c r="M34" s="45"/>
      <c r="N34" s="45"/>
      <c r="O34" s="45"/>
      <c r="P34" s="74"/>
      <c r="Q34" s="75"/>
      <c r="R34" s="78"/>
      <c r="S34" s="55"/>
      <c r="T34" s="55"/>
      <c r="U34" s="55"/>
      <c r="V34" s="55"/>
    </row>
    <row r="35" spans="1:22" ht="15" customHeight="1" x14ac:dyDescent="0.3">
      <c r="B35" s="80"/>
      <c r="C35" s="80"/>
      <c r="D35" s="80"/>
      <c r="E35" s="80"/>
      <c r="F35" s="8"/>
      <c r="G35" s="81"/>
      <c r="H35" s="82"/>
      <c r="I35" s="83"/>
      <c r="J35" s="1"/>
      <c r="K35" s="79"/>
      <c r="L35" s="84"/>
      <c r="M35" s="84"/>
      <c r="N35" s="84"/>
      <c r="O35" s="45"/>
      <c r="P35" s="74"/>
      <c r="Q35" s="85"/>
      <c r="R35" s="78"/>
      <c r="S35" s="55"/>
      <c r="T35" s="55"/>
      <c r="U35" s="55"/>
      <c r="V35" s="55"/>
    </row>
    <row r="36" spans="1:22" ht="15" customHeight="1" x14ac:dyDescent="0.3">
      <c r="B36" s="176" t="s">
        <v>64</v>
      </c>
      <c r="C36" s="212"/>
      <c r="D36" s="212"/>
      <c r="E36" s="212"/>
      <c r="F36" s="212"/>
      <c r="G36" s="213"/>
      <c r="H36" s="86"/>
      <c r="I36" s="87"/>
      <c r="J36" s="1"/>
      <c r="K36" s="176" t="s">
        <v>64</v>
      </c>
      <c r="L36" s="179"/>
      <c r="M36" s="179"/>
      <c r="N36" s="179"/>
      <c r="O36" s="179"/>
      <c r="P36" s="179"/>
      <c r="Q36" s="180"/>
      <c r="R36" s="54"/>
      <c r="S36" s="55"/>
      <c r="T36" s="55"/>
      <c r="U36" s="55"/>
      <c r="V36" s="55"/>
    </row>
    <row r="37" spans="1:22" ht="15" customHeight="1" x14ac:dyDescent="0.3">
      <c r="B37" s="89" t="str">
        <f>B29</f>
        <v>Z24 &amp; F25</v>
      </c>
      <c r="C37" s="90" t="str">
        <f>B30</f>
        <v>H25 &amp; J25</v>
      </c>
      <c r="D37" s="90" t="str">
        <f>B31</f>
        <v>J25 &amp; K25</v>
      </c>
      <c r="E37" s="90" t="str">
        <f>B32</f>
        <v/>
      </c>
      <c r="F37" s="90"/>
      <c r="G37" s="91"/>
      <c r="H37" s="86"/>
      <c r="I37" s="87"/>
      <c r="J37" s="92"/>
      <c r="K37" s="93" t="str">
        <f>K29</f>
        <v>F25 &amp; H25</v>
      </c>
      <c r="L37" s="94" t="str">
        <f>K30</f>
        <v>H25 &amp; K25</v>
      </c>
      <c r="M37" s="94" t="str">
        <f>K31</f>
        <v>K25 &amp; N25</v>
      </c>
      <c r="N37" s="94" t="str">
        <f>K32</f>
        <v>N25 &amp; U25</v>
      </c>
      <c r="O37" s="94" t="str">
        <f>K33</f>
        <v/>
      </c>
      <c r="P37" s="94"/>
      <c r="Q37" s="94"/>
      <c r="R37" s="157"/>
      <c r="S37" s="55"/>
      <c r="T37" s="55"/>
      <c r="U37" s="55"/>
      <c r="V37" s="55"/>
    </row>
    <row r="38" spans="1:22" ht="15" customHeight="1" x14ac:dyDescent="0.3">
      <c r="B38" s="95" t="str">
        <f>IF(B37="","",IF(RTD("cqg.rtd",,"ContractData",A29,"Ask",,"T")="","",TEXT(RTD("cqg.rtd",,"ContractData",A29,"Ask",,"T"),$D$1)&amp;" "&amp;"A"))</f>
        <v/>
      </c>
      <c r="C38" s="96" t="str">
        <f>IF(C37="","",IF(RTD("cqg.rtd",,"ContractData",A30,"Ask",,"T")="","",TEXT(RTD("cqg.rtd",,"ContractData",A30,"Ask",,"T"),$D$1)&amp;" "&amp;"A"))</f>
        <v/>
      </c>
      <c r="D38" s="96" t="str">
        <f>IF(D37="","",IF(RTD("cqg.rtd",,"ContractData",A31,"Ask",,"T")="","",TEXT(RTD("cqg.rtd",,"ContractData",A31,"Ask",,"T"),$D$1)&amp;" "&amp;"A"))</f>
        <v/>
      </c>
      <c r="E38" s="96" t="str">
        <f>IF(E37="","",IF(RTD("cqg.rtd",,"ContractData",A32,"Ask",,"T")="","",TEXT(RTD("cqg.rtd",,"ContractData",A32,"Ask",,"T"),$D$1)&amp;" "&amp;"A"))</f>
        <v/>
      </c>
      <c r="F38" s="96"/>
      <c r="G38" s="97"/>
      <c r="H38" s="86"/>
      <c r="I38" s="87"/>
      <c r="J38" s="87"/>
      <c r="K38" s="95" t="str">
        <f>IF(K37="","",IF(RTD("cqg.rtd",,"ContractData",J29,"Ask",,"T")="","",TEXT(RTD("cqg.rtd",,"ContractData",J29,"Ask",,"T"),$D$1)&amp;" "&amp;"A"))</f>
        <v/>
      </c>
      <c r="L38" s="96" t="str">
        <f>IF(L37="","",IF(RTD("cqg.rtd",,"ContractData",J30,"Ask",,"T")="","",TEXT(RTD("cqg.rtd",,"ContractData",J30,"Ask",,"T"),$D$1)&amp;" "&amp;"A"))</f>
        <v>-840.00 A</v>
      </c>
      <c r="M38" s="96" t="str">
        <f>IF(M37="","",IF(RTD("cqg.rtd",,"ContractData",J31,"Ask",,"T")="","",TEXT(RTD("cqg.rtd",,"ContractData",J31,"Ask",,"T"),$D$1)&amp;" "&amp;"A"))</f>
        <v>165.00 A</v>
      </c>
      <c r="N38" s="96" t="str">
        <f>IF(N37="","",IF(RTD("cqg.rtd",,"ContractData",J32,"Ask",,"T")="","",TEXT(RTD("cqg.rtd",,"ContractData",J32,"Ask",,"T"),$D$1)&amp;" "&amp;"A"))</f>
        <v>250.00 A</v>
      </c>
      <c r="O38" s="96" t="str">
        <f>IF(O37="","",IF(RTD("cqg.rtd",,"ContractData",J33,"Ask",,"T")="","",TEXT(RTD("cqg.rtd",,"ContractData",J33,"Ask",,"T"),$D$1)&amp;" "&amp;"A"))</f>
        <v/>
      </c>
      <c r="P38" s="96"/>
      <c r="Q38" s="96"/>
      <c r="R38" s="54"/>
      <c r="S38" s="55"/>
      <c r="T38" s="155"/>
      <c r="U38" s="55"/>
      <c r="V38" s="55"/>
    </row>
    <row r="39" spans="1:22" ht="15" customHeight="1" x14ac:dyDescent="0.3">
      <c r="B39" s="95" t="str">
        <f>IF(B37="","",IF(RTD("cqg.rtd",,"ContractData",A29,"Bid",,"T")="","",TEXT(RTD("cqg.rtd",,"ContractData",A29,"Bid",,"T"),$D$1)&amp;" "&amp;"B"))</f>
        <v/>
      </c>
      <c r="C39" s="96" t="str">
        <f>IF(C37="","",IF(RTD("cqg.rtd",,"ContractData",A30,"Bid",,"T")="","",TEXT(RTD("cqg.rtd",,"ContractData",A30,"Bid",,"T"),$D$1)&amp;" "&amp;"B"))</f>
        <v/>
      </c>
      <c r="D39" s="96" t="str">
        <f>IF(D37="","",IF(RTD("cqg.rtd",,"ContractData",A31,"Bid",,"T")="","",TEXT(RTD("cqg.rtd",,"ContractData",A31,"Bid",,"T"),$D$1)&amp;" "&amp;"B"))</f>
        <v/>
      </c>
      <c r="E39" s="96" t="str">
        <f>IF(E37="","",IF(RTD("cqg.rtd",,"ContractData",A32,"Bid",,"T")="","",TEXT(RTD("cqg.rtd",,"ContractData",A32,"Bid",,"T"),$D$1)&amp;" "&amp;"B"))</f>
        <v/>
      </c>
      <c r="F39" s="96"/>
      <c r="G39" s="97"/>
      <c r="H39" s="86"/>
      <c r="I39" s="87"/>
      <c r="J39" s="87"/>
      <c r="K39" s="95" t="str">
        <f>IF(K37="","",IF(RTD("cqg.rtd",,"ContractData",J29,"Bid",,"T")="","",TEXT(RTD("cqg.rtd",,"ContractData",J29,"Bid",,"T"),$D$1)&amp;" "&amp;"B"))</f>
        <v/>
      </c>
      <c r="L39" s="96" t="str">
        <f>IF(L37="","",IF(RTD("cqg.rtd",,"ContractData",J30,"Bid",,"T")="","",TEXT(RTD("cqg.rtd",,"ContractData",J30,"Bid",,"T"),$D$1)&amp;" "&amp;"B"))</f>
        <v>-920.00 B</v>
      </c>
      <c r="M39" s="96" t="str">
        <f>IF(M37="","",IF(RTD("cqg.rtd",,"ContractData",J31,"Bid",,"T")="","",TEXT(RTD("cqg.rtd",,"ContractData",J31,"Bid",,"T"),$D$1)&amp;" "&amp;"B"))</f>
        <v>118.00 B</v>
      </c>
      <c r="N39" s="96" t="str">
        <f>IF(N37="","",IF(RTD("cqg.rtd",,"ContractData",J32,"Bid",,"T")="","",TEXT(RTD("cqg.rtd",,"ContractData",J32,"Bid",,"T"),$D$1)&amp;" "&amp;"B"))</f>
        <v>100.00 B</v>
      </c>
      <c r="O39" s="96" t="str">
        <f>IF(O37="","",IF(RTD("cqg.rtd",,"ContractData",J33,"Bid",,"T")="","",TEXT(RTD("cqg.rtd",,"ContractData",J33,"Bid",,"T"),$D$1)&amp;" "&amp;"B"))</f>
        <v/>
      </c>
      <c r="P39" s="96"/>
      <c r="Q39" s="96"/>
      <c r="R39" s="54"/>
      <c r="S39" s="156"/>
      <c r="T39" s="55"/>
      <c r="U39" s="55"/>
      <c r="V39" s="55"/>
    </row>
    <row r="40" spans="1:22" ht="15" customHeight="1" x14ac:dyDescent="0.3">
      <c r="B40" s="95" t="str">
        <f>IF(B37="","",IF(RTD("cqg.rtd",,"StudyData",A29,  "Bar",, "Close", "D",,,,,,"T")="","",TEXT(RTD("cqg.rtd",,"StudyData",A29,  "Bar",, "Close", "D",,,,,,"T"),$D$1)&amp;" "&amp;"L"))</f>
        <v/>
      </c>
      <c r="C40" s="96" t="str">
        <f>IF(C37="","",IF(RTD("cqg.rtd",,"StudyData",A30,  "Bar",, "Close", "D",,,,,,"T")="","",TEXT(RTD("cqg.rtd",,"StudyData",A30,  "Bar",, "Close", "D",,,,,,"T"),$D$1)&amp;" "&amp;"L"))</f>
        <v/>
      </c>
      <c r="D40" s="96" t="str">
        <f>IF(D37="","",IF(RTD("cqg.rtd",,"StudyData",A31,  "Bar",, "Close", "D",,,,,,"T")="","",TEXT(RTD("cqg.rtd",,"StudyData",A31,  "Bar",, "Close", "D",,,,,,"T"),$D$1)&amp;" "&amp;"L"))</f>
        <v/>
      </c>
      <c r="E40" s="96" t="str">
        <f>IF(E37="","",IF(RTD("cqg.rtd",,"StudyData",A32,  "Bar",, "Close", "D",,,,,,"T")="","",TEXT(RTD("cqg.rtd",,"StudyData",A32,  "Bar",, "Close", "D",,,,,,"T"),$D$1)&amp;" "&amp;"L"))</f>
        <v/>
      </c>
      <c r="F40" s="96"/>
      <c r="G40" s="96"/>
      <c r="H40" s="86"/>
      <c r="I40" s="87"/>
      <c r="J40" s="87"/>
      <c r="K40" s="95" t="str">
        <f>IF(K37="","",IF(RTD("cqg.rtd",,"StudyData",J29,  "Bar",, "Close", "D",,,,,,"T")="","",TEXT(RTD("cqg.rtd",,"StudyData",J29,  "Bar",, "Close", "D",,,,,,"T"),$D$1)&amp;" "&amp;"L"))</f>
        <v/>
      </c>
      <c r="L40" s="96" t="str">
        <f>IF(L37="","",IF(RTD("cqg.rtd",,"StudyData",J30,  "Bar",, "Close", "D",,,,,,"T")="","",TEXT(RTD("cqg.rtd",,"StudyData",J30,  "Bar",, "Close", "D",,,,,,"T"),$D$1)&amp;" "&amp;"L"))</f>
        <v>-760.00 L</v>
      </c>
      <c r="M40" s="96" t="str">
        <f>IF(M37="","",IF(RTD("cqg.rtd",,"StudyData",J31,  "Bar",, "Close", "D",,,,,,"T")="","",TEXT(RTD("cqg.rtd",,"StudyData",J31,  "Bar",, "Close", "D",,,,,,"T"),$D$1)&amp;" "&amp;"L"))</f>
        <v>130.00 L</v>
      </c>
      <c r="N40" s="96" t="str">
        <f>IF(N37="","",IF(RTD("cqg.rtd",,"StudyData",J32,  "Bar",, "Close", "D",,,,,,"T")="","",TEXT(RTD("cqg.rtd",,"StudyData",J32,  "Bar",, "Close", "D",,,,,,"T"),$D$1)&amp;" "&amp;"L"))</f>
        <v/>
      </c>
      <c r="O40" s="96" t="str">
        <f>IF(O37="","",IF(RTD("cqg.rtd",,"StudyData",J33,  "Bar",, "Close", "D",,,,,,"T")="","",TEXT(RTD("cqg.rtd",,"StudyData",J33,  "Bar",, "Close", "D",,,,,,"T"),$D$1)&amp;" "&amp;"L"))</f>
        <v/>
      </c>
      <c r="P40" s="96"/>
      <c r="Q40" s="96"/>
      <c r="R40" s="54"/>
      <c r="S40" s="55"/>
      <c r="T40" s="55"/>
      <c r="U40" s="55"/>
      <c r="V40" s="55"/>
    </row>
    <row r="41" spans="1:22" ht="15" customHeight="1" x14ac:dyDescent="0.3">
      <c r="B41" s="35"/>
      <c r="C41" s="70"/>
      <c r="D41" s="70"/>
      <c r="E41" s="70"/>
      <c r="F41" s="70"/>
      <c r="G41" s="48"/>
      <c r="H41" s="86"/>
      <c r="I41" s="87"/>
      <c r="J41" s="87"/>
      <c r="K41" s="52"/>
      <c r="L41" s="52"/>
      <c r="M41" s="52"/>
      <c r="N41" s="52"/>
      <c r="O41" s="52"/>
      <c r="P41" s="52"/>
      <c r="Q41" s="52"/>
      <c r="R41" s="54"/>
      <c r="S41" s="55"/>
      <c r="T41" s="55"/>
      <c r="U41" s="55"/>
      <c r="V41" s="55"/>
    </row>
    <row r="42" spans="1:22" ht="15" customHeight="1" x14ac:dyDescent="0.3">
      <c r="B42" s="35"/>
      <c r="C42" s="70"/>
      <c r="D42" s="70"/>
      <c r="E42" s="70"/>
      <c r="F42" s="70"/>
      <c r="G42" s="48"/>
      <c r="H42" s="86"/>
      <c r="I42" s="87"/>
      <c r="J42" s="87"/>
      <c r="K42" s="52"/>
      <c r="L42" s="52"/>
      <c r="M42" s="52"/>
      <c r="N42" s="52"/>
      <c r="O42" s="52"/>
      <c r="P42" s="52"/>
      <c r="Q42" s="52"/>
      <c r="R42" s="54"/>
      <c r="S42" s="55"/>
      <c r="T42" s="55"/>
      <c r="U42" s="55"/>
      <c r="V42" s="55"/>
    </row>
    <row r="43" spans="1:22" ht="15" customHeight="1" x14ac:dyDescent="0.3">
      <c r="B43" s="35"/>
      <c r="C43" s="70"/>
      <c r="D43" s="70"/>
      <c r="E43" s="70"/>
      <c r="F43" s="70"/>
      <c r="G43" s="48"/>
      <c r="H43" s="86"/>
      <c r="I43" s="87"/>
      <c r="J43" s="87"/>
      <c r="K43" s="98"/>
      <c r="L43" s="98"/>
      <c r="M43" s="98"/>
      <c r="N43" s="98"/>
      <c r="O43" s="98"/>
      <c r="P43" s="98"/>
      <c r="Q43" s="98"/>
      <c r="R43" s="99"/>
    </row>
    <row r="44" spans="1:22" ht="15" customHeight="1" x14ac:dyDescent="0.3">
      <c r="B44" s="35"/>
      <c r="C44" s="70"/>
      <c r="D44" s="70"/>
      <c r="E44" s="70"/>
      <c r="F44" s="70"/>
      <c r="G44" s="48"/>
      <c r="H44" s="86"/>
      <c r="I44" s="87"/>
      <c r="J44" s="87"/>
      <c r="K44" s="98"/>
      <c r="L44" s="98"/>
      <c r="M44" s="98"/>
      <c r="N44" s="98"/>
      <c r="O44" s="98"/>
      <c r="P44" s="98"/>
      <c r="Q44" s="98"/>
      <c r="R44" s="99"/>
    </row>
    <row r="45" spans="1:22" ht="15" customHeight="1" x14ac:dyDescent="0.3">
      <c r="B45" s="35"/>
      <c r="C45" s="70"/>
      <c r="D45" s="70"/>
      <c r="E45" s="70"/>
      <c r="F45" s="70"/>
      <c r="G45" s="48"/>
      <c r="H45" s="86"/>
      <c r="I45" s="87"/>
      <c r="J45" s="87"/>
      <c r="K45" s="98"/>
      <c r="L45" s="98"/>
      <c r="M45" s="98"/>
      <c r="N45" s="98"/>
      <c r="O45" s="98"/>
      <c r="P45" s="98"/>
      <c r="Q45" s="98"/>
      <c r="R45" s="99"/>
    </row>
    <row r="46" spans="1:22" ht="15" customHeight="1" x14ac:dyDescent="0.3">
      <c r="B46" s="35"/>
      <c r="C46" s="70"/>
      <c r="D46" s="70"/>
      <c r="E46" s="70"/>
      <c r="F46" s="70"/>
      <c r="G46" s="48"/>
      <c r="H46" s="86"/>
      <c r="I46" s="87"/>
      <c r="J46" s="87"/>
      <c r="K46" s="98"/>
      <c r="L46" s="98"/>
      <c r="M46" s="98"/>
      <c r="N46" s="98"/>
      <c r="O46" s="98"/>
      <c r="P46" s="98"/>
      <c r="Q46" s="98"/>
      <c r="R46" s="99"/>
    </row>
    <row r="47" spans="1:22" ht="15" customHeight="1" x14ac:dyDescent="0.3">
      <c r="B47" s="35"/>
      <c r="C47" s="70"/>
      <c r="D47" s="70"/>
      <c r="E47" s="70"/>
      <c r="F47" s="70"/>
      <c r="G47" s="48"/>
      <c r="H47" s="86"/>
      <c r="I47" s="87"/>
      <c r="J47" s="87"/>
      <c r="K47" s="98"/>
      <c r="L47" s="98"/>
      <c r="M47" s="98"/>
      <c r="N47" s="98"/>
      <c r="O47" s="98"/>
      <c r="P47" s="98"/>
      <c r="Q47" s="98"/>
      <c r="R47" s="99"/>
    </row>
    <row r="48" spans="1:22" ht="12" customHeight="1" x14ac:dyDescent="0.3">
      <c r="B48" s="35"/>
      <c r="C48" s="70"/>
      <c r="D48" s="70"/>
      <c r="E48" s="70"/>
      <c r="F48" s="70"/>
      <c r="G48" s="48"/>
      <c r="H48" s="86"/>
      <c r="I48" s="87"/>
      <c r="J48" s="87"/>
      <c r="K48" s="98"/>
      <c r="L48" s="98"/>
      <c r="M48" s="98"/>
      <c r="N48" s="98"/>
      <c r="O48" s="98"/>
      <c r="P48" s="98"/>
      <c r="Q48" s="98"/>
      <c r="R48" s="99"/>
    </row>
    <row r="49" spans="1:24" ht="15" customHeight="1" x14ac:dyDescent="0.3">
      <c r="B49" s="35"/>
      <c r="C49" s="70"/>
      <c r="D49" s="70"/>
      <c r="E49" s="70"/>
      <c r="F49" s="70"/>
      <c r="G49" s="48"/>
      <c r="H49" s="86"/>
      <c r="I49" s="87"/>
      <c r="J49" s="87"/>
      <c r="K49" s="98"/>
      <c r="L49" s="98"/>
      <c r="M49" s="98"/>
      <c r="N49" s="98"/>
      <c r="O49" s="98"/>
      <c r="P49" s="98"/>
      <c r="Q49" s="98"/>
      <c r="R49" s="99"/>
    </row>
    <row r="50" spans="1:24" ht="15" customHeight="1" x14ac:dyDescent="0.3">
      <c r="B50" s="174"/>
      <c r="C50" s="175"/>
      <c r="D50" s="58"/>
      <c r="E50" s="59"/>
      <c r="F50" s="60"/>
      <c r="G50" s="59"/>
      <c r="H50" s="61"/>
      <c r="I50" s="152"/>
      <c r="J50" s="100"/>
      <c r="K50" s="174"/>
      <c r="L50" s="175"/>
      <c r="M50" s="58"/>
      <c r="N50" s="59"/>
      <c r="O50" s="60"/>
      <c r="P50" s="59"/>
      <c r="Q50" s="61"/>
      <c r="R50" s="152"/>
      <c r="S50" s="68"/>
      <c r="T50" s="68"/>
      <c r="U50" s="68"/>
      <c r="V50" s="68"/>
      <c r="W50" s="55"/>
    </row>
    <row r="51" spans="1:24" ht="15" customHeight="1" x14ac:dyDescent="0.3">
      <c r="B51" s="171" t="s">
        <v>60</v>
      </c>
      <c r="C51" s="172"/>
      <c r="D51" s="172"/>
      <c r="E51" s="172"/>
      <c r="F51" s="172"/>
      <c r="G51" s="172"/>
      <c r="H51" s="172"/>
      <c r="I51" s="173"/>
      <c r="J51" s="67"/>
      <c r="K51" s="171" t="s">
        <v>61</v>
      </c>
      <c r="L51" s="172"/>
      <c r="M51" s="172"/>
      <c r="N51" s="172"/>
      <c r="O51" s="172"/>
      <c r="P51" s="172"/>
      <c r="Q51" s="172"/>
      <c r="R51" s="173"/>
      <c r="S51" s="69"/>
      <c r="T51" s="70"/>
      <c r="U51" s="70"/>
      <c r="V51" s="70"/>
      <c r="W51" s="55"/>
      <c r="X51" s="3"/>
    </row>
    <row r="52" spans="1:24" ht="15" customHeight="1" x14ac:dyDescent="0.3">
      <c r="B52" s="168"/>
      <c r="C52" s="169"/>
      <c r="D52" s="169"/>
      <c r="E52" s="169"/>
      <c r="F52" s="169"/>
      <c r="G52" s="169"/>
      <c r="H52" s="169"/>
      <c r="I52" s="170"/>
      <c r="J52" s="67"/>
      <c r="K52" s="168"/>
      <c r="L52" s="169"/>
      <c r="M52" s="169"/>
      <c r="N52" s="169"/>
      <c r="O52" s="169"/>
      <c r="P52" s="169"/>
      <c r="Q52" s="169"/>
      <c r="R52" s="170"/>
      <c r="S52" s="70"/>
      <c r="T52" s="70"/>
      <c r="U52" s="70"/>
      <c r="V52" s="70"/>
      <c r="W52" s="55"/>
    </row>
    <row r="53" spans="1:24" ht="15" customHeight="1" x14ac:dyDescent="0.3">
      <c r="B53" s="37" t="s">
        <v>10</v>
      </c>
      <c r="C53" s="38" t="s">
        <v>4</v>
      </c>
      <c r="D53" s="38" t="s">
        <v>5</v>
      </c>
      <c r="E53" s="38" t="s">
        <v>6</v>
      </c>
      <c r="F53" s="38" t="s">
        <v>3</v>
      </c>
      <c r="G53" s="38" t="s">
        <v>7</v>
      </c>
      <c r="H53" s="38" t="s">
        <v>7</v>
      </c>
      <c r="I53" s="101" t="s">
        <v>8</v>
      </c>
      <c r="J53" s="72"/>
      <c r="K53" s="37" t="s">
        <v>10</v>
      </c>
      <c r="L53" s="38" t="s">
        <v>4</v>
      </c>
      <c r="M53" s="38" t="s">
        <v>5</v>
      </c>
      <c r="N53" s="38" t="s">
        <v>6</v>
      </c>
      <c r="O53" s="38" t="s">
        <v>3</v>
      </c>
      <c r="P53" s="38" t="s">
        <v>7</v>
      </c>
      <c r="Q53" s="38" t="s">
        <v>7</v>
      </c>
      <c r="R53" s="101" t="s">
        <v>8</v>
      </c>
      <c r="S53" s="70"/>
      <c r="T53" s="70"/>
      <c r="U53" s="70"/>
      <c r="V53" s="70"/>
      <c r="W53" s="55"/>
    </row>
    <row r="54" spans="1:24" ht="15" customHeight="1" x14ac:dyDescent="0.3">
      <c r="A54" s="1" t="s">
        <v>173</v>
      </c>
      <c r="B54" s="73" t="str">
        <f>LEFT(RIGHT(RTD("cqg.rtd", ,"ContractData",A54, "LongDescription",, "T"),14),3)&amp;" &amp; "&amp;LEFT(RIGHT(RTD("cqg.rtd", ,"ContractData",A54, "LongDescription",, "T"),4),3)</f>
        <v>Z24 &amp; H25</v>
      </c>
      <c r="C54" s="45" t="str">
        <f>IF(B54="","",TEXT(RTD("cqg.rtd", ,"ContractData",A54, "Open",,"T"),$D$1))</f>
        <v>-70.20</v>
      </c>
      <c r="D54" s="45" t="str">
        <f>IF(B54="","",TEXT(RTD("cqg.rtd",,"ContractData",A54,"High",,"T"),$D$1))</f>
        <v>-10.00</v>
      </c>
      <c r="E54" s="45" t="str">
        <f>IF(B54="","",TEXT(RTD("cqg.rtd", ,"ContractData",A54, "Low",,"T"),$D$1))</f>
        <v>-70.00</v>
      </c>
      <c r="F54" s="45" t="str">
        <f>IFERROR(IF(B54="","",TEXT(RTD("cqg.rtd",,"ContractData",A54,"LastTradeorSettle",,"T"),$D$1)),"")</f>
        <v>-10.00</v>
      </c>
      <c r="G54" s="74">
        <f>IFERROR(IF(B54="","",TEXT(RTD("cqg.rtd",,"ContractData",A54,"NetLastTradeToday",,"T"),$D$1)*1),"")</f>
        <v>53</v>
      </c>
      <c r="H54" s="75">
        <f>IFERROR(IF(B54="","",TEXT(RTD("cqg.rtd",,"ContractData",A54,"NetLastTradeToday",,"T"),$D$1)*1),"")</f>
        <v>53</v>
      </c>
      <c r="I54" s="78">
        <f>IF(B54="","",RTD("cqg.rtd", ,"ContractData",A54, "T_CVol"))</f>
        <v>387</v>
      </c>
      <c r="J54" s="1" t="s">
        <v>176</v>
      </c>
      <c r="K54" s="73" t="str">
        <f>LEFT(RIGHT(RTD("cqg.rtd", ,"ContractData",J54, "LongDescription",, "T"),14),3)&amp;" &amp; "&amp;LEFT(RIGHT(RTD("cqg.rtd", ,"ContractData",J54, "LongDescription",, "T"),4),3)</f>
        <v>Z24 &amp; J25</v>
      </c>
      <c r="L54" s="45" t="str">
        <f>IF(K54="","",TEXT(RTD("cqg.rtd", ,"ContractData",J54, "Open",,"T"),$D$1))</f>
        <v/>
      </c>
      <c r="M54" s="45" t="str">
        <f>IF(K54="","",TEXT(RTD("cqg.rtd",,"ContractData",J54,"High",,"T"),$D$1))</f>
        <v/>
      </c>
      <c r="N54" s="45" t="str">
        <f>IF(K54="","",TEXT(RTD("cqg.rtd", ,"ContractData",J54, "Low",,"T"),$D$1))</f>
        <v/>
      </c>
      <c r="O54" s="45" t="str">
        <f>IFERROR(IF(K54="","",TEXT(RTD("cqg.rtd",,"ContractData",J54,"LastTradeorSettle",,"T"),$D$1))*1,"")</f>
        <v/>
      </c>
      <c r="P54" s="74" t="str">
        <f>IFERROR(IF(K54="","",TEXT(RTD("cqg.rtd",,"ContractData",J54,"NetLastTradeToday",,"T"),$D$1)*1),"")</f>
        <v/>
      </c>
      <c r="Q54" s="75" t="str">
        <f>IFERROR(IF(K54="","",TEXT(RTD("cqg.rtd",,"ContractData",J54,"NetLastTradeToday",,"T"),$D$1)*1),"")</f>
        <v/>
      </c>
      <c r="R54" s="78">
        <f>IF(K54="","",RTD("cqg.rtd", ,"ContractData",J54, "T_CVol"))</f>
        <v>0</v>
      </c>
      <c r="S54" s="55"/>
      <c r="T54" s="55"/>
      <c r="U54" s="55"/>
      <c r="V54" s="55"/>
      <c r="W54" s="55"/>
    </row>
    <row r="55" spans="1:24" ht="15" customHeight="1" x14ac:dyDescent="0.3">
      <c r="A55" s="1" t="s">
        <v>174</v>
      </c>
      <c r="B55" s="73" t="str">
        <f>LEFT(RIGHT(RTD("cqg.rtd", ,"ContractData",A55, "LongDescription",, "T"),14),3)&amp;" &amp; "&amp;LEFT(RIGHT(RTD("cqg.rtd", ,"ContractData",A55, "LongDescription",, "T"),4),3)</f>
        <v>F25 &amp; J25</v>
      </c>
      <c r="C55" s="45" t="str">
        <f>IF(B55="","",TEXT(RTD("cqg.rtd", ,"ContractData",A55, "Open",,"T"),$D$1))</f>
        <v/>
      </c>
      <c r="D55" s="45" t="str">
        <f>IF(B55="","",TEXT(RTD("cqg.rtd",,"ContractData",A55,"High",,"T"),$D$1))</f>
        <v/>
      </c>
      <c r="E55" s="45" t="str">
        <f>IF(B55="","",TEXT(RTD("cqg.rtd", ,"ContractData",A55, "Low",,"T"),$D$1))</f>
        <v/>
      </c>
      <c r="F55" s="45" t="str">
        <f>IFERROR(IF(B55="","",TEXT(RTD("cqg.rtd",,"ContractData",A55,"LastTradeorSettle",,"T"),$D$1)),"")</f>
        <v/>
      </c>
      <c r="G55" s="74" t="str">
        <f>IFERROR(IF(B55="","",TEXT(RTD("cqg.rtd",,"ContractData",A55,"NetLastTradeToday",,"T"),$D$1)*1),"")</f>
        <v/>
      </c>
      <c r="H55" s="75" t="str">
        <f>IFERROR(IF(B55="","",TEXT(RTD("cqg.rtd",,"ContractData",A55,"NetLastTradeToday",,"T"),$D$1)*1),"")</f>
        <v/>
      </c>
      <c r="I55" s="78">
        <f>IF(B55="","",RTD("cqg.rtd", ,"ContractData",A55, "T_CVol"))</f>
        <v>0</v>
      </c>
      <c r="J55" s="1" t="s">
        <v>177</v>
      </c>
      <c r="K55" s="73" t="str">
        <f>LEFT(RIGHT(RTD("cqg.rtd", ,"ContractData",J55, "LongDescription",, "T"),14),3)&amp;" &amp; "&amp;LEFT(RIGHT(RTD("cqg.rtd", ,"ContractData",J55, "LongDescription",, "T"),4),3)</f>
        <v>F25 &amp; K25</v>
      </c>
      <c r="L55" s="45" t="str">
        <f>IF(K55="","",TEXT(RTD("cqg.rtd", ,"ContractData",J55, "Open",,"T"),$D$1))</f>
        <v/>
      </c>
      <c r="M55" s="45" t="str">
        <f>IF(K55="","",TEXT(RTD("cqg.rtd",,"ContractData",J55,"High",,"T"),$D$1))</f>
        <v/>
      </c>
      <c r="N55" s="45" t="str">
        <f>IF(K55="","",TEXT(RTD("cqg.rtd", ,"ContractData",J55, "Low",,"T"),$D$1))</f>
        <v/>
      </c>
      <c r="O55" s="45" t="str">
        <f>IFERROR(IF(K55="","",TEXT(RTD("cqg.rtd",,"ContractData",J55,"LastTradeorSettle",,"T"),$D$1))*1,"")</f>
        <v/>
      </c>
      <c r="P55" s="74" t="str">
        <f>IFERROR(IF(K55="","",TEXT(RTD("cqg.rtd",,"ContractData",J55,"NetLastTradeToday",,"T"),$D$1)*1),"")</f>
        <v/>
      </c>
      <c r="Q55" s="75" t="str">
        <f>IFERROR(IF(K55="","",TEXT(RTD("cqg.rtd",,"ContractData",J55,"NetLastTradeToday",,"T"),$D$1)*1),"")</f>
        <v/>
      </c>
      <c r="R55" s="78">
        <f>IF(K55="","",RTD("cqg.rtd", ,"ContractData",J55, "T_CVol"))</f>
        <v>0</v>
      </c>
      <c r="S55" s="55"/>
      <c r="T55" s="55"/>
      <c r="U55" s="55"/>
      <c r="V55" s="55"/>
      <c r="W55" s="55"/>
    </row>
    <row r="56" spans="1:24" ht="15" customHeight="1" x14ac:dyDescent="0.3">
      <c r="A56" s="1" t="s">
        <v>175</v>
      </c>
      <c r="B56" s="73" t="str">
        <f>LEFT(RIGHT(RTD("cqg.rtd", ,"ContractData",A56, "LongDescription",, "T"),14),3)&amp;" &amp; "&amp;LEFT(RIGHT(RTD("cqg.rtd", ,"ContractData",A56, "LongDescription",, "T"),4),3)</f>
        <v>J25 &amp; N25</v>
      </c>
      <c r="C56" s="45" t="str">
        <f>IF(B56="","",TEXT(RTD("cqg.rtd", ,"ContractData",A56, "Open",,"T"),$D$1))</f>
        <v/>
      </c>
      <c r="D56" s="45" t="str">
        <f>IF(B56="","",TEXT(RTD("cqg.rtd",,"ContractData",A56,"High",,"T"),$D$1))</f>
        <v/>
      </c>
      <c r="E56" s="45" t="str">
        <f>IF(B56="","",TEXT(RTD("cqg.rtd", ,"ContractData",A56, "Low",,"T"),$D$1))</f>
        <v/>
      </c>
      <c r="F56" s="45" t="str">
        <f>IFERROR(IF(B56="","",TEXT(RTD("cqg.rtd",,"ContractData",A56,"LastTradeorSettle",,"T"),$D$1)),"")</f>
        <v/>
      </c>
      <c r="G56" s="74" t="str">
        <f>IFERROR(IF(B56="","",TEXT(RTD("cqg.rtd",,"ContractData",A56,"NetLastTradeToday",,"T"),$D$1)*1),"")</f>
        <v/>
      </c>
      <c r="H56" s="75" t="str">
        <f>IFERROR(IF(B56="","",TEXT(RTD("cqg.rtd",,"ContractData",A56,"NetLastTradeToday",,"T"),$D$1)*1),"")</f>
        <v/>
      </c>
      <c r="I56" s="78">
        <f>IF(B56="","",RTD("cqg.rtd", ,"ContractData",A56, "T_CVol"))</f>
        <v>0</v>
      </c>
      <c r="J56" s="1" t="s">
        <v>178</v>
      </c>
      <c r="K56" s="73" t="str">
        <f>LEFT(RIGHT(RTD("cqg.rtd", ,"ContractData",J56, "LongDescription",, "T"),14),3)&amp;" &amp; "&amp;LEFT(RIGHT(RTD("cqg.rtd", ,"ContractData",J56, "LongDescription",, "T"),4),3)</f>
        <v>H25 &amp; N25</v>
      </c>
      <c r="L56" s="45" t="str">
        <f>IF(K56="","",TEXT(RTD("cqg.rtd", ,"ContractData",J56, "Open",,"T"),$D$1))</f>
        <v/>
      </c>
      <c r="M56" s="45" t="str">
        <f>IF(K56="","",TEXT(RTD("cqg.rtd",,"ContractData",J56,"High",,"T"),$D$1))</f>
        <v/>
      </c>
      <c r="N56" s="45" t="str">
        <f>IF(K56="","",TEXT(RTD("cqg.rtd", ,"ContractData",J56, "Low",,"T"),$D$1))</f>
        <v/>
      </c>
      <c r="O56" s="45" t="str">
        <f>IFERROR(IF(K56="","",TEXT(RTD("cqg.rtd",,"ContractData",J56,"LastTradeorSettle",,"T"),$D$1))*1,"")</f>
        <v/>
      </c>
      <c r="P56" s="74" t="str">
        <f>IFERROR(IF(K56="","",TEXT(RTD("cqg.rtd",,"ContractData",J56,"NetLastTradeToday",,"T"),$D$1)*1),"")</f>
        <v/>
      </c>
      <c r="Q56" s="75" t="str">
        <f>IFERROR(IF(K56="","",TEXT(RTD("cqg.rtd",,"ContractData",J56,"NetLastTradeToday",,"T"),$D$1)*1),"")</f>
        <v/>
      </c>
      <c r="R56" s="78">
        <f>IF(K56="","",RTD("cqg.rtd", ,"ContractData",J56, "T_CVol"))</f>
        <v>0</v>
      </c>
      <c r="S56" s="55"/>
      <c r="T56" s="55"/>
      <c r="U56" s="55"/>
      <c r="V56" s="55"/>
      <c r="W56" s="55"/>
    </row>
    <row r="57" spans="1:24" ht="15" customHeight="1" x14ac:dyDescent="0.3">
      <c r="A57" s="1"/>
      <c r="B57" s="73"/>
      <c r="C57" s="45"/>
      <c r="D57" s="45"/>
      <c r="E57" s="45"/>
      <c r="F57" s="45"/>
      <c r="G57" s="74"/>
      <c r="H57" s="75"/>
      <c r="I57" s="78"/>
      <c r="J57" s="1" t="s">
        <v>179</v>
      </c>
      <c r="K57" s="73" t="str">
        <f>IF(LEFT(RTD("cqg.rtd", ,"ContractData",J57, "Open",,"T"),3)="768","",LEFT(RIGHT(RTD("cqg.rtd", ,"ContractData",J57, "LongDescription",, "T"),14),3)&amp;" &amp; "&amp;LEFT(RIGHT(RTD("cqg.rtd", ,"ContractData",J57, "LongDescription",, "T"),4),3))</f>
        <v>K25 &amp; U25</v>
      </c>
      <c r="L57" s="45" t="str">
        <f>IF(K57="","",TEXT(RTD("cqg.rtd", ,"ContractData",J57, "Open",,"T"),$D$1))</f>
        <v/>
      </c>
      <c r="M57" s="45" t="str">
        <f>IF(K57="","",TEXT(RTD("cqg.rtd",,"ContractData",J57,"High",,"T"),$D$1))</f>
        <v/>
      </c>
      <c r="N57" s="45" t="str">
        <f>IF(K57="","",TEXT(RTD("cqg.rtd", ,"ContractData",J57, "Low",,"T"),$D$1))</f>
        <v/>
      </c>
      <c r="O57" s="45" t="str">
        <f>IFERROR(IF(K57="","",TEXT(RTD("cqg.rtd",,"ContractData",J57,"LastTradeorSettle",,"T"),$D$1))*1,"")</f>
        <v/>
      </c>
      <c r="P57" s="74" t="str">
        <f>IFERROR(IF(K57="","",TEXT(RTD("cqg.rtd",,"ContractData",J57,"NetLastTradeToday",,"T"),$D$1)*1),"")</f>
        <v/>
      </c>
      <c r="Q57" s="75" t="str">
        <f>IFERROR(IF(K57="","",TEXT(RTD("cqg.rtd",,"ContractData",J57,"NetLastTradeToday",,"T"),$D$1)*1),"")</f>
        <v/>
      </c>
      <c r="R57" s="78">
        <f>IF(K57="","",RTD("cqg.rtd", ,"ContractData",J57, "T_CVol"))</f>
        <v>0</v>
      </c>
      <c r="S57" s="55"/>
      <c r="T57" s="55"/>
      <c r="U57" s="55"/>
      <c r="V57" s="55"/>
      <c r="W57" s="55"/>
    </row>
    <row r="58" spans="1:24" ht="15" customHeight="1" x14ac:dyDescent="0.3">
      <c r="A58" s="1"/>
      <c r="B58" s="73"/>
      <c r="C58" s="45"/>
      <c r="D58" s="45"/>
      <c r="E58" s="45"/>
      <c r="F58" s="45"/>
      <c r="G58" s="74"/>
      <c r="H58" s="75"/>
      <c r="I58" s="78"/>
      <c r="J58" s="1" t="s">
        <v>180</v>
      </c>
      <c r="K58" s="73" t="str">
        <f>IF(LEFT(RTD("cqg.rtd", ,"ContractData",J58, "Open",,"T"),3)="768","",LEFT(RIGHT(RTD("cqg.rtd", ,"ContractData",J58, "LongDescription",, "T"),14),3)&amp;" &amp; "&amp;LEFT(RIGHT(RTD("cqg.rtd", ,"ContractData",J58, "LongDescription",, "T"),4),3))</f>
        <v/>
      </c>
      <c r="L58" s="45" t="str">
        <f>IF(K58="","",TEXT(RTD("cqg.rtd", ,"ContractData",J58, "Open",,"T"),$D$1))</f>
        <v/>
      </c>
      <c r="M58" s="45" t="str">
        <f>IF(K58="","",TEXT(RTD("cqg.rtd",,"ContractData",J58,"High",,"T"),$D$1))</f>
        <v/>
      </c>
      <c r="N58" s="45" t="str">
        <f>IF(K58="","",TEXT(RTD("cqg.rtd", ,"ContractData",J58, "Low",,"T"),$D$1))</f>
        <v/>
      </c>
      <c r="O58" s="45" t="str">
        <f>IFERROR(IF(K58="","",TEXT(RTD("cqg.rtd",,"ContractData",J58,"LastTradeorSettle",,"T"),$D$1))*1,"")</f>
        <v/>
      </c>
      <c r="P58" s="74" t="str">
        <f>IFERROR(IF(K58="","",TEXT(RTD("cqg.rtd",,"ContractData",J58,"NetLastTradeToday",,"T"),$D$1)*1),"")</f>
        <v/>
      </c>
      <c r="Q58" s="75" t="str">
        <f>IFERROR(IF(K58="","",TEXT(RTD("cqg.rtd",,"ContractData",J58,"NetLastTradeToday",,"T"),$D$1)*1),"")</f>
        <v/>
      </c>
      <c r="R58" s="78" t="str">
        <f>IF(K58="","",RTD("cqg.rtd", ,"ContractData",J58, "T_CVol"))</f>
        <v/>
      </c>
      <c r="S58" s="55"/>
      <c r="T58" s="55"/>
      <c r="U58" s="55"/>
      <c r="V58" s="55"/>
      <c r="W58" s="55"/>
    </row>
    <row r="59" spans="1:24" ht="15" customHeight="1" x14ac:dyDescent="0.3">
      <c r="A59" s="1"/>
      <c r="B59" s="73"/>
      <c r="C59" s="45"/>
      <c r="D59" s="45"/>
      <c r="E59" s="45"/>
      <c r="F59" s="45"/>
      <c r="G59" s="74"/>
      <c r="H59" s="75"/>
      <c r="I59" s="78"/>
      <c r="J59" s="87"/>
      <c r="K59" s="52"/>
      <c r="L59" s="52"/>
      <c r="M59" s="52"/>
      <c r="N59" s="52"/>
      <c r="O59" s="52"/>
      <c r="P59" s="52"/>
      <c r="Q59" s="52"/>
      <c r="R59" s="54"/>
      <c r="S59" s="55"/>
      <c r="T59" s="55"/>
      <c r="U59" s="55"/>
      <c r="V59" s="55"/>
      <c r="W59" s="55"/>
    </row>
    <row r="60" spans="1:24" ht="15" customHeight="1" x14ac:dyDescent="0.3">
      <c r="A60" s="1"/>
      <c r="B60" s="103"/>
      <c r="C60" s="104"/>
      <c r="D60" s="104"/>
      <c r="E60" s="104"/>
      <c r="F60" s="104"/>
      <c r="G60" s="105"/>
      <c r="H60" s="106"/>
      <c r="I60" s="107"/>
      <c r="J60" s="87"/>
      <c r="K60" s="52"/>
      <c r="L60" s="52"/>
      <c r="M60" s="52"/>
      <c r="N60" s="52"/>
      <c r="O60" s="52"/>
      <c r="P60" s="52"/>
      <c r="Q60" s="52"/>
      <c r="R60" s="54"/>
      <c r="S60" s="55"/>
      <c r="T60" s="55"/>
      <c r="U60" s="55"/>
      <c r="V60" s="55"/>
      <c r="W60" s="55"/>
    </row>
    <row r="61" spans="1:24" ht="15" customHeight="1" x14ac:dyDescent="0.3">
      <c r="B61" s="176" t="s">
        <v>64</v>
      </c>
      <c r="C61" s="212"/>
      <c r="D61" s="212"/>
      <c r="E61" s="212"/>
      <c r="F61" s="212"/>
      <c r="G61" s="212"/>
      <c r="H61" s="108"/>
      <c r="I61" s="87"/>
      <c r="J61" s="87"/>
      <c r="K61" s="176" t="s">
        <v>64</v>
      </c>
      <c r="L61" s="177"/>
      <c r="M61" s="177"/>
      <c r="N61" s="177"/>
      <c r="O61" s="178"/>
      <c r="P61" s="109"/>
      <c r="Q61" s="52"/>
      <c r="R61" s="54"/>
      <c r="S61" s="55"/>
      <c r="T61" s="55"/>
      <c r="U61" s="55"/>
      <c r="V61" s="55"/>
      <c r="W61" s="55"/>
    </row>
    <row r="62" spans="1:24" ht="15" customHeight="1" x14ac:dyDescent="0.3">
      <c r="B62" s="89" t="str">
        <f>B54</f>
        <v>Z24 &amp; H25</v>
      </c>
      <c r="C62" s="94" t="str">
        <f>B55</f>
        <v>F25 &amp; J25</v>
      </c>
      <c r="D62" s="94" t="str">
        <f>B56</f>
        <v>J25 &amp; N25</v>
      </c>
      <c r="E62" s="94"/>
      <c r="F62" s="94"/>
      <c r="G62" s="110"/>
      <c r="H62" s="22"/>
      <c r="I62" s="87"/>
      <c r="J62" s="87"/>
      <c r="K62" s="89" t="str">
        <f>K54</f>
        <v>Z24 &amp; J25</v>
      </c>
      <c r="L62" s="94" t="str">
        <f>K55</f>
        <v>F25 &amp; K25</v>
      </c>
      <c r="M62" s="94" t="str">
        <f>K56</f>
        <v>H25 &amp; N25</v>
      </c>
      <c r="N62" s="94" t="str">
        <f>K57</f>
        <v>K25 &amp; U25</v>
      </c>
      <c r="O62" s="110" t="str">
        <f>K58</f>
        <v/>
      </c>
      <c r="P62" s="111"/>
      <c r="Q62" s="52"/>
      <c r="R62" s="54"/>
      <c r="S62" s="55"/>
      <c r="T62" s="55"/>
      <c r="U62" s="55"/>
      <c r="V62" s="55"/>
      <c r="W62" s="55"/>
    </row>
    <row r="63" spans="1:24" ht="15" customHeight="1" x14ac:dyDescent="0.3">
      <c r="B63" s="112" t="str">
        <f>IF(B62="","",IF(RTD("cqg.rtd",,"ContractData",A54,"Ask",,"T")="","",TEXT(RTD("cqg.rtd",,"ContractData",A54,"Ask",,"T"),$D$1)&amp;" "&amp;"A"))</f>
        <v>.00 A</v>
      </c>
      <c r="C63" s="23" t="str">
        <f>IF(C62="","",IF(RTD("cqg.rtd",,"ContractData",A55,"Ask",,"T")="","",TEXT(RTD("cqg.rtd",,"ContractData",A55,"Ask",,"T"),$D$1)&amp;" "&amp;"A"))</f>
        <v/>
      </c>
      <c r="D63" s="113" t="str">
        <f>IF(D62="","",IF(RTD("cqg.rtd",,"ContractData",A56,"Ask",,"T")="","",TEXT(RTD("cqg.rtd",,"ContractData",A56,"Ask",,"T"),$D$1)&amp;" "&amp;"A"))</f>
        <v/>
      </c>
      <c r="E63" s="113"/>
      <c r="F63" s="113"/>
      <c r="G63" s="114"/>
      <c r="H63" s="115"/>
      <c r="I63" s="87"/>
      <c r="J63" s="87"/>
      <c r="K63" s="112" t="str">
        <f>IF(K62="","",IF(RTD("cqg.rtd",,"ContractData",J54,"Ask",,"T")="","",TEXT(RTD("cqg.rtd",,"ContractData",J54,"Ask",,"T"),$D$1)&amp;" "&amp;"A"))</f>
        <v/>
      </c>
      <c r="L63" s="23" t="str">
        <f>IF(L62="","",IF(RTD("cqg.rtd",,"ContractData",J55,"Ask",,"T")="","",TEXT(RTD("cqg.rtd",,"ContractData",J55,"Ask",,"T"),$D$1)&amp;" "&amp;"A"))</f>
        <v/>
      </c>
      <c r="M63" s="113" t="str">
        <f>IF(M62="","",IF(RTD("cqg.rtd",,"ContractData",J56,"Ask",,"T")="","",TEXT(RTD("cqg.rtd",,"ContractData",J56,"Ask",,"T"),$D$1)&amp;" "&amp;"A"))</f>
        <v>-676.00 A</v>
      </c>
      <c r="N63" s="113" t="str">
        <f>IF(N62="","",IF(RTD("cqg.rtd",,"ContractData",J57,"Ask",,"T")="","",TEXT(RTD("cqg.rtd",,"ContractData",J57,"Ask",,"T"),$D$1)&amp;" "&amp;"A"))</f>
        <v>482.00 A</v>
      </c>
      <c r="O63" s="114" t="str">
        <f>IF(O62="","",IF(RTD("cqg.rtd",,"ContractData",J58,"Ask",,"T")="","",TEXT(RTD("cqg.rtd",,"ContractData",J58,"Ask",,"T"),$D$1)&amp;" "&amp;"A"))</f>
        <v/>
      </c>
      <c r="P63" s="116"/>
      <c r="Q63" s="52"/>
      <c r="R63" s="54"/>
      <c r="S63" s="55"/>
      <c r="T63" s="55"/>
      <c r="U63" s="55"/>
      <c r="V63" s="55"/>
      <c r="W63" s="55"/>
    </row>
    <row r="64" spans="1:24" ht="15" customHeight="1" x14ac:dyDescent="0.3">
      <c r="B64" s="117" t="str">
        <f>IF(B62="","",IF(RTD("cqg.rtd",,"ContractData",A54,"BID",,"T")="","",TEXT(RTD("cqg.rtd",,"ContractData",A54,"BID",,"T"),$D$1)&amp;" "&amp;"B"))</f>
        <v>-26.40 B</v>
      </c>
      <c r="C64" s="117" t="str">
        <f>IF(C62="","",IF(RTD("cqg.rtd",,"ContractData",A55,"BID",,"T")="","",TEXT(RTD("cqg.rtd",,"ContractData",A55,"BID",,"T"),$D$1)&amp;" "&amp;"B"))</f>
        <v/>
      </c>
      <c r="D64" s="113" t="str">
        <f>IF(D62="","",IF(RTD("cqg.rtd",,"ContractData",A56,"Bid",,"T")="","",TEXT(RTD("cqg.rtd",,"ContractData",A56,"Bid",,"T"),$D$1)&amp;" "&amp;"B"))</f>
        <v/>
      </c>
      <c r="E64" s="113"/>
      <c r="F64" s="113"/>
      <c r="G64" s="114"/>
      <c r="H64" s="115"/>
      <c r="I64" s="87"/>
      <c r="J64" s="87"/>
      <c r="K64" s="117" t="str">
        <f>IF(K62="","",IF(RTD("cqg.rtd",,"ContractData",J54,"BID",,"T")="","",TEXT(RTD("cqg.rtd",,"ContractData",J54,"BID",,"T"),$D$1)&amp;" "&amp;"B"))</f>
        <v/>
      </c>
      <c r="L64" s="117" t="str">
        <f>IF(L62="","",IF(RTD("cqg.rtd",,"ContractData",J55,"BID",,"T")="","",TEXT(RTD("cqg.rtd",,"ContractData",J55,"BID",,"T"),$D$1)&amp;" "&amp;"B"))</f>
        <v/>
      </c>
      <c r="M64" s="113" t="str">
        <f>IF(M62="","",IF(RTD("cqg.rtd",,"ContractData",J56,"Bid",,"T")="","",TEXT(RTD("cqg.rtd",,"ContractData",J56,"Bid",,"T"),$D$1)&amp;" "&amp;"B"))</f>
        <v>-823.80 B</v>
      </c>
      <c r="N64" s="113" t="str">
        <f>IF(N62="","",IF(RTD("cqg.rtd",,"ContractData",J57,"Bid",,"T")="","",TEXT(RTD("cqg.rtd",,"ContractData",J57,"Bid",,"T"),$D$1)&amp;" "&amp;"B"))</f>
        <v>150.20 B</v>
      </c>
      <c r="O64" s="114" t="str">
        <f>IF(O62="","",IF(RTD("cqg.rtd",,"ContractData",J58,"Bid",,"T")="","",TEXT(RTD("cqg.rtd",,"ContractData",J58,"Bid",,"T"),$D$1)&amp;" "&amp;"B"))</f>
        <v/>
      </c>
      <c r="P64" s="116"/>
      <c r="Q64" s="52"/>
      <c r="R64" s="54"/>
      <c r="S64" s="55"/>
      <c r="T64" s="55"/>
      <c r="U64" s="55"/>
      <c r="V64" s="55"/>
      <c r="W64" s="55"/>
    </row>
    <row r="65" spans="1:23" ht="15" customHeight="1" x14ac:dyDescent="0.3">
      <c r="B65" s="118" t="str">
        <f>IF(B62="","",IF(RTD("cqg.rtd",,"StudyData",A54,"Bar",, "Close", "D",,,,,,"T")="","",TEXT(RTD("cqg.rtd",,"StudyData",A54,"Bar",, "Close", "D",,,,,,"T"),$D$1)&amp;" "&amp;"L"))</f>
        <v>-10.00 L</v>
      </c>
      <c r="C65" s="96" t="str">
        <f>IF(C62="","",IF(RTD("cqg.rtd",,"StudyData",A55,  "Bar",, "Close", "D",,,,,,"T")="","",TEXT(RTD("cqg.rtd",,"StudyData",A55,  "Bar",, "Close", "D",,,,,,"T"),$D$1)&amp;" "&amp;"L"))</f>
        <v/>
      </c>
      <c r="D65" s="113" t="str">
        <f>IF(D62="","",IF(RTD("cqg.rtd",,"StudyData",A56,  "Bar",, "Close", "D",,,,,,"T")="","",TEXT(RTD("cqg.rtd",,"StudyData",A56,  "Bar",, "Close", "D",,,,,,"T"),$D$1)&amp;" "&amp;"L"))</f>
        <v/>
      </c>
      <c r="E65" s="113"/>
      <c r="F65" s="113"/>
      <c r="G65" s="114"/>
      <c r="H65" s="115"/>
      <c r="I65" s="87"/>
      <c r="J65" s="87"/>
      <c r="K65" s="118" t="str">
        <f>IF(K62="","",IF(RTD("cqg.rtd",,"StudyData",J54,"Bar",, "Close", "D",,,,,,"T")="","",TEXT(RTD("cqg.rtd",,"StudyData",J54,"Bar",, "Close", "D",,,,,,"T"),$D$1)&amp;" "&amp;"L"))</f>
        <v/>
      </c>
      <c r="L65" s="96" t="str">
        <f>IF(L62="","",IF(RTD("cqg.rtd",,"StudyData",J55,  "Bar",, "Close", "D",,,,,,"T")="","",TEXT(RTD("cqg.rtd",,"StudyData",J55,  "Bar",, "Close", "D",,,,,,"T"),$D$1)&amp;" "&amp;"L"))</f>
        <v/>
      </c>
      <c r="M65" s="113" t="str">
        <f>IF(M62="","",IF(RTD("cqg.rtd",,"StudyData",J56,  "Bar",, "Close", "D",,,,,,"T")="","",TEXT(RTD("cqg.rtd",,"StudyData",J56,  "Bar",, "Close", "D",,,,,,"T"),$D$1)&amp;" "&amp;"L"))</f>
        <v/>
      </c>
      <c r="N65" s="113" t="str">
        <f>IF(N62="","",IF(RTD("cqg.rtd",,"StudyData",J57,  "Bar",, "Close", "D",,,,,,"T")="","",TEXT(RTD("cqg.rtd",,"StudyData",J57,  "Bar",, "Close", "D",,,,,,"T"),$D$1)&amp;" "&amp;"L"))</f>
        <v/>
      </c>
      <c r="O65" s="114" t="str">
        <f>IF(O62="","",IF(RTD("cqg.rtd",,"StudyData",J58,  "Bar",, "Close", "D",,,,,,"T")="","",TEXT(RTD("cqg.rtd",,"StudyData",J58,  "Bar",, "Close", "D",,,,,,"T"),$D$1)&amp;" "&amp;"L"))</f>
        <v/>
      </c>
      <c r="P65" s="116"/>
      <c r="Q65" s="52"/>
      <c r="R65" s="54"/>
      <c r="S65" s="55"/>
      <c r="T65" s="55"/>
      <c r="U65" s="55"/>
      <c r="V65" s="55"/>
      <c r="W65" s="55"/>
    </row>
    <row r="66" spans="1:23" ht="15" customHeight="1" x14ac:dyDescent="0.3">
      <c r="B66" s="35"/>
      <c r="C66" s="35"/>
      <c r="D66" s="8"/>
      <c r="E66" s="8"/>
      <c r="F66" s="8"/>
      <c r="G66" s="8"/>
      <c r="H66" s="8"/>
      <c r="I66" s="87"/>
      <c r="J66" s="87"/>
      <c r="K66" s="52"/>
      <c r="L66" s="52"/>
      <c r="M66" s="52"/>
      <c r="N66" s="52"/>
      <c r="O66" s="52"/>
      <c r="P66" s="52"/>
      <c r="Q66" s="52"/>
      <c r="R66" s="54"/>
      <c r="S66" s="55"/>
      <c r="T66" s="55"/>
      <c r="U66" s="55"/>
      <c r="V66" s="55"/>
      <c r="W66" s="55"/>
    </row>
    <row r="67" spans="1:23" ht="15" customHeight="1" x14ac:dyDescent="0.3">
      <c r="B67" s="35"/>
      <c r="C67" s="35"/>
      <c r="D67" s="8"/>
      <c r="E67" s="8"/>
      <c r="F67" s="8"/>
      <c r="G67" s="8"/>
      <c r="H67" s="8"/>
      <c r="I67" s="87"/>
      <c r="J67" s="87"/>
      <c r="K67" s="52"/>
      <c r="L67" s="52"/>
      <c r="M67" s="52"/>
      <c r="N67" s="52"/>
      <c r="O67" s="52"/>
      <c r="P67" s="52"/>
      <c r="Q67" s="52"/>
      <c r="R67" s="54"/>
      <c r="S67" s="55"/>
      <c r="T67" s="55"/>
      <c r="U67" s="55"/>
      <c r="V67" s="55"/>
      <c r="W67" s="55"/>
    </row>
    <row r="68" spans="1:23" ht="15" customHeight="1" x14ac:dyDescent="0.3">
      <c r="B68" s="35"/>
      <c r="C68" s="35"/>
      <c r="D68" s="8"/>
      <c r="E68" s="8"/>
      <c r="F68" s="8"/>
      <c r="G68" s="8"/>
      <c r="H68" s="8"/>
      <c r="I68" s="87"/>
      <c r="J68" s="87"/>
      <c r="K68" s="52"/>
      <c r="L68" s="52"/>
      <c r="M68" s="52"/>
      <c r="N68" s="52"/>
      <c r="O68" s="52"/>
      <c r="P68" s="52"/>
      <c r="Q68" s="52"/>
      <c r="R68" s="54"/>
      <c r="S68" s="55"/>
      <c r="T68" s="55"/>
      <c r="U68" s="55"/>
      <c r="V68" s="55"/>
      <c r="W68" s="55"/>
    </row>
    <row r="69" spans="1:23" ht="15" customHeight="1" x14ac:dyDescent="0.3">
      <c r="B69" s="35"/>
      <c r="C69" s="70"/>
      <c r="D69" s="70"/>
      <c r="E69" s="70"/>
      <c r="F69" s="70"/>
      <c r="G69" s="48"/>
      <c r="H69" s="86"/>
      <c r="I69" s="87"/>
      <c r="J69" s="87"/>
      <c r="K69" s="52"/>
      <c r="L69" s="52"/>
      <c r="M69" s="52"/>
      <c r="N69" s="52"/>
      <c r="O69" s="52"/>
      <c r="P69" s="52"/>
      <c r="Q69" s="52"/>
      <c r="R69" s="54"/>
      <c r="S69" s="55"/>
      <c r="T69" s="55"/>
      <c r="U69" s="55"/>
      <c r="V69" s="55"/>
      <c r="W69" s="55"/>
    </row>
    <row r="70" spans="1:23" ht="15" customHeight="1" x14ac:dyDescent="0.3">
      <c r="B70" s="35"/>
      <c r="C70" s="70"/>
      <c r="D70" s="70"/>
      <c r="E70" s="70"/>
      <c r="F70" s="70"/>
      <c r="G70" s="48"/>
      <c r="H70" s="86"/>
      <c r="I70" s="87"/>
      <c r="J70" s="87"/>
      <c r="K70" s="52"/>
      <c r="L70" s="52"/>
      <c r="M70" s="52"/>
      <c r="N70" s="52"/>
      <c r="O70" s="52"/>
      <c r="P70" s="52"/>
      <c r="Q70" s="52"/>
      <c r="R70" s="54"/>
      <c r="S70" s="55"/>
      <c r="T70" s="55"/>
      <c r="U70" s="55"/>
      <c r="V70" s="55"/>
      <c r="W70" s="55"/>
    </row>
    <row r="71" spans="1:23" ht="15" customHeight="1" x14ac:dyDescent="0.3">
      <c r="B71" s="210"/>
      <c r="C71" s="210"/>
      <c r="D71" s="119"/>
      <c r="E71" s="100"/>
      <c r="F71" s="120"/>
      <c r="G71" s="100"/>
      <c r="H71" s="121"/>
      <c r="I71" s="100"/>
      <c r="J71" s="100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</row>
    <row r="72" spans="1:23" ht="15" customHeight="1" x14ac:dyDescent="0.3">
      <c r="B72" s="209"/>
      <c r="C72" s="209"/>
      <c r="D72" s="209"/>
      <c r="E72" s="209"/>
      <c r="F72" s="209"/>
      <c r="G72" s="209"/>
      <c r="H72" s="209"/>
      <c r="I72" s="209"/>
      <c r="J72" s="67"/>
      <c r="K72" s="35"/>
      <c r="L72" s="8"/>
      <c r="M72" s="8"/>
      <c r="N72" s="8"/>
      <c r="O72" s="8"/>
      <c r="P72" s="8"/>
      <c r="Q72" s="8"/>
      <c r="R72" s="8"/>
      <c r="S72" s="122"/>
      <c r="T72" s="8"/>
      <c r="U72" s="8"/>
      <c r="V72" s="8"/>
    </row>
    <row r="73" spans="1:23" ht="15" customHeight="1" x14ac:dyDescent="0.3">
      <c r="B73" s="209"/>
      <c r="C73" s="209"/>
      <c r="D73" s="209"/>
      <c r="E73" s="209"/>
      <c r="F73" s="209"/>
      <c r="G73" s="209"/>
      <c r="H73" s="209"/>
      <c r="I73" s="209"/>
      <c r="J73" s="67"/>
      <c r="K73" s="35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3" ht="15" customHeight="1" x14ac:dyDescent="0.3">
      <c r="A74" s="1"/>
      <c r="B74" s="123"/>
      <c r="C74" s="124"/>
      <c r="D74" s="124"/>
      <c r="E74" s="124"/>
      <c r="F74" s="124"/>
      <c r="G74" s="124"/>
      <c r="H74" s="124"/>
      <c r="I74" s="72"/>
      <c r="J74" s="72"/>
      <c r="K74" s="35"/>
      <c r="L74" s="35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3" ht="15" customHeight="1" x14ac:dyDescent="0.3">
      <c r="B75" s="174"/>
      <c r="C75" s="175"/>
      <c r="D75" s="58"/>
      <c r="E75" s="59"/>
      <c r="F75" s="60"/>
      <c r="G75" s="59"/>
      <c r="H75" s="61"/>
      <c r="I75" s="152"/>
      <c r="J75" s="2"/>
      <c r="K75" s="151"/>
      <c r="L75" s="150"/>
      <c r="M75" s="58"/>
      <c r="N75" s="59"/>
      <c r="O75" s="60"/>
      <c r="P75" s="59"/>
      <c r="Q75" s="61"/>
      <c r="R75" s="152"/>
      <c r="S75" s="68"/>
      <c r="T75" s="68"/>
      <c r="U75" s="68"/>
      <c r="V75" s="68"/>
    </row>
    <row r="76" spans="1:23" ht="15" customHeight="1" x14ac:dyDescent="0.3">
      <c r="B76" s="171" t="s">
        <v>62</v>
      </c>
      <c r="C76" s="172"/>
      <c r="D76" s="172"/>
      <c r="E76" s="172"/>
      <c r="F76" s="172"/>
      <c r="G76" s="172"/>
      <c r="H76" s="172"/>
      <c r="I76" s="173"/>
      <c r="J76" s="2"/>
      <c r="K76" s="171" t="s">
        <v>63</v>
      </c>
      <c r="L76" s="172"/>
      <c r="M76" s="172"/>
      <c r="N76" s="172"/>
      <c r="O76" s="172"/>
      <c r="P76" s="172"/>
      <c r="Q76" s="172"/>
      <c r="R76" s="173"/>
      <c r="S76" s="122"/>
      <c r="T76" s="8"/>
      <c r="U76" s="8"/>
      <c r="V76" s="8"/>
    </row>
    <row r="77" spans="1:23" ht="15" customHeight="1" x14ac:dyDescent="0.3">
      <c r="B77" s="168"/>
      <c r="C77" s="169"/>
      <c r="D77" s="169"/>
      <c r="E77" s="169"/>
      <c r="F77" s="169"/>
      <c r="G77" s="169"/>
      <c r="H77" s="169"/>
      <c r="I77" s="170"/>
      <c r="J77" s="2"/>
      <c r="K77" s="168"/>
      <c r="L77" s="169"/>
      <c r="M77" s="169"/>
      <c r="N77" s="169"/>
      <c r="O77" s="169"/>
      <c r="P77" s="169"/>
      <c r="Q77" s="169"/>
      <c r="R77" s="170"/>
      <c r="S77" s="8"/>
      <c r="T77" s="8"/>
      <c r="U77" s="8"/>
      <c r="V77" s="8"/>
    </row>
    <row r="78" spans="1:23" ht="15" customHeight="1" x14ac:dyDescent="0.3">
      <c r="B78" s="125" t="s">
        <v>10</v>
      </c>
      <c r="C78" s="126" t="s">
        <v>4</v>
      </c>
      <c r="D78" s="126" t="s">
        <v>5</v>
      </c>
      <c r="E78" s="126" t="s">
        <v>6</v>
      </c>
      <c r="F78" s="126" t="s">
        <v>3</v>
      </c>
      <c r="G78" s="126" t="s">
        <v>7</v>
      </c>
      <c r="H78" s="126" t="s">
        <v>7</v>
      </c>
      <c r="I78" s="127" t="s">
        <v>8</v>
      </c>
      <c r="J78" s="2"/>
      <c r="K78" s="37" t="s">
        <v>10</v>
      </c>
      <c r="L78" s="38" t="s">
        <v>4</v>
      </c>
      <c r="M78" s="38" t="s">
        <v>5</v>
      </c>
      <c r="N78" s="38" t="s">
        <v>6</v>
      </c>
      <c r="O78" s="38" t="s">
        <v>3</v>
      </c>
      <c r="P78" s="38" t="s">
        <v>7</v>
      </c>
      <c r="Q78" s="38" t="s">
        <v>7</v>
      </c>
      <c r="R78" s="71" t="s">
        <v>8</v>
      </c>
      <c r="S78" s="8"/>
      <c r="T78" s="8"/>
      <c r="U78" s="8"/>
      <c r="V78" s="8"/>
    </row>
    <row r="79" spans="1:23" ht="15" customHeight="1" x14ac:dyDescent="0.3">
      <c r="A79" s="1" t="s">
        <v>181</v>
      </c>
      <c r="B79" s="128" t="str">
        <f>LEFT(RIGHT(RTD("cqg.rtd", ,"ContractData",A79, "LongDescription",, "T"),14),3)&amp;" &amp; "&amp;LEFT(RIGHT(RTD("cqg.rtd", ,"ContractData",A79, "LongDescription",, "T"),4),3)</f>
        <v>Z24 &amp; K25</v>
      </c>
      <c r="C79" s="45" t="str">
        <f>IF(B79="","",TEXT(RTD("cqg.rtd", ,"ContractData",A79, "Open",,"T"),$D$1))</f>
        <v>-750.00</v>
      </c>
      <c r="D79" s="45" t="str">
        <f>IF(B79="","",TEXT(RTD("cqg.rtd",,"ContractData",A79,"High",,"T"),$D$1))</f>
        <v>-770.00</v>
      </c>
      <c r="E79" s="45" t="str">
        <f>IF(B79="","",TEXT(RTD("cqg.rtd", ,"ContractData",A79, "Low",,"T"),$D$1))</f>
        <v>-964.00</v>
      </c>
      <c r="F79" s="45" t="str">
        <f>IFERROR(IF(B79="","",TEXT(RTD("cqg.rtd",,"ContractData",A79,"LastTradeorSettle",,"T"),$D$1)),"")</f>
        <v>-770.00</v>
      </c>
      <c r="G79" s="74">
        <f>IFERROR(IF(B79="","",TEXT(RTD("cqg.rtd",,"ContractData",A79,"NetLastTradeToday",,"T"),$D$1)*1),"")</f>
        <v>194</v>
      </c>
      <c r="H79" s="75">
        <f>IFERROR(IF(B79="","",TEXT(RTD("cqg.rtd",,"ContractData",A79,"NetLastTradeToday",,"T"),$D$1)*1),"")</f>
        <v>194</v>
      </c>
      <c r="I79" s="78">
        <f>IF(B79="","",RTD("cqg.rtd", ,"ContractData",A79, "T_CVol"))</f>
        <v>79</v>
      </c>
      <c r="J79" s="1" t="s">
        <v>184</v>
      </c>
      <c r="K79" s="73" t="str">
        <f>LEFT(RIGHT(RTD("cqg.rtd", ,"ContractData",J79, "LongDescription",, "T"),14),3)&amp;" &amp; "&amp;LEFT(RIGHT(RTD("cqg.rtd", ,"ContractData",J79, "LongDescription",, "T"),4),3)</f>
        <v>F25 &amp; N25</v>
      </c>
      <c r="L79" s="45" t="str">
        <f>IF(K79="","",TEXT(RTD("cqg.rtd", ,"ContractData",J79, "Open",,"T"),$D$1))</f>
        <v/>
      </c>
      <c r="M79" s="45" t="str">
        <f>IF(K79="","",TEXT(RTD("cqg.rtd",,"ContractData",J79,"High",,"T"),$D$1))</f>
        <v/>
      </c>
      <c r="N79" s="45" t="str">
        <f>IF(K79="","",TEXT(RTD("cqg.rtd", ,"ContractData",J79, "Low",,"T"),$D$1))</f>
        <v/>
      </c>
      <c r="O79" s="45" t="str">
        <f>IF(K79="","",TEXT(RTD("cqg.rtd",,"ContractData",J79,"LastTradeorSettle",,"T"),$D$1))</f>
        <v/>
      </c>
      <c r="P79" s="74" t="e">
        <f>IF(K79="","",TEXT(RTD("cqg.rtd",,"ContractData",J79,"NetLastTradeToday",,"T"),$D$1)*1)</f>
        <v>#VALUE!</v>
      </c>
      <c r="Q79" s="75" t="str">
        <f>IFERROR(IF(K79="","",TEXT(RTD("cqg.rtd",,"ContractData",J79,"NetLastTradeToday",,"T"),$D$1)*1),"")</f>
        <v/>
      </c>
      <c r="R79" s="78">
        <f>IF(K79="","",RTD("cqg.rtd", ,"ContractData",J79, "T_CVol"))</f>
        <v>0</v>
      </c>
    </row>
    <row r="80" spans="1:23" ht="15" customHeight="1" x14ac:dyDescent="0.3">
      <c r="A80" s="1" t="s">
        <v>182</v>
      </c>
      <c r="B80" s="128" t="str">
        <f>LEFT(RIGHT(RTD("cqg.rtd", ,"ContractData",A80, "LongDescription",, "T"),14),3)&amp;" &amp; "&amp;LEFT(RIGHT(RTD("cqg.rtd", ,"ContractData",A80, "LongDescription",, "T"),4),3)</f>
        <v>J25 &amp; U25</v>
      </c>
      <c r="C80" s="45" t="str">
        <f>IF(B80="","",TEXT(RTD("cqg.rtd", ,"ContractData",A80, "Open",,"T"),$D$1))</f>
        <v/>
      </c>
      <c r="D80" s="45" t="str">
        <f>IF(B80="","",TEXT(RTD("cqg.rtd",,"ContractData",A80,"High",,"T"),$D$1))</f>
        <v/>
      </c>
      <c r="E80" s="45" t="str">
        <f>IF(B80="","",TEXT(RTD("cqg.rtd", ,"ContractData",A80, "Low",,"T"),$D$1))</f>
        <v/>
      </c>
      <c r="F80" s="45" t="str">
        <f>IFERROR(IF(B80="","",TEXT(RTD("cqg.rtd",,"ContractData",A80,"LastTradeorSettle",,"T"),$D$1)),"")</f>
        <v/>
      </c>
      <c r="G80" s="74" t="str">
        <f>IFERROR(IF(B80="","",TEXT(RTD("cqg.rtd",,"ContractData",A80,"NetLastTradeToday",,"T"),$D$1)*1),"")</f>
        <v/>
      </c>
      <c r="H80" s="75" t="str">
        <f>IFERROR(IF(B80="","",TEXT(RTD("cqg.rtd",,"ContractData",A80,"NetLastTradeToday",,"T"),$D$1)*1),"")</f>
        <v/>
      </c>
      <c r="I80" s="78">
        <f>IF(B80="","",RTD("cqg.rtd", ,"ContractData",A80, "T_CVol"))</f>
        <v>0</v>
      </c>
      <c r="J80" s="1" t="s">
        <v>185</v>
      </c>
      <c r="K80" s="73" t="str">
        <f>LEFT(RIGHT(RTD("cqg.rtd", ,"ContractData",J80, "LongDescription",, "T"),14),3)&amp;" &amp; "&amp;LEFT(RIGHT(RTD("cqg.rtd", ,"ContractData",J80, "LongDescription",, "T"),4),3)</f>
        <v>H25 &amp; U25</v>
      </c>
      <c r="L80" s="45" t="str">
        <f>IF(K80="","",TEXT(RTD("cqg.rtd", ,"ContractData",J80, "Open",,"T"),$D$1))</f>
        <v/>
      </c>
      <c r="M80" s="45" t="str">
        <f>IF(K80="","",TEXT(RTD("cqg.rtd",,"ContractData",J80,"High",,"T"),$D$1))</f>
        <v/>
      </c>
      <c r="N80" s="45" t="str">
        <f>IF(K80="","",TEXT(RTD("cqg.rtd", ,"ContractData",J80, "Low",,"T"),$D$1))</f>
        <v/>
      </c>
      <c r="O80" s="45" t="str">
        <f>IF(K80="","",TEXT(RTD("cqg.rtd",,"ContractData",J80,"LastTradeorSettle",,"T"),$D$1))</f>
        <v/>
      </c>
      <c r="P80" s="74" t="e">
        <f>IF(K80="","",TEXT(RTD("cqg.rtd",,"ContractData",J80,"NetLastTradeToday",,"T"),$D$1)*1)</f>
        <v>#VALUE!</v>
      </c>
      <c r="Q80" s="75" t="str">
        <f>IFERROR(IF(K80="","",TEXT(RTD("cqg.rtd",,"ContractData",J80,"NetLastTradeToday",,"T"),$D$1)*1),"")</f>
        <v/>
      </c>
      <c r="R80" s="78">
        <f>IF(K80="","",RTD("cqg.rtd", ,"ContractData",J80, "T_CVol"))</f>
        <v>0</v>
      </c>
    </row>
    <row r="81" spans="1:18" ht="15" customHeight="1" x14ac:dyDescent="0.3">
      <c r="A81" s="1" t="s">
        <v>183</v>
      </c>
      <c r="B81" s="128" t="str">
        <f>IF(LEFT(RTD("cqg.rtd", ,"ContractData",A81, "Open",,"T"),3)="768","",LEFT(RIGHT(RTD("cqg.rtd", ,"ContractData",A81, "LongDescription",, "T"),14),3)&amp;" &amp; "&amp;LEFT(RIGHT(RTD("cqg.rtd", ,"ContractData",A81, "LongDescription",, "T"),4),3))</f>
        <v/>
      </c>
      <c r="C81" s="45" t="str">
        <f>IF(B81="","",TEXT(RTD("cqg.rtd", ,"ContractData",A81, "Open",,"T"),$D$1))</f>
        <v/>
      </c>
      <c r="D81" s="45" t="str">
        <f>IF(B81="","",TEXT(RTD("cqg.rtd",,"ContractData",A81,"High",,"T"),$D$1))</f>
        <v/>
      </c>
      <c r="E81" s="45" t="str">
        <f>IF(B81="","",TEXT(RTD("cqg.rtd", ,"ContractData",A81, "Low",,"T"),$D$1))</f>
        <v/>
      </c>
      <c r="F81" s="45" t="str">
        <f>IFERROR(IF(B81="","",TEXT(RTD("cqg.rtd",,"ContractData",A81,"LastTradeorSettle",,"T"),$D$1)),"")</f>
        <v/>
      </c>
      <c r="G81" s="74" t="str">
        <f>IFERROR(IF(B81="","",TEXT(RTD("cqg.rtd",,"ContractData",A81,"NetLastTradeToday",,"T"),$D$1)*1),"")</f>
        <v/>
      </c>
      <c r="H81" s="75" t="str">
        <f>IFERROR(IF(B81="","",TEXT(RTD("cqg.rtd",,"ContractData",A81,"NetLastTradeToday",,"T"),$D$1)*1),"")</f>
        <v/>
      </c>
      <c r="I81" s="78" t="str">
        <f>IF(B81="","",RTD("cqg.rtd", ,"ContractData",A81, "T_CVol"))</f>
        <v/>
      </c>
      <c r="J81" s="1" t="s">
        <v>186</v>
      </c>
      <c r="K81" s="73" t="str">
        <f>IF(LEFT(RTD("cqg.rtd", ,"ContractData",J81, "Open",,"T"),3)="768","",LEFT(RIGHT(RTD("cqg.rtd", ,"ContractData",J81, "LongDescription",, "T"),14),3)&amp;" &amp; "&amp;LEFT(RIGHT(RTD("cqg.rtd", ,"ContractData",J81, "LongDescription",, "T"),4),3))</f>
        <v/>
      </c>
      <c r="L81" s="45" t="str">
        <f>IF(K81="","",TEXT(RTD("cqg.rtd", ,"ContractData",J81, "Open",,"T"),$D$1))</f>
        <v/>
      </c>
      <c r="M81" s="45" t="str">
        <f>IF(K81="","",TEXT(RTD("cqg.rtd",,"ContractData",J81,"High",,"T"),$D$1))</f>
        <v/>
      </c>
      <c r="N81" s="45" t="str">
        <f>IF(K81="","",TEXT(RTD("cqg.rtd", ,"ContractData",J81, "Low",,"T"),$D$1))</f>
        <v/>
      </c>
      <c r="O81" s="45" t="str">
        <f>IF(K81="","",TEXT(RTD("cqg.rtd",,"ContractData",J81,"LastTradeorSettle",,"T"),$D$1))</f>
        <v/>
      </c>
      <c r="P81" s="74" t="str">
        <f>IF(K81="","",TEXT(RTD("cqg.rtd",,"ContractData",J81,"NetLastTradeToday",,"T"),$D$1)*1)</f>
        <v/>
      </c>
      <c r="Q81" s="75" t="str">
        <f>IFERROR(IF(K81="","",TEXT(RTD("cqg.rtd",,"ContractData",J81,"NetLastTradeToday",,"T"),$D$1)*1),"")</f>
        <v/>
      </c>
      <c r="R81" s="78" t="str">
        <f>IF(K81="","",RTD("cqg.rtd", ,"ContractData",J81, "T_CVol"))</f>
        <v/>
      </c>
    </row>
    <row r="82" spans="1:18" ht="15" customHeight="1" x14ac:dyDescent="0.3">
      <c r="A82" s="1"/>
      <c r="B82" s="128"/>
      <c r="C82" s="45"/>
      <c r="D82" s="45"/>
      <c r="E82" s="45"/>
      <c r="F82" s="45"/>
      <c r="G82" s="74"/>
      <c r="H82" s="75"/>
      <c r="I82" s="78"/>
      <c r="J82" s="87"/>
      <c r="K82" s="98"/>
      <c r="L82" s="98"/>
      <c r="M82" s="98"/>
      <c r="N82" s="98"/>
      <c r="O82" s="98"/>
      <c r="P82" s="98"/>
      <c r="Q82" s="98"/>
      <c r="R82" s="99"/>
    </row>
    <row r="83" spans="1:18" ht="15" customHeight="1" x14ac:dyDescent="0.3">
      <c r="A83" s="1"/>
      <c r="B83" s="128"/>
      <c r="C83" s="45"/>
      <c r="D83" s="45"/>
      <c r="E83" s="45"/>
      <c r="F83" s="45"/>
      <c r="G83" s="74"/>
      <c r="H83" s="75"/>
      <c r="I83" s="78"/>
      <c r="J83" s="87"/>
      <c r="K83" s="98"/>
      <c r="L83" s="98"/>
      <c r="M83" s="98"/>
      <c r="N83" s="98"/>
      <c r="O83" s="98"/>
      <c r="P83" s="98"/>
      <c r="Q83" s="98"/>
      <c r="R83" s="99"/>
    </row>
    <row r="84" spans="1:18" ht="15" customHeight="1" x14ac:dyDescent="0.3">
      <c r="A84" s="1"/>
      <c r="B84" s="35"/>
      <c r="C84" s="8"/>
      <c r="D84" s="8"/>
      <c r="E84" s="8"/>
      <c r="F84" s="8"/>
      <c r="G84" s="81"/>
      <c r="H84" s="82"/>
      <c r="I84" s="129"/>
      <c r="J84" s="87"/>
      <c r="K84" s="98"/>
      <c r="L84" s="98"/>
      <c r="M84" s="98"/>
      <c r="N84" s="98"/>
      <c r="O84" s="98"/>
      <c r="P84" s="98"/>
      <c r="Q84" s="98"/>
      <c r="R84" s="99"/>
    </row>
    <row r="85" spans="1:18" ht="15" customHeight="1" x14ac:dyDescent="0.3">
      <c r="A85" s="1"/>
      <c r="B85" s="176" t="s">
        <v>64</v>
      </c>
      <c r="C85" s="214"/>
      <c r="D85" s="214"/>
      <c r="E85" s="214"/>
      <c r="F85" s="215"/>
      <c r="G85" s="82"/>
      <c r="H85" s="82"/>
      <c r="I85" s="129"/>
      <c r="J85" s="87"/>
      <c r="K85" s="221" t="s">
        <v>64</v>
      </c>
      <c r="L85" s="222"/>
      <c r="M85" s="222"/>
      <c r="N85" s="130"/>
      <c r="O85" s="130"/>
      <c r="P85" s="98"/>
      <c r="Q85" s="98"/>
      <c r="R85" s="99"/>
    </row>
    <row r="86" spans="1:18" ht="15" customHeight="1" x14ac:dyDescent="0.3">
      <c r="B86" s="89" t="str">
        <f>B79</f>
        <v>Z24 &amp; K25</v>
      </c>
      <c r="C86" s="94" t="str">
        <f>B80</f>
        <v>J25 &amp; U25</v>
      </c>
      <c r="D86" s="94" t="str">
        <f>B81</f>
        <v/>
      </c>
      <c r="E86" s="94"/>
      <c r="F86" s="94"/>
      <c r="G86" s="82"/>
      <c r="H86" s="82"/>
      <c r="I86" s="129"/>
      <c r="J86" s="87"/>
      <c r="K86" s="131" t="str">
        <f>K79</f>
        <v>F25 &amp; N25</v>
      </c>
      <c r="L86" s="131" t="str">
        <f>K80</f>
        <v>H25 &amp; U25</v>
      </c>
      <c r="M86" s="131" t="str">
        <f>K81</f>
        <v/>
      </c>
      <c r="N86" s="68"/>
      <c r="O86" s="68"/>
      <c r="P86" s="98"/>
      <c r="Q86" s="98"/>
      <c r="R86" s="99"/>
    </row>
    <row r="87" spans="1:18" ht="15" customHeight="1" x14ac:dyDescent="0.3">
      <c r="B87" s="112" t="str">
        <f>IF(B86="","",IF(RTD("cqg.rtd",,"ContractData",A79,"Ask",,"T")="","",TEXT(RTD("cqg.rtd",,"ContractData",A79,"Ask",,"T"),$D$1)&amp;" "&amp;"A"))</f>
        <v>-862.20 A</v>
      </c>
      <c r="C87" s="23" t="str">
        <f>IF(C86="","",IF(RTD("cqg.rtd",,"ContractData",A80,"Ask",,"T")="","",TEXT(RTD("cqg.rtd",,"ContractData",A80,"Ask",,"T"),$D$1)&amp;" "&amp;"A"))</f>
        <v/>
      </c>
      <c r="D87" s="113" t="str">
        <f>IF(D86="","",IF(RTD("cqg.rtd",,"ContractData",A81,"Ask",,"T")="","",TEXT(RTD("cqg.rtd",,"ContractData",A81,"Ask",,"T"),$D$1)&amp;" "&amp;"A"))</f>
        <v/>
      </c>
      <c r="E87" s="113"/>
      <c r="F87" s="113"/>
      <c r="G87" s="82"/>
      <c r="H87" s="82"/>
      <c r="I87" s="129"/>
      <c r="J87" s="87"/>
      <c r="K87" s="95" t="str">
        <f>IF(K86="","",IF(RTD("cqg.rtd",,"ContractData",J79,"Ask",,"T")="","",TEXT(RTD("cqg.rtd",,"ContractData",J79,"Ask",,"T"),$D$1)&amp;" "&amp;"A"))</f>
        <v/>
      </c>
      <c r="L87" s="132" t="str">
        <f>IF(L86="","",IF(RTD("cqg.rtd",,"ContractData",J80,"Ask",,"T")="","",TEXT(RTD("cqg.rtd",,"ContractData",J80,"Ask",,"T"),$D$1)&amp;" "&amp;"A"))</f>
        <v>-426.00 A</v>
      </c>
      <c r="M87" s="132" t="str">
        <f>IF(M86="","",IF(RTD("cqg.rtd",,"ContractData",J81,"Ask",,"T")="","",TEXT(RTD("cqg.rtd",,"ContractData",J81,"Ask",,"T"),$D$1)&amp;" "&amp;"A"))</f>
        <v/>
      </c>
      <c r="N87" s="70"/>
      <c r="O87" s="70"/>
      <c r="P87" s="98"/>
      <c r="Q87" s="98"/>
      <c r="R87" s="99"/>
    </row>
    <row r="88" spans="1:18" ht="15" customHeight="1" x14ac:dyDescent="0.3">
      <c r="B88" s="117" t="str">
        <f>IF(B86="","",IF(RTD("cqg.rtd",,"ContractData",A79,"BID",,"T")="","",TEXT(RTD("cqg.rtd",,"ContractData",A79,"BID",,"T"),$D$1)&amp;" "&amp;"B"))</f>
        <v>-953.00 B</v>
      </c>
      <c r="C88" s="117" t="str">
        <f>IF(C86="","",IF(RTD("cqg.rtd",,"ContractData",A80,"Bid",,"T")="","",TEXT(RTD("cqg.rtd",,"ContractData",A80,"Bid",,"T"),$D$1)&amp;" "&amp;"B"))</f>
        <v/>
      </c>
      <c r="D88" s="113" t="str">
        <f>IF(D86="","",IF(RTD("cqg.rtd",,"ContractData",A81,"Bid",,"T")="","",TEXT(RTD("cqg.rtd",,"ContractData",A81,"Bid",,"T"),$D$1)&amp;" "&amp;"B"))</f>
        <v/>
      </c>
      <c r="E88" s="113"/>
      <c r="F88" s="113"/>
      <c r="G88" s="82"/>
      <c r="H88" s="82"/>
      <c r="I88" s="129"/>
      <c r="J88" s="87"/>
      <c r="K88" s="95" t="str">
        <f>IF(K86="","",IF(RTD("cqg.rtd",,"ContractData",J79,"BID",,"T")="","",TEXT(RTD("cqg.rtd",,"ContractData",J79,"BID",,"T"),$D$1)&amp;" "&amp;"B"))</f>
        <v/>
      </c>
      <c r="L88" s="95" t="str">
        <f>IF(L86="","",IF(RTD("cqg.rtd",,"ContractData",J80,"Bid",,"T")="","",TEXT(RTD("cqg.rtd",,"ContractData",J80,"Bid",,"T"),$D$1)&amp;" "&amp;"B"))</f>
        <v>-723.80 B</v>
      </c>
      <c r="M88" s="132" t="str">
        <f>IF(M86="","",IF(RTD("cqg.rtd",,"ContractData",J81,"Bid",,"T")="","",TEXT(RTD("cqg.rtd",,"ContractData",J81,"Bid",,"T"),$D$1)&amp;" "&amp;"B"))</f>
        <v/>
      </c>
      <c r="N88" s="70"/>
      <c r="O88" s="70"/>
      <c r="P88" s="98"/>
      <c r="Q88" s="98"/>
      <c r="R88" s="99"/>
    </row>
    <row r="89" spans="1:18" ht="15" customHeight="1" x14ac:dyDescent="0.3">
      <c r="B89" s="118" t="str">
        <f>IF(B86="","",IF(RTD("cqg.rtd",,"StudyData",A79,"Bar",, "Close", "D",,,,,,"T")="","",TEXT(RTD("cqg.rtd",,"StudyData",A79,"Bar",, "Close", "D",,,,,,"T"),$D$1)&amp;" "&amp;"L"))</f>
        <v>-770.00 L</v>
      </c>
      <c r="C89" s="96" t="str">
        <f>IF(C86="","",IF(RTD("cqg.rtd",,"StudyData",A80,  "Bar",, "Close", "D",,,,,,"T")="","",TEXT(RTD("cqg.rtd",,"StudyData",A80,  "Bar",, "Close", "D",,,,,,"T"),$D$1)&amp;" "&amp;"L"))</f>
        <v/>
      </c>
      <c r="D89" s="113" t="str">
        <f>IF(D86="","",IF(RTD("cqg.rtd",,"StudyData",A81,  "Bar",, "Close", "D",,,,,,"T")="","",TEXT(RTD("cqg.rtd",,"StudyData",A81,  "Bar",, "Close", "D",,,,,,"T"),$D$1)&amp;" "&amp;"L"))</f>
        <v/>
      </c>
      <c r="E89" s="113"/>
      <c r="F89" s="113"/>
      <c r="G89" s="82"/>
      <c r="H89" s="82"/>
      <c r="I89" s="129"/>
      <c r="J89" s="87"/>
      <c r="K89" s="95" t="str">
        <f>IF(K86="","",IF(RTD("cqg.rtd",,"StudyData",J79,"Bar",, "Close", "D",,,,,,"T")="","",TEXT(RTD("cqg.rtd",,"StudyData",J79,"Bar",, "Close", "D",,,,,,"T"),$D$1)&amp;" "&amp;"L"))</f>
        <v/>
      </c>
      <c r="L89" s="96" t="str">
        <f>IF(L86="","",IF(RTD("cqg.rtd",,"StudyData",J80,  "Bar",, "Close", "D",,,,,,"T")="","",TEXT(RTD("cqg.rtd",,"StudyData",J80,  "Bar",, "Close", "D",,,,,,"T"),$D$1)&amp;" "&amp;"L"))</f>
        <v/>
      </c>
      <c r="M89" s="132" t="str">
        <f>IF(M86="","",IF(RTD("cqg.rtd",,"StudyData",J81,  "Bar",, "Close", "D",,,,,,"T")="","",TEXT(RTD("cqg.rtd",,"StudyData",J81,  "Bar",, "Close", "D",,,,,,"T"),$D$1)&amp;" "&amp;"L"))</f>
        <v/>
      </c>
      <c r="N89" s="70"/>
      <c r="O89" s="70"/>
      <c r="P89" s="98"/>
      <c r="Q89" s="98"/>
      <c r="R89" s="99"/>
    </row>
    <row r="90" spans="1:18" ht="15" customHeight="1" x14ac:dyDescent="0.3">
      <c r="B90" s="35"/>
      <c r="C90" s="70"/>
      <c r="D90" s="8"/>
      <c r="E90" s="8"/>
      <c r="F90" s="8"/>
      <c r="G90" s="82"/>
      <c r="H90" s="82"/>
      <c r="I90" s="129"/>
      <c r="J90" s="87"/>
      <c r="K90" s="98"/>
      <c r="L90" s="98"/>
      <c r="M90" s="98"/>
      <c r="N90" s="52"/>
      <c r="O90" s="52"/>
      <c r="P90" s="98"/>
      <c r="Q90" s="98"/>
      <c r="R90" s="99"/>
    </row>
    <row r="91" spans="1:18" ht="15" customHeight="1" x14ac:dyDescent="0.3">
      <c r="B91" s="35"/>
      <c r="C91" s="70"/>
      <c r="D91" s="8"/>
      <c r="E91" s="8"/>
      <c r="F91" s="8"/>
      <c r="G91" s="82"/>
      <c r="H91" s="82"/>
      <c r="I91" s="129"/>
      <c r="J91" s="87"/>
      <c r="K91" s="98"/>
      <c r="L91" s="98"/>
      <c r="M91" s="98"/>
      <c r="N91" s="98"/>
      <c r="O91" s="98"/>
      <c r="P91" s="98"/>
      <c r="Q91" s="98"/>
      <c r="R91" s="99"/>
    </row>
    <row r="92" spans="1:18" ht="15" customHeight="1" x14ac:dyDescent="0.3">
      <c r="B92" s="35"/>
      <c r="C92" s="70"/>
      <c r="D92" s="8"/>
      <c r="E92" s="8"/>
      <c r="F92" s="8"/>
      <c r="G92" s="82"/>
      <c r="H92" s="82"/>
      <c r="I92" s="129"/>
      <c r="J92" s="87"/>
      <c r="K92" s="98"/>
      <c r="L92" s="98"/>
      <c r="M92" s="98"/>
      <c r="N92" s="98"/>
      <c r="O92" s="98"/>
      <c r="P92" s="98"/>
      <c r="Q92" s="98"/>
      <c r="R92" s="99"/>
    </row>
    <row r="93" spans="1:18" ht="15" customHeight="1" x14ac:dyDescent="0.3">
      <c r="B93" s="35"/>
      <c r="C93" s="70"/>
      <c r="D93" s="8"/>
      <c r="E93" s="8"/>
      <c r="F93" s="8"/>
      <c r="G93" s="82"/>
      <c r="H93" s="82"/>
      <c r="I93" s="129"/>
      <c r="J93" s="87"/>
      <c r="K93" s="98"/>
      <c r="L93" s="98"/>
      <c r="M93" s="98"/>
      <c r="N93" s="98"/>
      <c r="O93" s="98"/>
      <c r="P93" s="98"/>
      <c r="Q93" s="98"/>
      <c r="R93" s="99"/>
    </row>
    <row r="94" spans="1:18" ht="15" customHeight="1" x14ac:dyDescent="0.3">
      <c r="B94" s="35"/>
      <c r="C94" s="70"/>
      <c r="D94" s="8"/>
      <c r="E94" s="8"/>
      <c r="F94" s="8"/>
      <c r="G94" s="82"/>
      <c r="H94" s="82"/>
      <c r="I94" s="129"/>
      <c r="J94" s="87"/>
      <c r="K94" s="98"/>
      <c r="L94" s="98"/>
      <c r="M94" s="98"/>
      <c r="N94" s="98"/>
      <c r="O94" s="98"/>
      <c r="P94" s="98"/>
      <c r="Q94" s="98"/>
      <c r="R94" s="99"/>
    </row>
    <row r="95" spans="1:18" ht="15" customHeight="1" x14ac:dyDescent="0.3">
      <c r="B95" s="35"/>
      <c r="C95" s="70"/>
      <c r="D95" s="8"/>
      <c r="E95" s="8"/>
      <c r="F95" s="8"/>
      <c r="G95" s="82"/>
      <c r="H95" s="82"/>
      <c r="I95" s="129"/>
      <c r="J95" s="87"/>
      <c r="K95" s="98"/>
      <c r="L95" s="98"/>
      <c r="M95" s="98"/>
      <c r="N95" s="98"/>
      <c r="O95" s="98"/>
      <c r="P95" s="98"/>
      <c r="Q95" s="98"/>
      <c r="R95" s="99"/>
    </row>
    <row r="96" spans="1:18" ht="15" customHeight="1" x14ac:dyDescent="0.3">
      <c r="B96" s="35"/>
      <c r="C96" s="70"/>
      <c r="D96" s="8"/>
      <c r="E96" s="8"/>
      <c r="F96" s="8"/>
      <c r="G96" s="82"/>
      <c r="H96" s="82"/>
      <c r="I96" s="129"/>
      <c r="J96" s="87"/>
      <c r="K96" s="98"/>
      <c r="L96" s="98"/>
      <c r="M96" s="98"/>
      <c r="N96" s="98"/>
      <c r="O96" s="98"/>
      <c r="P96" s="98"/>
      <c r="Q96" s="98"/>
      <c r="R96" s="99"/>
    </row>
    <row r="97" spans="1:23" ht="15" customHeight="1" x14ac:dyDescent="0.3">
      <c r="B97" s="35"/>
      <c r="C97" s="70"/>
      <c r="D97" s="8"/>
      <c r="E97" s="8"/>
      <c r="F97" s="8"/>
      <c r="G97" s="82"/>
      <c r="H97" s="82"/>
      <c r="I97" s="129"/>
      <c r="J97" s="87"/>
      <c r="K97" s="98"/>
      <c r="L97" s="98"/>
      <c r="M97" s="98"/>
      <c r="N97" s="98"/>
      <c r="O97" s="98"/>
      <c r="P97" s="98"/>
      <c r="Q97" s="98"/>
      <c r="R97" s="99"/>
    </row>
    <row r="98" spans="1:23" ht="15" customHeight="1" x14ac:dyDescent="0.3">
      <c r="B98" s="35"/>
      <c r="C98" s="70"/>
      <c r="D98" s="8"/>
      <c r="E98" s="8"/>
      <c r="F98" s="8"/>
      <c r="G98" s="82"/>
      <c r="H98" s="82"/>
      <c r="I98" s="129"/>
      <c r="J98" s="87"/>
      <c r="K98" s="98"/>
      <c r="L98" s="98"/>
      <c r="M98" s="98"/>
      <c r="N98" s="98"/>
      <c r="O98" s="98"/>
      <c r="P98" s="98"/>
      <c r="Q98" s="98"/>
      <c r="R98" s="99"/>
    </row>
    <row r="99" spans="1:23" ht="15" customHeight="1" x14ac:dyDescent="0.2">
      <c r="B99" s="133"/>
      <c r="C99" s="134"/>
      <c r="D99" s="134"/>
      <c r="E99" s="135"/>
      <c r="F99" s="135"/>
      <c r="G99" s="135"/>
      <c r="H99" s="135"/>
      <c r="I99" s="136"/>
      <c r="J99" s="136"/>
      <c r="K99" s="136"/>
      <c r="L99" s="137"/>
      <c r="M99" s="138"/>
      <c r="N99" s="163"/>
      <c r="O99" s="163"/>
      <c r="P99" s="220"/>
      <c r="Q99" s="220"/>
      <c r="R99" s="162"/>
      <c r="S99" s="162"/>
      <c r="T99" s="138"/>
      <c r="U99" s="163"/>
      <c r="V99" s="163"/>
    </row>
    <row r="100" spans="1:23" ht="15" customHeight="1" x14ac:dyDescent="0.2">
      <c r="B100" s="139"/>
      <c r="C100" s="211" t="s">
        <v>13</v>
      </c>
      <c r="D100" s="211"/>
      <c r="E100" s="211"/>
      <c r="F100" s="211" t="s">
        <v>11</v>
      </c>
      <c r="G100" s="211"/>
      <c r="H100" s="211"/>
      <c r="I100" s="140"/>
      <c r="J100" s="140"/>
      <c r="K100" s="140"/>
      <c r="L100" s="141"/>
      <c r="M100" s="142"/>
      <c r="N100" s="219"/>
      <c r="O100" s="219"/>
      <c r="P100" s="218"/>
      <c r="Q100" s="218"/>
      <c r="R100" s="216"/>
      <c r="S100" s="216"/>
      <c r="T100" s="138"/>
      <c r="U100" s="163"/>
      <c r="V100" s="163"/>
    </row>
    <row r="101" spans="1:23" ht="15" customHeight="1" x14ac:dyDescent="0.2">
      <c r="B101" s="52"/>
      <c r="C101" s="52"/>
      <c r="D101" s="52"/>
      <c r="E101" s="52"/>
      <c r="F101" s="98"/>
      <c r="G101" s="98"/>
      <c r="L101" s="143"/>
      <c r="M101" s="143"/>
      <c r="N101" s="143"/>
      <c r="O101" s="143"/>
      <c r="P101" s="98"/>
      <c r="Q101" s="98"/>
    </row>
    <row r="102" spans="1:23" ht="15" customHeight="1" x14ac:dyDescent="0.2">
      <c r="B102" s="144"/>
      <c r="C102" s="208"/>
      <c r="D102" s="208"/>
      <c r="I102" s="145"/>
      <c r="J102" s="145"/>
      <c r="K102" s="145"/>
      <c r="L102" s="145"/>
    </row>
    <row r="103" spans="1:23" ht="12" customHeight="1" x14ac:dyDescent="0.2"/>
    <row r="104" spans="1:23" ht="15" customHeight="1" x14ac:dyDescent="0.2"/>
    <row r="105" spans="1:23" ht="15" customHeight="1" x14ac:dyDescent="0.25">
      <c r="W105" s="146"/>
    </row>
    <row r="106" spans="1:23" ht="15" customHeight="1" x14ac:dyDescent="0.2"/>
    <row r="107" spans="1:23" ht="15" customHeight="1" x14ac:dyDescent="0.25">
      <c r="A107" s="147"/>
    </row>
    <row r="108" spans="1:23" ht="15" customHeight="1" x14ac:dyDescent="0.2"/>
    <row r="109" spans="1:23" ht="15" customHeight="1" x14ac:dyDescent="0.2"/>
    <row r="110" spans="1:23" ht="15" customHeight="1" x14ac:dyDescent="0.2"/>
    <row r="111" spans="1:23" ht="15" customHeight="1" x14ac:dyDescent="0.2"/>
    <row r="112" spans="1:23" ht="15" customHeight="1" x14ac:dyDescent="0.2"/>
    <row r="113" spans="1:35" ht="15" customHeight="1" x14ac:dyDescent="0.2"/>
    <row r="114" spans="1:35" ht="15" customHeight="1" x14ac:dyDescent="0.2"/>
    <row r="115" spans="1:35" ht="15" customHeight="1" x14ac:dyDescent="0.2"/>
    <row r="116" spans="1:35" ht="15" customHeight="1" x14ac:dyDescent="0.2"/>
    <row r="117" spans="1:35" ht="15" customHeight="1" x14ac:dyDescent="0.2"/>
    <row r="118" spans="1:35" ht="15" customHeight="1" x14ac:dyDescent="0.2"/>
    <row r="119" spans="1:35" ht="12" customHeight="1" x14ac:dyDescent="0.2"/>
    <row r="120" spans="1:35" ht="15" customHeight="1" x14ac:dyDescent="0.2"/>
    <row r="121" spans="1:35" ht="15.95" customHeight="1" x14ac:dyDescent="0.2"/>
    <row r="122" spans="1:35" ht="15.95" customHeight="1" x14ac:dyDescent="0.2">
      <c r="AB122" s="5" t="str">
        <f>RTD("cqg.rtd", ,"ContractData",AD122, "T_CVol")</f>
        <v>Obligatory parameter &lt;contract&gt;(position - 1) is not specified</v>
      </c>
    </row>
    <row r="123" spans="1:35" ht="15.95" customHeight="1" x14ac:dyDescent="0.2">
      <c r="AB123" s="5" t="str">
        <f>RTD("cqg.rtd", ,"ContractData",AD123, "T_CVol")</f>
        <v>Obligatory parameter &lt;contract&gt;(position - 1) is not specified</v>
      </c>
    </row>
    <row r="124" spans="1:35" ht="15.95" customHeight="1" x14ac:dyDescent="0.2">
      <c r="AB124" s="5" t="str">
        <f>RTD("cqg.rtd", ,"ContractData",AD124, "T_CVol")</f>
        <v>Obligatory parameter &lt;contract&gt;(position - 1) is not specified</v>
      </c>
    </row>
    <row r="125" spans="1:35" ht="15.95" customHeight="1" x14ac:dyDescent="0.2">
      <c r="AB125" s="5" t="str">
        <f>RTD("cqg.rtd", ,"ContractData",AD125, "T_CVol")</f>
        <v>Obligatory parameter &lt;contract&gt;(position - 1) is not specified</v>
      </c>
    </row>
    <row r="126" spans="1:35" ht="15.95" customHeight="1" x14ac:dyDescent="0.2">
      <c r="AB126" s="5" t="str">
        <f>RTD("cqg.rtd", ,"ContractData",AD126, "T_CVol")</f>
        <v>Obligatory parameter &lt;contract&gt;(position - 1) is not specified</v>
      </c>
    </row>
    <row r="127" spans="1:35" s="149" customFormat="1" ht="20.100000000000001" customHeight="1" x14ac:dyDescent="0.2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5"/>
      <c r="Y127" s="5"/>
      <c r="Z127" s="5"/>
      <c r="AA127" s="5"/>
      <c r="AB127" s="5" t="str">
        <f>RTD("cqg.rtd", ,"ContractData",AD127, "T_CVol")</f>
        <v>Obligatory parameter &lt;contract&gt;(position - 1) is not specified</v>
      </c>
      <c r="AC127" s="5"/>
      <c r="AD127" s="5"/>
      <c r="AE127" s="5"/>
      <c r="AF127" s="148"/>
      <c r="AG127" s="148"/>
      <c r="AH127" s="148"/>
      <c r="AI127" s="148"/>
    </row>
    <row r="128" spans="1:35" ht="15.95" customHeight="1" x14ac:dyDescent="0.2">
      <c r="AB128" s="5" t="str">
        <f>RTD("cqg.rtd", ,"ContractData",AD128, "T_CVol")</f>
        <v>Obligatory parameter &lt;contract&gt;(position - 1) is not specified</v>
      </c>
    </row>
    <row r="129" spans="24:31" ht="15.95" customHeight="1" x14ac:dyDescent="0.25">
      <c r="X129" s="146"/>
      <c r="Y129" s="148"/>
      <c r="Z129" s="148"/>
      <c r="AA129" s="148"/>
      <c r="AB129" s="148"/>
      <c r="AC129" s="148"/>
      <c r="AD129" s="148"/>
      <c r="AE129" s="148"/>
    </row>
    <row r="130" spans="24:31" ht="15" customHeight="1" x14ac:dyDescent="0.2"/>
  </sheetData>
  <sheetProtection algorithmName="SHA-512" hashValue="fqs40KnB62T1LBH+jJTu8jS/PwDtfnePGvfslYTExqXDtOMw7qUtNe8GVQjxUVoT4+kBir2d3U9tDeidrcjlrg==" saltValue="kGDmNkCQ4R22Ph2BsZf3ZQ==" spinCount="100000" sheet="1" objects="1" scenarios="1" selectLockedCells="1" selectUnlockedCells="1"/>
  <mergeCells count="44">
    <mergeCell ref="B25:C25"/>
    <mergeCell ref="C3:J5"/>
    <mergeCell ref="K3:S5"/>
    <mergeCell ref="T3:U5"/>
    <mergeCell ref="B4:B5"/>
    <mergeCell ref="B7:B8"/>
    <mergeCell ref="C7:C8"/>
    <mergeCell ref="D7:E8"/>
    <mergeCell ref="F7:I8"/>
    <mergeCell ref="J7:J10"/>
    <mergeCell ref="B9:B10"/>
    <mergeCell ref="C9:C10"/>
    <mergeCell ref="D9:E10"/>
    <mergeCell ref="F9:G10"/>
    <mergeCell ref="H9:I10"/>
    <mergeCell ref="K13:K15"/>
    <mergeCell ref="B72:I73"/>
    <mergeCell ref="B26:I27"/>
    <mergeCell ref="K26:R27"/>
    <mergeCell ref="B36:G36"/>
    <mergeCell ref="K36:Q36"/>
    <mergeCell ref="B50:C50"/>
    <mergeCell ref="K50:L50"/>
    <mergeCell ref="B51:I52"/>
    <mergeCell ref="K51:R52"/>
    <mergeCell ref="B61:G61"/>
    <mergeCell ref="K61:O61"/>
    <mergeCell ref="B71:C71"/>
    <mergeCell ref="B75:C75"/>
    <mergeCell ref="B76:I77"/>
    <mergeCell ref="K76:R77"/>
    <mergeCell ref="B85:F85"/>
    <mergeCell ref="K85:M85"/>
    <mergeCell ref="C102:D102"/>
    <mergeCell ref="U99:V99"/>
    <mergeCell ref="C100:E100"/>
    <mergeCell ref="F100:H100"/>
    <mergeCell ref="N100:O100"/>
    <mergeCell ref="P100:Q100"/>
    <mergeCell ref="R100:S100"/>
    <mergeCell ref="U100:V100"/>
    <mergeCell ref="N99:O99"/>
    <mergeCell ref="P99:Q99"/>
    <mergeCell ref="R99:S99"/>
  </mergeCells>
  <conditionalFormatting sqref="D101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{59052F82-CCEB-46CF-AC46-764DFF2B337F}</x14:id>
        </ext>
      </extLst>
    </cfRule>
    <cfRule type="expression" dxfId="0" priority="17">
      <formula>#REF!&lt;0</formula>
    </cfRule>
  </conditionalFormatting>
  <conditionalFormatting sqref="G13:G24">
    <cfRule type="colorScale" priority="15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38:G49 G29:G35">
    <cfRule type="colorScale" priority="1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69:G70 G54:G60">
    <cfRule type="colorScale" priority="21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79:G84">
    <cfRule type="colorScale" priority="25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85:G98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{BA511D95-38DF-498E-B963-56B4DB3D9CA7}</x14:id>
        </ext>
      </extLst>
    </cfRule>
  </conditionalFormatting>
  <conditionalFormatting sqref="H13:H24">
    <cfRule type="dataBar" priority="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{F30D2CC0-01F5-4E8E-9273-98A3DF0CD819}</x14:id>
        </ext>
      </extLst>
    </cfRule>
  </conditionalFormatting>
  <conditionalFormatting sqref="H29:H49"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{8FCC51E6-DB23-46C3-A493-6A5FCE459E65}</x14:id>
        </ext>
      </extLst>
    </cfRule>
  </conditionalFormatting>
  <conditionalFormatting sqref="H69:H70 H54:H61">
    <cfRule type="dataBar" priority="2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{EBBF7900-2B82-40EB-8B28-CEFB38E7C28A}</x14:id>
        </ext>
      </extLst>
    </cfRule>
  </conditionalFormatting>
  <conditionalFormatting sqref="H79:H98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{D00BC0A5-91AD-4FF2-AB11-4F92E0B47627}</x14:id>
        </ext>
      </extLst>
    </cfRule>
  </conditionalFormatting>
  <conditionalFormatting sqref="I54:I70">
    <cfRule type="colorScale" priority="23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79:I98">
    <cfRule type="colorScale" priority="27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13:J24">
    <cfRule type="colorScale" priority="14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38:J49 I29:I37">
    <cfRule type="colorScale" priority="19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54:J70">
    <cfRule type="colorScale" priority="24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82:J98">
    <cfRule type="colorScale" priority="28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P29:P35">
    <cfRule type="colorScale" priority="1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38:P40">
    <cfRule type="colorScale" priority="9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54:P58">
    <cfRule type="colorScale" priority="7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P79:P81">
    <cfRule type="colorScale" priority="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Q29:Q35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{57FCF62B-EECC-42FF-9061-A7143C6FE067}</x14:id>
        </ext>
      </extLst>
    </cfRule>
  </conditionalFormatting>
  <conditionalFormatting sqref="Q38:Q40">
    <cfRule type="colorScale" priority="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Q54:Q58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{1C189D23-BB98-4823-8D72-E4CC7B82446C}</x14:id>
        </ext>
      </extLst>
    </cfRule>
  </conditionalFormatting>
  <conditionalFormatting sqref="Q79:Q81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{28B2963A-FB49-47B0-A44D-5BD643F434DC}</x14:id>
        </ext>
      </extLst>
    </cfRule>
  </conditionalFormatting>
  <conditionalFormatting sqref="R29:R35">
    <cfRule type="colorScale" priority="10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R54:R58">
    <cfRule type="colorScale" priority="5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R79:R81">
    <cfRule type="colorScale" priority="1">
      <colorScale>
        <cfvo type="min"/>
        <cfvo type="percentile" val="50"/>
        <cfvo type="max"/>
        <color theme="1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9052F82-CCEB-46CF-AC46-764DFF2B337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D101</xm:sqref>
        </x14:conditionalFormatting>
        <x14:conditionalFormatting xmlns:xm="http://schemas.microsoft.com/office/excel/2006/main">
          <x14:cfRule type="dataBar" id="{BA511D95-38DF-498E-B963-56B4DB3D9CA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G85:G98</xm:sqref>
        </x14:conditionalFormatting>
        <x14:conditionalFormatting xmlns:xm="http://schemas.microsoft.com/office/excel/2006/main">
          <x14:cfRule type="dataBar" id="{F30D2CC0-01F5-4E8E-9273-98A3DF0CD81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8FCC51E6-DB23-46C3-A493-6A5FCE459E6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H29:H49</xm:sqref>
        </x14:conditionalFormatting>
        <x14:conditionalFormatting xmlns:xm="http://schemas.microsoft.com/office/excel/2006/main">
          <x14:cfRule type="dataBar" id="{EBBF7900-2B82-40EB-8B28-CEFB38E7C28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H69:H70 H54:H61</xm:sqref>
        </x14:conditionalFormatting>
        <x14:conditionalFormatting xmlns:xm="http://schemas.microsoft.com/office/excel/2006/main">
          <x14:cfRule type="dataBar" id="{D00BC0A5-91AD-4FF2-AB11-4F92E0B4762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H79:H98</xm:sqref>
        </x14:conditionalFormatting>
        <x14:conditionalFormatting xmlns:xm="http://schemas.microsoft.com/office/excel/2006/main">
          <x14:cfRule type="dataBar" id="{57FCF62B-EECC-42FF-9061-A7143C6FE06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Q29:Q35</xm:sqref>
        </x14:conditionalFormatting>
        <x14:conditionalFormatting xmlns:xm="http://schemas.microsoft.com/office/excel/2006/main">
          <x14:cfRule type="dataBar" id="{1C189D23-BB98-4823-8D72-E4CC7B82446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Q54:Q58</xm:sqref>
        </x14:conditionalFormatting>
        <x14:conditionalFormatting xmlns:xm="http://schemas.microsoft.com/office/excel/2006/main">
          <x14:cfRule type="dataBar" id="{28B2963A-FB49-47B0-A44D-5BD643F434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Q79:Q81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73047-37E1-4897-B114-17BB41E3DB65}">
  <dimension ref="A1:L58"/>
  <sheetViews>
    <sheetView workbookViewId="0">
      <selection activeCell="J10" sqref="J10"/>
    </sheetView>
  </sheetViews>
  <sheetFormatPr defaultRowHeight="16.5" x14ac:dyDescent="0.3"/>
  <cols>
    <col min="1" max="1" width="19.375" style="1" customWidth="1"/>
    <col min="2" max="4" width="9" style="153"/>
    <col min="5" max="6" width="9" style="1"/>
    <col min="7" max="7" width="9" style="154"/>
    <col min="8" max="16384" width="9" style="1"/>
  </cols>
  <sheetData>
    <row r="1" spans="1:12" x14ac:dyDescent="0.3">
      <c r="A1" s="1" t="s">
        <v>21</v>
      </c>
      <c r="B1" s="153">
        <f>RTD("cqg.rtd", ,"ContractData",A1,"Bid",,"T")</f>
        <v>6080</v>
      </c>
      <c r="C1" s="153">
        <f>RTD("cqg.rtd", ,"ContractData",A1,"Ask",,"T")</f>
        <v>6129</v>
      </c>
      <c r="D1" s="153">
        <f>RTD("cqg.rtd", ,"ContractData",A1,"LastTrade",,"T")</f>
        <v>6125</v>
      </c>
      <c r="E1" s="154">
        <f>IFERROR(AVERAGE(B1:C1),"")</f>
        <v>6104.5</v>
      </c>
      <c r="F1" s="154">
        <f>IFERROR(IF(OR(D1&lt;=B1,D1&gt;=C1),E1,D1),"")</f>
        <v>6125</v>
      </c>
      <c r="G1" s="154">
        <f>IF(RTD("cqg.rtd", ,"ContractData",A1,"T_Settlement",,"T")="",IF(OR(B1="",C1=""),NA(),F1),RTD("cqg.rtd", ,"ContractData",A1,"T_Settlement",,"T"))</f>
        <v>6125</v>
      </c>
      <c r="J1" s="1">
        <f>RTD("cqg.rtd", ,"ContractData",A1,"Bid",,"T")</f>
        <v>6080</v>
      </c>
      <c r="K1" s="1">
        <f>RTD("cqg.rtd", ,"ContractData",A1,"Ask",,"T")</f>
        <v>6129</v>
      </c>
      <c r="L1" s="1">
        <f>RTD("cqg.rtd", ,"ContractData",A1,"LastTrade",,"T")</f>
        <v>6125</v>
      </c>
    </row>
    <row r="2" spans="1:12" x14ac:dyDescent="0.3">
      <c r="A2" s="1" t="s">
        <v>22</v>
      </c>
      <c r="B2" s="153" t="str">
        <f>RTD("cqg.rtd", ,"ContractData",A2,"Bid",,"T")</f>
        <v/>
      </c>
      <c r="C2" s="153">
        <f>RTD("cqg.rtd", ,"ContractData",A2,"Ask",,"T")</f>
        <v>6069</v>
      </c>
      <c r="D2" s="153">
        <f>RTD("cqg.rtd", ,"ContractData",A2,"LastTrade",,"T")</f>
        <v>6069</v>
      </c>
      <c r="E2" s="154">
        <f t="shared" ref="E2:E11" si="0">IFERROR(AVERAGE(B2:C2),"")</f>
        <v>6069</v>
      </c>
      <c r="F2" s="154">
        <f t="shared" ref="F2:F11" si="1">IFERROR(IF(OR(D2&lt;=B2,D2&gt;=C2),E2,D2),"")</f>
        <v>6069</v>
      </c>
      <c r="G2" s="154" t="e">
        <f>IF(RTD("cqg.rtd", ,"ContractData",A2,"T_Settlement",,"T")="",IF(OR(B2="",C2=""),NA(),F2),RTD("cqg.rtd", ,"ContractData",A2,"T_Settlement",,"T"))</f>
        <v>#N/A</v>
      </c>
    </row>
    <row r="3" spans="1:12" x14ac:dyDescent="0.3">
      <c r="A3" s="1" t="s">
        <v>23</v>
      </c>
      <c r="B3" s="153" t="str">
        <f>RTD("cqg.rtd", ,"ContractData",A3,"Bid",,"T")</f>
        <v/>
      </c>
      <c r="C3" s="153">
        <f>RTD("cqg.rtd", ,"ContractData",A3,"Ask",,"T")</f>
        <v>6129</v>
      </c>
      <c r="D3" s="153">
        <f>RTD("cqg.rtd", ,"ContractData",A3,"LastTrade",,"T")</f>
        <v>6030</v>
      </c>
      <c r="E3" s="154">
        <f t="shared" si="0"/>
        <v>6129</v>
      </c>
      <c r="F3" s="154">
        <f t="shared" si="1"/>
        <v>6129</v>
      </c>
      <c r="G3" s="154" t="e">
        <f>IF(RTD("cqg.rtd", ,"ContractData",A3,"T_Settlement",,"T")="",IF(OR(B3="",C3=""),NA(),F3),RTD("cqg.rtd", ,"ContractData",A3,"T_Settlement",,"T"))</f>
        <v>#N/A</v>
      </c>
    </row>
    <row r="4" spans="1:12" x14ac:dyDescent="0.3">
      <c r="A4" s="1" t="s">
        <v>24</v>
      </c>
      <c r="B4" s="153" t="str">
        <f>RTD("cqg.rtd", ,"ContractData",A4,"Bid",,"T")</f>
        <v/>
      </c>
      <c r="C4" s="153">
        <f>RTD("cqg.rtd", ,"ContractData",A4,"Ask",,"T")</f>
        <v>6019</v>
      </c>
      <c r="D4" s="153">
        <f>RTD("cqg.rtd", ,"ContractData",A4,"LastTrade",,"T")</f>
        <v>5860</v>
      </c>
      <c r="E4" s="154">
        <f t="shared" si="0"/>
        <v>6019</v>
      </c>
      <c r="F4" s="154">
        <f t="shared" si="1"/>
        <v>6019</v>
      </c>
      <c r="G4" s="154" t="e">
        <f>IF(RTD("cqg.rtd", ,"ContractData",A4,"T_Settlement",,"T")="",IF(OR(B4="",C4=""),NA(),F4),RTD("cqg.rtd", ,"ContractData",A4,"T_Settlement",,"T"))</f>
        <v>#N/A</v>
      </c>
      <c r="J4" s="154"/>
    </row>
    <row r="5" spans="1:12" x14ac:dyDescent="0.3">
      <c r="A5" s="1" t="s">
        <v>25</v>
      </c>
      <c r="B5" s="153" t="str">
        <f>RTD("cqg.rtd", ,"ContractData",A5,"Bid",,"T")</f>
        <v/>
      </c>
      <c r="C5" s="153">
        <f>RTD("cqg.rtd", ,"ContractData",A5,"Ask",,"T")</f>
        <v>5851</v>
      </c>
      <c r="D5" s="153">
        <f>RTD("cqg.rtd", ,"ContractData",A5,"LastTrade",,"T")</f>
        <v>5851</v>
      </c>
      <c r="E5" s="154">
        <f t="shared" si="0"/>
        <v>5851</v>
      </c>
      <c r="F5" s="154">
        <f t="shared" si="1"/>
        <v>5851</v>
      </c>
      <c r="G5" s="154" t="e">
        <f>IF(RTD("cqg.rtd", ,"ContractData",A5,"T_Settlement",,"T")="",IF(OR(B5="",C5=""),NA(),F5),RTD("cqg.rtd", ,"ContractData",A5,"T_Settlement",,"T"))</f>
        <v>#N/A</v>
      </c>
    </row>
    <row r="6" spans="1:12" x14ac:dyDescent="0.3">
      <c r="A6" s="1" t="s">
        <v>26</v>
      </c>
      <c r="B6" s="153" t="str">
        <f>RTD("cqg.rtd", ,"ContractData",A6,"Bid",,"T")</f>
        <v/>
      </c>
      <c r="C6" s="153" t="str">
        <f>RTD("cqg.rtd", ,"ContractData",A6,"Ask",,"T")</f>
        <v/>
      </c>
      <c r="D6" s="153" t="str">
        <f>RTD("cqg.rtd", ,"ContractData",A6,"LastTrade",,"T")</f>
        <v/>
      </c>
      <c r="E6" s="154" t="str">
        <f t="shared" si="0"/>
        <v/>
      </c>
      <c r="F6" s="154" t="str">
        <f t="shared" si="1"/>
        <v/>
      </c>
      <c r="G6" s="154" t="e">
        <f>IF(RTD("cqg.rtd", ,"ContractData",A6,"T_Settlement",,"T")="",IF(OR(B6="",C6=""),NA(),F6),RTD("cqg.rtd", ,"ContractData",A6,"T_Settlement",,"T"))</f>
        <v>#N/A</v>
      </c>
    </row>
    <row r="7" spans="1:12" x14ac:dyDescent="0.3">
      <c r="A7" s="1" t="s">
        <v>27</v>
      </c>
      <c r="B7" s="153">
        <f>RTD("cqg.rtd", ,"ContractData",A7,"Bid",,"T")</f>
        <v>4107</v>
      </c>
      <c r="C7" s="153">
        <f>RTD("cqg.rtd", ,"ContractData",A7,"Ask",,"T")</f>
        <v>4130</v>
      </c>
      <c r="D7" s="153">
        <f>RTD("cqg.rtd", ,"ContractData",A7,"LastTrade",,"T")</f>
        <v>4120</v>
      </c>
      <c r="E7" s="154">
        <f t="shared" si="0"/>
        <v>4118.5</v>
      </c>
      <c r="F7" s="154">
        <f t="shared" si="1"/>
        <v>4120</v>
      </c>
      <c r="G7" s="154">
        <f>IF(RTD("cqg.rtd", ,"ContractData",A7,"T_Settlement",,"T")="",IF(OR(B7="",C7=""),NA(),F7),RTD("cqg.rtd", ,"ContractData",A7,"T_Settlement",,"T"))</f>
        <v>4120</v>
      </c>
    </row>
    <row r="8" spans="1:12" x14ac:dyDescent="0.3">
      <c r="A8" s="1" t="s">
        <v>28</v>
      </c>
      <c r="B8" s="153">
        <f>RTD("cqg.rtd", ,"ContractData",A8,"Bid",,"T")</f>
        <v>3996</v>
      </c>
      <c r="C8" s="153">
        <f>RTD("cqg.rtd", ,"ContractData",A8,"Ask",,"T")</f>
        <v>4009</v>
      </c>
      <c r="D8" s="153">
        <f>RTD("cqg.rtd", ,"ContractData",A8,"LastTrade",,"T")</f>
        <v>4000</v>
      </c>
      <c r="E8" s="154">
        <f t="shared" si="0"/>
        <v>4002.5</v>
      </c>
      <c r="F8" s="154">
        <f t="shared" si="1"/>
        <v>4000</v>
      </c>
      <c r="G8" s="154">
        <f>IF(RTD("cqg.rtd", ,"ContractData",A8,"T_Settlement",,"T")="",IF(OR(B8="",C8=""),NA(),F8),RTD("cqg.rtd", ,"ContractData",A8,"T_Settlement",,"T"))</f>
        <v>4000</v>
      </c>
    </row>
    <row r="9" spans="1:12" x14ac:dyDescent="0.3">
      <c r="A9" s="1" t="s">
        <v>29</v>
      </c>
      <c r="B9" s="153">
        <f>RTD("cqg.rtd", ,"ContractData",A9,"Bid",,"T")</f>
        <v>4046.2000000000003</v>
      </c>
      <c r="C9" s="153">
        <f>RTD("cqg.rtd", ,"ContractData",A9,"Ask",,"T")</f>
        <v>4099.8</v>
      </c>
      <c r="D9" s="153" t="str">
        <f>RTD("cqg.rtd", ,"ContractData",A9,"LastTrade",,"T")</f>
        <v/>
      </c>
      <c r="E9" s="154">
        <f t="shared" si="0"/>
        <v>4073</v>
      </c>
      <c r="F9" s="154">
        <f t="shared" si="1"/>
        <v>4073</v>
      </c>
      <c r="G9" s="154">
        <f>IF(RTD("cqg.rtd", ,"ContractData",A9,"T_Settlement",,"T")="",IF(OR(B9="",C9=""),NA(),F9),RTD("cqg.rtd", ,"ContractData",A9,"T_Settlement",,"T"))</f>
        <v>4073</v>
      </c>
    </row>
    <row r="10" spans="1:12" x14ac:dyDescent="0.3">
      <c r="A10" s="1" t="s">
        <v>30</v>
      </c>
      <c r="B10" s="153">
        <f>RTD("cqg.rtd", ,"ContractData",A10,"Bid",,"T")</f>
        <v>4146.2</v>
      </c>
      <c r="C10" s="153">
        <f>RTD("cqg.rtd", ,"ContractData",A10,"Ask",,"T")</f>
        <v>4179.8</v>
      </c>
      <c r="D10" s="153" t="str">
        <f>RTD("cqg.rtd", ,"ContractData",A10,"LastTrade",,"T")</f>
        <v/>
      </c>
      <c r="E10" s="154">
        <f t="shared" si="0"/>
        <v>4163</v>
      </c>
      <c r="F10" s="154">
        <f t="shared" si="1"/>
        <v>4163</v>
      </c>
      <c r="G10" s="154">
        <f>IF(RTD("cqg.rtd", ,"ContractData",A10,"T_Settlement",,"T")="",IF(OR(B10="",C10=""),NA(),F10),RTD("cqg.rtd", ,"ContractData",A10,"T_Settlement",,"T"))</f>
        <v>4163</v>
      </c>
    </row>
    <row r="11" spans="1:12" x14ac:dyDescent="0.3">
      <c r="A11" s="1" t="s">
        <v>31</v>
      </c>
      <c r="B11" s="153">
        <f>RTD("cqg.rtd", ,"ContractData",A11,"Bid",,"T")</f>
        <v>3646.2000000000003</v>
      </c>
      <c r="C11" s="153">
        <f>RTD("cqg.rtd", ,"ContractData",A11,"Ask",,"T")</f>
        <v>4279.8</v>
      </c>
      <c r="D11" s="153" t="str">
        <f>RTD("cqg.rtd", ,"ContractData",A11,"LastTrade",,"T")</f>
        <v/>
      </c>
      <c r="E11" s="154">
        <f t="shared" si="0"/>
        <v>3963</v>
      </c>
      <c r="F11" s="154">
        <f t="shared" si="1"/>
        <v>3963</v>
      </c>
      <c r="G11" s="154">
        <f>IF(RTD("cqg.rtd", ,"ContractData",A11,"T_Settlement",,"T")="",IF(OR(B11="",C11=""),NA(),F11),RTD("cqg.rtd", ,"ContractData",A11,"T_Settlement",,"T"))</f>
        <v>3963</v>
      </c>
    </row>
    <row r="13" spans="1:12" x14ac:dyDescent="0.3">
      <c r="A13" s="1" t="s">
        <v>15</v>
      </c>
      <c r="B13" s="153">
        <f>RTD("cqg.rtd", ,"ContractData",A13,"Bid",,"T")</f>
        <v>-75</v>
      </c>
      <c r="C13" s="153">
        <f>RTD("cqg.rtd", ,"ContractData",A13,"Ask",,"T")</f>
        <v>-50</v>
      </c>
      <c r="D13" s="153">
        <f>RTD("cqg.rtd", ,"ContractData",A13,"LastTrade",,"T")</f>
        <v>-50</v>
      </c>
      <c r="E13" s="154">
        <f t="shared" ref="E13:E18" si="2">IFERROR(AVERAGE(B13:C13),"")</f>
        <v>-62.5</v>
      </c>
      <c r="F13" s="154">
        <f t="shared" ref="F13:F18" si="3">IFERROR(IF(OR(D13&lt;=B13,D13&gt;=C13),E13,D13),"")</f>
        <v>-62.5</v>
      </c>
      <c r="G13" s="154">
        <f>IF(RTD("cqg.rtd", ,"ContractData",A13,"T_Settlement",,"T")="",IF(OR(B13="",C13=""),NA(),F13),RTD("cqg.rtd", ,"ContractData",A13,"T_Settlement",,"T"))</f>
        <v>-62.5</v>
      </c>
    </row>
    <row r="14" spans="1:12" x14ac:dyDescent="0.3">
      <c r="A14" s="1" t="s">
        <v>16</v>
      </c>
      <c r="B14" s="153">
        <f>RTD("cqg.rtd", ,"ContractData",A14,"Bid",,"T")</f>
        <v>-100</v>
      </c>
      <c r="C14" s="153">
        <f>RTD("cqg.rtd", ,"ContractData",A14,"Ask",,"T")</f>
        <v>-49</v>
      </c>
      <c r="D14" s="153">
        <f>RTD("cqg.rtd", ,"ContractData",A14,"LastTrade",,"T")</f>
        <v>-69</v>
      </c>
      <c r="E14" s="154">
        <f t="shared" si="2"/>
        <v>-74.5</v>
      </c>
      <c r="F14" s="154">
        <f t="shared" si="3"/>
        <v>-69</v>
      </c>
      <c r="G14" s="154">
        <f>IF(RTD("cqg.rtd", ,"ContractData",A14,"T_Settlement",,"T")="",IF(OR(B14="",C14=""),NA(),F14),RTD("cqg.rtd", ,"ContractData",A14,"T_Settlement",,"T"))</f>
        <v>-69</v>
      </c>
    </row>
    <row r="15" spans="1:12" x14ac:dyDescent="0.3">
      <c r="A15" s="1" t="s">
        <v>17</v>
      </c>
      <c r="B15" s="153" t="str">
        <f>RTD("cqg.rtd", ,"ContractData",A15,"Bid",,"T")</f>
        <v/>
      </c>
      <c r="C15" s="153">
        <f>RTD("cqg.rtd", ,"ContractData",A15,"Ask",,"T")</f>
        <v>-10</v>
      </c>
      <c r="D15" s="153" t="str">
        <f>RTD("cqg.rtd", ,"ContractData",A15,"LastTrade",,"T")</f>
        <v/>
      </c>
      <c r="E15" s="154">
        <f t="shared" si="2"/>
        <v>-10</v>
      </c>
      <c r="F15" s="154">
        <f t="shared" si="3"/>
        <v>-10</v>
      </c>
      <c r="G15" s="154" t="e">
        <f>IF(RTD("cqg.rtd", ,"ContractData",A15,"T_Settlement",,"T")="",IF(OR(B15="",C15=""),NA(),F15),RTD("cqg.rtd", ,"ContractData",A15,"T_Settlement",,"T"))</f>
        <v>#N/A</v>
      </c>
    </row>
    <row r="16" spans="1:12" x14ac:dyDescent="0.3">
      <c r="A16" s="1" t="s">
        <v>18</v>
      </c>
      <c r="B16" s="153" t="str">
        <f>RTD("cqg.rtd", ,"ContractData",A16,"Bid",,"T")</f>
        <v/>
      </c>
      <c r="C16" s="153" t="str">
        <f>RTD("cqg.rtd", ,"ContractData",A16,"Ask",,"T")</f>
        <v/>
      </c>
      <c r="D16" s="153" t="str">
        <f>RTD("cqg.rtd", ,"ContractData",A16,"LastTrade",,"T")</f>
        <v/>
      </c>
      <c r="E16" s="154" t="str">
        <f t="shared" si="2"/>
        <v/>
      </c>
      <c r="F16" s="154" t="str">
        <f t="shared" si="3"/>
        <v/>
      </c>
      <c r="G16" s="154" t="e">
        <f>IF(RTD("cqg.rtd", ,"ContractData",A16,"T_Settlement",,"T")="",IF(OR(B16="",C16=""),NA(),F16),RTD("cqg.rtd", ,"ContractData",A16,"T_Settlement",,"T"))</f>
        <v>#N/A</v>
      </c>
    </row>
    <row r="17" spans="1:7" x14ac:dyDescent="0.3">
      <c r="A17" s="1" t="s">
        <v>19</v>
      </c>
      <c r="B17" s="153" t="str">
        <f>RTD("cqg.rtd", ,"ContractData",A17,"Bid",,"T")</f>
        <v/>
      </c>
      <c r="C17" s="153">
        <f>RTD("cqg.rtd", ,"ContractData",A17,"Ask",,"T")</f>
        <v>-220</v>
      </c>
      <c r="D17" s="153" t="str">
        <f>RTD("cqg.rtd", ,"ContractData",A17,"LastTrade",,"T")</f>
        <v/>
      </c>
      <c r="E17" s="154">
        <f t="shared" si="2"/>
        <v>-220</v>
      </c>
      <c r="F17" s="154">
        <f t="shared" si="3"/>
        <v>-220</v>
      </c>
      <c r="G17" s="154" t="e">
        <f>IF(RTD("cqg.rtd", ,"ContractData",A17,"T_Settlement",,"T")="",IF(OR(B17="",C17=""),NA(),F17),RTD("cqg.rtd", ,"ContractData",A17,"T_Settlement",,"T"))</f>
        <v>#N/A</v>
      </c>
    </row>
    <row r="18" spans="1:7" x14ac:dyDescent="0.3">
      <c r="A18" s="1" t="s">
        <v>20</v>
      </c>
      <c r="B18" s="153" t="str">
        <f>RTD("cqg.rtd", ,"ContractData",A18,"Bid",,"T")</f>
        <v/>
      </c>
      <c r="C18" s="153" t="str">
        <f>RTD("cqg.rtd", ,"ContractData",A18,"Ask",,"T")</f>
        <v/>
      </c>
      <c r="D18" s="153" t="str">
        <f>RTD("cqg.rtd", ,"ContractData",A18,"LastTrade",,"T")</f>
        <v/>
      </c>
      <c r="E18" s="154" t="str">
        <f t="shared" si="2"/>
        <v/>
      </c>
      <c r="F18" s="154" t="str">
        <f t="shared" si="3"/>
        <v/>
      </c>
      <c r="G18" s="154" t="e">
        <f>IF(RTD("cqg.rtd", ,"ContractData",A18,"T_Settlement",,"T")="",IF(OR(B18="",C18=""),NA(),F18),RTD("cqg.rtd", ,"ContractData",A18,"T_Settlement",,"T"))</f>
        <v>#N/A</v>
      </c>
    </row>
    <row r="19" spans="1:7" x14ac:dyDescent="0.3">
      <c r="E19" s="154"/>
      <c r="F19" s="154"/>
    </row>
    <row r="20" spans="1:7" x14ac:dyDescent="0.3">
      <c r="A20" s="1" t="s">
        <v>32</v>
      </c>
      <c r="B20" s="153" t="str">
        <f>RTD("cqg.rtd", ,"ContractData",A20,"Bid",,"T")</f>
        <v/>
      </c>
      <c r="C20" s="153" t="str">
        <f>RTD("cqg.rtd", ,"ContractData",A20,"Ask",,"T")</f>
        <v/>
      </c>
      <c r="D20" s="153" t="str">
        <f>RTD("cqg.rtd", ,"ContractData",A20,"LastTrade",,"T")</f>
        <v/>
      </c>
      <c r="E20" s="154" t="str">
        <f t="shared" ref="E20" si="4">IFERROR(AVERAGE(B20:C20),"")</f>
        <v/>
      </c>
      <c r="F20" s="154" t="str">
        <f t="shared" ref="F20" si="5">IFERROR(IF(OR(D20&lt;=B20,D20&gt;=C20),E20,D20),"")</f>
        <v/>
      </c>
      <c r="G20" s="154" t="e">
        <f>IF(RTD("cqg.rtd", ,"ContractData",A20,"T_Settlement",,"T")="",IF(OR(B20="",C20=""),NA(),F20),RTD("cqg.rtd", ,"ContractData",A20,"T_Settlement",,"T"))</f>
        <v>#N/A</v>
      </c>
    </row>
    <row r="21" spans="1:7" x14ac:dyDescent="0.3">
      <c r="A21" s="1" t="s">
        <v>33</v>
      </c>
      <c r="B21" s="153" t="str">
        <f>RTD("cqg.rtd", ,"ContractData",A21,"Bid",,"T")</f>
        <v/>
      </c>
      <c r="C21" s="153">
        <f>RTD("cqg.rtd", ,"ContractData",A21,"Ask",,"T")</f>
        <v>-50</v>
      </c>
      <c r="D21" s="153" t="str">
        <f>RTD("cqg.rtd", ,"ContractData",A21,"LastTrade",,"T")</f>
        <v/>
      </c>
      <c r="E21" s="154">
        <f t="shared" ref="E21:E26" si="6">IFERROR(AVERAGE(B21:C21),"")</f>
        <v>-50</v>
      </c>
      <c r="F21" s="154">
        <f t="shared" ref="F21:F26" si="7">IFERROR(IF(OR(D21&lt;=B21,D21&gt;=C21),E21,D21),"")</f>
        <v>-50</v>
      </c>
      <c r="G21" s="154" t="e">
        <f>IF(RTD("cqg.rtd", ,"ContractData",A21,"T_Settlement",,"T")="",IF(OR(B21="",C21=""),NA(),F21),RTD("cqg.rtd", ,"ContractData",A21,"T_Settlement",,"T"))</f>
        <v>#N/A</v>
      </c>
    </row>
    <row r="22" spans="1:7" x14ac:dyDescent="0.3">
      <c r="A22" s="1" t="s">
        <v>34</v>
      </c>
      <c r="B22" s="153" t="str">
        <f>RTD("cqg.rtd", ,"ContractData",A22,"Bid",,"T")</f>
        <v/>
      </c>
      <c r="C22" s="153" t="str">
        <f>RTD("cqg.rtd", ,"ContractData",A22,"Ask",,"T")</f>
        <v/>
      </c>
      <c r="D22" s="153">
        <f>RTD("cqg.rtd", ,"ContractData",A22,"LastTrade",,"T")</f>
        <v>-180</v>
      </c>
      <c r="E22" s="154" t="str">
        <f t="shared" si="6"/>
        <v/>
      </c>
      <c r="F22" s="154" t="str">
        <f t="shared" si="7"/>
        <v/>
      </c>
      <c r="G22" s="154" t="e">
        <f>IF(RTD("cqg.rtd", ,"ContractData",A22,"T_Settlement",,"T")="",IF(OR(B22="",C22=""),NA(),F22),RTD("cqg.rtd", ,"ContractData",A22,"T_Settlement",,"T"))</f>
        <v>#N/A</v>
      </c>
    </row>
    <row r="23" spans="1:7" x14ac:dyDescent="0.3">
      <c r="A23" s="1" t="s">
        <v>35</v>
      </c>
      <c r="B23" s="153" t="str">
        <f>RTD("cqg.rtd", ,"ContractData",A23,"Bid",,"T")</f>
        <v/>
      </c>
      <c r="C23" s="153" t="str">
        <f>RTD("cqg.rtd", ,"ContractData",A23,"Ask",,"T")</f>
        <v/>
      </c>
      <c r="D23" s="153" t="str">
        <f>RTD("cqg.rtd", ,"ContractData",A23,"LastTrade",,"T")</f>
        <v/>
      </c>
      <c r="E23" s="154" t="str">
        <f t="shared" si="6"/>
        <v/>
      </c>
      <c r="F23" s="154" t="str">
        <f t="shared" si="7"/>
        <v/>
      </c>
      <c r="G23" s="154" t="e">
        <f>IF(RTD("cqg.rtd", ,"ContractData",A23,"T_Settlement",,"T")="",IF(OR(B23="",C23=""),NA(),F23),RTD("cqg.rtd", ,"ContractData",A23,"T_Settlement",,"T"))</f>
        <v>#N/A</v>
      </c>
    </row>
    <row r="24" spans="1:7" x14ac:dyDescent="0.3">
      <c r="A24" s="1" t="s">
        <v>36</v>
      </c>
      <c r="B24" s="153">
        <f>RTD("cqg.rtd", ,"ContractData",A24,"Bid",,"T")</f>
        <v>-1744</v>
      </c>
      <c r="C24" s="153">
        <f>RTD("cqg.rtd", ,"ContractData",A24,"Ask",,"T")</f>
        <v>-1300</v>
      </c>
      <c r="D24" s="153" t="str">
        <f>RTD("cqg.rtd", ,"ContractData",A24,"LastTrade",,"T")</f>
        <v/>
      </c>
      <c r="E24" s="154">
        <f t="shared" si="6"/>
        <v>-1522</v>
      </c>
      <c r="F24" s="154">
        <f t="shared" si="7"/>
        <v>-1522</v>
      </c>
      <c r="G24" s="154">
        <f>IF(RTD("cqg.rtd", ,"ContractData",A24,"T_Settlement",,"T")="",IF(OR(B24="",C24=""),NA(),F24),RTD("cqg.rtd", ,"ContractData",A24,"T_Settlement",,"T"))</f>
        <v>-1522</v>
      </c>
    </row>
    <row r="25" spans="1:7" x14ac:dyDescent="0.3">
      <c r="A25" s="1" t="s">
        <v>37</v>
      </c>
      <c r="B25" s="153">
        <f>RTD("cqg.rtd", ,"ContractData",A25,"Bid",,"T")</f>
        <v>-125</v>
      </c>
      <c r="C25" s="153">
        <f>RTD("cqg.rtd", ,"ContractData",A25,"Ask",,"T")</f>
        <v>-110</v>
      </c>
      <c r="D25" s="153">
        <f>RTD("cqg.rtd", ,"ContractData",A25,"LastTrade",,"T")</f>
        <v>-111</v>
      </c>
      <c r="E25" s="154">
        <f t="shared" si="6"/>
        <v>-117.5</v>
      </c>
      <c r="F25" s="154">
        <f t="shared" si="7"/>
        <v>-111</v>
      </c>
      <c r="G25" s="154">
        <f>IF(RTD("cqg.rtd", ,"ContractData",A25,"T_Settlement",,"T")="",IF(OR(B25="",C25=""),NA(),F25),RTD("cqg.rtd", ,"ContractData",A25,"T_Settlement",,"T"))</f>
        <v>-111</v>
      </c>
    </row>
    <row r="26" spans="1:7" x14ac:dyDescent="0.3">
      <c r="A26" s="1" t="s">
        <v>38</v>
      </c>
      <c r="B26" s="153">
        <f>RTD("cqg.rtd", ,"ContractData",A26,"Bid",,"T")</f>
        <v>50</v>
      </c>
      <c r="C26" s="153">
        <f>RTD("cqg.rtd", ,"ContractData",A26,"Ask",,"T")</f>
        <v>95</v>
      </c>
      <c r="D26" s="153" t="str">
        <f>RTD("cqg.rtd", ,"ContractData",A26,"LastTrade",,"T")</f>
        <v/>
      </c>
      <c r="E26" s="154">
        <f t="shared" si="6"/>
        <v>72.5</v>
      </c>
      <c r="F26" s="154">
        <f t="shared" si="7"/>
        <v>72.5</v>
      </c>
      <c r="G26" s="154">
        <f>IF(RTD("cqg.rtd", ,"ContractData",A26,"T_Settlement",,"T")="",IF(OR(B26="",C26=""),NA(),F26),RTD("cqg.rtd", ,"ContractData",A26,"T_Settlement",,"T"))</f>
        <v>72.5</v>
      </c>
    </row>
    <row r="28" spans="1:7" x14ac:dyDescent="0.3">
      <c r="A28" s="1" t="s">
        <v>39</v>
      </c>
      <c r="B28" s="153" t="str">
        <f>RTD("cqg.rtd", ,"ContractData",A28,"Bid",,"T")</f>
        <v/>
      </c>
      <c r="C28" s="153">
        <f>RTD("cqg.rtd", ,"ContractData",A28,"Ask",,"T")</f>
        <v>-61</v>
      </c>
      <c r="D28" s="153" t="str">
        <f>RTD("cqg.rtd", ,"ContractData",A28,"LastTrade",,"T")</f>
        <v/>
      </c>
      <c r="E28" s="154">
        <f t="shared" ref="E28:E33" si="8">IFERROR(AVERAGE(B28:C28),"")</f>
        <v>-61</v>
      </c>
      <c r="F28" s="154">
        <f t="shared" ref="F28:F33" si="9">IFERROR(IF(OR(D28&lt;=B28,D28&gt;=C28),E28,D28),"")</f>
        <v>-61</v>
      </c>
      <c r="G28" s="154" t="e">
        <f>IF(RTD("cqg.rtd", ,"ContractData",A28,"T_Settlement",,"T")="",IF(OR(B28="",C28=""),NA(),F28),RTD("cqg.rtd", ,"ContractData",A28,"T_Settlement",,"T"))</f>
        <v>#N/A</v>
      </c>
    </row>
    <row r="29" spans="1:7" x14ac:dyDescent="0.3">
      <c r="A29" s="1" t="s">
        <v>40</v>
      </c>
      <c r="B29" s="153">
        <f>RTD("cqg.rtd", ,"ContractData",A29,"Bid",,"T")</f>
        <v>-214.8</v>
      </c>
      <c r="C29" s="153">
        <f>RTD("cqg.rtd", ,"ContractData",A29,"Ask",,"T")</f>
        <v>-201</v>
      </c>
      <c r="D29" s="153">
        <f>RTD("cqg.rtd", ,"ContractData",A29,"LastTrade",,"T")</f>
        <v>-210</v>
      </c>
      <c r="E29" s="154">
        <f t="shared" si="8"/>
        <v>-207.9</v>
      </c>
      <c r="F29" s="154">
        <f t="shared" si="9"/>
        <v>-210</v>
      </c>
      <c r="G29" s="154">
        <f>IF(RTD("cqg.rtd", ,"ContractData",A29,"T_Settlement",,"T")="",IF(OR(B29="",C29=""),NA(),F29),RTD("cqg.rtd", ,"ContractData",A29,"T_Settlement",,"T"))</f>
        <v>-210</v>
      </c>
    </row>
    <row r="30" spans="1:7" x14ac:dyDescent="0.3">
      <c r="A30" s="1" t="s">
        <v>41</v>
      </c>
      <c r="B30" s="153" t="str">
        <f>RTD("cqg.rtd", ,"ContractData",A30,"Bid",,"T")</f>
        <v/>
      </c>
      <c r="C30" s="153" t="str">
        <f>RTD("cqg.rtd", ,"ContractData",A30,"Ask",,"T")</f>
        <v/>
      </c>
      <c r="D30" s="153" t="str">
        <f>RTD("cqg.rtd", ,"ContractData",A30,"LastTrade",,"T")</f>
        <v/>
      </c>
      <c r="E30" s="154" t="str">
        <f t="shared" si="8"/>
        <v/>
      </c>
      <c r="F30" s="154" t="str">
        <f t="shared" si="9"/>
        <v/>
      </c>
      <c r="G30" s="154" t="e">
        <f>IF(RTD("cqg.rtd", ,"ContractData",A30,"T_Settlement",,"T")="",IF(OR(B30="",C30=""),NA(),F30),RTD("cqg.rtd", ,"ContractData",A30,"T_Settlement",,"T"))</f>
        <v>#N/A</v>
      </c>
    </row>
    <row r="31" spans="1:7" x14ac:dyDescent="0.3">
      <c r="A31" s="1" t="s">
        <v>42</v>
      </c>
      <c r="B31" s="153">
        <f>RTD("cqg.rtd", ,"ContractData",A31,"Bid",,"T")</f>
        <v>-1912</v>
      </c>
      <c r="C31" s="153" t="str">
        <f>RTD("cqg.rtd", ,"ContractData",A31,"Ask",,"T")</f>
        <v/>
      </c>
      <c r="D31" s="153" t="str">
        <f>RTD("cqg.rtd", ,"ContractData",A31,"LastTrade",,"T")</f>
        <v/>
      </c>
      <c r="E31" s="154">
        <f t="shared" si="8"/>
        <v>-1912</v>
      </c>
      <c r="F31" s="154">
        <f t="shared" si="9"/>
        <v>-1912</v>
      </c>
      <c r="G31" s="154" t="e">
        <f>IF(RTD("cqg.rtd", ,"ContractData",A31,"T_Settlement",,"T")="",IF(OR(B31="",C31=""),NA(),F31),RTD("cqg.rtd", ,"ContractData",A31,"T_Settlement",,"T"))</f>
        <v>#N/A</v>
      </c>
    </row>
    <row r="32" spans="1:7" x14ac:dyDescent="0.3">
      <c r="A32" s="1" t="s">
        <v>43</v>
      </c>
      <c r="B32" s="153" t="str">
        <f>RTD("cqg.rtd", ,"ContractData",A32,"Bid",,"T")</f>
        <v/>
      </c>
      <c r="C32" s="153" t="str">
        <f>RTD("cqg.rtd", ,"ContractData",A32,"Ask",,"T")</f>
        <v/>
      </c>
      <c r="D32" s="153" t="str">
        <f>RTD("cqg.rtd", ,"ContractData",A32,"LastTrade",,"T")</f>
        <v/>
      </c>
      <c r="E32" s="154" t="str">
        <f t="shared" si="8"/>
        <v/>
      </c>
      <c r="F32" s="154" t="str">
        <f t="shared" si="9"/>
        <v/>
      </c>
      <c r="G32" s="154" t="e">
        <f>IF(RTD("cqg.rtd", ,"ContractData",A32,"T_Settlement",,"T")="",IF(OR(B32="",C32=""),NA(),F32),RTD("cqg.rtd", ,"ContractData",A32,"T_Settlement",,"T"))</f>
        <v>#N/A</v>
      </c>
    </row>
    <row r="33" spans="1:7" x14ac:dyDescent="0.3">
      <c r="A33" s="1" t="s">
        <v>44</v>
      </c>
      <c r="B33" s="153">
        <f>RTD("cqg.rtd", ,"ContractData",A33,"Bid",,"T")</f>
        <v>65</v>
      </c>
      <c r="C33" s="153">
        <f>RTD("cqg.rtd", ,"ContractData",A33,"Ask",,"T")</f>
        <v>125</v>
      </c>
      <c r="D33" s="153" t="str">
        <f>RTD("cqg.rtd", ,"ContractData",A33,"LastTrade",,"T")</f>
        <v/>
      </c>
      <c r="E33" s="154">
        <f t="shared" si="8"/>
        <v>95</v>
      </c>
      <c r="F33" s="154">
        <f t="shared" si="9"/>
        <v>95</v>
      </c>
      <c r="G33" s="154">
        <f>IF(RTD("cqg.rtd", ,"ContractData",A33,"T_Settlement",,"T")="",IF(OR(B33="",C33=""),NA(),F33),RTD("cqg.rtd", ,"ContractData",A33,"T_Settlement",,"T"))</f>
        <v>95</v>
      </c>
    </row>
    <row r="34" spans="1:7" x14ac:dyDescent="0.3">
      <c r="E34" s="154"/>
      <c r="F34" s="154"/>
    </row>
    <row r="36" spans="1:7" x14ac:dyDescent="0.3">
      <c r="A36" s="1" t="s">
        <v>45</v>
      </c>
      <c r="B36" s="153" t="str">
        <f>RTD("cqg.rtd", ,"ContractData",A36,"Bid",,"T")</f>
        <v/>
      </c>
      <c r="C36" s="153">
        <f>RTD("cqg.rtd", ,"ContractData",A36,"Ask",,"T")</f>
        <v>-229</v>
      </c>
      <c r="D36" s="153" t="str">
        <f>RTD("cqg.rtd", ,"ContractData",A36,"LastTrade",,"T")</f>
        <v/>
      </c>
      <c r="E36" s="154">
        <f t="shared" ref="E36:E40" si="10">IFERROR(AVERAGE(B36:C36),"")</f>
        <v>-229</v>
      </c>
      <c r="F36" s="154">
        <f t="shared" ref="F36:F40" si="11">IFERROR(IF(OR(D36&lt;=B36,D36&gt;=C36),E36,D36),"")</f>
        <v>-229</v>
      </c>
      <c r="G36" s="154" t="e">
        <f>IF(RTD("cqg.rtd", ,"ContractData",A36,"T_Settlement",,"T")="",IF(OR(B36="",C36=""),NA(),F36),RTD("cqg.rtd", ,"ContractData",A36,"T_Settlement",,"T"))</f>
        <v>#N/A</v>
      </c>
    </row>
    <row r="37" spans="1:7" x14ac:dyDescent="0.3">
      <c r="A37" s="1" t="s">
        <v>46</v>
      </c>
      <c r="B37" s="153" t="str">
        <f>RTD("cqg.rtd", ,"ContractData",A37,"Bid",,"T")</f>
        <v/>
      </c>
      <c r="C37" s="153" t="str">
        <f>RTD("cqg.rtd", ,"ContractData",A37,"Ask",,"T")</f>
        <v/>
      </c>
      <c r="D37" s="153" t="str">
        <f>RTD("cqg.rtd", ,"ContractData",A37,"LastTrade",,"T")</f>
        <v/>
      </c>
      <c r="E37" s="154" t="str">
        <f t="shared" si="10"/>
        <v/>
      </c>
      <c r="F37" s="154" t="str">
        <f t="shared" si="11"/>
        <v/>
      </c>
      <c r="G37" s="154" t="e">
        <f>IF(RTD("cqg.rtd", ,"ContractData",A37,"T_Settlement",,"T")="",IF(OR(B37="",C37=""),NA(),F37),RTD("cqg.rtd", ,"ContractData",A37,"T_Settlement",,"T"))</f>
        <v>#N/A</v>
      </c>
    </row>
    <row r="38" spans="1:7" x14ac:dyDescent="0.3">
      <c r="A38" s="1" t="s">
        <v>47</v>
      </c>
      <c r="B38" s="153">
        <f>RTD("cqg.rtd", ,"ContractData",A38,"Bid",,"T")</f>
        <v>-2022</v>
      </c>
      <c r="C38" s="153" t="str">
        <f>RTD("cqg.rtd", ,"ContractData",A38,"Ask",,"T")</f>
        <v/>
      </c>
      <c r="D38" s="153" t="str">
        <f>RTD("cqg.rtd", ,"ContractData",A38,"LastTrade",,"T")</f>
        <v/>
      </c>
      <c r="E38" s="154">
        <f t="shared" si="10"/>
        <v>-2022</v>
      </c>
      <c r="F38" s="154">
        <f t="shared" si="11"/>
        <v>-2022</v>
      </c>
      <c r="G38" s="154" t="e">
        <f>IF(RTD("cqg.rtd", ,"ContractData",A38,"T_Settlement",,"T")="",IF(OR(B38="",C38=""),NA(),F38),RTD("cqg.rtd", ,"ContractData",A38,"T_Settlement",,"T"))</f>
        <v>#N/A</v>
      </c>
    </row>
    <row r="39" spans="1:7" x14ac:dyDescent="0.3">
      <c r="A39" s="1" t="s">
        <v>48</v>
      </c>
      <c r="B39" s="153">
        <f>RTD("cqg.rtd", ,"ContractData",A39,"Bid",,"T")</f>
        <v>-1855</v>
      </c>
      <c r="C39" s="153">
        <f>RTD("cqg.rtd", ,"ContractData",A39,"Ask",,"T")</f>
        <v>-1815</v>
      </c>
      <c r="D39" s="153">
        <f>RTD("cqg.rtd", ,"ContractData",A39,"LastTrade",,"T")</f>
        <v>-1830</v>
      </c>
      <c r="E39" s="154">
        <f t="shared" si="10"/>
        <v>-1835</v>
      </c>
      <c r="F39" s="154">
        <f t="shared" si="11"/>
        <v>-1830</v>
      </c>
      <c r="G39" s="154">
        <f>IF(RTD("cqg.rtd", ,"ContractData",A39,"T_Settlement",,"T")="",IF(OR(B39="",C39=""),NA(),F39),RTD("cqg.rtd", ,"ContractData",A39,"T_Settlement",,"T"))</f>
        <v>-1830</v>
      </c>
    </row>
    <row r="40" spans="1:7" x14ac:dyDescent="0.3">
      <c r="A40" s="1" t="s">
        <v>49</v>
      </c>
      <c r="B40" s="153">
        <f>RTD("cqg.rtd", ,"ContractData",A40,"Bid",,"T")</f>
        <v>-83.8</v>
      </c>
      <c r="C40" s="153">
        <f>RTD("cqg.rtd", ,"ContractData",A40,"Ask",,"T")</f>
        <v>-7.2</v>
      </c>
      <c r="D40" s="153" t="str">
        <f>RTD("cqg.rtd", ,"ContractData",A40,"LastTrade",,"T")</f>
        <v/>
      </c>
      <c r="E40" s="154">
        <f t="shared" si="10"/>
        <v>-45.5</v>
      </c>
      <c r="F40" s="154">
        <f t="shared" si="11"/>
        <v>-45.5</v>
      </c>
      <c r="G40" s="154">
        <f>IF(RTD("cqg.rtd", ,"ContractData",A40,"T_Settlement",,"T")="",IF(OR(B40="",C40=""),NA(),F40),RTD("cqg.rtd", ,"ContractData",A40,"T_Settlement",,"T"))</f>
        <v>-45.5</v>
      </c>
    </row>
    <row r="41" spans="1:7" x14ac:dyDescent="0.3">
      <c r="E41" s="154"/>
      <c r="F41" s="154"/>
    </row>
    <row r="42" spans="1:7" x14ac:dyDescent="0.3">
      <c r="E42" s="154"/>
      <c r="F42" s="154"/>
    </row>
    <row r="44" spans="1:7" x14ac:dyDescent="0.3">
      <c r="A44" s="1" t="s">
        <v>50</v>
      </c>
      <c r="B44" s="153" t="str">
        <f>RTD("cqg.rtd", ,"ContractData",A44,"Bid",,"T")</f>
        <v/>
      </c>
      <c r="C44" s="153" t="str">
        <f>RTD("cqg.rtd", ,"ContractData",A44,"Ask",,"T")</f>
        <v/>
      </c>
      <c r="D44" s="153" t="str">
        <f>RTD("cqg.rtd", ,"ContractData",A44,"LastTrade",,"T")</f>
        <v/>
      </c>
      <c r="E44" s="154" t="str">
        <f t="shared" ref="E44:E48" si="12">IFERROR(AVERAGE(B44:C44),"")</f>
        <v/>
      </c>
      <c r="F44" s="154" t="str">
        <f t="shared" ref="F44:F48" si="13">IFERROR(IF(OR(D44&lt;=B44,D44&gt;=C44),E44,D44),"")</f>
        <v/>
      </c>
      <c r="G44" s="154" t="e">
        <f>IF(RTD("cqg.rtd", ,"ContractData",A44,"T_Settlement",,"T")="",IF(OR(B44="",C44=""),NA(),F44),RTD("cqg.rtd", ,"ContractData",A44,"T_Settlement",,"T"))</f>
        <v>#N/A</v>
      </c>
    </row>
    <row r="45" spans="1:7" x14ac:dyDescent="0.3">
      <c r="A45" s="1" t="s">
        <v>51</v>
      </c>
      <c r="B45" s="153">
        <f>RTD("cqg.rtd", ,"ContractData",A45,"Bid",,"T")</f>
        <v>-1962</v>
      </c>
      <c r="C45" s="153" t="str">
        <f>RTD("cqg.rtd", ,"ContractData",A45,"Ask",,"T")</f>
        <v/>
      </c>
      <c r="D45" s="153" t="str">
        <f>RTD("cqg.rtd", ,"ContractData",A45,"LastTrade",,"T")</f>
        <v/>
      </c>
      <c r="E45" s="154">
        <f t="shared" si="12"/>
        <v>-1962</v>
      </c>
      <c r="F45" s="154">
        <f t="shared" si="13"/>
        <v>-1962</v>
      </c>
      <c r="G45" s="154" t="e">
        <f>IF(RTD("cqg.rtd", ,"ContractData",A45,"T_Settlement",,"T")="",IF(OR(B45="",C45=""),NA(),F45),RTD("cqg.rtd", ,"ContractData",A45,"T_Settlement",,"T"))</f>
        <v>#N/A</v>
      </c>
    </row>
    <row r="46" spans="1:7" x14ac:dyDescent="0.3">
      <c r="A46" s="1" t="s">
        <v>52</v>
      </c>
      <c r="B46" s="153">
        <f>RTD("cqg.rtd", ,"ContractData",A46,"Bid",,"T")</f>
        <v>-2023</v>
      </c>
      <c r="C46" s="153" t="str">
        <f>RTD("cqg.rtd", ,"ContractData",A46,"Ask",,"T")</f>
        <v/>
      </c>
      <c r="D46" s="153" t="str">
        <f>RTD("cqg.rtd", ,"ContractData",A46,"LastTrade",,"T")</f>
        <v/>
      </c>
      <c r="E46" s="154">
        <f t="shared" si="12"/>
        <v>-2023</v>
      </c>
      <c r="F46" s="154">
        <f t="shared" si="13"/>
        <v>-2023</v>
      </c>
      <c r="G46" s="154" t="e">
        <f>IF(RTD("cqg.rtd", ,"ContractData",A46,"T_Settlement",,"T")="",IF(OR(B46="",C46=""),NA(),F46),RTD("cqg.rtd", ,"ContractData",A46,"T_Settlement",,"T"))</f>
        <v>#N/A</v>
      </c>
    </row>
    <row r="47" spans="1:7" x14ac:dyDescent="0.3">
      <c r="A47" s="1" t="s">
        <v>53</v>
      </c>
      <c r="B47" s="153" t="str">
        <f>RTD("cqg.rtd", ,"ContractData",A47,"Bid",,"T")</f>
        <v/>
      </c>
      <c r="C47" s="153" t="str">
        <f>RTD("cqg.rtd", ,"ContractData",A47,"Ask",,"T")</f>
        <v/>
      </c>
      <c r="D47" s="153" t="str">
        <f>RTD("cqg.rtd", ,"ContractData",A47,"LastTrade",,"T")</f>
        <v/>
      </c>
      <c r="E47" s="154" t="str">
        <f t="shared" si="12"/>
        <v/>
      </c>
      <c r="F47" s="154" t="str">
        <f t="shared" si="13"/>
        <v/>
      </c>
      <c r="G47" s="154" t="e">
        <f>IF(RTD("cqg.rtd", ,"ContractData",A47,"T_Settlement",,"T")="",IF(OR(B47="",C47=""),NA(),F47),RTD("cqg.rtd", ,"ContractData",A47,"T_Settlement",,"T"))</f>
        <v>#N/A</v>
      </c>
    </row>
    <row r="48" spans="1:7" x14ac:dyDescent="0.3">
      <c r="A48" s="1" t="s">
        <v>54</v>
      </c>
      <c r="B48" s="153">
        <f>RTD("cqg.rtd", ,"ContractData",A48,"Bid",,"T")</f>
        <v>140</v>
      </c>
      <c r="C48" s="153">
        <f>RTD("cqg.rtd", ,"ContractData",A48,"Ask",,"T")</f>
        <v>179.8</v>
      </c>
      <c r="D48" s="153" t="str">
        <f>RTD("cqg.rtd", ,"ContractData",A48,"LastTrade",,"T")</f>
        <v/>
      </c>
      <c r="E48" s="154">
        <f t="shared" si="12"/>
        <v>159.9</v>
      </c>
      <c r="F48" s="154">
        <f t="shared" si="13"/>
        <v>159.9</v>
      </c>
      <c r="G48" s="154">
        <f>IF(RTD("cqg.rtd", ,"ContractData",A48,"T_Settlement",,"T")="",IF(OR(B48="",C48=""),NA(),F48),RTD("cqg.rtd", ,"ContractData",A48,"T_Settlement",,"T"))</f>
        <v>159.9</v>
      </c>
    </row>
    <row r="49" spans="1:7" x14ac:dyDescent="0.3">
      <c r="E49" s="154"/>
      <c r="F49" s="154"/>
    </row>
    <row r="50" spans="1:7" x14ac:dyDescent="0.3">
      <c r="E50" s="154"/>
      <c r="F50" s="154"/>
    </row>
    <row r="52" spans="1:7" x14ac:dyDescent="0.3">
      <c r="A52" s="1" t="s">
        <v>55</v>
      </c>
      <c r="B52" s="153">
        <f>RTD("cqg.rtd", ,"ContractData",A52,"Bid",,"T")</f>
        <v>-2022</v>
      </c>
      <c r="C52" s="153">
        <f>RTD("cqg.rtd", ,"ContractData",A52,"Ask",,"T")</f>
        <v>-1950</v>
      </c>
      <c r="D52" s="153" t="str">
        <f>RTD("cqg.rtd", ,"ContractData",A52,"LastTrade",,"T")</f>
        <v/>
      </c>
      <c r="E52" s="154">
        <f t="shared" ref="E52:E54" si="14">IFERROR(AVERAGE(B52:C52),"")</f>
        <v>-1986</v>
      </c>
      <c r="F52" s="154">
        <f t="shared" ref="F52:F54" si="15">IFERROR(IF(OR(D52&lt;=B52,D52&gt;=C52),E52,D52),"")</f>
        <v>-1986</v>
      </c>
      <c r="G52" s="154">
        <f>IF(RTD("cqg.rtd", ,"ContractData",A52,"T_Settlement",,"T")="",IF(OR(B52="",C52=""),NA(),F52),RTD("cqg.rtd", ,"ContractData",A52,"T_Settlement",,"T"))</f>
        <v>-1986</v>
      </c>
    </row>
    <row r="53" spans="1:7" x14ac:dyDescent="0.3">
      <c r="A53" s="1" t="s">
        <v>56</v>
      </c>
      <c r="B53" s="153">
        <f>RTD("cqg.rtd", ,"ContractData",A53,"Bid",,"T")</f>
        <v>-2133</v>
      </c>
      <c r="C53" s="153" t="str">
        <f>RTD("cqg.rtd", ,"ContractData",A53,"Ask",,"T")</f>
        <v/>
      </c>
      <c r="D53" s="153" t="str">
        <f>RTD("cqg.rtd", ,"ContractData",A53,"LastTrade",,"T")</f>
        <v/>
      </c>
      <c r="E53" s="154">
        <f t="shared" si="14"/>
        <v>-2133</v>
      </c>
      <c r="F53" s="154">
        <f t="shared" si="15"/>
        <v>-2133</v>
      </c>
      <c r="G53" s="154" t="e">
        <f>IF(RTD("cqg.rtd", ,"ContractData",A53,"T_Settlement",,"T")="",IF(OR(B53="",C53=""),NA(),F53),RTD("cqg.rtd", ,"ContractData",A53,"T_Settlement",,"T"))</f>
        <v>#N/A</v>
      </c>
    </row>
    <row r="54" spans="1:7" x14ac:dyDescent="0.3">
      <c r="A54" s="1" t="s">
        <v>57</v>
      </c>
      <c r="B54" s="153">
        <f>RTD("cqg.rtd", ,"ContractData",A54,"Bid",,"T")</f>
        <v>-1804.8</v>
      </c>
      <c r="C54" s="153" t="str">
        <f>RTD("cqg.rtd", ,"ContractData",A54,"Ask",,"T")</f>
        <v/>
      </c>
      <c r="D54" s="153" t="str">
        <f>RTD("cqg.rtd", ,"ContractData",A54,"LastTrade",,"T")</f>
        <v/>
      </c>
      <c r="E54" s="154">
        <f t="shared" si="14"/>
        <v>-1804.8</v>
      </c>
      <c r="F54" s="154">
        <f t="shared" si="15"/>
        <v>-1804.8</v>
      </c>
      <c r="G54" s="154" t="e">
        <f>IF(RTD("cqg.rtd", ,"ContractData",A54,"T_Settlement",,"T")="",IF(OR(B54="",C54=""),NA(),F54),RTD("cqg.rtd", ,"ContractData",A54,"T_Settlement",,"T"))</f>
        <v>#N/A</v>
      </c>
    </row>
    <row r="55" spans="1:7" x14ac:dyDescent="0.3">
      <c r="E55" s="154"/>
      <c r="F55" s="154"/>
    </row>
    <row r="56" spans="1:7" x14ac:dyDescent="0.3">
      <c r="E56" s="154"/>
      <c r="F56" s="154"/>
    </row>
    <row r="57" spans="1:7" x14ac:dyDescent="0.3">
      <c r="E57" s="154"/>
      <c r="F57" s="154"/>
    </row>
    <row r="58" spans="1:7" x14ac:dyDescent="0.3">
      <c r="E58" s="154"/>
      <c r="F58" s="154"/>
    </row>
  </sheetData>
  <sheetProtection algorithmName="SHA-512" hashValue="mWiZ6gsEqWAS/rbRubsrf4J6QVc84wHsmyFVPkssDGBMEngZwNHnAUZ9iz2frhEbLBcma4v2X5QtLjk6urulCg==" saltValue="A1l4LszxvzZAN0s+ok6yvA==" spinCount="100000" sheet="1" objects="1" scenarios="1" selectLockedCells="1" selectUnlockedCell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3D3E-CBF7-432D-9CBF-59D8004727D4}">
  <dimension ref="A1:L58"/>
  <sheetViews>
    <sheetView workbookViewId="0">
      <selection activeCell="I1" sqref="I1"/>
    </sheetView>
  </sheetViews>
  <sheetFormatPr defaultRowHeight="16.5" x14ac:dyDescent="0.3"/>
  <cols>
    <col min="1" max="1" width="19.375" style="1" customWidth="1"/>
    <col min="2" max="4" width="9" style="153"/>
    <col min="5" max="6" width="9" style="1"/>
    <col min="7" max="7" width="9" style="154"/>
    <col min="8" max="16384" width="9" style="1"/>
  </cols>
  <sheetData>
    <row r="1" spans="1:12" x14ac:dyDescent="0.3">
      <c r="A1" s="1" t="s">
        <v>65</v>
      </c>
      <c r="B1" s="153">
        <f>RTD("cqg.rtd", ,"ContractData",A1,"Bid",,"T")</f>
        <v>5920.2</v>
      </c>
      <c r="C1" s="153">
        <f>RTD("cqg.rtd", ,"ContractData",A1,"Ask",,"T")</f>
        <v>5954</v>
      </c>
      <c r="D1" s="153">
        <f>RTD("cqg.rtd", ,"ContractData",A1,"LastTrade",,"T")</f>
        <v>5920</v>
      </c>
      <c r="E1" s="154">
        <f>IFERROR(AVERAGE(B1:C1),"")</f>
        <v>5937.1</v>
      </c>
      <c r="F1" s="154">
        <f>IFERROR(IF(OR(D1&lt;=B1,D1&gt;=C1),E1,D1),"")</f>
        <v>5937.1</v>
      </c>
      <c r="G1" s="154">
        <f>IF(RTD("cqg.rtd", ,"ContractData",A1,"T_Settlement",,"T")="",IF(OR(B1="",C1=""),NA(),F1),RTD("cqg.rtd", ,"ContractData",A1,"T_Settlement",,"T"))</f>
        <v>5937.1</v>
      </c>
      <c r="J1" s="1">
        <f>RTD("cqg.rtd", ,"ContractData",A1,"Bid",,"T")</f>
        <v>5920.2</v>
      </c>
      <c r="K1" s="1">
        <f>RTD("cqg.rtd", ,"ContractData",A1,"Ask",,"T")</f>
        <v>5954</v>
      </c>
      <c r="L1" s="1">
        <f>RTD("cqg.rtd", ,"ContractData",A1,"LastTrade",,"T")</f>
        <v>5920</v>
      </c>
    </row>
    <row r="2" spans="1:12" x14ac:dyDescent="0.3">
      <c r="A2" s="1" t="s">
        <v>66</v>
      </c>
      <c r="B2" s="153">
        <f>RTD("cqg.rtd", ,"ContractData",A2,"Bid",,"T")</f>
        <v>5963</v>
      </c>
      <c r="C2" s="153">
        <f>RTD("cqg.rtd", ,"ContractData",A2,"Ask",,"T")</f>
        <v>5980</v>
      </c>
      <c r="D2" s="153">
        <f>RTD("cqg.rtd", ,"ContractData",A2,"LastTrade",,"T")</f>
        <v>5980</v>
      </c>
      <c r="E2" s="154">
        <f t="shared" ref="E2:E7" si="0">IFERROR(AVERAGE(B2:C2),"")</f>
        <v>5971.5</v>
      </c>
      <c r="F2" s="154">
        <f t="shared" ref="F2:F7" si="1">IFERROR(IF(OR(D2&lt;=B2,D2&gt;=C2),E2,D2),"")</f>
        <v>5971.5</v>
      </c>
      <c r="G2" s="154">
        <f>IF(RTD("cqg.rtd", ,"ContractData",A2,"T_Settlement",,"T")="",IF(OR(B2="",C2=""),NA(),F2),RTD("cqg.rtd", ,"ContractData",A2,"T_Settlement",,"T"))</f>
        <v>5971.5</v>
      </c>
    </row>
    <row r="3" spans="1:12" x14ac:dyDescent="0.3">
      <c r="A3" s="1" t="s">
        <v>67</v>
      </c>
      <c r="B3" s="153" t="str">
        <f>RTD("cqg.rtd", ,"ContractData",A3,"Bid",,"T")</f>
        <v/>
      </c>
      <c r="C3" s="153">
        <f>RTD("cqg.rtd", ,"ContractData",A3,"Ask",,"T")</f>
        <v>6100</v>
      </c>
      <c r="D3" s="153" t="str">
        <f>RTD("cqg.rtd", ,"ContractData",A3,"LastTrade",,"T")</f>
        <v/>
      </c>
      <c r="E3" s="154">
        <f t="shared" si="0"/>
        <v>6100</v>
      </c>
      <c r="F3" s="154">
        <f t="shared" si="1"/>
        <v>6100</v>
      </c>
      <c r="G3" s="154" t="e">
        <f>IF(RTD("cqg.rtd", ,"ContractData",A3,"T_Settlement",,"T")="",IF(OR(B3="",C3=""),NA(),F3),RTD("cqg.rtd", ,"ContractData",A3,"T_Settlement",,"T"))</f>
        <v>#N/A</v>
      </c>
    </row>
    <row r="4" spans="1:12" x14ac:dyDescent="0.3">
      <c r="A4" s="1" t="s">
        <v>68</v>
      </c>
      <c r="B4" s="153">
        <f>RTD("cqg.rtd", ,"ContractData",A4,"Bid",,"T")</f>
        <v>6080</v>
      </c>
      <c r="C4" s="153">
        <f>RTD("cqg.rtd", ,"ContractData",A4,"Ask",,"T")</f>
        <v>6100</v>
      </c>
      <c r="D4" s="153">
        <f>RTD("cqg.rtd", ,"ContractData",A4,"LastTrade",,"T")</f>
        <v>6099</v>
      </c>
      <c r="E4" s="154">
        <f t="shared" si="0"/>
        <v>6090</v>
      </c>
      <c r="F4" s="154">
        <f t="shared" si="1"/>
        <v>6099</v>
      </c>
      <c r="G4" s="154">
        <f>IF(RTD("cqg.rtd", ,"ContractData",A4,"T_Settlement",,"T")="",IF(OR(B4="",C4=""),NA(),F4),RTD("cqg.rtd", ,"ContractData",A4,"T_Settlement",,"T"))</f>
        <v>6099</v>
      </c>
      <c r="J4" s="154"/>
    </row>
    <row r="5" spans="1:12" x14ac:dyDescent="0.3">
      <c r="A5" s="1" t="s">
        <v>69</v>
      </c>
      <c r="B5" s="153">
        <f>RTD("cqg.rtd", ,"ContractData",A5,"Bid",,"T")</f>
        <v>6105</v>
      </c>
      <c r="C5" s="153">
        <f>RTD("cqg.rtd", ,"ContractData",A5,"Ask",,"T")</f>
        <v>6179.8</v>
      </c>
      <c r="D5" s="153">
        <f>RTD("cqg.rtd", ,"ContractData",A5,"LastTrade",,"T")</f>
        <v>6029</v>
      </c>
      <c r="E5" s="154">
        <f t="shared" si="0"/>
        <v>6142.4</v>
      </c>
      <c r="F5" s="154">
        <f t="shared" si="1"/>
        <v>6142.4</v>
      </c>
      <c r="G5" s="154">
        <f>IF(RTD("cqg.rtd", ,"ContractData",A5,"T_Settlement",,"T")="",IF(OR(B5="",C5=""),NA(),F5),RTD("cqg.rtd", ,"ContractData",A5,"T_Settlement",,"T"))</f>
        <v>6142.4</v>
      </c>
    </row>
    <row r="6" spans="1:12" x14ac:dyDescent="0.3">
      <c r="A6" s="1" t="s">
        <v>70</v>
      </c>
      <c r="B6" s="153">
        <f>RTD("cqg.rtd", ,"ContractData",A6,"Bid",,"T")</f>
        <v>6166</v>
      </c>
      <c r="C6" s="153">
        <f>RTD("cqg.rtd", ,"ContractData",A6,"Ask",,"T")</f>
        <v>6220</v>
      </c>
      <c r="D6" s="153" t="str">
        <f>RTD("cqg.rtd", ,"ContractData",A6,"LastTrade",,"T")</f>
        <v/>
      </c>
      <c r="E6" s="154">
        <f t="shared" si="0"/>
        <v>6193</v>
      </c>
      <c r="F6" s="154">
        <f t="shared" si="1"/>
        <v>6193</v>
      </c>
      <c r="G6" s="154">
        <f>IF(RTD("cqg.rtd", ,"ContractData",A6,"T_Settlement",,"T")="",IF(OR(B6="",C6=""),NA(),F6),RTD("cqg.rtd", ,"ContractData",A6,"T_Settlement",,"T"))</f>
        <v>6193</v>
      </c>
    </row>
    <row r="7" spans="1:12" x14ac:dyDescent="0.3">
      <c r="A7" s="1" t="s">
        <v>71</v>
      </c>
      <c r="B7" s="153">
        <f>RTD("cqg.rtd", ,"ContractData",A7,"Bid",,"T")</f>
        <v>6166</v>
      </c>
      <c r="C7" s="153">
        <f>RTD("cqg.rtd", ,"ContractData",A7,"Ask",,"T")</f>
        <v>6220</v>
      </c>
      <c r="D7" s="153" t="str">
        <f>RTD("cqg.rtd", ,"ContractData",A7,"LastTrade",,"T")</f>
        <v/>
      </c>
      <c r="E7" s="154">
        <f t="shared" si="0"/>
        <v>6193</v>
      </c>
      <c r="F7" s="154">
        <f t="shared" si="1"/>
        <v>6193</v>
      </c>
      <c r="G7" s="154">
        <f>IF(RTD("cqg.rtd", ,"ContractData",A7,"T_Settlement",,"T")="",IF(OR(B7="",C7=""),NA(),F7),RTD("cqg.rtd", ,"ContractData",A7,"T_Settlement",,"T"))</f>
        <v>6193</v>
      </c>
    </row>
    <row r="8" spans="1:12" x14ac:dyDescent="0.3">
      <c r="E8" s="154"/>
      <c r="F8" s="154"/>
      <c r="G8" s="154" t="e">
        <f>NA()</f>
        <v>#N/A</v>
      </c>
    </row>
    <row r="9" spans="1:12" x14ac:dyDescent="0.3">
      <c r="E9" s="154"/>
      <c r="F9" s="154"/>
      <c r="G9" s="154" t="e">
        <f>NA()</f>
        <v>#N/A</v>
      </c>
    </row>
    <row r="10" spans="1:12" x14ac:dyDescent="0.3">
      <c r="E10" s="154"/>
      <c r="F10" s="154"/>
      <c r="G10" s="154" t="e">
        <f>NA()</f>
        <v>#N/A</v>
      </c>
    </row>
    <row r="11" spans="1:12" x14ac:dyDescent="0.3">
      <c r="E11" s="154"/>
      <c r="F11" s="154"/>
      <c r="G11" s="154" t="e">
        <f>NA()</f>
        <v>#N/A</v>
      </c>
    </row>
    <row r="13" spans="1:12" x14ac:dyDescent="0.3">
      <c r="A13" s="1" t="s">
        <v>72</v>
      </c>
      <c r="B13" s="153">
        <f>RTD("cqg.rtd", ,"ContractData",A13,"Bid",,"T")</f>
        <v>25</v>
      </c>
      <c r="C13" s="153">
        <f>RTD("cqg.rtd", ,"ContractData",A13,"Ask",,"T")</f>
        <v>50</v>
      </c>
      <c r="D13" s="153">
        <f>RTD("cqg.rtd", ,"ContractData",A13,"LastTrade",,"T")</f>
        <v>45.800000000000004</v>
      </c>
      <c r="E13" s="154">
        <f t="shared" ref="E13:E14" si="2">IFERROR(AVERAGE(B13:C13),"")</f>
        <v>37.5</v>
      </c>
      <c r="F13" s="154">
        <f t="shared" ref="F13:F14" si="3">IFERROR(IF(OR(D13&lt;=B13,D13&gt;=C13),E13,D13),"")</f>
        <v>45.800000000000004</v>
      </c>
      <c r="G13" s="154">
        <f>IF(RTD("cqg.rtd", ,"ContractData",A13,"T_Settlement",,"T")="",IF(OR(B13="",C13=""),NA(),F13),RTD("cqg.rtd", ,"ContractData",A13,"T_Settlement",,"T"))</f>
        <v>45.800000000000004</v>
      </c>
    </row>
    <row r="14" spans="1:12" x14ac:dyDescent="0.3">
      <c r="A14" s="1" t="s">
        <v>73</v>
      </c>
      <c r="B14" s="153" t="str">
        <f>RTD("cqg.rtd", ,"ContractData",A14,"Bid",,"T")</f>
        <v/>
      </c>
      <c r="C14" s="153">
        <f>RTD("cqg.rtd", ,"ContractData",A14,"Ask",,"T")</f>
        <v>120</v>
      </c>
      <c r="D14" s="153" t="str">
        <f>RTD("cqg.rtd", ,"ContractData",A14,"LastTrade",,"T")</f>
        <v/>
      </c>
      <c r="E14" s="154">
        <f t="shared" si="2"/>
        <v>120</v>
      </c>
      <c r="F14" s="154">
        <f t="shared" si="3"/>
        <v>120</v>
      </c>
      <c r="G14" s="154" t="e">
        <f>IF(RTD("cqg.rtd", ,"ContractData",A14,"T_Settlement",,"T")="",IF(OR(B14="",C14=""),NA(),F14),RTD("cqg.rtd", ,"ContractData",A14,"T_Settlement",,"T"))</f>
        <v>#N/A</v>
      </c>
    </row>
    <row r="15" spans="1:12" x14ac:dyDescent="0.3">
      <c r="E15" s="154"/>
      <c r="F15" s="154"/>
      <c r="G15" s="154" t="e">
        <f>NA()</f>
        <v>#N/A</v>
      </c>
    </row>
    <row r="16" spans="1:12" x14ac:dyDescent="0.3">
      <c r="E16" s="154"/>
      <c r="F16" s="154"/>
      <c r="G16" s="154" t="e">
        <f>NA()</f>
        <v>#N/A</v>
      </c>
    </row>
    <row r="17" spans="1:7" x14ac:dyDescent="0.3">
      <c r="E17" s="154"/>
      <c r="F17" s="154"/>
      <c r="G17" s="154" t="e">
        <f>NA()</f>
        <v>#N/A</v>
      </c>
    </row>
    <row r="18" spans="1:7" x14ac:dyDescent="0.3">
      <c r="E18" s="154"/>
      <c r="F18" s="154"/>
      <c r="G18" s="154" t="e">
        <f>NA()</f>
        <v>#N/A</v>
      </c>
    </row>
    <row r="19" spans="1:7" x14ac:dyDescent="0.3">
      <c r="E19" s="154"/>
      <c r="F19" s="154"/>
    </row>
    <row r="20" spans="1:7" x14ac:dyDescent="0.3">
      <c r="A20" s="1" t="s">
        <v>74</v>
      </c>
      <c r="B20" s="153" t="str">
        <f>RTD("cqg.rtd", ,"ContractData",A20,"Bid",,"T")</f>
        <v/>
      </c>
      <c r="C20" s="153">
        <f>RTD("cqg.rtd", ,"ContractData",A20,"Ask",,"T")</f>
        <v>150</v>
      </c>
      <c r="D20" s="153" t="str">
        <f>RTD("cqg.rtd", ,"ContractData",A20,"LastTrade",,"T")</f>
        <v/>
      </c>
      <c r="E20" s="154">
        <f t="shared" ref="E20:E24" si="4">IFERROR(AVERAGE(B20:C20),"")</f>
        <v>150</v>
      </c>
      <c r="F20" s="154">
        <f t="shared" ref="F20:F24" si="5">IFERROR(IF(OR(D20&lt;=B20,D20&gt;=C20),E20,D20),"")</f>
        <v>150</v>
      </c>
      <c r="G20" s="154" t="e">
        <f>IF(RTD("cqg.rtd", ,"ContractData",A20,"T_Settlement",,"T")="",IF(OR(B20="",C20=""),NA(),F20),RTD("cqg.rtd", ,"ContractData",A20,"T_Settlement",,"T"))</f>
        <v>#N/A</v>
      </c>
    </row>
    <row r="21" spans="1:7" x14ac:dyDescent="0.3">
      <c r="A21" s="1" t="s">
        <v>75</v>
      </c>
      <c r="B21" s="153">
        <f>RTD("cqg.rtd", ,"ContractData",A21,"Bid",,"T")</f>
        <v>-20</v>
      </c>
      <c r="C21" s="153" t="str">
        <f>RTD("cqg.rtd", ,"ContractData",A21,"Ask",,"T")</f>
        <v/>
      </c>
      <c r="D21" s="153" t="str">
        <f>RTD("cqg.rtd", ,"ContractData",A21,"LastTrade",,"T")</f>
        <v/>
      </c>
      <c r="E21" s="154">
        <f t="shared" si="4"/>
        <v>-20</v>
      </c>
      <c r="F21" s="154">
        <f t="shared" si="5"/>
        <v>-20</v>
      </c>
      <c r="G21" s="154" t="e">
        <f>IF(RTD("cqg.rtd", ,"ContractData",A21,"T_Settlement",,"T")="",IF(OR(B21="",C21=""),NA(),F21),RTD("cqg.rtd", ,"ContractData",A21,"T_Settlement",,"T"))</f>
        <v>#N/A</v>
      </c>
    </row>
    <row r="22" spans="1:7" x14ac:dyDescent="0.3">
      <c r="A22" s="1" t="s">
        <v>76</v>
      </c>
      <c r="B22" s="153">
        <f>RTD("cqg.rtd", ,"ContractData",A22,"Bid",,"T")</f>
        <v>25</v>
      </c>
      <c r="C22" s="153">
        <f>RTD("cqg.rtd", ,"ContractData",A22,"Ask",,"T")</f>
        <v>90</v>
      </c>
      <c r="D22" s="153" t="str">
        <f>RTD("cqg.rtd", ,"ContractData",A22,"LastTrade",,"T")</f>
        <v/>
      </c>
      <c r="E22" s="154">
        <f t="shared" si="4"/>
        <v>57.5</v>
      </c>
      <c r="F22" s="154">
        <f t="shared" si="5"/>
        <v>57.5</v>
      </c>
      <c r="G22" s="154">
        <f>IF(RTD("cqg.rtd", ,"ContractData",A22,"T_Settlement",,"T")="",IF(OR(B22="",C22=""),NA(),F22),RTD("cqg.rtd", ,"ContractData",A22,"T_Settlement",,"T"))</f>
        <v>57.5</v>
      </c>
    </row>
    <row r="23" spans="1:7" x14ac:dyDescent="0.3">
      <c r="A23" s="1" t="s">
        <v>77</v>
      </c>
      <c r="B23" s="153">
        <f>RTD("cqg.rtd", ,"ContractData",A23,"Bid",,"T")</f>
        <v>-13.8</v>
      </c>
      <c r="C23" s="153">
        <f>RTD("cqg.rtd", ,"ContractData",A23,"Ask",,"T")</f>
        <v>95</v>
      </c>
      <c r="D23" s="153" t="str">
        <f>RTD("cqg.rtd", ,"ContractData",A23,"LastTrade",,"T")</f>
        <v/>
      </c>
      <c r="E23" s="154">
        <f t="shared" si="4"/>
        <v>40.6</v>
      </c>
      <c r="F23" s="154">
        <f t="shared" si="5"/>
        <v>40.6</v>
      </c>
      <c r="G23" s="154">
        <f>IF(RTD("cqg.rtd", ,"ContractData",A23,"T_Settlement",,"T")="",IF(OR(B23="",C23=""),NA(),F23),RTD("cqg.rtd", ,"ContractData",A23,"T_Settlement",,"T"))</f>
        <v>40.6</v>
      </c>
    </row>
    <row r="24" spans="1:7" x14ac:dyDescent="0.3">
      <c r="A24" s="1" t="s">
        <v>78</v>
      </c>
      <c r="B24" s="153">
        <f>RTD("cqg.rtd", ,"ContractData",A24,"Bid",,"T")</f>
        <v>-54</v>
      </c>
      <c r="C24" s="153">
        <f>RTD("cqg.rtd", ,"ContractData",A24,"Ask",,"T")</f>
        <v>0</v>
      </c>
      <c r="D24" s="153" t="str">
        <f>RTD("cqg.rtd", ,"ContractData",A24,"LastTrade",,"T")</f>
        <v/>
      </c>
      <c r="E24" s="154">
        <f t="shared" si="4"/>
        <v>-27</v>
      </c>
      <c r="F24" s="154">
        <f t="shared" si="5"/>
        <v>-27</v>
      </c>
      <c r="G24" s="154">
        <f>IF(RTD("cqg.rtd", ,"ContractData",A24,"T_Settlement",,"T")="",IF(OR(B24="",C24=""),NA(),F24),RTD("cqg.rtd", ,"ContractData",A24,"T_Settlement",,"T"))</f>
        <v>-27</v>
      </c>
    </row>
    <row r="25" spans="1:7" x14ac:dyDescent="0.3">
      <c r="E25" s="154"/>
      <c r="F25" s="154"/>
      <c r="G25" s="154" t="e">
        <f>NA()</f>
        <v>#N/A</v>
      </c>
    </row>
    <row r="26" spans="1:7" x14ac:dyDescent="0.3">
      <c r="E26" s="154"/>
      <c r="F26" s="154"/>
      <c r="G26" s="154" t="e">
        <f>NA()</f>
        <v>#N/A</v>
      </c>
    </row>
    <row r="28" spans="1:7" x14ac:dyDescent="0.3">
      <c r="A28" s="1" t="s">
        <v>81</v>
      </c>
      <c r="B28" s="153">
        <f>RTD("cqg.rtd", ,"ContractData",A28,"Bid",,"T")</f>
        <v>110</v>
      </c>
      <c r="C28" s="153">
        <f>RTD("cqg.rtd", ,"ContractData",A28,"Ask",,"T")</f>
        <v>135</v>
      </c>
      <c r="D28" s="153">
        <f>RTD("cqg.rtd", ,"ContractData",A28,"LastTrade",,"T")</f>
        <v>114</v>
      </c>
      <c r="E28" s="154">
        <f t="shared" ref="E28" si="6">IFERROR(AVERAGE(B28:C28),"")</f>
        <v>122.5</v>
      </c>
      <c r="F28" s="154">
        <f t="shared" ref="F28" si="7">IFERROR(IF(OR(D28&lt;=B28,D28&gt;=C28),E28,D28),"")</f>
        <v>114</v>
      </c>
      <c r="G28" s="154">
        <f>IF(RTD("cqg.rtd", ,"ContractData",A28,"T_Settlement",,"T")="",IF(OR(B28="",C28=""),NA(),F28),RTD("cqg.rtd", ,"ContractData",A28,"T_Settlement",,"T"))</f>
        <v>114</v>
      </c>
    </row>
    <row r="29" spans="1:7" x14ac:dyDescent="0.3">
      <c r="E29" s="154"/>
      <c r="F29" s="154"/>
    </row>
    <row r="30" spans="1:7" x14ac:dyDescent="0.3">
      <c r="E30" s="154"/>
      <c r="F30" s="154"/>
    </row>
    <row r="31" spans="1:7" x14ac:dyDescent="0.3">
      <c r="E31" s="154"/>
      <c r="F31" s="154"/>
    </row>
    <row r="32" spans="1:7" x14ac:dyDescent="0.3">
      <c r="E32" s="154"/>
      <c r="F32" s="154"/>
    </row>
    <row r="33" spans="1:7" x14ac:dyDescent="0.3">
      <c r="E33" s="154"/>
      <c r="F33" s="154"/>
    </row>
    <row r="34" spans="1:7" x14ac:dyDescent="0.3">
      <c r="E34" s="154"/>
      <c r="F34" s="154"/>
    </row>
    <row r="36" spans="1:7" x14ac:dyDescent="0.3">
      <c r="A36" s="1" t="s">
        <v>87</v>
      </c>
      <c r="B36" s="153">
        <f>RTD("cqg.rtd", ,"ContractData",A36,"Bid",,"T")</f>
        <v>126</v>
      </c>
      <c r="C36" s="153">
        <f>RTD("cqg.rtd", ,"ContractData",A36,"Ask",,"T")</f>
        <v>179.8</v>
      </c>
      <c r="D36" s="153" t="str">
        <f>RTD("cqg.rtd", ,"ContractData",A36,"LastTrade",,"T")</f>
        <v/>
      </c>
      <c r="E36" s="154">
        <f t="shared" ref="E36:E39" si="8">IFERROR(AVERAGE(B36:C36),"")</f>
        <v>152.9</v>
      </c>
      <c r="F36" s="154">
        <f t="shared" ref="F36:F39" si="9">IFERROR(IF(OR(D36&lt;=B36,D36&gt;=C36),E36,D36),"")</f>
        <v>152.9</v>
      </c>
      <c r="G36" s="154">
        <f>IF(RTD("cqg.rtd", ,"ContractData",A36,"T_Settlement",,"T")="",IF(OR(B36="",C36=""),NA(),F36),RTD("cqg.rtd", ,"ContractData",A36,"T_Settlement",,"T"))</f>
        <v>152.9</v>
      </c>
    </row>
    <row r="37" spans="1:7" x14ac:dyDescent="0.3">
      <c r="A37" s="1" t="s">
        <v>88</v>
      </c>
      <c r="B37" s="153">
        <f>RTD("cqg.rtd", ,"ContractData",A37,"Bid",,"T")</f>
        <v>5</v>
      </c>
      <c r="C37" s="153" t="str">
        <f>RTD("cqg.rtd", ,"ContractData",A37,"Ask",,"T")</f>
        <v/>
      </c>
      <c r="D37" s="153" t="str">
        <f>RTD("cqg.rtd", ,"ContractData",A37,"LastTrade",,"T")</f>
        <v/>
      </c>
      <c r="E37" s="154">
        <f t="shared" si="8"/>
        <v>5</v>
      </c>
      <c r="F37" s="154">
        <f t="shared" si="9"/>
        <v>5</v>
      </c>
      <c r="G37" s="154" t="e">
        <f>IF(RTD("cqg.rtd", ,"ContractData",A37,"T_Settlement",,"T")="",IF(OR(B37="",C37=""),NA(),F37),RTD("cqg.rtd", ,"ContractData",A37,"T_Settlement",,"T"))</f>
        <v>#N/A</v>
      </c>
    </row>
    <row r="38" spans="1:7" x14ac:dyDescent="0.3">
      <c r="A38" s="1" t="s">
        <v>89</v>
      </c>
      <c r="B38" s="153">
        <f>RTD("cqg.rtd", ,"ContractData",A38,"Bid",,"T")</f>
        <v>66</v>
      </c>
      <c r="C38" s="153">
        <f>RTD("cqg.rtd", ,"ContractData",A38,"Ask",,"T")</f>
        <v>130</v>
      </c>
      <c r="D38" s="153" t="str">
        <f>RTD("cqg.rtd", ,"ContractData",A38,"LastTrade",,"T")</f>
        <v/>
      </c>
      <c r="E38" s="154">
        <f t="shared" si="8"/>
        <v>98</v>
      </c>
      <c r="F38" s="154">
        <f t="shared" si="9"/>
        <v>98</v>
      </c>
      <c r="G38" s="154">
        <f>IF(RTD("cqg.rtd", ,"ContractData",A38,"T_Settlement",,"T")="",IF(OR(B38="",C38=""),NA(),F38),RTD("cqg.rtd", ,"ContractData",A38,"T_Settlement",,"T"))</f>
        <v>98</v>
      </c>
    </row>
    <row r="39" spans="1:7" x14ac:dyDescent="0.3">
      <c r="A39" s="1" t="s">
        <v>90</v>
      </c>
      <c r="B39" s="153">
        <f>RTD("cqg.rtd", ,"ContractData",A39,"Bid",,"T")</f>
        <v>-13.8</v>
      </c>
      <c r="C39" s="153">
        <f>RTD("cqg.rtd", ,"ContractData",A39,"Ask",,"T")</f>
        <v>115</v>
      </c>
      <c r="D39" s="153" t="str">
        <f>RTD("cqg.rtd", ,"ContractData",A39,"LastTrade",,"T")</f>
        <v/>
      </c>
      <c r="E39" s="154">
        <f t="shared" si="8"/>
        <v>50.6</v>
      </c>
      <c r="F39" s="154">
        <f t="shared" si="9"/>
        <v>50.6</v>
      </c>
      <c r="G39" s="154">
        <f>IF(RTD("cqg.rtd", ,"ContractData",A39,"T_Settlement",,"T")="",IF(OR(B39="",C39=""),NA(),F39),RTD("cqg.rtd", ,"ContractData",A39,"T_Settlement",,"T"))</f>
        <v>50.6</v>
      </c>
    </row>
    <row r="40" spans="1:7" x14ac:dyDescent="0.3">
      <c r="E40" s="154"/>
      <c r="F40" s="154"/>
      <c r="G40" s="154" t="e">
        <f>NA()</f>
        <v>#N/A</v>
      </c>
    </row>
    <row r="41" spans="1:7" x14ac:dyDescent="0.3">
      <c r="E41" s="154"/>
      <c r="F41" s="154"/>
    </row>
    <row r="42" spans="1:7" x14ac:dyDescent="0.3">
      <c r="E42" s="154"/>
      <c r="F42" s="154"/>
    </row>
    <row r="44" spans="1:7" x14ac:dyDescent="0.3">
      <c r="A44" s="1" t="s">
        <v>91</v>
      </c>
      <c r="B44" s="153">
        <f>RTD("cqg.rtd", ,"ContractData",A44,"Bid",,"T")</f>
        <v>125</v>
      </c>
      <c r="C44" s="153">
        <f>RTD("cqg.rtd", ,"ContractData",A44,"Ask",,"T")</f>
        <v>200</v>
      </c>
      <c r="D44" s="153">
        <f>RTD("cqg.rtd", ,"ContractData",A44,"LastTrade",,"T")</f>
        <v>209.8</v>
      </c>
      <c r="E44" s="154">
        <f t="shared" ref="E44" si="10">IFERROR(AVERAGE(B44:C44),"")</f>
        <v>162.5</v>
      </c>
      <c r="F44" s="154">
        <f t="shared" ref="F44" si="11">IFERROR(IF(OR(D44&lt;=B44,D44&gt;=C44),E44,D44),"")</f>
        <v>162.5</v>
      </c>
      <c r="G44" s="154">
        <f>IF(RTD("cqg.rtd", ,"ContractData",A44,"T_Settlement",,"T")="",IF(OR(B44="",C44=""),NA(),F44),RTD("cqg.rtd", ,"ContractData",A44,"T_Settlement",,"T"))</f>
        <v>162.5</v>
      </c>
    </row>
    <row r="45" spans="1:7" x14ac:dyDescent="0.3">
      <c r="E45" s="154"/>
      <c r="F45" s="154"/>
    </row>
    <row r="46" spans="1:7" x14ac:dyDescent="0.3">
      <c r="E46" s="154"/>
      <c r="F46" s="154"/>
    </row>
    <row r="47" spans="1:7" x14ac:dyDescent="0.3">
      <c r="E47" s="154"/>
      <c r="F47" s="154"/>
    </row>
    <row r="48" spans="1:7" x14ac:dyDescent="0.3">
      <c r="E48" s="154"/>
      <c r="F48" s="154"/>
    </row>
    <row r="49" spans="1:7" x14ac:dyDescent="0.3">
      <c r="E49" s="154"/>
      <c r="F49" s="154"/>
    </row>
    <row r="50" spans="1:7" x14ac:dyDescent="0.3">
      <c r="E50" s="154"/>
      <c r="F50" s="154"/>
    </row>
    <row r="52" spans="1:7" x14ac:dyDescent="0.3">
      <c r="A52" s="1" t="s">
        <v>92</v>
      </c>
      <c r="B52" s="153">
        <f>RTD("cqg.rtd", ,"ContractData",A52,"Bid",,"T")</f>
        <v>151</v>
      </c>
      <c r="C52" s="153">
        <f>RTD("cqg.rtd", ,"ContractData",A52,"Ask",,"T")</f>
        <v>259.60000000000002</v>
      </c>
      <c r="D52" s="153" t="str">
        <f>RTD("cqg.rtd", ,"ContractData",A52,"LastTrade",,"T")</f>
        <v/>
      </c>
      <c r="E52" s="154">
        <f t="shared" ref="E52:E54" si="12">IFERROR(AVERAGE(B52:C52),"")</f>
        <v>205.3</v>
      </c>
      <c r="F52" s="154">
        <f t="shared" ref="F52:F54" si="13">IFERROR(IF(OR(D52&lt;=B52,D52&gt;=C52),E52,D52),"")</f>
        <v>205.3</v>
      </c>
      <c r="G52" s="154">
        <f>IF(RTD("cqg.rtd", ,"ContractData",A52,"T_Settlement",,"T")="",IF(OR(B52="",C52=""),NA(),F52),RTD("cqg.rtd", ,"ContractData",A52,"T_Settlement",,"T"))</f>
        <v>205.3</v>
      </c>
    </row>
    <row r="53" spans="1:7" x14ac:dyDescent="0.3">
      <c r="A53" s="1" t="s">
        <v>93</v>
      </c>
      <c r="B53" s="153">
        <f>RTD("cqg.rtd", ,"ContractData",A53,"Bid",,"T")</f>
        <v>66</v>
      </c>
      <c r="C53" s="153" t="str">
        <f>RTD("cqg.rtd", ,"ContractData",A53,"Ask",,"T")</f>
        <v/>
      </c>
      <c r="D53" s="153" t="str">
        <f>RTD("cqg.rtd", ,"ContractData",A53,"LastTrade",,"T")</f>
        <v/>
      </c>
      <c r="E53" s="154">
        <f t="shared" si="12"/>
        <v>66</v>
      </c>
      <c r="F53" s="154">
        <f t="shared" si="13"/>
        <v>66</v>
      </c>
      <c r="G53" s="154" t="e">
        <f>IF(RTD("cqg.rtd", ,"ContractData",A53,"T_Settlement",,"T")="",IF(OR(B53="",C53=""),NA(),F53),RTD("cqg.rtd", ,"ContractData",A53,"T_Settlement",,"T"))</f>
        <v>#N/A</v>
      </c>
    </row>
    <row r="54" spans="1:7" x14ac:dyDescent="0.3">
      <c r="A54" s="1" t="s">
        <v>94</v>
      </c>
      <c r="B54" s="153">
        <f>RTD("cqg.rtd", ,"ContractData",A54,"Bid",,"T")</f>
        <v>66</v>
      </c>
      <c r="C54" s="153">
        <f>RTD("cqg.rtd", ,"ContractData",A54,"Ask",,"T")</f>
        <v>140</v>
      </c>
      <c r="D54" s="153" t="str">
        <f>RTD("cqg.rtd", ,"ContractData",A54,"LastTrade",,"T")</f>
        <v/>
      </c>
      <c r="E54" s="154">
        <f t="shared" si="12"/>
        <v>103</v>
      </c>
      <c r="F54" s="154">
        <f t="shared" si="13"/>
        <v>103</v>
      </c>
      <c r="G54" s="154">
        <f>IF(RTD("cqg.rtd", ,"ContractData",A54,"T_Settlement",,"T")="",IF(OR(B54="",C54=""),NA(),F54),RTD("cqg.rtd", ,"ContractData",A54,"T_Settlement",,"T"))</f>
        <v>103</v>
      </c>
    </row>
    <row r="55" spans="1:7" x14ac:dyDescent="0.3">
      <c r="E55" s="154"/>
      <c r="F55" s="154"/>
    </row>
    <row r="56" spans="1:7" x14ac:dyDescent="0.3">
      <c r="E56" s="154"/>
      <c r="F56" s="154"/>
    </row>
    <row r="57" spans="1:7" x14ac:dyDescent="0.3">
      <c r="E57" s="154"/>
      <c r="F57" s="154"/>
    </row>
    <row r="58" spans="1:7" x14ac:dyDescent="0.3">
      <c r="E58" s="154"/>
      <c r="F58" s="154"/>
    </row>
  </sheetData>
  <sheetProtection algorithmName="SHA-512" hashValue="mN/RUCRhD8/iId0Farwm3PIsNYO+5vxQ3rfStWS8DEs23b9sT5BKZTYmWi0+2xWllADEfRoFqHHCLvt66xDoZA==" saltValue="4j/nKq4JB48j6h0dz40xG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WMAZ</vt:lpstr>
      <vt:lpstr>YMAZ</vt:lpstr>
      <vt:lpstr>YMAZ Data</vt:lpstr>
      <vt:lpstr>WEAT</vt:lpstr>
      <vt:lpstr>SOYA</vt:lpstr>
      <vt:lpstr>SOYB</vt:lpstr>
      <vt:lpstr>SUNS</vt:lpstr>
      <vt:lpstr>WMAZ Data</vt:lpstr>
      <vt:lpstr>WEAT Data</vt:lpstr>
      <vt:lpstr>SOYA Data</vt:lpstr>
      <vt:lpstr>SOYB Data</vt:lpstr>
      <vt:lpstr>SUNS Data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2024-11-20T13:15:24Z</dcterms:modified>
</cp:coreProperties>
</file>