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artle\Desktop\WorkSpace Posts\Tecnical Studies Dashboard\"/>
    </mc:Choice>
  </mc:AlternateContent>
  <xr:revisionPtr revIDLastSave="0" documentId="13_ncr:1_{F6DB2604-7AB3-4DC5-8575-468819008E07}" xr6:coauthVersionLast="47" xr6:coauthVersionMax="47" xr10:uidLastSave="{00000000-0000-0000-0000-000000000000}"/>
  <bookViews>
    <workbookView xWindow="-120" yWindow="-120" windowWidth="29040" windowHeight="16440" xr2:uid="{F7FFBEA3-8BC1-417E-A195-7BC71909F550}"/>
  </bookViews>
  <sheets>
    <sheet name="Main" sheetId="1" r:id="rId1"/>
    <sheet name="Moving Average" sheetId="2" r:id="rId2"/>
    <sheet name="Bollinger Bands" sheetId="3" r:id="rId3"/>
    <sheet name="Oscillator" sheetId="4" r:id="rId4"/>
    <sheet name="Momentum" sheetId="5" r:id="rId5"/>
    <sheet name="RSI" sheetId="6" r:id="rId6"/>
    <sheet name="Parabolic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7" l="1"/>
  <c r="I20" i="1" l="1"/>
  <c r="H20" i="1"/>
  <c r="G20" i="1"/>
  <c r="F20" i="1"/>
  <c r="E20" i="1"/>
  <c r="D20" i="1"/>
  <c r="I11" i="1"/>
  <c r="H11" i="1"/>
  <c r="G11" i="1"/>
  <c r="F11" i="1"/>
  <c r="E11" i="1"/>
  <c r="D11" i="1"/>
  <c r="I2" i="1"/>
  <c r="H2" i="1"/>
  <c r="G2" i="1"/>
  <c r="F2" i="1"/>
  <c r="E2" i="1"/>
  <c r="D2" i="1"/>
  <c r="J4" i="7"/>
  <c r="I3" i="7"/>
  <c r="H3" i="7"/>
  <c r="P2" i="7"/>
  <c r="Q4" i="7" s="1"/>
  <c r="O2" i="7"/>
  <c r="I2" i="7"/>
  <c r="H2" i="7"/>
  <c r="H19" i="7" s="1"/>
  <c r="K2" i="6"/>
  <c r="F2" i="6"/>
  <c r="L2" i="6"/>
  <c r="G2" i="6"/>
  <c r="L2" i="5"/>
  <c r="K2" i="5"/>
  <c r="G2" i="5"/>
  <c r="F2" i="5"/>
  <c r="L2" i="4"/>
  <c r="K2" i="4"/>
  <c r="G2" i="4"/>
  <c r="F2" i="4"/>
  <c r="T4" i="7" l="1"/>
  <c r="R7" i="7"/>
  <c r="P10" i="7"/>
  <c r="T12" i="7"/>
  <c r="R15" i="7"/>
  <c r="P18" i="7"/>
  <c r="T20" i="7"/>
  <c r="O5" i="7"/>
  <c r="S7" i="7"/>
  <c r="Q10" i="7"/>
  <c r="O13" i="7"/>
  <c r="S15" i="7"/>
  <c r="Q18" i="7"/>
  <c r="O21" i="7"/>
  <c r="P3" i="7"/>
  <c r="T5" i="7"/>
  <c r="R8" i="7"/>
  <c r="P11" i="7"/>
  <c r="T13" i="7"/>
  <c r="R16" i="7"/>
  <c r="P19" i="7"/>
  <c r="T21" i="7"/>
  <c r="Q3" i="7"/>
  <c r="F26" i="1" s="1"/>
  <c r="S8" i="7"/>
  <c r="O14" i="7"/>
  <c r="S16" i="7"/>
  <c r="O22" i="7"/>
  <c r="R3" i="7"/>
  <c r="H26" i="1" s="1"/>
  <c r="P6" i="7"/>
  <c r="T8" i="7"/>
  <c r="R11" i="7"/>
  <c r="P14" i="7"/>
  <c r="T16" i="7"/>
  <c r="R19" i="7"/>
  <c r="P22" i="7"/>
  <c r="O6" i="7"/>
  <c r="Q11" i="7"/>
  <c r="Q19" i="7"/>
  <c r="S21" i="7"/>
  <c r="S3" i="7"/>
  <c r="Q6" i="7"/>
  <c r="O9" i="7"/>
  <c r="S11" i="7"/>
  <c r="Q14" i="7"/>
  <c r="O17" i="7"/>
  <c r="S19" i="7"/>
  <c r="Q22" i="7"/>
  <c r="R4" i="7"/>
  <c r="T9" i="7"/>
  <c r="R20" i="7"/>
  <c r="P7" i="7"/>
  <c r="R12" i="7"/>
  <c r="P15" i="7"/>
  <c r="T17" i="7"/>
  <c r="S4" i="7"/>
  <c r="Q7" i="7"/>
  <c r="O10" i="7"/>
  <c r="S12" i="7"/>
  <c r="Q15" i="7"/>
  <c r="O18" i="7"/>
  <c r="S20" i="7"/>
  <c r="J20" i="7"/>
  <c r="K12" i="7"/>
  <c r="L13" i="7"/>
  <c r="I7" i="7"/>
  <c r="M17" i="7"/>
  <c r="J8" i="7"/>
  <c r="K8" i="7"/>
  <c r="I19" i="7"/>
  <c r="L9" i="7"/>
  <c r="J3" i="7"/>
  <c r="F17" i="1" s="1"/>
  <c r="M13" i="7"/>
  <c r="H15" i="7"/>
  <c r="K19" i="4"/>
  <c r="K15" i="4"/>
  <c r="K11" i="4"/>
  <c r="K7" i="4"/>
  <c r="K3" i="4"/>
  <c r="L14" i="4"/>
  <c r="L6" i="4"/>
  <c r="K22" i="4"/>
  <c r="L21" i="4"/>
  <c r="L13" i="4"/>
  <c r="L9" i="4"/>
  <c r="L5" i="4"/>
  <c r="K12" i="4"/>
  <c r="K4" i="4"/>
  <c r="L22" i="4"/>
  <c r="L18" i="4"/>
  <c r="L10" i="4"/>
  <c r="K18" i="4"/>
  <c r="K14" i="4"/>
  <c r="K6" i="4"/>
  <c r="L17" i="4"/>
  <c r="K20" i="4"/>
  <c r="L15" i="4"/>
  <c r="K10" i="4"/>
  <c r="L11" i="4"/>
  <c r="L7" i="4"/>
  <c r="K21" i="4"/>
  <c r="K17" i="4"/>
  <c r="K13" i="4"/>
  <c r="K9" i="4"/>
  <c r="K5" i="4"/>
  <c r="L20" i="4"/>
  <c r="L16" i="4"/>
  <c r="L12" i="4"/>
  <c r="L8" i="4"/>
  <c r="L4" i="4"/>
  <c r="K16" i="4"/>
  <c r="K8" i="4"/>
  <c r="L19" i="4"/>
  <c r="L3" i="4"/>
  <c r="K19" i="6"/>
  <c r="K15" i="6"/>
  <c r="K11" i="6"/>
  <c r="K7" i="6"/>
  <c r="K3" i="6"/>
  <c r="K18" i="6"/>
  <c r="K10" i="6"/>
  <c r="K6" i="6"/>
  <c r="K16" i="6"/>
  <c r="K12" i="6"/>
  <c r="K4" i="6"/>
  <c r="L15" i="6"/>
  <c r="L11" i="6"/>
  <c r="L3" i="6"/>
  <c r="L22" i="6"/>
  <c r="L18" i="6"/>
  <c r="L14" i="6"/>
  <c r="L10" i="6"/>
  <c r="L6" i="6"/>
  <c r="K14" i="6"/>
  <c r="K20" i="6"/>
  <c r="L19" i="6"/>
  <c r="L7" i="6"/>
  <c r="K22" i="6"/>
  <c r="L21" i="6"/>
  <c r="L17" i="6"/>
  <c r="L13" i="6"/>
  <c r="L9" i="6"/>
  <c r="L5" i="6"/>
  <c r="K21" i="6"/>
  <c r="K17" i="6"/>
  <c r="K13" i="6"/>
  <c r="K9" i="6"/>
  <c r="K5" i="6"/>
  <c r="L20" i="6"/>
  <c r="L16" i="6"/>
  <c r="L12" i="6"/>
  <c r="L8" i="6"/>
  <c r="L4" i="6"/>
  <c r="K8" i="6"/>
  <c r="M22" i="7"/>
  <c r="M3" i="7"/>
  <c r="D17" i="1" s="1"/>
  <c r="K4" i="7"/>
  <c r="M9" i="7"/>
  <c r="I15" i="7"/>
  <c r="K20" i="7"/>
  <c r="T3" i="7"/>
  <c r="D26" i="1" s="1"/>
  <c r="P5" i="7"/>
  <c r="R6" i="7"/>
  <c r="T7" i="7"/>
  <c r="P9" i="7"/>
  <c r="R10" i="7"/>
  <c r="T11" i="7"/>
  <c r="P13" i="7"/>
  <c r="R14" i="7"/>
  <c r="T15" i="7"/>
  <c r="P17" i="7"/>
  <c r="R18" i="7"/>
  <c r="T19" i="7"/>
  <c r="P21" i="7"/>
  <c r="R22" i="7"/>
  <c r="F19" i="5"/>
  <c r="F15" i="5"/>
  <c r="F11" i="5"/>
  <c r="F7" i="5"/>
  <c r="F3" i="5"/>
  <c r="F18" i="5"/>
  <c r="F10" i="5"/>
  <c r="G5" i="5"/>
  <c r="F20" i="5"/>
  <c r="F12" i="5"/>
  <c r="F4" i="5"/>
  <c r="G22" i="5"/>
  <c r="G18" i="5"/>
  <c r="G14" i="5"/>
  <c r="G10" i="5"/>
  <c r="G6" i="5"/>
  <c r="F14" i="5"/>
  <c r="F6" i="5"/>
  <c r="G9" i="5"/>
  <c r="G19" i="5"/>
  <c r="G15" i="5"/>
  <c r="G11" i="5"/>
  <c r="G7" i="5"/>
  <c r="F22" i="5"/>
  <c r="G3" i="5"/>
  <c r="G21" i="5"/>
  <c r="G17" i="5"/>
  <c r="G13" i="5"/>
  <c r="F21" i="5"/>
  <c r="F17" i="5"/>
  <c r="F13" i="5"/>
  <c r="F9" i="5"/>
  <c r="F5" i="5"/>
  <c r="G20" i="5"/>
  <c r="G16" i="5"/>
  <c r="G12" i="5"/>
  <c r="G8" i="5"/>
  <c r="G4" i="5"/>
  <c r="F16" i="5"/>
  <c r="F8" i="5"/>
  <c r="L5" i="7"/>
  <c r="H11" i="7"/>
  <c r="J16" i="7"/>
  <c r="L21" i="7"/>
  <c r="O4" i="7"/>
  <c r="Q5" i="7"/>
  <c r="S6" i="7"/>
  <c r="O8" i="7"/>
  <c r="Q9" i="7"/>
  <c r="S10" i="7"/>
  <c r="O12" i="7"/>
  <c r="Q13" i="7"/>
  <c r="S14" i="7"/>
  <c r="O16" i="7"/>
  <c r="Q17" i="7"/>
  <c r="S18" i="7"/>
  <c r="O20" i="7"/>
  <c r="Q21" i="7"/>
  <c r="S22" i="7"/>
  <c r="F19" i="4"/>
  <c r="F15" i="4"/>
  <c r="F11" i="4"/>
  <c r="F7" i="4"/>
  <c r="F3" i="4"/>
  <c r="G18" i="4"/>
  <c r="G14" i="4"/>
  <c r="G6" i="4"/>
  <c r="F22" i="4"/>
  <c r="F14" i="4"/>
  <c r="G17" i="4"/>
  <c r="G9" i="4"/>
  <c r="G5" i="4"/>
  <c r="F8" i="4"/>
  <c r="F4" i="4"/>
  <c r="G22" i="4"/>
  <c r="G10" i="4"/>
  <c r="F18" i="4"/>
  <c r="F10" i="4"/>
  <c r="G21" i="4"/>
  <c r="G13" i="4"/>
  <c r="F16" i="4"/>
  <c r="G19" i="4"/>
  <c r="G7" i="4"/>
  <c r="F6" i="4"/>
  <c r="G15" i="4"/>
  <c r="G3" i="4"/>
  <c r="F21" i="4"/>
  <c r="F17" i="4"/>
  <c r="F13" i="4"/>
  <c r="F9" i="4"/>
  <c r="F5" i="4"/>
  <c r="G20" i="4"/>
  <c r="G16" i="4"/>
  <c r="G12" i="4"/>
  <c r="G8" i="4"/>
  <c r="G4" i="4"/>
  <c r="F20" i="4"/>
  <c r="F12" i="4"/>
  <c r="G11" i="4"/>
  <c r="F19" i="6"/>
  <c r="F15" i="6"/>
  <c r="F11" i="6"/>
  <c r="F7" i="6"/>
  <c r="F3" i="6"/>
  <c r="F22" i="6"/>
  <c r="F18" i="6"/>
  <c r="F10" i="6"/>
  <c r="F16" i="6"/>
  <c r="F4" i="6"/>
  <c r="G19" i="6"/>
  <c r="G15" i="6"/>
  <c r="G11" i="6"/>
  <c r="G7" i="6"/>
  <c r="G22" i="6"/>
  <c r="G18" i="6"/>
  <c r="G14" i="6"/>
  <c r="G10" i="6"/>
  <c r="G6" i="6"/>
  <c r="F14" i="6"/>
  <c r="F6" i="6"/>
  <c r="G3" i="6"/>
  <c r="G21" i="6"/>
  <c r="G17" i="6"/>
  <c r="G13" i="6"/>
  <c r="G9" i="6"/>
  <c r="G5" i="6"/>
  <c r="F21" i="6"/>
  <c r="F17" i="6"/>
  <c r="F13" i="6"/>
  <c r="F9" i="6"/>
  <c r="F5" i="6"/>
  <c r="G20" i="6"/>
  <c r="G16" i="6"/>
  <c r="G12" i="6"/>
  <c r="G8" i="6"/>
  <c r="G4" i="6"/>
  <c r="F20" i="6"/>
  <c r="F12" i="6"/>
  <c r="F8" i="6"/>
  <c r="K19" i="5"/>
  <c r="K15" i="5"/>
  <c r="K11" i="5"/>
  <c r="K7" i="5"/>
  <c r="K3" i="5"/>
  <c r="K22" i="5"/>
  <c r="K14" i="5"/>
  <c r="K10" i="5"/>
  <c r="K16" i="5"/>
  <c r="K8" i="5"/>
  <c r="L19" i="5"/>
  <c r="L22" i="5"/>
  <c r="L18" i="5"/>
  <c r="L14" i="5"/>
  <c r="L10" i="5"/>
  <c r="L6" i="5"/>
  <c r="K18" i="5"/>
  <c r="K6" i="5"/>
  <c r="L15" i="5"/>
  <c r="L7" i="5"/>
  <c r="L3" i="5"/>
  <c r="L11" i="5"/>
  <c r="L21" i="5"/>
  <c r="L17" i="5"/>
  <c r="L13" i="5"/>
  <c r="L9" i="5"/>
  <c r="L5" i="5"/>
  <c r="K21" i="5"/>
  <c r="K17" i="5"/>
  <c r="K13" i="5"/>
  <c r="K9" i="5"/>
  <c r="K5" i="5"/>
  <c r="L20" i="5"/>
  <c r="L16" i="5"/>
  <c r="L12" i="5"/>
  <c r="L8" i="5"/>
  <c r="L4" i="5"/>
  <c r="K20" i="5"/>
  <c r="K12" i="5"/>
  <c r="K4" i="5"/>
  <c r="M5" i="7"/>
  <c r="I11" i="7"/>
  <c r="K16" i="7"/>
  <c r="M21" i="7"/>
  <c r="P4" i="7"/>
  <c r="R5" i="7"/>
  <c r="T6" i="7"/>
  <c r="P8" i="7"/>
  <c r="R9" i="7"/>
  <c r="T10" i="7"/>
  <c r="P12" i="7"/>
  <c r="R13" i="7"/>
  <c r="T14" i="7"/>
  <c r="P16" i="7"/>
  <c r="R17" i="7"/>
  <c r="T18" i="7"/>
  <c r="P20" i="7"/>
  <c r="R21" i="7"/>
  <c r="T22" i="7"/>
  <c r="H7" i="7"/>
  <c r="J12" i="7"/>
  <c r="L17" i="7"/>
  <c r="O3" i="7"/>
  <c r="S5" i="7"/>
  <c r="O7" i="7"/>
  <c r="Q8" i="7"/>
  <c r="S9" i="7"/>
  <c r="O11" i="7"/>
  <c r="Q12" i="7"/>
  <c r="S13" i="7"/>
  <c r="O15" i="7"/>
  <c r="Q16" i="7"/>
  <c r="S17" i="7"/>
  <c r="O19" i="7"/>
  <c r="Q20" i="7"/>
  <c r="L4" i="7"/>
  <c r="H6" i="7"/>
  <c r="J7" i="7"/>
  <c r="L8" i="7"/>
  <c r="H10" i="7"/>
  <c r="J11" i="7"/>
  <c r="L12" i="7"/>
  <c r="H14" i="7"/>
  <c r="J15" i="7"/>
  <c r="L16" i="7"/>
  <c r="H18" i="7"/>
  <c r="J19" i="7"/>
  <c r="L20" i="7"/>
  <c r="H22" i="7"/>
  <c r="K3" i="7"/>
  <c r="H17" i="1" s="1"/>
  <c r="M4" i="7"/>
  <c r="I6" i="7"/>
  <c r="K7" i="7"/>
  <c r="M8" i="7"/>
  <c r="I10" i="7"/>
  <c r="K11" i="7"/>
  <c r="M12" i="7"/>
  <c r="I14" i="7"/>
  <c r="K15" i="7"/>
  <c r="M16" i="7"/>
  <c r="I18" i="7"/>
  <c r="K19" i="7"/>
  <c r="M20" i="7"/>
  <c r="I22" i="7"/>
  <c r="L3" i="7"/>
  <c r="H5" i="7"/>
  <c r="J6" i="7"/>
  <c r="L7" i="7"/>
  <c r="H9" i="7"/>
  <c r="J10" i="7"/>
  <c r="L11" i="7"/>
  <c r="H13" i="7"/>
  <c r="J14" i="7"/>
  <c r="L15" i="7"/>
  <c r="H17" i="7"/>
  <c r="J18" i="7"/>
  <c r="L19" i="7"/>
  <c r="H21" i="7"/>
  <c r="J22" i="7"/>
  <c r="I5" i="7"/>
  <c r="K6" i="7"/>
  <c r="M7" i="7"/>
  <c r="I9" i="7"/>
  <c r="K10" i="7"/>
  <c r="M11" i="7"/>
  <c r="I13" i="7"/>
  <c r="K14" i="7"/>
  <c r="M15" i="7"/>
  <c r="I17" i="7"/>
  <c r="K18" i="7"/>
  <c r="M19" i="7"/>
  <c r="I21" i="7"/>
  <c r="K22" i="7"/>
  <c r="H4" i="7"/>
  <c r="J5" i="7"/>
  <c r="L6" i="7"/>
  <c r="H8" i="7"/>
  <c r="J9" i="7"/>
  <c r="L10" i="7"/>
  <c r="H12" i="7"/>
  <c r="J13" i="7"/>
  <c r="L14" i="7"/>
  <c r="H16" i="7"/>
  <c r="J17" i="7"/>
  <c r="L18" i="7"/>
  <c r="H20" i="7"/>
  <c r="J21" i="7"/>
  <c r="L22" i="7"/>
  <c r="I4" i="7"/>
  <c r="K5" i="7"/>
  <c r="M6" i="7"/>
  <c r="I8" i="7"/>
  <c r="K9" i="7"/>
  <c r="M10" i="7"/>
  <c r="I12" i="7"/>
  <c r="K13" i="7"/>
  <c r="M14" i="7"/>
  <c r="I16" i="7"/>
  <c r="K17" i="7"/>
  <c r="M18" i="7"/>
  <c r="I20" i="7"/>
  <c r="K21" i="7"/>
  <c r="I23" i="1" l="1"/>
  <c r="I25" i="1"/>
  <c r="I24" i="1"/>
  <c r="E25" i="1"/>
  <c r="G25" i="1"/>
  <c r="E24" i="1"/>
  <c r="G24" i="1"/>
  <c r="E23" i="1"/>
  <c r="G23" i="1"/>
  <c r="I16" i="1"/>
  <c r="E16" i="1"/>
  <c r="G16" i="1"/>
  <c r="I15" i="1"/>
  <c r="E15" i="1"/>
  <c r="G15" i="1"/>
  <c r="I6" i="1"/>
  <c r="I14" i="1"/>
  <c r="E14" i="1"/>
  <c r="G14" i="1"/>
  <c r="L2" i="3"/>
  <c r="N15" i="3" s="1"/>
  <c r="K2" i="3"/>
  <c r="G2" i="3"/>
  <c r="F2" i="3"/>
  <c r="I17" i="3" s="1"/>
  <c r="L2" i="2"/>
  <c r="K2" i="2"/>
  <c r="G2" i="2"/>
  <c r="F2" i="2"/>
  <c r="A20" i="6"/>
  <c r="B19" i="6"/>
  <c r="A16" i="6"/>
  <c r="B15" i="6"/>
  <c r="A12" i="6"/>
  <c r="B11" i="6"/>
  <c r="A8" i="6"/>
  <c r="B7" i="6"/>
  <c r="A4" i="6"/>
  <c r="D22" i="3"/>
  <c r="A22" i="3"/>
  <c r="C20" i="3"/>
  <c r="B20" i="3"/>
  <c r="A20" i="3"/>
  <c r="C18" i="3"/>
  <c r="B18" i="3"/>
  <c r="A18" i="3"/>
  <c r="C16" i="3"/>
  <c r="B16" i="3"/>
  <c r="A16" i="3"/>
  <c r="D14" i="3"/>
  <c r="C14" i="3"/>
  <c r="B14" i="3"/>
  <c r="A14" i="3"/>
  <c r="D12" i="3"/>
  <c r="C12" i="3"/>
  <c r="B12" i="3"/>
  <c r="A12" i="3"/>
  <c r="D11" i="3"/>
  <c r="D10" i="3"/>
  <c r="C10" i="3"/>
  <c r="B10" i="3"/>
  <c r="A10" i="3"/>
  <c r="D9" i="3"/>
  <c r="D8" i="3"/>
  <c r="C8" i="3"/>
  <c r="B8" i="3"/>
  <c r="A8" i="3"/>
  <c r="D7" i="3"/>
  <c r="D6" i="3"/>
  <c r="C6" i="3"/>
  <c r="B6" i="3"/>
  <c r="A6" i="3"/>
  <c r="D5" i="3"/>
  <c r="C4" i="3"/>
  <c r="G4" i="1" s="1"/>
  <c r="B4" i="3"/>
  <c r="E4" i="1" s="1"/>
  <c r="A4" i="3"/>
  <c r="C3" i="3"/>
  <c r="B3" i="3"/>
  <c r="B2" i="7"/>
  <c r="A2" i="7"/>
  <c r="B3" i="7" s="1"/>
  <c r="B2" i="6"/>
  <c r="A2" i="6"/>
  <c r="B21" i="6" s="1"/>
  <c r="B2" i="5"/>
  <c r="A2" i="5"/>
  <c r="A22" i="5" s="1"/>
  <c r="B2" i="4"/>
  <c r="A2" i="4"/>
  <c r="B3" i="4" s="1"/>
  <c r="E5" i="1" s="1"/>
  <c r="A2" i="3"/>
  <c r="A21" i="3" s="1"/>
  <c r="B2" i="3"/>
  <c r="D15" i="3" s="1"/>
  <c r="R1" i="1"/>
  <c r="B2" i="2"/>
  <c r="A2" i="2"/>
  <c r="K12" i="3" l="1"/>
  <c r="K4" i="3"/>
  <c r="M15" i="3"/>
  <c r="N5" i="3"/>
  <c r="M17" i="3"/>
  <c r="L15" i="2"/>
  <c r="K6" i="3"/>
  <c r="N17" i="3"/>
  <c r="N9" i="3"/>
  <c r="M19" i="3"/>
  <c r="M11" i="3"/>
  <c r="M7" i="3"/>
  <c r="L21" i="3"/>
  <c r="N11" i="3"/>
  <c r="N7" i="3"/>
  <c r="M13" i="3"/>
  <c r="N19" i="3"/>
  <c r="M3" i="3"/>
  <c r="K8" i="3"/>
  <c r="N13" i="3"/>
  <c r="M21" i="3"/>
  <c r="N3" i="3"/>
  <c r="M9" i="3"/>
  <c r="K14" i="3"/>
  <c r="N21" i="3"/>
  <c r="M5" i="3"/>
  <c r="K10" i="3"/>
  <c r="H19" i="3"/>
  <c r="I19" i="3"/>
  <c r="H4" i="3"/>
  <c r="G13" i="1" s="1"/>
  <c r="H20" i="3"/>
  <c r="H5" i="3"/>
  <c r="H12" i="3"/>
  <c r="H6" i="3"/>
  <c r="F20" i="2"/>
  <c r="I11" i="3"/>
  <c r="I13" i="3"/>
  <c r="B22" i="4"/>
  <c r="B10" i="5"/>
  <c r="B18" i="5"/>
  <c r="A7" i="4"/>
  <c r="A15" i="5"/>
  <c r="B6" i="4"/>
  <c r="B6" i="5"/>
  <c r="A19" i="4"/>
  <c r="A3" i="5"/>
  <c r="A11" i="5"/>
  <c r="A19" i="5"/>
  <c r="A3" i="4"/>
  <c r="B7" i="4"/>
  <c r="B19" i="4"/>
  <c r="B15" i="5"/>
  <c r="B4" i="6"/>
  <c r="B8" i="6"/>
  <c r="B12" i="6"/>
  <c r="K20" i="2"/>
  <c r="K16" i="3"/>
  <c r="K18" i="3"/>
  <c r="K20" i="3"/>
  <c r="K22" i="3"/>
  <c r="B18" i="4"/>
  <c r="A7" i="5"/>
  <c r="B11" i="5"/>
  <c r="D16" i="3"/>
  <c r="D18" i="3"/>
  <c r="D20" i="3"/>
  <c r="A4" i="4"/>
  <c r="A8" i="4"/>
  <c r="A12" i="4"/>
  <c r="A16" i="4"/>
  <c r="A20" i="4"/>
  <c r="A4" i="5"/>
  <c r="A8" i="5"/>
  <c r="A12" i="5"/>
  <c r="A16" i="5"/>
  <c r="A20" i="5"/>
  <c r="A5" i="6"/>
  <c r="A9" i="6"/>
  <c r="A13" i="6"/>
  <c r="A17" i="6"/>
  <c r="A21" i="6"/>
  <c r="K11" i="2"/>
  <c r="H7" i="3"/>
  <c r="H14" i="3"/>
  <c r="H21" i="3"/>
  <c r="L4" i="3"/>
  <c r="E22" i="1" s="1"/>
  <c r="L6" i="3"/>
  <c r="L8" i="3"/>
  <c r="L10" i="3"/>
  <c r="L12" i="3"/>
  <c r="L14" i="3"/>
  <c r="L16" i="3"/>
  <c r="L18" i="3"/>
  <c r="L20" i="3"/>
  <c r="L22" i="3"/>
  <c r="A5" i="3"/>
  <c r="A7" i="3"/>
  <c r="A9" i="3"/>
  <c r="A11" i="3"/>
  <c r="A13" i="3"/>
  <c r="A15" i="3"/>
  <c r="A17" i="3"/>
  <c r="A19" i="3"/>
  <c r="B4" i="4"/>
  <c r="B8" i="4"/>
  <c r="B12" i="4"/>
  <c r="B16" i="4"/>
  <c r="B20" i="4"/>
  <c r="B4" i="5"/>
  <c r="B8" i="5"/>
  <c r="B12" i="5"/>
  <c r="B16" i="5"/>
  <c r="B20" i="5"/>
  <c r="B5" i="6"/>
  <c r="B9" i="6"/>
  <c r="B13" i="6"/>
  <c r="B17" i="6"/>
  <c r="H8" i="3"/>
  <c r="H15" i="3"/>
  <c r="M4" i="3"/>
  <c r="G22" i="1" s="1"/>
  <c r="M6" i="3"/>
  <c r="M8" i="3"/>
  <c r="M10" i="3"/>
  <c r="M12" i="3"/>
  <c r="M14" i="3"/>
  <c r="M16" i="3"/>
  <c r="M18" i="3"/>
  <c r="M20" i="3"/>
  <c r="M22" i="3"/>
  <c r="B14" i="4"/>
  <c r="B22" i="5"/>
  <c r="A15" i="4"/>
  <c r="B3" i="6"/>
  <c r="E7" i="1" s="1"/>
  <c r="A3" i="6"/>
  <c r="B11" i="4"/>
  <c r="B7" i="5"/>
  <c r="B20" i="6"/>
  <c r="D4" i="3"/>
  <c r="I4" i="1" s="1"/>
  <c r="C22" i="3"/>
  <c r="B22" i="3"/>
  <c r="D3" i="3"/>
  <c r="A19" i="7"/>
  <c r="B5" i="3"/>
  <c r="B7" i="3"/>
  <c r="B9" i="3"/>
  <c r="B11" i="3"/>
  <c r="B13" i="3"/>
  <c r="B15" i="3"/>
  <c r="B17" i="3"/>
  <c r="B19" i="3"/>
  <c r="B21" i="3"/>
  <c r="A5" i="4"/>
  <c r="A9" i="4"/>
  <c r="A13" i="4"/>
  <c r="A17" i="4"/>
  <c r="A21" i="4"/>
  <c r="A5" i="5"/>
  <c r="A9" i="5"/>
  <c r="A13" i="5"/>
  <c r="A17" i="5"/>
  <c r="A21" i="5"/>
  <c r="A6" i="6"/>
  <c r="A10" i="6"/>
  <c r="A14" i="6"/>
  <c r="A18" i="6"/>
  <c r="A22" i="6"/>
  <c r="G21" i="3"/>
  <c r="H9" i="3"/>
  <c r="I15" i="3"/>
  <c r="N4" i="3"/>
  <c r="I22" i="1" s="1"/>
  <c r="N6" i="3"/>
  <c r="N8" i="3"/>
  <c r="N10" i="3"/>
  <c r="N12" i="3"/>
  <c r="N14" i="3"/>
  <c r="N16" i="3"/>
  <c r="N18" i="3"/>
  <c r="N20" i="3"/>
  <c r="N22" i="3"/>
  <c r="A3" i="3"/>
  <c r="C5" i="3"/>
  <c r="C7" i="3"/>
  <c r="C9" i="3"/>
  <c r="C11" i="3"/>
  <c r="C13" i="3"/>
  <c r="C15" i="3"/>
  <c r="C17" i="3"/>
  <c r="C19" i="3"/>
  <c r="C21" i="3"/>
  <c r="B5" i="4"/>
  <c r="B9" i="4"/>
  <c r="B13" i="4"/>
  <c r="B17" i="4"/>
  <c r="B21" i="4"/>
  <c r="B5" i="5"/>
  <c r="B9" i="5"/>
  <c r="B13" i="5"/>
  <c r="B17" i="5"/>
  <c r="B21" i="5"/>
  <c r="B6" i="6"/>
  <c r="B10" i="6"/>
  <c r="B14" i="6"/>
  <c r="B18" i="6"/>
  <c r="B22" i="6"/>
  <c r="H3" i="3"/>
  <c r="I9" i="3"/>
  <c r="H17" i="3"/>
  <c r="K3" i="3"/>
  <c r="K5" i="3"/>
  <c r="K7" i="3"/>
  <c r="K9" i="3"/>
  <c r="K11" i="3"/>
  <c r="K13" i="3"/>
  <c r="K15" i="3"/>
  <c r="K17" i="3"/>
  <c r="K19" i="3"/>
  <c r="K21" i="3"/>
  <c r="B10" i="4"/>
  <c r="B14" i="5"/>
  <c r="A11" i="4"/>
  <c r="B15" i="4"/>
  <c r="B3" i="5"/>
  <c r="E6" i="1" s="1"/>
  <c r="B19" i="5"/>
  <c r="B16" i="6"/>
  <c r="D13" i="3"/>
  <c r="D17" i="3"/>
  <c r="D19" i="3"/>
  <c r="D21" i="3"/>
  <c r="A6" i="4"/>
  <c r="A10" i="4"/>
  <c r="A14" i="4"/>
  <c r="A18" i="4"/>
  <c r="A22" i="4"/>
  <c r="A6" i="5"/>
  <c r="A10" i="5"/>
  <c r="A14" i="5"/>
  <c r="A18" i="5"/>
  <c r="A7" i="6"/>
  <c r="A11" i="6"/>
  <c r="A15" i="6"/>
  <c r="A19" i="6"/>
  <c r="I3" i="3"/>
  <c r="H10" i="3"/>
  <c r="L3" i="3"/>
  <c r="L5" i="3"/>
  <c r="L7" i="3"/>
  <c r="L9" i="3"/>
  <c r="L11" i="3"/>
  <c r="L13" i="3"/>
  <c r="L15" i="3"/>
  <c r="L17" i="3"/>
  <c r="L19" i="3"/>
  <c r="E22" i="7"/>
  <c r="B8" i="7"/>
  <c r="F14" i="7"/>
  <c r="D21" i="7"/>
  <c r="E5" i="7"/>
  <c r="C12" i="7"/>
  <c r="C20" i="7"/>
  <c r="D4" i="7"/>
  <c r="F5" i="7"/>
  <c r="B7" i="7"/>
  <c r="D8" i="7"/>
  <c r="F9" i="7"/>
  <c r="B11" i="7"/>
  <c r="D12" i="7"/>
  <c r="F13" i="7"/>
  <c r="B15" i="7"/>
  <c r="D16" i="7"/>
  <c r="F17" i="7"/>
  <c r="B19" i="7"/>
  <c r="D20" i="7"/>
  <c r="F21" i="7"/>
  <c r="D5" i="7"/>
  <c r="B12" i="7"/>
  <c r="B20" i="7"/>
  <c r="A7" i="7"/>
  <c r="E13" i="7"/>
  <c r="E21" i="7"/>
  <c r="E4" i="7"/>
  <c r="A6" i="7"/>
  <c r="E8" i="7"/>
  <c r="A10" i="7"/>
  <c r="C11" i="7"/>
  <c r="E12" i="7"/>
  <c r="A14" i="7"/>
  <c r="C15" i="7"/>
  <c r="E16" i="7"/>
  <c r="A18" i="7"/>
  <c r="C19" i="7"/>
  <c r="E20" i="7"/>
  <c r="A22" i="7"/>
  <c r="B4" i="7"/>
  <c r="B16" i="7"/>
  <c r="C4" i="7"/>
  <c r="A15" i="7"/>
  <c r="F4" i="7"/>
  <c r="D7" i="7"/>
  <c r="F8" i="7"/>
  <c r="D11" i="7"/>
  <c r="F12" i="7"/>
  <c r="B14" i="7"/>
  <c r="D15" i="7"/>
  <c r="F16" i="7"/>
  <c r="B18" i="7"/>
  <c r="D19" i="7"/>
  <c r="F20" i="7"/>
  <c r="B22" i="7"/>
  <c r="D13" i="7"/>
  <c r="F22" i="7"/>
  <c r="A3" i="7"/>
  <c r="E9" i="7"/>
  <c r="C16" i="7"/>
  <c r="C7" i="7"/>
  <c r="B6" i="7"/>
  <c r="B10" i="7"/>
  <c r="E3" i="7"/>
  <c r="A5" i="7"/>
  <c r="C6" i="7"/>
  <c r="E7" i="7"/>
  <c r="A9" i="7"/>
  <c r="C10" i="7"/>
  <c r="E11" i="7"/>
  <c r="A13" i="7"/>
  <c r="C14" i="7"/>
  <c r="E15" i="7"/>
  <c r="A17" i="7"/>
  <c r="C18" i="7"/>
  <c r="E19" i="7"/>
  <c r="A21" i="7"/>
  <c r="C22" i="7"/>
  <c r="D9" i="7"/>
  <c r="F18" i="7"/>
  <c r="C8" i="7"/>
  <c r="E17" i="7"/>
  <c r="F8" i="1"/>
  <c r="D3" i="7"/>
  <c r="H8" i="1" s="1"/>
  <c r="F3" i="7"/>
  <c r="D8" i="1" s="1"/>
  <c r="B5" i="7"/>
  <c r="D6" i="7"/>
  <c r="F7" i="7"/>
  <c r="B9" i="7"/>
  <c r="D10" i="7"/>
  <c r="F11" i="7"/>
  <c r="B13" i="7"/>
  <c r="D14" i="7"/>
  <c r="F15" i="7"/>
  <c r="B17" i="7"/>
  <c r="D18" i="7"/>
  <c r="F19" i="7"/>
  <c r="B21" i="7"/>
  <c r="D22" i="7"/>
  <c r="F6" i="7"/>
  <c r="F10" i="7"/>
  <c r="D17" i="7"/>
  <c r="A11" i="7"/>
  <c r="A4" i="7"/>
  <c r="C5" i="7"/>
  <c r="E6" i="7"/>
  <c r="A8" i="7"/>
  <c r="C9" i="7"/>
  <c r="E10" i="7"/>
  <c r="A12" i="7"/>
  <c r="C13" i="7"/>
  <c r="E14" i="7"/>
  <c r="A16" i="7"/>
  <c r="C17" i="7"/>
  <c r="E18" i="7"/>
  <c r="A20" i="7"/>
  <c r="C21" i="7"/>
  <c r="I5" i="3"/>
  <c r="H11" i="3"/>
  <c r="H16" i="3"/>
  <c r="I21" i="3"/>
  <c r="H22" i="3"/>
  <c r="I7" i="3"/>
  <c r="H13" i="3"/>
  <c r="H18" i="3"/>
  <c r="G4" i="2"/>
  <c r="F4" i="3"/>
  <c r="F6" i="3"/>
  <c r="F8" i="3"/>
  <c r="F10" i="3"/>
  <c r="F12" i="3"/>
  <c r="F14" i="3"/>
  <c r="F16" i="3"/>
  <c r="F18" i="3"/>
  <c r="F20" i="3"/>
  <c r="F22" i="3"/>
  <c r="G8" i="2"/>
  <c r="G4" i="3"/>
  <c r="E13" i="1" s="1"/>
  <c r="G6" i="3"/>
  <c r="G8" i="3"/>
  <c r="G10" i="3"/>
  <c r="G12" i="3"/>
  <c r="G14" i="3"/>
  <c r="G16" i="3"/>
  <c r="G18" i="3"/>
  <c r="G20" i="3"/>
  <c r="G22" i="3"/>
  <c r="F4" i="2"/>
  <c r="F12" i="2"/>
  <c r="G20" i="2"/>
  <c r="G12" i="2"/>
  <c r="D12" i="1" s="1"/>
  <c r="E12" i="1" s="1"/>
  <c r="I4" i="3"/>
  <c r="I13" i="1" s="1"/>
  <c r="I6" i="3"/>
  <c r="I8" i="3"/>
  <c r="I10" i="3"/>
  <c r="I12" i="3"/>
  <c r="I14" i="3"/>
  <c r="I16" i="3"/>
  <c r="I18" i="3"/>
  <c r="I20" i="3"/>
  <c r="I22" i="3"/>
  <c r="G16" i="2"/>
  <c r="F3" i="3"/>
  <c r="F5" i="3"/>
  <c r="F7" i="3"/>
  <c r="F9" i="3"/>
  <c r="F11" i="3"/>
  <c r="F13" i="3"/>
  <c r="F15" i="3"/>
  <c r="F17" i="3"/>
  <c r="F19" i="3"/>
  <c r="F21" i="3"/>
  <c r="G19" i="2"/>
  <c r="G3" i="3"/>
  <c r="G5" i="3"/>
  <c r="G7" i="3"/>
  <c r="G9" i="3"/>
  <c r="G11" i="3"/>
  <c r="G13" i="3"/>
  <c r="G15" i="3"/>
  <c r="G17" i="3"/>
  <c r="G19" i="3"/>
  <c r="L12" i="2"/>
  <c r="B22" i="2"/>
  <c r="F5" i="2"/>
  <c r="F13" i="2"/>
  <c r="F21" i="2"/>
  <c r="K7" i="2"/>
  <c r="K15" i="2"/>
  <c r="G5" i="2"/>
  <c r="G13" i="2"/>
  <c r="G21" i="2"/>
  <c r="L7" i="2"/>
  <c r="L4" i="2"/>
  <c r="F8" i="2"/>
  <c r="F16" i="2"/>
  <c r="L22" i="2"/>
  <c r="K8" i="2"/>
  <c r="K16" i="2"/>
  <c r="K19" i="2"/>
  <c r="L8" i="2"/>
  <c r="L16" i="2"/>
  <c r="F9" i="2"/>
  <c r="F17" i="2"/>
  <c r="K3" i="2"/>
  <c r="G9" i="2"/>
  <c r="G17" i="2"/>
  <c r="L3" i="2"/>
  <c r="D21" i="1" s="1"/>
  <c r="E21" i="1" s="1"/>
  <c r="L11" i="2"/>
  <c r="L19" i="2"/>
  <c r="K4" i="2"/>
  <c r="K12" i="2"/>
  <c r="L20" i="2"/>
  <c r="F6" i="2"/>
  <c r="F10" i="2"/>
  <c r="F14" i="2"/>
  <c r="F18" i="2"/>
  <c r="F22" i="2"/>
  <c r="K5" i="2"/>
  <c r="K9" i="2"/>
  <c r="K13" i="2"/>
  <c r="K17" i="2"/>
  <c r="K21" i="2"/>
  <c r="G6" i="2"/>
  <c r="G10" i="2"/>
  <c r="G14" i="2"/>
  <c r="G18" i="2"/>
  <c r="G22" i="2"/>
  <c r="L5" i="2"/>
  <c r="L9" i="2"/>
  <c r="L13" i="2"/>
  <c r="L17" i="2"/>
  <c r="L21" i="2"/>
  <c r="F3" i="2"/>
  <c r="F7" i="2"/>
  <c r="F11" i="2"/>
  <c r="F15" i="2"/>
  <c r="F19" i="2"/>
  <c r="K6" i="2"/>
  <c r="K10" i="2"/>
  <c r="K14" i="2"/>
  <c r="K18" i="2"/>
  <c r="K22" i="2"/>
  <c r="G3" i="2"/>
  <c r="G7" i="2"/>
  <c r="G11" i="2"/>
  <c r="G15" i="2"/>
  <c r="L6" i="2"/>
  <c r="L10" i="2"/>
  <c r="L14" i="2"/>
  <c r="L18" i="2"/>
  <c r="B13" i="2"/>
  <c r="A3" i="2"/>
  <c r="A7" i="2"/>
  <c r="A11" i="2"/>
  <c r="A15" i="2"/>
  <c r="A19" i="2"/>
  <c r="B3" i="2"/>
  <c r="D3" i="1" s="1"/>
  <c r="E3" i="1" s="1"/>
  <c r="B7" i="2"/>
  <c r="B11" i="2"/>
  <c r="B15" i="2"/>
  <c r="B19" i="2"/>
  <c r="B5" i="2"/>
  <c r="B9" i="2"/>
  <c r="B17" i="2"/>
  <c r="A4" i="2"/>
  <c r="A8" i="2"/>
  <c r="A12" i="2"/>
  <c r="A16" i="2"/>
  <c r="A20" i="2"/>
  <c r="B4" i="2"/>
  <c r="B8" i="2"/>
  <c r="B12" i="2"/>
  <c r="B16" i="2"/>
  <c r="B20" i="2"/>
  <c r="A5" i="2"/>
  <c r="A9" i="2"/>
  <c r="A13" i="2"/>
  <c r="A17" i="2"/>
  <c r="A21" i="2"/>
  <c r="B21" i="2"/>
  <c r="A6" i="2"/>
  <c r="A10" i="2"/>
  <c r="A14" i="2"/>
  <c r="A18" i="2"/>
  <c r="A22" i="2"/>
  <c r="B6" i="2"/>
  <c r="B10" i="2"/>
  <c r="B14" i="2"/>
  <c r="B18" i="2"/>
  <c r="G5" i="1" l="1"/>
  <c r="G6" i="1"/>
  <c r="I7" i="1"/>
  <c r="I5" i="1"/>
  <c r="G7" i="1"/>
</calcChain>
</file>

<file path=xl/sharedStrings.xml><?xml version="1.0" encoding="utf-8"?>
<sst xmlns="http://schemas.openxmlformats.org/spreadsheetml/2006/main" count="138" uniqueCount="32">
  <si>
    <t>Symbol</t>
  </si>
  <si>
    <t>EP</t>
  </si>
  <si>
    <t>Interval</t>
  </si>
  <si>
    <t>Para</t>
  </si>
  <si>
    <t>ParaUp</t>
  </si>
  <si>
    <t>ParaStep</t>
  </si>
  <si>
    <t>ParaDir</t>
  </si>
  <si>
    <t>ParaDn</t>
  </si>
  <si>
    <t>Moving Average</t>
  </si>
  <si>
    <t>Bollinger Bands</t>
  </si>
  <si>
    <t>Oscillator</t>
  </si>
  <si>
    <t>Momentum</t>
  </si>
  <si>
    <t>RSI</t>
  </si>
  <si>
    <t>Parabolic Study</t>
  </si>
  <si>
    <t>ENQ</t>
  </si>
  <si>
    <t>YM</t>
  </si>
  <si>
    <t>Last</t>
  </si>
  <si>
    <t>NC</t>
  </si>
  <si>
    <t>%NC</t>
  </si>
  <si>
    <t>Open</t>
  </si>
  <si>
    <t>High</t>
  </si>
  <si>
    <t>Low</t>
  </si>
  <si>
    <t>20 bar Max:</t>
  </si>
  <si>
    <t>20 bar Min:</t>
  </si>
  <si>
    <t>OSC:</t>
  </si>
  <si>
    <t>MOM:</t>
  </si>
  <si>
    <t>RSI:</t>
  </si>
  <si>
    <t>ParaUp:</t>
  </si>
  <si>
    <t>ParaDn:</t>
  </si>
  <si>
    <t>BMA (-1):</t>
  </si>
  <si>
    <t>BHI (-1):</t>
  </si>
  <si>
    <t>BLO (-1):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</si>
</sst>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\ hh:mm"/>
    <numFmt numFmtId="165" formatCode="[$-F400]h:mm:ss\ AM/PM"/>
    <numFmt numFmtId="166" formatCode="0.000"/>
  </numFmts>
  <fonts count="1" x14ac:knownFonts="1"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45630.256944444445</v>
        <stp/>
        <stp>StudyData</stp>
        <stp>EP</stp>
        <stp>Para</stp>
        <stp>StepValue=0.02,StartValue=0.02,MaxValue=0.2,AtTick=0</stp>
        <stp>Time</stp>
        <stp>5</stp>
        <stp>-17</stp>
        <stp>all</stp>
        <stp/>
        <stp/>
        <stp>False</stp>
        <stp>T</stp>
        <stp>ExcelInterval</stp>
        <stp/>
        <tr r="A20" s="7"/>
      </tp>
      <tp>
        <v>45630.260416666664</v>
        <stp/>
        <stp>StudyData</stp>
        <stp>EP</stp>
        <stp>Para</stp>
        <stp>StepValue=0.02,StartValue=0.02,MaxValue=0.2,AtTick=0</stp>
        <stp>Time</stp>
        <stp>5</stp>
        <stp>-16</stp>
        <stp>all</stp>
        <stp/>
        <stp/>
        <stp>False</stp>
        <stp>T</stp>
        <stp>ExcelInterval</stp>
        <stp/>
        <tr r="A19" s="7"/>
      </tp>
      <tp>
        <v>45630.263888888891</v>
        <stp/>
        <stp>StudyData</stp>
        <stp>EP</stp>
        <stp>Para</stp>
        <stp>StepValue=0.02,StartValue=0.02,MaxValue=0.2,AtTick=0</stp>
        <stp>Time</stp>
        <stp>5</stp>
        <stp>-15</stp>
        <stp>all</stp>
        <stp/>
        <stp/>
        <stp>False</stp>
        <stp>T</stp>
        <stp>ExcelInterval</stp>
        <stp/>
        <tr r="A18" s="7"/>
      </tp>
      <tp>
        <v>45630.267361111109</v>
        <stp/>
        <stp>StudyData</stp>
        <stp>EP</stp>
        <stp>Para</stp>
        <stp>StepValue=0.02,StartValue=0.02,MaxValue=0.2,AtTick=0</stp>
        <stp>Time</stp>
        <stp>5</stp>
        <stp>-14</stp>
        <stp>all</stp>
        <stp/>
        <stp/>
        <stp>False</stp>
        <stp>T</stp>
        <stp>ExcelInterval</stp>
        <stp/>
        <tr r="A17" s="7"/>
      </tp>
      <tp>
        <v>45630.270833333336</v>
        <stp/>
        <stp>StudyData</stp>
        <stp>EP</stp>
        <stp>Para</stp>
        <stp>StepValue=0.02,StartValue=0.02,MaxValue=0.2,AtTick=0</stp>
        <stp>Time</stp>
        <stp>5</stp>
        <stp>-13</stp>
        <stp>all</stp>
        <stp/>
        <stp/>
        <stp>False</stp>
        <stp>T</stp>
        <stp>ExcelInterval</stp>
        <stp/>
        <tr r="A16" s="7"/>
      </tp>
      <tp>
        <v>45630.274305555555</v>
        <stp/>
        <stp>StudyData</stp>
        <stp>EP</stp>
        <stp>Para</stp>
        <stp>StepValue=0.02,StartValue=0.02,MaxValue=0.2,AtTick=0</stp>
        <stp>Time</stp>
        <stp>5</stp>
        <stp>-12</stp>
        <stp>all</stp>
        <stp/>
        <stp/>
        <stp>False</stp>
        <stp>T</stp>
        <stp>ExcelInterval</stp>
        <stp/>
        <tr r="A15" s="7"/>
      </tp>
      <tp>
        <v>45630.277777777781</v>
        <stp/>
        <stp>StudyData</stp>
        <stp>EP</stp>
        <stp>Para</stp>
        <stp>StepValue=0.02,StartValue=0.02,MaxValue=0.2,AtTick=0</stp>
        <stp>Time</stp>
        <stp>5</stp>
        <stp>-11</stp>
        <stp>all</stp>
        <stp/>
        <stp/>
        <stp>False</stp>
        <stp>T</stp>
        <stp>ExcelInterval</stp>
        <stp/>
        <tr r="A14" s="7"/>
      </tp>
      <tp>
        <v>45630.28125</v>
        <stp/>
        <stp>StudyData</stp>
        <stp>EP</stp>
        <stp>Para</stp>
        <stp>StepValue=0.02,StartValue=0.02,MaxValue=0.2,AtTick=0</stp>
        <stp>Time</stp>
        <stp>5</stp>
        <stp>-10</stp>
        <stp>all</stp>
        <stp/>
        <stp/>
        <stp>False</stp>
        <stp>T</stp>
        <stp>ExcelInterval</stp>
        <stp/>
        <tr r="A13" s="7"/>
      </tp>
      <tp>
        <v>45630.25</v>
        <stp/>
        <stp>StudyData</stp>
        <stp>EP</stp>
        <stp>Para</stp>
        <stp>StepValue=0.02,StartValue=0.02,MaxValue=0.2,AtTick=0</stp>
        <stp>Time</stp>
        <stp>5</stp>
        <stp>-19</stp>
        <stp>all</stp>
        <stp/>
        <stp/>
        <stp>False</stp>
        <stp>T</stp>
        <stp>ExcelInterval</stp>
        <stp/>
        <tr r="A22" s="7"/>
      </tp>
      <tp>
        <v>45630.253472222219</v>
        <stp/>
        <stp>StudyData</stp>
        <stp>EP</stp>
        <stp>Para</stp>
        <stp>StepValue=0.02,StartValue=0.02,MaxValue=0.2,AtTick=0</stp>
        <stp>Time</stp>
        <stp>5</stp>
        <stp>-18</stp>
        <stp>all</stp>
        <stp/>
        <stp/>
        <stp>False</stp>
        <stp>T</stp>
        <stp>ExcelInterval</stp>
        <stp/>
        <tr r="A21" s="7"/>
      </tp>
      <tp>
        <v>45021.949838709297</v>
        <stp/>
        <stp>StudyData</stp>
        <stp>YM</stp>
        <stp>BBnds</stp>
        <stp>MAType=Sim,Period1=20,InputChoice=Close,Percent=2,Divisor=0</stp>
        <stp>BHI</stp>
        <stp>5</stp>
        <stp>0</stp>
        <stp>all</stp>
        <stp/>
        <stp/>
        <stp>False</stp>
        <stp>T</stp>
        <stp>ExcelInterval</stp>
        <stp/>
        <tr r="M3" s="3"/>
      </tp>
      <tp>
        <v>6082.4016373083996</v>
        <stp/>
        <stp>StudyData</stp>
        <stp>EP</stp>
        <stp>BBnds</stp>
        <stp>MAType=Sim,Period1=20,InputChoice=Close,Percent=2,Divisor=0</stp>
        <stp>BHI</stp>
        <stp>5</stp>
        <stp>0</stp>
        <stp>all</stp>
        <stp/>
        <stp/>
        <stp>False</stp>
        <stp>T</stp>
        <stp>ExcelInterval</stp>
        <stp/>
        <tr r="C3" s="3"/>
      </tp>
      <tp>
        <v>45630.315972222219</v>
        <stp/>
        <stp>StudyData</stp>
        <stp>EP</stp>
        <stp>Mom</stp>
        <stp>Period=10,InputChoice=Close</stp>
        <stp>Time</stp>
        <stp>5</stp>
        <stp>0</stp>
        <stp>all</stp>
        <stp/>
        <stp/>
        <stp>False</stp>
        <stp>T</stp>
        <stp>ExcelInterval</stp>
        <stp/>
        <tr r="A3" s="5"/>
      </tp>
      <tp>
        <v>45630.315972222219</v>
        <stp/>
        <stp>StudyData</stp>
        <stp>YM</stp>
        <stp>MA</stp>
        <stp>MAType=Sim,Period=21,InputChoice=Close</stp>
        <stp>Time</stp>
        <stp>5</stp>
        <stp>0</stp>
        <stp>all</stp>
        <stp/>
        <stp/>
        <stp>False</stp>
        <stp>T</stp>
        <stp>ExcelInterval</stp>
        <stp/>
        <tr r="K3" s="2"/>
      </tp>
      <tp>
        <v>45630.315972222219</v>
        <stp/>
        <stp>StudyData</stp>
        <stp>EP</stp>
        <stp>MA</stp>
        <stp>MAType=Sim,Period=21,InputChoice=Close</stp>
        <stp>Time</stp>
        <stp>5</stp>
        <stp>0</stp>
        <stp>all</stp>
        <stp/>
        <stp/>
        <stp>False</stp>
        <stp>T</stp>
        <stp>ExcelInterval</stp>
        <stp/>
        <tr r="A3" s="2"/>
      </tp>
      <tp>
        <v>6079.4043000000001</v>
        <stp/>
        <stp>StudyData</stp>
        <stp>EP</stp>
        <stp>Para</stp>
        <stp>StepValue=0.02,StartValue=0.02,MaxValue=0.2,AtTick=0</stp>
        <stp>Para</stp>
        <stp>5</stp>
        <stp>-19</stp>
        <stp>all</stp>
        <stp/>
        <stp/>
        <stp>False</stp>
        <stp>T</stp>
        <stp>ExcelInterval</stp>
        <stp/>
        <tr r="B22" s="7"/>
      </tp>
      <tp>
        <v>6079.7457839999997</v>
        <stp/>
        <stp>StudyData</stp>
        <stp>EP</stp>
        <stp>Para</stp>
        <stp>StepValue=0.02,StartValue=0.02,MaxValue=0.2,AtTick=0</stp>
        <stp>Para</stp>
        <stp>5</stp>
        <stp>-18</stp>
        <stp>all</stp>
        <stp/>
        <stp/>
        <stp>False</stp>
        <stp>T</stp>
        <stp>ExcelInterval</stp>
        <stp/>
        <tr r="B21" s="7"/>
      </tp>
      <tp>
        <v>6080.1663742399996</v>
        <stp/>
        <stp>StudyData</stp>
        <stp>EP</stp>
        <stp>Para</stp>
        <stp>StepValue=0.02,StartValue=0.02,MaxValue=0.2,AtTick=0</stp>
        <stp>Para</stp>
        <stp>5</stp>
        <stp>-17</stp>
        <stp>all</stp>
        <stp/>
        <stp/>
        <stp>False</stp>
        <stp>T</stp>
        <stp>ExcelInterval</stp>
        <stp/>
        <tr r="B20" s="7"/>
      </tp>
      <tp>
        <v>6080.5280818463998</v>
        <stp/>
        <stp>StudyData</stp>
        <stp>EP</stp>
        <stp>Para</stp>
        <stp>StepValue=0.02,StartValue=0.02,MaxValue=0.2,AtTick=0</stp>
        <stp>Para</stp>
        <stp>5</stp>
        <stp>-16</stp>
        <stp>all</stp>
        <stp/>
        <stp/>
        <stp>False</stp>
        <stp>T</stp>
        <stp>ExcelInterval</stp>
        <stp/>
        <tr r="B19" s="7"/>
      </tp>
      <tp>
        <v>6080.8391503879002</v>
        <stp/>
        <stp>StudyData</stp>
        <stp>EP</stp>
        <stp>Para</stp>
        <stp>StepValue=0.02,StartValue=0.02,MaxValue=0.2,AtTick=0</stp>
        <stp>Para</stp>
        <stp>5</stp>
        <stp>-15</stp>
        <stp>all</stp>
        <stp/>
        <stp/>
        <stp>False</stp>
        <stp>T</stp>
        <stp>ExcelInterval</stp>
        <stp/>
        <tr r="B18" s="7"/>
      </tp>
      <tp>
        <v>6082.75</v>
        <stp/>
        <stp>StudyData</stp>
        <stp>EP</stp>
        <stp>Para</stp>
        <stp>StepValue=0.02,StartValue=0.02,MaxValue=0.2,AtTick=0</stp>
        <stp>Para</stp>
        <stp>5</stp>
        <stp>-14</stp>
        <stp>all</stp>
        <stp/>
        <stp/>
        <stp>False</stp>
        <stp>T</stp>
        <stp>ExcelInterval</stp>
        <stp/>
        <tr r="B17" s="7"/>
      </tp>
      <tp>
        <v>6082.71</v>
        <stp/>
        <stp>StudyData</stp>
        <stp>EP</stp>
        <stp>Para</stp>
        <stp>StepValue=0.02,StartValue=0.02,MaxValue=0.2,AtTick=0</stp>
        <stp>Para</stp>
        <stp>5</stp>
        <stp>-13</stp>
        <stp>all</stp>
        <stp/>
        <stp/>
        <stp>False</stp>
        <stp>T</stp>
        <stp>ExcelInterval</stp>
        <stp/>
        <tr r="B16" s="7"/>
      </tp>
      <tp>
        <v>6082.6116000000002</v>
        <stp/>
        <stp>StudyData</stp>
        <stp>EP</stp>
        <stp>Para</stp>
        <stp>StepValue=0.02,StartValue=0.02,MaxValue=0.2,AtTick=0</stp>
        <stp>Para</stp>
        <stp>5</stp>
        <stp>-12</stp>
        <stp>all</stp>
        <stp/>
        <stp/>
        <stp>False</stp>
        <stp>T</stp>
        <stp>ExcelInterval</stp>
        <stp/>
        <tr r="B15" s="7"/>
      </tp>
      <tp>
        <v>6082.5171360000004</v>
        <stp/>
        <stp>StudyData</stp>
        <stp>EP</stp>
        <stp>Para</stp>
        <stp>StepValue=0.02,StartValue=0.02,MaxValue=0.2,AtTick=0</stp>
        <stp>Para</stp>
        <stp>5</stp>
        <stp>-11</stp>
        <stp>all</stp>
        <stp/>
        <stp/>
        <stp>False</stp>
        <stp>T</stp>
        <stp>ExcelInterval</stp>
        <stp/>
        <tr r="B14" s="7"/>
      </tp>
      <tp>
        <v>6082.36610784</v>
        <stp/>
        <stp>StudyData</stp>
        <stp>EP</stp>
        <stp>Para</stp>
        <stp>StepValue=0.02,StartValue=0.02,MaxValue=0.2,AtTick=0</stp>
        <stp>Para</stp>
        <stp>5</stp>
        <stp>-10</stp>
        <stp>all</stp>
        <stp/>
        <stp/>
        <stp>False</stp>
        <stp>T</stp>
        <stp>ExcelInterval</stp>
        <stp/>
        <tr r="B13" s="7"/>
      </tp>
      <tp>
        <v>44959.950161290799</v>
        <stp/>
        <stp>StudyData</stp>
        <stp>YM</stp>
        <stp>BBnds</stp>
        <stp>MAType=Sim,Period1=20,InputChoice=Close,Percent=2,Divisor=0</stp>
        <stp>BLO</stp>
        <stp>5</stp>
        <stp>0</stp>
        <stp>all</stp>
        <stp/>
        <stp/>
        <stp>False</stp>
        <stp>T</stp>
        <stp>ExcelInterval</stp>
        <stp/>
        <tr r="N3" s="3"/>
      </tp>
      <tp>
        <v>6079.8233626915999</v>
        <stp/>
        <stp>StudyData</stp>
        <stp>EP</stp>
        <stp>BBnds</stp>
        <stp>MAType=Sim,Period1=20,InputChoice=Close,Percent=2,Divisor=0</stp>
        <stp>BLO</stp>
        <stp>5</stp>
        <stp>0</stp>
        <stp>all</stp>
        <stp/>
        <stp/>
        <stp>False</stp>
        <stp>T</stp>
        <stp>ExcelInterval</stp>
        <stp/>
        <tr r="D3" s="3"/>
      </tp>
      <tp>
        <v>5.75</v>
        <stp/>
        <stp>StudyData</stp>
        <stp>YM</stp>
        <stp>Osc</stp>
        <stp>Offset1=0,MAType1=Sim,Period1=4,InputChoice1=Close,Offset2=0,MAType2=Sim,Period2=8,InputChoice2=Close</stp>
        <stp>Osc</stp>
        <stp>5</stp>
        <stp>-15</stp>
        <stp>all</stp>
        <stp/>
        <stp/>
        <stp>False</stp>
        <stp>T</stp>
        <stp>ExcelInterval</stp>
        <stp/>
        <tr r="L18" s="4"/>
      </tp>
      <tp>
        <v>0.875</v>
        <stp/>
        <stp>StudyData</stp>
        <stp>YM</stp>
        <stp>Osc</stp>
        <stp>Offset1=0,MAType1=Sim,Period1=4,InputChoice1=Close,Offset2=0,MAType2=Sim,Period2=8,InputChoice2=Close</stp>
        <stp>Osc</stp>
        <stp>5</stp>
        <stp>-14</stp>
        <stp>all</stp>
        <stp/>
        <stp/>
        <stp>False</stp>
        <stp>T</stp>
        <stp>ExcelInterval</stp>
        <stp/>
        <tr r="L17" s="4"/>
      </tp>
      <tp>
        <v>2.625</v>
        <stp/>
        <stp>StudyData</stp>
        <stp>YM</stp>
        <stp>Osc</stp>
        <stp>Offset1=0,MAType1=Sim,Period1=4,InputChoice1=Close,Offset2=0,MAType2=Sim,Period2=8,InputChoice2=Close</stp>
        <stp>Osc</stp>
        <stp>5</stp>
        <stp>-17</stp>
        <stp>all</stp>
        <stp/>
        <stp/>
        <stp>False</stp>
        <stp>T</stp>
        <stp>ExcelInterval</stp>
        <stp/>
        <tr r="L20" s="4"/>
      </tp>
      <tp>
        <v>5.125</v>
        <stp/>
        <stp>StudyData</stp>
        <stp>YM</stp>
        <stp>Osc</stp>
        <stp>Offset1=0,MAType1=Sim,Period1=4,InputChoice1=Close,Offset2=0,MAType2=Sim,Period2=8,InputChoice2=Close</stp>
        <stp>Osc</stp>
        <stp>5</stp>
        <stp>-16</stp>
        <stp>all</stp>
        <stp/>
        <stp/>
        <stp>False</stp>
        <stp>T</stp>
        <stp>ExcelInterval</stp>
        <stp/>
        <tr r="L19" s="4"/>
      </tp>
      <tp>
        <v>-13</v>
        <stp/>
        <stp>StudyData</stp>
        <stp>YM</stp>
        <stp>Osc</stp>
        <stp>Offset1=0,MAType1=Sim,Period1=4,InputChoice1=Close,Offset2=0,MAType2=Sim,Period2=8,InputChoice2=Close</stp>
        <stp>Osc</stp>
        <stp>5</stp>
        <stp>-11</stp>
        <stp>all</stp>
        <stp/>
        <stp/>
        <stp>False</stp>
        <stp>T</stp>
        <stp>ExcelInterval</stp>
        <stp/>
        <tr r="L14" s="4"/>
      </tp>
      <tp>
        <v>-11.5</v>
        <stp/>
        <stp>StudyData</stp>
        <stp>YM</stp>
        <stp>Osc</stp>
        <stp>Offset1=0,MAType1=Sim,Period1=4,InputChoice1=Close,Offset2=0,MAType2=Sim,Period2=8,InputChoice2=Close</stp>
        <stp>Osc</stp>
        <stp>5</stp>
        <stp>-10</stp>
        <stp>all</stp>
        <stp/>
        <stp/>
        <stp>False</stp>
        <stp>T</stp>
        <stp>ExcelInterval</stp>
        <stp/>
        <tr r="L13" s="4"/>
      </tp>
      <tp>
        <v>-7.25</v>
        <stp/>
        <stp>StudyData</stp>
        <stp>YM</stp>
        <stp>Osc</stp>
        <stp>Offset1=0,MAType1=Sim,Period1=4,InputChoice1=Close,Offset2=0,MAType2=Sim,Period2=8,InputChoice2=Close</stp>
        <stp>Osc</stp>
        <stp>5</stp>
        <stp>-13</stp>
        <stp>all</stp>
        <stp/>
        <stp/>
        <stp>False</stp>
        <stp>T</stp>
        <stp>ExcelInterval</stp>
        <stp/>
        <tr r="L16" s="4"/>
      </tp>
      <tp>
        <v>-10</v>
        <stp/>
        <stp>StudyData</stp>
        <stp>YM</stp>
        <stp>Osc</stp>
        <stp>Offset1=0,MAType1=Sim,Period1=4,InputChoice1=Close,Offset2=0,MAType2=Sim,Period2=8,InputChoice2=Close</stp>
        <stp>Osc</stp>
        <stp>5</stp>
        <stp>-12</stp>
        <stp>all</stp>
        <stp/>
        <stp/>
        <stp>False</stp>
        <stp>T</stp>
        <stp>ExcelInterval</stp>
        <stp/>
        <tr r="L15" s="4"/>
      </tp>
      <tp>
        <v>-7.5</v>
        <stp/>
        <stp>StudyData</stp>
        <stp>YM</stp>
        <stp>Osc</stp>
        <stp>Offset1=0,MAType1=Sim,Period1=4,InputChoice1=Close,Offset2=0,MAType2=Sim,Period2=8,InputChoice2=Close</stp>
        <stp>Osc</stp>
        <stp>5</stp>
        <stp>-19</stp>
        <stp>all</stp>
        <stp/>
        <stp/>
        <stp>False</stp>
        <stp>T</stp>
        <stp>ExcelInterval</stp>
        <stp/>
        <tr r="L22" s="4"/>
      </tp>
      <tp>
        <v>-5.25</v>
        <stp/>
        <stp>StudyData</stp>
        <stp>YM</stp>
        <stp>Osc</stp>
        <stp>Offset1=0,MAType1=Sim,Period1=4,InputChoice1=Close,Offset2=0,MAType2=Sim,Period2=8,InputChoice2=Close</stp>
        <stp>Osc</stp>
        <stp>5</stp>
        <stp>-18</stp>
        <stp>all</stp>
        <stp/>
        <stp/>
        <stp>False</stp>
        <stp>T</stp>
        <stp>ExcelInterval</stp>
        <stp/>
        <tr r="L21" s="4"/>
      </tp>
      <tp>
        <v>44990.95</v>
        <stp/>
        <stp>StudyData</stp>
        <stp>YM</stp>
        <stp>BBnds</stp>
        <stp>MAType=Sim,Period1=20,InputChoice=Close,Percent=2,Divisor=0</stp>
        <stp>BMA</stp>
        <stp>5</stp>
        <stp>0</stp>
        <stp>all</stp>
        <stp/>
        <stp/>
        <stp>False</stp>
        <stp>T</stp>
        <stp>ExcelInterval</stp>
        <stp/>
        <tr r="L3" s="3"/>
      </tp>
      <tp>
        <v>6081.1125000000002</v>
        <stp/>
        <stp>StudyData</stp>
        <stp>EP</stp>
        <stp>BBnds</stp>
        <stp>MAType=Sim,Period1=20,InputChoice=Close,Percent=2,Divisor=0</stp>
        <stp>BMA</stp>
        <stp>5</stp>
        <stp>0</stp>
        <stp>all</stp>
        <stp/>
        <stp/>
        <stp>False</stp>
        <stp>T</stp>
        <stp>ExcelInterval</stp>
        <stp/>
        <tr r="B3" s="3"/>
      </tp>
      <tp>
        <v>-1</v>
        <stp/>
        <stp>StudyData</stp>
        <stp>ENQ</stp>
        <stp>Mom</stp>
        <stp>Period=10,InputChoice=Close</stp>
        <stp>Mom</stp>
        <stp>5</stp>
        <stp>-19</stp>
        <stp>all</stp>
        <stp/>
        <stp/>
        <stp>False</stp>
        <stp>T</stp>
        <stp>ExcelInterval</stp>
        <stp/>
        <tr r="G22" s="5"/>
      </tp>
      <tp>
        <v>2</v>
        <stp/>
        <stp>StudyData</stp>
        <stp>ENQ</stp>
        <stp>Mom</stp>
        <stp>Period=10,InputChoice=Close</stp>
        <stp>Mom</stp>
        <stp>5</stp>
        <stp>-18</stp>
        <stp>all</stp>
        <stp/>
        <stp/>
        <stp>False</stp>
        <stp>T</stp>
        <stp>ExcelInterval</stp>
        <stp/>
        <tr r="G21" s="5"/>
      </tp>
      <tp>
        <v>1.5</v>
        <stp/>
        <stp>StudyData</stp>
        <stp>ENQ</stp>
        <stp>Mom</stp>
        <stp>Period=10,InputChoice=Close</stp>
        <stp>Mom</stp>
        <stp>5</stp>
        <stp>-17</stp>
        <stp>all</stp>
        <stp/>
        <stp/>
        <stp>False</stp>
        <stp>T</stp>
        <stp>ExcelInterval</stp>
        <stp/>
        <tr r="G20" s="5"/>
      </tp>
      <tp>
        <v>5.25</v>
        <stp/>
        <stp>StudyData</stp>
        <stp>ENQ</stp>
        <stp>Mom</stp>
        <stp>Period=10,InputChoice=Close</stp>
        <stp>Mom</stp>
        <stp>5</stp>
        <stp>-16</stp>
        <stp>all</stp>
        <stp/>
        <stp/>
        <stp>False</stp>
        <stp>T</stp>
        <stp>ExcelInterval</stp>
        <stp/>
        <tr r="G19" s="5"/>
      </tp>
      <tp>
        <v>-7.5</v>
        <stp/>
        <stp>StudyData</stp>
        <stp>ENQ</stp>
        <stp>Mom</stp>
        <stp>Period=10,InputChoice=Close</stp>
        <stp>Mom</stp>
        <stp>5</stp>
        <stp>-15</stp>
        <stp>all</stp>
        <stp/>
        <stp/>
        <stp>False</stp>
        <stp>T</stp>
        <stp>ExcelInterval</stp>
        <stp/>
        <tr r="G18" s="5"/>
      </tp>
      <tp>
        <v>-4</v>
        <stp/>
        <stp>StudyData</stp>
        <stp>ENQ</stp>
        <stp>Mom</stp>
        <stp>Period=10,InputChoice=Close</stp>
        <stp>Mom</stp>
        <stp>5</stp>
        <stp>-14</stp>
        <stp>all</stp>
        <stp/>
        <stp/>
        <stp>False</stp>
        <stp>T</stp>
        <stp>ExcelInterval</stp>
        <stp/>
        <tr r="G17" s="5"/>
      </tp>
      <tp>
        <v>0.5</v>
        <stp/>
        <stp>StudyData</stp>
        <stp>ENQ</stp>
        <stp>Mom</stp>
        <stp>Period=10,InputChoice=Close</stp>
        <stp>Mom</stp>
        <stp>5</stp>
        <stp>-13</stp>
        <stp>all</stp>
        <stp/>
        <stp/>
        <stp>False</stp>
        <stp>T</stp>
        <stp>ExcelInterval</stp>
        <stp/>
        <tr r="G16" s="5"/>
      </tp>
      <tp>
        <v>0.25</v>
        <stp/>
        <stp>StudyData</stp>
        <stp>ENQ</stp>
        <stp>Mom</stp>
        <stp>Period=10,InputChoice=Close</stp>
        <stp>Mom</stp>
        <stp>5</stp>
        <stp>-12</stp>
        <stp>all</stp>
        <stp/>
        <stp/>
        <stp>False</stp>
        <stp>T</stp>
        <stp>ExcelInterval</stp>
        <stp/>
        <tr r="G15" s="5"/>
      </tp>
      <tp>
        <v>-2</v>
        <stp/>
        <stp>StudyData</stp>
        <stp>ENQ</stp>
        <stp>Mom</stp>
        <stp>Period=10,InputChoice=Close</stp>
        <stp>Mom</stp>
        <stp>5</stp>
        <stp>-11</stp>
        <stp>all</stp>
        <stp/>
        <stp/>
        <stp>False</stp>
        <stp>T</stp>
        <stp>ExcelInterval</stp>
        <stp/>
        <tr r="G14" s="5"/>
      </tp>
      <tp>
        <v>5.75</v>
        <stp/>
        <stp>StudyData</stp>
        <stp>ENQ</stp>
        <stp>Mom</stp>
        <stp>Period=10,InputChoice=Close</stp>
        <stp>Mom</stp>
        <stp>5</stp>
        <stp>-10</stp>
        <stp>all</stp>
        <stp/>
        <stp/>
        <stp>False</stp>
        <stp>T</stp>
        <stp>ExcelInterval</stp>
        <stp/>
        <tr r="G13" s="5"/>
      </tp>
      <tp>
        <v>146</v>
        <stp/>
        <stp>ContractData</stp>
        <stp>ENQ</stp>
        <stp>NetLastTradeToday</stp>
        <stp/>
        <stp>T</stp>
        <tr r="E11" s="1"/>
      </tp>
      <tp>
        <v>45630.270833333336</v>
        <stp/>
        <stp>StudyData</stp>
        <stp>ENQ</stp>
        <stp>BBnds</stp>
        <stp>MAType=Sim,Period1=20,InputChoice=Close,Percent=2,Divisor=0</stp>
        <stp>Time</stp>
        <stp>5</stp>
        <stp>-13</stp>
        <stp>all</stp>
        <stp/>
        <stp/>
        <stp>False</stp>
        <stp>T</stp>
        <stp>ExcelInterval</stp>
        <stp/>
        <tr r="F16" s="3"/>
      </tp>
      <tp>
        <v>45630.274305555555</v>
        <stp/>
        <stp>StudyData</stp>
        <stp>ENQ</stp>
        <stp>BBnds</stp>
        <stp>MAType=Sim,Period1=20,InputChoice=Close,Percent=2,Divisor=0</stp>
        <stp>Time</stp>
        <stp>5</stp>
        <stp>-12</stp>
        <stp>all</stp>
        <stp/>
        <stp/>
        <stp>False</stp>
        <stp>T</stp>
        <stp>ExcelInterval</stp>
        <stp/>
        <tr r="F15" s="3"/>
      </tp>
      <tp>
        <v>45630.277777777781</v>
        <stp/>
        <stp>StudyData</stp>
        <stp>ENQ</stp>
        <stp>BBnds</stp>
        <stp>MAType=Sim,Period1=20,InputChoice=Close,Percent=2,Divisor=0</stp>
        <stp>Time</stp>
        <stp>5</stp>
        <stp>-11</stp>
        <stp>all</stp>
        <stp/>
        <stp/>
        <stp>False</stp>
        <stp>T</stp>
        <stp>ExcelInterval</stp>
        <stp/>
        <tr r="F14" s="3"/>
      </tp>
      <tp>
        <v>45630.28125</v>
        <stp/>
        <stp>StudyData</stp>
        <stp>ENQ</stp>
        <stp>BBnds</stp>
        <stp>MAType=Sim,Period1=20,InputChoice=Close,Percent=2,Divisor=0</stp>
        <stp>Time</stp>
        <stp>5</stp>
        <stp>-10</stp>
        <stp>all</stp>
        <stp/>
        <stp/>
        <stp>False</stp>
        <stp>T</stp>
        <stp>ExcelInterval</stp>
        <stp/>
        <tr r="F13" s="3"/>
      </tp>
      <tp>
        <v>45630.256944444445</v>
        <stp/>
        <stp>StudyData</stp>
        <stp>ENQ</stp>
        <stp>BBnds</stp>
        <stp>MAType=Sim,Period1=20,InputChoice=Close,Percent=2,Divisor=0</stp>
        <stp>Time</stp>
        <stp>5</stp>
        <stp>-17</stp>
        <stp>all</stp>
        <stp/>
        <stp/>
        <stp>False</stp>
        <stp>T</stp>
        <stp>ExcelInterval</stp>
        <stp/>
        <tr r="F20" s="3"/>
      </tp>
      <tp>
        <v>45630.260416666664</v>
        <stp/>
        <stp>StudyData</stp>
        <stp>ENQ</stp>
        <stp>BBnds</stp>
        <stp>MAType=Sim,Period1=20,InputChoice=Close,Percent=2,Divisor=0</stp>
        <stp>Time</stp>
        <stp>5</stp>
        <stp>-16</stp>
        <stp>all</stp>
        <stp/>
        <stp/>
        <stp>False</stp>
        <stp>T</stp>
        <stp>ExcelInterval</stp>
        <stp/>
        <tr r="F19" s="3"/>
      </tp>
      <tp>
        <v>45630.263888888891</v>
        <stp/>
        <stp>StudyData</stp>
        <stp>ENQ</stp>
        <stp>BBnds</stp>
        <stp>MAType=Sim,Period1=20,InputChoice=Close,Percent=2,Divisor=0</stp>
        <stp>Time</stp>
        <stp>5</stp>
        <stp>-15</stp>
        <stp>all</stp>
        <stp/>
        <stp/>
        <stp>False</stp>
        <stp>T</stp>
        <stp>ExcelInterval</stp>
        <stp/>
        <tr r="F18" s="3"/>
      </tp>
      <tp>
        <v>45630.267361111109</v>
        <stp/>
        <stp>StudyData</stp>
        <stp>ENQ</stp>
        <stp>BBnds</stp>
        <stp>MAType=Sim,Period1=20,InputChoice=Close,Percent=2,Divisor=0</stp>
        <stp>Time</stp>
        <stp>5</stp>
        <stp>-14</stp>
        <stp>all</stp>
        <stp/>
        <stp/>
        <stp>False</stp>
        <stp>T</stp>
        <stp>ExcelInterval</stp>
        <stp/>
        <tr r="F17" s="3"/>
      </tp>
      <tp>
        <v>45630.25</v>
        <stp/>
        <stp>StudyData</stp>
        <stp>ENQ</stp>
        <stp>BBnds</stp>
        <stp>MAType=Sim,Period1=20,InputChoice=Close,Percent=2,Divisor=0</stp>
        <stp>Time</stp>
        <stp>5</stp>
        <stp>-19</stp>
        <stp>all</stp>
        <stp/>
        <stp/>
        <stp>False</stp>
        <stp>T</stp>
        <stp>ExcelInterval</stp>
        <stp/>
        <tr r="F22" s="3"/>
      </tp>
      <tp>
        <v>45630.253472222219</v>
        <stp/>
        <stp>StudyData</stp>
        <stp>ENQ</stp>
        <stp>BBnds</stp>
        <stp>MAType=Sim,Period1=20,InputChoice=Close,Percent=2,Divisor=0</stp>
        <stp>Time</stp>
        <stp>5</stp>
        <stp>-18</stp>
        <stp>all</stp>
        <stp/>
        <stp/>
        <stp>False</stp>
        <stp>T</stp>
        <stp>ExcelInterval</stp>
        <stp/>
        <tr r="F21" s="3"/>
      </tp>
      <tp>
        <v>45630.284722222219</v>
        <stp/>
        <stp>StudyData</stp>
        <stp>YM</stp>
        <stp>Mom</stp>
        <stp>Period=10,InputChoice=Close</stp>
        <stp>Time</stp>
        <stp>5</stp>
        <stp>-9</stp>
        <stp>all</stp>
        <stp/>
        <stp/>
        <stp>False</stp>
        <stp>T</stp>
        <stp>ExcelInterval</stp>
        <stp/>
        <tr r="K12" s="5"/>
      </tp>
      <tp>
        <v>45630.284722222219</v>
        <stp/>
        <stp>StudyData</stp>
        <stp>EP</stp>
        <stp>Mom</stp>
        <stp>Period=10,InputChoice=Close</stp>
        <stp>Time</stp>
        <stp>5</stp>
        <stp>-9</stp>
        <stp>all</stp>
        <stp/>
        <stp/>
        <stp>False</stp>
        <stp>T</stp>
        <stp>ExcelInterval</stp>
        <stp/>
        <tr r="A12" s="5"/>
      </tp>
      <tp>
        <v>45630.288194444445</v>
        <stp/>
        <stp>StudyData</stp>
        <stp>YM</stp>
        <stp>Mom</stp>
        <stp>Period=10,InputChoice=Close</stp>
        <stp>Time</stp>
        <stp>5</stp>
        <stp>-8</stp>
        <stp>all</stp>
        <stp/>
        <stp/>
        <stp>False</stp>
        <stp>T</stp>
        <stp>ExcelInterval</stp>
        <stp/>
        <tr r="K11" s="5"/>
      </tp>
      <tp>
        <v>45630.288194444445</v>
        <stp/>
        <stp>StudyData</stp>
        <stp>EP</stp>
        <stp>Mom</stp>
        <stp>Period=10,InputChoice=Close</stp>
        <stp>Time</stp>
        <stp>5</stp>
        <stp>-8</stp>
        <stp>all</stp>
        <stp/>
        <stp/>
        <stp>False</stp>
        <stp>T</stp>
        <stp>ExcelInterval</stp>
        <stp/>
        <tr r="A11" s="5"/>
      </tp>
      <tp>
        <v>45630.305555555555</v>
        <stp/>
        <stp>StudyData</stp>
        <stp>YM</stp>
        <stp>Mom</stp>
        <stp>Period=10,InputChoice=Close</stp>
        <stp>Time</stp>
        <stp>5</stp>
        <stp>-3</stp>
        <stp>all</stp>
        <stp/>
        <stp/>
        <stp>False</stp>
        <stp>T</stp>
        <stp>ExcelInterval</stp>
        <stp/>
        <tr r="K6" s="5"/>
      </tp>
      <tp>
        <v>45630.305555555555</v>
        <stp/>
        <stp>StudyData</stp>
        <stp>EP</stp>
        <stp>Mom</stp>
        <stp>Period=10,InputChoice=Close</stp>
        <stp>Time</stp>
        <stp>5</stp>
        <stp>-3</stp>
        <stp>all</stp>
        <stp/>
        <stp/>
        <stp>False</stp>
        <stp>T</stp>
        <stp>ExcelInterval</stp>
        <stp/>
        <tr r="A6" s="5"/>
      </tp>
      <tp>
        <v>45630.309027777781</v>
        <stp/>
        <stp>StudyData</stp>
        <stp>YM</stp>
        <stp>Mom</stp>
        <stp>Period=10,InputChoice=Close</stp>
        <stp>Time</stp>
        <stp>5</stp>
        <stp>-2</stp>
        <stp>all</stp>
        <stp/>
        <stp/>
        <stp>False</stp>
        <stp>T</stp>
        <stp>ExcelInterval</stp>
        <stp/>
        <tr r="K5" s="5"/>
      </tp>
      <tp>
        <v>45630.309027777781</v>
        <stp/>
        <stp>StudyData</stp>
        <stp>EP</stp>
        <stp>Mom</stp>
        <stp>Period=10,InputChoice=Close</stp>
        <stp>Time</stp>
        <stp>5</stp>
        <stp>-2</stp>
        <stp>all</stp>
        <stp/>
        <stp/>
        <stp>False</stp>
        <stp>T</stp>
        <stp>ExcelInterval</stp>
        <stp/>
        <tr r="A5" s="5"/>
      </tp>
      <tp>
        <v>45630.3125</v>
        <stp/>
        <stp>StudyData</stp>
        <stp>YM</stp>
        <stp>Mom</stp>
        <stp>Period=10,InputChoice=Close</stp>
        <stp>Time</stp>
        <stp>5</stp>
        <stp>-1</stp>
        <stp>all</stp>
        <stp/>
        <stp/>
        <stp>False</stp>
        <stp>T</stp>
        <stp>ExcelInterval</stp>
        <stp/>
        <tr r="K4" s="5"/>
      </tp>
      <tp>
        <v>45630.3125</v>
        <stp/>
        <stp>StudyData</stp>
        <stp>EP</stp>
        <stp>Mom</stp>
        <stp>Period=10,InputChoice=Close</stp>
        <stp>Time</stp>
        <stp>5</stp>
        <stp>-1</stp>
        <stp>all</stp>
        <stp/>
        <stp/>
        <stp>False</stp>
        <stp>T</stp>
        <stp>ExcelInterval</stp>
        <stp/>
        <tr r="A4" s="5"/>
      </tp>
      <tp>
        <v>45630.291666666664</v>
        <stp/>
        <stp>StudyData</stp>
        <stp>YM</stp>
        <stp>Mom</stp>
        <stp>Period=10,InputChoice=Close</stp>
        <stp>Time</stp>
        <stp>5</stp>
        <stp>-7</stp>
        <stp>all</stp>
        <stp/>
        <stp/>
        <stp>False</stp>
        <stp>T</stp>
        <stp>ExcelInterval</stp>
        <stp/>
        <tr r="K10" s="5"/>
      </tp>
      <tp>
        <v>45630.291666666664</v>
        <stp/>
        <stp>StudyData</stp>
        <stp>EP</stp>
        <stp>Mom</stp>
        <stp>Period=10,InputChoice=Close</stp>
        <stp>Time</stp>
        <stp>5</stp>
        <stp>-7</stp>
        <stp>all</stp>
        <stp/>
        <stp/>
        <stp>False</stp>
        <stp>T</stp>
        <stp>ExcelInterval</stp>
        <stp/>
        <tr r="A10" s="5"/>
      </tp>
      <tp>
        <v>45630.295138888891</v>
        <stp/>
        <stp>StudyData</stp>
        <stp>YM</stp>
        <stp>Mom</stp>
        <stp>Period=10,InputChoice=Close</stp>
        <stp>Time</stp>
        <stp>5</stp>
        <stp>-6</stp>
        <stp>all</stp>
        <stp/>
        <stp/>
        <stp>False</stp>
        <stp>T</stp>
        <stp>ExcelInterval</stp>
        <stp/>
        <tr r="K9" s="5"/>
      </tp>
      <tp>
        <v>45630.295138888891</v>
        <stp/>
        <stp>StudyData</stp>
        <stp>EP</stp>
        <stp>Mom</stp>
        <stp>Period=10,InputChoice=Close</stp>
        <stp>Time</stp>
        <stp>5</stp>
        <stp>-6</stp>
        <stp>all</stp>
        <stp/>
        <stp/>
        <stp>False</stp>
        <stp>T</stp>
        <stp>ExcelInterval</stp>
        <stp/>
        <tr r="A9" s="5"/>
      </tp>
      <tp>
        <v>45630.298611111109</v>
        <stp/>
        <stp>StudyData</stp>
        <stp>YM</stp>
        <stp>Mom</stp>
        <stp>Period=10,InputChoice=Close</stp>
        <stp>Time</stp>
        <stp>5</stp>
        <stp>-5</stp>
        <stp>all</stp>
        <stp/>
        <stp/>
        <stp>False</stp>
        <stp>T</stp>
        <stp>ExcelInterval</stp>
        <stp/>
        <tr r="K8" s="5"/>
      </tp>
      <tp>
        <v>45630.298611111109</v>
        <stp/>
        <stp>StudyData</stp>
        <stp>EP</stp>
        <stp>Mom</stp>
        <stp>Period=10,InputChoice=Close</stp>
        <stp>Time</stp>
        <stp>5</stp>
        <stp>-5</stp>
        <stp>all</stp>
        <stp/>
        <stp/>
        <stp>False</stp>
        <stp>T</stp>
        <stp>ExcelInterval</stp>
        <stp/>
        <tr r="A8" s="5"/>
      </tp>
      <tp>
        <v>45630.302083333336</v>
        <stp/>
        <stp>StudyData</stp>
        <stp>YM</stp>
        <stp>Mom</stp>
        <stp>Period=10,InputChoice=Close</stp>
        <stp>Time</stp>
        <stp>5</stp>
        <stp>-4</stp>
        <stp>all</stp>
        <stp/>
        <stp/>
        <stp>False</stp>
        <stp>T</stp>
        <stp>ExcelInterval</stp>
        <stp/>
        <tr r="K7" s="5"/>
      </tp>
      <tp>
        <v>45630.302083333336</v>
        <stp/>
        <stp>StudyData</stp>
        <stp>EP</stp>
        <stp>Mom</stp>
        <stp>Period=10,InputChoice=Close</stp>
        <stp>Time</stp>
        <stp>5</stp>
        <stp>-4</stp>
        <stp>all</stp>
        <stp/>
        <stp/>
        <stp>False</stp>
        <stp>T</stp>
        <stp>ExcelInterval</stp>
        <stp/>
        <tr r="A7" s="5"/>
      </tp>
      <tp>
        <v>45630.284722222219</v>
        <stp/>
        <stp>StudyData</stp>
        <stp>EP</stp>
        <stp>Para</stp>
        <stp>StepValue=0.02,StartValue=0.02,MaxValue=0.2,AtTick=0</stp>
        <stp>Time</stp>
        <stp>5</stp>
        <stp>-9</stp>
        <stp>all</stp>
        <stp/>
        <stp/>
        <stp>False</stp>
        <stp>T</stp>
        <stp>ExcelInterval</stp>
        <stp/>
        <tr r="A12" s="7"/>
      </tp>
      <tp>
        <v>45630.288194444445</v>
        <stp/>
        <stp>StudyData</stp>
        <stp>EP</stp>
        <stp>Para</stp>
        <stp>StepValue=0.02,StartValue=0.02,MaxValue=0.2,AtTick=0</stp>
        <stp>Time</stp>
        <stp>5</stp>
        <stp>-8</stp>
        <stp>all</stp>
        <stp/>
        <stp/>
        <stp>False</stp>
        <stp>T</stp>
        <stp>ExcelInterval</stp>
        <stp/>
        <tr r="A11" s="7"/>
      </tp>
      <tp>
        <v>45630.3125</v>
        <stp/>
        <stp>StudyData</stp>
        <stp>EP</stp>
        <stp>Para</stp>
        <stp>StepValue=0.02,StartValue=0.02,MaxValue=0.2,AtTick=0</stp>
        <stp>Time</stp>
        <stp>5</stp>
        <stp>-1</stp>
        <stp>all</stp>
        <stp/>
        <stp/>
        <stp>False</stp>
        <stp>T</stp>
        <stp>ExcelInterval</stp>
        <stp/>
        <tr r="A4" s="7"/>
      </tp>
      <tp>
        <v>45630.305555555555</v>
        <stp/>
        <stp>StudyData</stp>
        <stp>EP</stp>
        <stp>Para</stp>
        <stp>StepValue=0.02,StartValue=0.02,MaxValue=0.2,AtTick=0</stp>
        <stp>Time</stp>
        <stp>5</stp>
        <stp>-3</stp>
        <stp>all</stp>
        <stp/>
        <stp/>
        <stp>False</stp>
        <stp>T</stp>
        <stp>ExcelInterval</stp>
        <stp/>
        <tr r="A6" s="7"/>
      </tp>
      <tp>
        <v>45630.309027777781</v>
        <stp/>
        <stp>StudyData</stp>
        <stp>EP</stp>
        <stp>Para</stp>
        <stp>StepValue=0.02,StartValue=0.02,MaxValue=0.2,AtTick=0</stp>
        <stp>Time</stp>
        <stp>5</stp>
        <stp>-2</stp>
        <stp>all</stp>
        <stp/>
        <stp/>
        <stp>False</stp>
        <stp>T</stp>
        <stp>ExcelInterval</stp>
        <stp/>
        <tr r="A5" s="7"/>
      </tp>
      <tp>
        <v>45630.298611111109</v>
        <stp/>
        <stp>StudyData</stp>
        <stp>EP</stp>
        <stp>Para</stp>
        <stp>StepValue=0.02,StartValue=0.02,MaxValue=0.2,AtTick=0</stp>
        <stp>Time</stp>
        <stp>5</stp>
        <stp>-5</stp>
        <stp>all</stp>
        <stp/>
        <stp/>
        <stp>False</stp>
        <stp>T</stp>
        <stp>ExcelInterval</stp>
        <stp/>
        <tr r="A8" s="7"/>
      </tp>
      <tp>
        <v>45630.302083333336</v>
        <stp/>
        <stp>StudyData</stp>
        <stp>EP</stp>
        <stp>Para</stp>
        <stp>StepValue=0.02,StartValue=0.02,MaxValue=0.2,AtTick=0</stp>
        <stp>Time</stp>
        <stp>5</stp>
        <stp>-4</stp>
        <stp>all</stp>
        <stp/>
        <stp/>
        <stp>False</stp>
        <stp>T</stp>
        <stp>ExcelInterval</stp>
        <stp/>
        <tr r="A7" s="7"/>
      </tp>
      <tp>
        <v>45630.291666666664</v>
        <stp/>
        <stp>StudyData</stp>
        <stp>EP</stp>
        <stp>Para</stp>
        <stp>StepValue=0.02,StartValue=0.02,MaxValue=0.2,AtTick=0</stp>
        <stp>Time</stp>
        <stp>5</stp>
        <stp>-7</stp>
        <stp>all</stp>
        <stp/>
        <stp/>
        <stp>False</stp>
        <stp>T</stp>
        <stp>ExcelInterval</stp>
        <stp/>
        <tr r="A10" s="7"/>
      </tp>
      <tp>
        <v>45630.295138888891</v>
        <stp/>
        <stp>StudyData</stp>
        <stp>EP</stp>
        <stp>Para</stp>
        <stp>StepValue=0.02,StartValue=0.02,MaxValue=0.2,AtTick=0</stp>
        <stp>Time</stp>
        <stp>5</stp>
        <stp>-6</stp>
        <stp>all</stp>
        <stp/>
        <stp/>
        <stp>False</stp>
        <stp>T</stp>
        <stp>ExcelInterval</stp>
        <stp/>
        <tr r="A9" s="7"/>
      </tp>
      <tp t="s">
        <v/>
        <stp/>
        <stp>StudyData</stp>
        <stp>ENQ</stp>
        <stp>Para</stp>
        <stp>StepValue=0.02,StartValue=0.02,MaxValue=0.2,AtTick=0</stp>
        <stp>ParaUp</stp>
        <stp>5</stp>
        <stp>-12</stp>
        <stp>all</stp>
        <stp/>
        <stp/>
        <stp>False</stp>
        <stp>T</stp>
        <stp>ExcelInterval</stp>
        <stp/>
        <tr r="J15" s="7"/>
      </tp>
      <tp>
        <v>21424.889873903601</v>
        <stp/>
        <stp>StudyData</stp>
        <stp>ENQ</stp>
        <stp>Para</stp>
        <stp>StepValue=0.02,StartValue=0.02,MaxValue=0.2,AtTick=0</stp>
        <stp>ParaDn</stp>
        <stp>5</stp>
        <stp>-12</stp>
        <stp>all</stp>
        <stp/>
        <stp/>
        <stp>False</stp>
        <stp>T</stp>
        <stp>ExcelInterval</stp>
        <stp/>
        <tr r="K15" s="7"/>
      </tp>
      <tp t="s">
        <v/>
        <stp/>
        <stp>StudyData</stp>
        <stp>ENQ</stp>
        <stp>Para</stp>
        <stp>StepValue=0.02,StartValue=0.02,MaxValue=0.2,AtTick=0</stp>
        <stp>ParaUp</stp>
        <stp>5</stp>
        <stp>-13</stp>
        <stp>all</stp>
        <stp/>
        <stp/>
        <stp>False</stp>
        <stp>T</stp>
        <stp>ExcelInterval</stp>
        <stp/>
        <tr r="J16" s="7"/>
      </tp>
      <tp>
        <v>21425.4686186496</v>
        <stp/>
        <stp>StudyData</stp>
        <stp>ENQ</stp>
        <stp>Para</stp>
        <stp>StepValue=0.02,StartValue=0.02,MaxValue=0.2,AtTick=0</stp>
        <stp>ParaDn</stp>
        <stp>5</stp>
        <stp>-13</stp>
        <stp>all</stp>
        <stp/>
        <stp/>
        <stp>False</stp>
        <stp>T</stp>
        <stp>ExcelInterval</stp>
        <stp/>
        <tr r="K16" s="7"/>
      </tp>
      <tp>
        <v>21411</v>
        <stp/>
        <stp>StudyData</stp>
        <stp>ENQ</stp>
        <stp>Para</stp>
        <stp>StepValue=0.02,StartValue=0.02,MaxValue=0.2,AtTick=0</stp>
        <stp>ParaUp</stp>
        <stp>5</stp>
        <stp>-10</stp>
        <stp>all</stp>
        <stp/>
        <stp/>
        <stp>False</stp>
        <stp>T</stp>
        <stp>ExcelInterval</stp>
        <stp/>
        <tr r="J13" s="7"/>
      </tp>
      <tp>
        <v>21423.800907789599</v>
        <stp/>
        <stp>StudyData</stp>
        <stp>ENQ</stp>
        <stp>Para</stp>
        <stp>StepValue=0.02,StartValue=0.02,MaxValue=0.2,AtTick=0</stp>
        <stp>ParaDn</stp>
        <stp>5</stp>
        <stp>-10</stp>
        <stp>all</stp>
        <stp/>
        <stp/>
        <stp>False</stp>
        <stp>T</stp>
        <stp>ExcelInterval</stp>
        <stp/>
        <tr r="K13" s="7"/>
      </tp>
      <tp t="s">
        <v/>
        <stp/>
        <stp>StudyData</stp>
        <stp>ENQ</stp>
        <stp>Para</stp>
        <stp>StepValue=0.02,StartValue=0.02,MaxValue=0.2,AtTick=0</stp>
        <stp>ParaUp</stp>
        <stp>5</stp>
        <stp>-11</stp>
        <stp>all</stp>
        <stp/>
        <stp/>
        <stp>False</stp>
        <stp>T</stp>
        <stp>ExcelInterval</stp>
        <stp/>
        <tr r="J14" s="7"/>
      </tp>
      <tp>
        <v>21424.334278947499</v>
        <stp/>
        <stp>StudyData</stp>
        <stp>ENQ</stp>
        <stp>Para</stp>
        <stp>StepValue=0.02,StartValue=0.02,MaxValue=0.2,AtTick=0</stp>
        <stp>ParaDn</stp>
        <stp>5</stp>
        <stp>-11</stp>
        <stp>all</stp>
        <stp/>
        <stp/>
        <stp>False</stp>
        <stp>T</stp>
        <stp>ExcelInterval</stp>
        <stp/>
        <tr r="K14" s="7"/>
      </tp>
      <tp t="s">
        <v/>
        <stp/>
        <stp>StudyData</stp>
        <stp>ENQ</stp>
        <stp>Para</stp>
        <stp>StepValue=0.02,StartValue=0.02,MaxValue=0.2,AtTick=0</stp>
        <stp>ParaUp</stp>
        <stp>5</stp>
        <stp>-16</stp>
        <stp>all</stp>
        <stp/>
        <stp/>
        <stp>False</stp>
        <stp>T</stp>
        <stp>ExcelInterval</stp>
        <stp/>
        <tr r="J19" s="7"/>
      </tp>
      <tp>
        <v>21427.353599999999</v>
        <stp/>
        <stp>StudyData</stp>
        <stp>ENQ</stp>
        <stp>Para</stp>
        <stp>StepValue=0.02,StartValue=0.02,MaxValue=0.2,AtTick=0</stp>
        <stp>ParaDn</stp>
        <stp>5</stp>
        <stp>-16</stp>
        <stp>all</stp>
        <stp/>
        <stp/>
        <stp>False</stp>
        <stp>T</stp>
        <stp>ExcelInterval</stp>
        <stp/>
        <tr r="K19" s="7"/>
      </tp>
      <tp t="s">
        <v/>
        <stp/>
        <stp>StudyData</stp>
        <stp>ENQ</stp>
        <stp>Para</stp>
        <stp>StepValue=0.02,StartValue=0.02,MaxValue=0.2,AtTick=0</stp>
        <stp>ParaUp</stp>
        <stp>5</stp>
        <stp>-17</stp>
        <stp>all</stp>
        <stp/>
        <stp/>
        <stp>False</stp>
        <stp>T</stp>
        <stp>ExcelInterval</stp>
        <stp/>
        <tr r="J20" s="7"/>
      </tp>
      <tp>
        <v>21428.035</v>
        <stp/>
        <stp>StudyData</stp>
        <stp>ENQ</stp>
        <stp>Para</stp>
        <stp>StepValue=0.02,StartValue=0.02,MaxValue=0.2,AtTick=0</stp>
        <stp>ParaDn</stp>
        <stp>5</stp>
        <stp>-17</stp>
        <stp>all</stp>
        <stp/>
        <stp/>
        <stp>False</stp>
        <stp>T</stp>
        <stp>ExcelInterval</stp>
        <stp/>
        <tr r="K20" s="7"/>
      </tp>
      <tp t="s">
        <v/>
        <stp/>
        <stp>StudyData</stp>
        <stp>ENQ</stp>
        <stp>Para</stp>
        <stp>StepValue=0.02,StartValue=0.02,MaxValue=0.2,AtTick=0</stp>
        <stp>ParaUp</stp>
        <stp>5</stp>
        <stp>-14</stp>
        <stp>all</stp>
        <stp/>
        <stp/>
        <stp>False</stp>
        <stp>T</stp>
        <stp>ExcelInterval</stp>
        <stp/>
        <tr r="J17" s="7"/>
      </tp>
      <tp>
        <v>21426.071477760001</v>
        <stp/>
        <stp>StudyData</stp>
        <stp>ENQ</stp>
        <stp>Para</stp>
        <stp>StepValue=0.02,StartValue=0.02,MaxValue=0.2,AtTick=0</stp>
        <stp>ParaDn</stp>
        <stp>5</stp>
        <stp>-14</stp>
        <stp>all</stp>
        <stp/>
        <stp/>
        <stp>False</stp>
        <stp>T</stp>
        <stp>ExcelInterval</stp>
        <stp/>
        <tr r="K17" s="7"/>
      </tp>
      <tp t="s">
        <v/>
        <stp/>
        <stp>StudyData</stp>
        <stp>ENQ</stp>
        <stp>Para</stp>
        <stp>StepValue=0.02,StartValue=0.02,MaxValue=0.2,AtTick=0</stp>
        <stp>ParaUp</stp>
        <stp>5</stp>
        <stp>-15</stp>
        <stp>all</stp>
        <stp/>
        <stp/>
        <stp>False</stp>
        <stp>T</stp>
        <stp>ExcelInterval</stp>
        <stp/>
        <tr r="J18" s="7"/>
      </tp>
      <tp>
        <v>21426.699455999998</v>
        <stp/>
        <stp>StudyData</stp>
        <stp>ENQ</stp>
        <stp>Para</stp>
        <stp>StepValue=0.02,StartValue=0.02,MaxValue=0.2,AtTick=0</stp>
        <stp>ParaDn</stp>
        <stp>5</stp>
        <stp>-15</stp>
        <stp>all</stp>
        <stp/>
        <stp/>
        <stp>False</stp>
        <stp>T</stp>
        <stp>ExcelInterval</stp>
        <stp/>
        <tr r="K18" s="7"/>
      </tp>
      <tp t="s">
        <v/>
        <stp/>
        <stp>StudyData</stp>
        <stp>ENQ</stp>
        <stp>Para</stp>
        <stp>StepValue=0.02,StartValue=0.02,MaxValue=0.2,AtTick=0</stp>
        <stp>ParaUp</stp>
        <stp>5</stp>
        <stp>-18</stp>
        <stp>all</stp>
        <stp/>
        <stp/>
        <stp>False</stp>
        <stp>T</stp>
        <stp>ExcelInterval</stp>
        <stp/>
        <tr r="J21" s="7"/>
      </tp>
      <tp>
        <v>21428.25</v>
        <stp/>
        <stp>StudyData</stp>
        <stp>ENQ</stp>
        <stp>Para</stp>
        <stp>StepValue=0.02,StartValue=0.02,MaxValue=0.2,AtTick=0</stp>
        <stp>ParaDn</stp>
        <stp>5</stp>
        <stp>-18</stp>
        <stp>all</stp>
        <stp/>
        <stp/>
        <stp>False</stp>
        <stp>T</stp>
        <stp>ExcelInterval</stp>
        <stp/>
        <tr r="K21" s="7"/>
      </tp>
      <tp>
        <v>21413.134628515301</v>
        <stp/>
        <stp>StudyData</stp>
        <stp>ENQ</stp>
        <stp>Para</stp>
        <stp>StepValue=0.02,StartValue=0.02,MaxValue=0.2,AtTick=0</stp>
        <stp>ParaUp</stp>
        <stp>5</stp>
        <stp>-19</stp>
        <stp>all</stp>
        <stp/>
        <stp/>
        <stp>False</stp>
        <stp>T</stp>
        <stp>ExcelInterval</stp>
        <stp/>
        <tr r="J22" s="7"/>
      </tp>
      <tp>
        <v>21428.25</v>
        <stp/>
        <stp>StudyData</stp>
        <stp>ENQ</stp>
        <stp>Para</stp>
        <stp>StepValue=0.02,StartValue=0.02,MaxValue=0.2,AtTick=0</stp>
        <stp>ParaDn</stp>
        <stp>5</stp>
        <stp>-19</stp>
        <stp>all</stp>
        <stp/>
        <stp/>
        <stp>False</stp>
        <stp>T</stp>
        <stp>ExcelInterval</stp>
        <stp/>
        <tr r="K22" s="7"/>
      </tp>
      <tp>
        <v>45630.253472222219</v>
        <stp/>
        <stp>StudyData</stp>
        <stp>ENQ</stp>
        <stp>MA</stp>
        <stp>MAType=Sim,Period=21,InputChoice=Close</stp>
        <stp>Time</stp>
        <stp>5</stp>
        <stp>-18</stp>
        <stp>all</stp>
        <stp/>
        <stp/>
        <stp>False</stp>
        <stp>T</stp>
        <stp>ExcelInterval</stp>
        <stp/>
        <tr r="F21" s="2"/>
      </tp>
      <tp>
        <v>45630.25</v>
        <stp/>
        <stp>StudyData</stp>
        <stp>ENQ</stp>
        <stp>MA</stp>
        <stp>MAType=Sim,Period=21,InputChoice=Close</stp>
        <stp>Time</stp>
        <stp>5</stp>
        <stp>-19</stp>
        <stp>all</stp>
        <stp/>
        <stp/>
        <stp>False</stp>
        <stp>T</stp>
        <stp>ExcelInterval</stp>
        <stp/>
        <tr r="F22" s="2"/>
      </tp>
      <tp>
        <v>45630.267361111109</v>
        <stp/>
        <stp>StudyData</stp>
        <stp>ENQ</stp>
        <stp>MA</stp>
        <stp>MAType=Sim,Period=21,InputChoice=Close</stp>
        <stp>Time</stp>
        <stp>5</stp>
        <stp>-14</stp>
        <stp>all</stp>
        <stp/>
        <stp/>
        <stp>False</stp>
        <stp>T</stp>
        <stp>ExcelInterval</stp>
        <stp/>
        <tr r="F17" s="2"/>
      </tp>
      <tp>
        <v>45630.263888888891</v>
        <stp/>
        <stp>StudyData</stp>
        <stp>ENQ</stp>
        <stp>MA</stp>
        <stp>MAType=Sim,Period=21,InputChoice=Close</stp>
        <stp>Time</stp>
        <stp>5</stp>
        <stp>-15</stp>
        <stp>all</stp>
        <stp/>
        <stp/>
        <stp>False</stp>
        <stp>T</stp>
        <stp>ExcelInterval</stp>
        <stp/>
        <tr r="F18" s="2"/>
      </tp>
      <tp>
        <v>45630.260416666664</v>
        <stp/>
        <stp>StudyData</stp>
        <stp>ENQ</stp>
        <stp>MA</stp>
        <stp>MAType=Sim,Period=21,InputChoice=Close</stp>
        <stp>Time</stp>
        <stp>5</stp>
        <stp>-16</stp>
        <stp>all</stp>
        <stp/>
        <stp/>
        <stp>False</stp>
        <stp>T</stp>
        <stp>ExcelInterval</stp>
        <stp/>
        <tr r="F19" s="2"/>
      </tp>
      <tp>
        <v>45630.256944444445</v>
        <stp/>
        <stp>StudyData</stp>
        <stp>ENQ</stp>
        <stp>MA</stp>
        <stp>MAType=Sim,Period=21,InputChoice=Close</stp>
        <stp>Time</stp>
        <stp>5</stp>
        <stp>-17</stp>
        <stp>all</stp>
        <stp/>
        <stp/>
        <stp>False</stp>
        <stp>T</stp>
        <stp>ExcelInterval</stp>
        <stp/>
        <tr r="F20" s="2"/>
      </tp>
      <tp>
        <v>45630.28125</v>
        <stp/>
        <stp>StudyData</stp>
        <stp>ENQ</stp>
        <stp>MA</stp>
        <stp>MAType=Sim,Period=21,InputChoice=Close</stp>
        <stp>Time</stp>
        <stp>5</stp>
        <stp>-10</stp>
        <stp>all</stp>
        <stp/>
        <stp/>
        <stp>False</stp>
        <stp>T</stp>
        <stp>ExcelInterval</stp>
        <stp/>
        <tr r="F13" s="2"/>
      </tp>
      <tp>
        <v>45630.277777777781</v>
        <stp/>
        <stp>StudyData</stp>
        <stp>ENQ</stp>
        <stp>MA</stp>
        <stp>MAType=Sim,Period=21,InputChoice=Close</stp>
        <stp>Time</stp>
        <stp>5</stp>
        <stp>-11</stp>
        <stp>all</stp>
        <stp/>
        <stp/>
        <stp>False</stp>
        <stp>T</stp>
        <stp>ExcelInterval</stp>
        <stp/>
        <tr r="F14" s="2"/>
      </tp>
      <tp>
        <v>45630.274305555555</v>
        <stp/>
        <stp>StudyData</stp>
        <stp>ENQ</stp>
        <stp>MA</stp>
        <stp>MAType=Sim,Period=21,InputChoice=Close</stp>
        <stp>Time</stp>
        <stp>5</stp>
        <stp>-12</stp>
        <stp>all</stp>
        <stp/>
        <stp/>
        <stp>False</stp>
        <stp>T</stp>
        <stp>ExcelInterval</stp>
        <stp/>
        <tr r="F15" s="2"/>
      </tp>
      <tp>
        <v>45630.270833333336</v>
        <stp/>
        <stp>StudyData</stp>
        <stp>ENQ</stp>
        <stp>MA</stp>
        <stp>MAType=Sim,Period=21,InputChoice=Close</stp>
        <stp>Time</stp>
        <stp>5</stp>
        <stp>-13</stp>
        <stp>all</stp>
        <stp/>
        <stp/>
        <stp>False</stp>
        <stp>T</stp>
        <stp>ExcelInterval</stp>
        <stp/>
        <tr r="F16" s="2"/>
      </tp>
      <tp>
        <v>-1</v>
        <stp/>
        <stp>StudyData</stp>
        <stp>YM</stp>
        <stp>Para</stp>
        <stp>StepValue=0.02,StartValue=0.02,MaxValue=0.2,AtTick=0</stp>
        <stp>ParaDir</stp>
        <stp>5</stp>
        <stp>-10</stp>
        <stp>all</stp>
        <stp/>
        <stp/>
        <stp>False</stp>
        <stp>T</stp>
        <stp>ExcelInterval</stp>
        <stp/>
        <tr r="T13" s="7"/>
      </tp>
      <tp>
        <v>-1</v>
        <stp/>
        <stp>StudyData</stp>
        <stp>YM</stp>
        <stp>Para</stp>
        <stp>StepValue=0.02,StartValue=0.02,MaxValue=0.2,AtTick=0</stp>
        <stp>ParaDir</stp>
        <stp>5</stp>
        <stp>-11</stp>
        <stp>all</stp>
        <stp/>
        <stp/>
        <stp>False</stp>
        <stp>T</stp>
        <stp>ExcelInterval</stp>
        <stp/>
        <tr r="T14" s="7"/>
      </tp>
      <tp>
        <v>-1</v>
        <stp/>
        <stp>StudyData</stp>
        <stp>YM</stp>
        <stp>Para</stp>
        <stp>StepValue=0.02,StartValue=0.02,MaxValue=0.2,AtTick=0</stp>
        <stp>ParaDir</stp>
        <stp>5</stp>
        <stp>-12</stp>
        <stp>all</stp>
        <stp/>
        <stp/>
        <stp>False</stp>
        <stp>T</stp>
        <stp>ExcelInterval</stp>
        <stp/>
        <tr r="T15" s="7"/>
      </tp>
      <tp>
        <v>1</v>
        <stp/>
        <stp>StudyData</stp>
        <stp>YM</stp>
        <stp>Para</stp>
        <stp>StepValue=0.02,StartValue=0.02,MaxValue=0.2,AtTick=0</stp>
        <stp>ParaDir</stp>
        <stp>5</stp>
        <stp>-13</stp>
        <stp>all</stp>
        <stp/>
        <stp/>
        <stp>False</stp>
        <stp>T</stp>
        <stp>ExcelInterval</stp>
        <stp/>
        <tr r="T16" s="7"/>
      </tp>
      <tp>
        <v>1</v>
        <stp/>
        <stp>StudyData</stp>
        <stp>YM</stp>
        <stp>Para</stp>
        <stp>StepValue=0.02,StartValue=0.02,MaxValue=0.2,AtTick=0</stp>
        <stp>ParaDir</stp>
        <stp>5</stp>
        <stp>-14</stp>
        <stp>all</stp>
        <stp/>
        <stp/>
        <stp>False</stp>
        <stp>T</stp>
        <stp>ExcelInterval</stp>
        <stp/>
        <tr r="T17" s="7"/>
      </tp>
      <tp>
        <v>1</v>
        <stp/>
        <stp>StudyData</stp>
        <stp>YM</stp>
        <stp>Para</stp>
        <stp>StepValue=0.02,StartValue=0.02,MaxValue=0.2,AtTick=0</stp>
        <stp>ParaDir</stp>
        <stp>5</stp>
        <stp>-15</stp>
        <stp>all</stp>
        <stp/>
        <stp/>
        <stp>False</stp>
        <stp>T</stp>
        <stp>ExcelInterval</stp>
        <stp/>
        <tr r="T18" s="7"/>
      </tp>
      <tp>
        <v>1</v>
        <stp/>
        <stp>StudyData</stp>
        <stp>YM</stp>
        <stp>Para</stp>
        <stp>StepValue=0.02,StartValue=0.02,MaxValue=0.2,AtTick=0</stp>
        <stp>ParaDir</stp>
        <stp>5</stp>
        <stp>-16</stp>
        <stp>all</stp>
        <stp/>
        <stp/>
        <stp>False</stp>
        <stp>T</stp>
        <stp>ExcelInterval</stp>
        <stp/>
        <tr r="T19" s="7"/>
      </tp>
      <tp>
        <v>-1</v>
        <stp/>
        <stp>StudyData</stp>
        <stp>YM</stp>
        <stp>Para</stp>
        <stp>StepValue=0.02,StartValue=0.02,MaxValue=0.2,AtTick=0</stp>
        <stp>ParaDir</stp>
        <stp>5</stp>
        <stp>-17</stp>
        <stp>all</stp>
        <stp/>
        <stp/>
        <stp>False</stp>
        <stp>T</stp>
        <stp>ExcelInterval</stp>
        <stp/>
        <tr r="T20" s="7"/>
      </tp>
      <tp>
        <v>-1</v>
        <stp/>
        <stp>StudyData</stp>
        <stp>YM</stp>
        <stp>Para</stp>
        <stp>StepValue=0.02,StartValue=0.02,MaxValue=0.2,AtTick=0</stp>
        <stp>ParaDir</stp>
        <stp>5</stp>
        <stp>-18</stp>
        <stp>all</stp>
        <stp/>
        <stp/>
        <stp>False</stp>
        <stp>T</stp>
        <stp>ExcelInterval</stp>
        <stp/>
        <tr r="T21" s="7"/>
      </tp>
      <tp>
        <v>-1</v>
        <stp/>
        <stp>StudyData</stp>
        <stp>YM</stp>
        <stp>Para</stp>
        <stp>StepValue=0.02,StartValue=0.02,MaxValue=0.2,AtTick=0</stp>
        <stp>ParaDir</stp>
        <stp>5</stp>
        <stp>-19</stp>
        <stp>all</stp>
        <stp/>
        <stp/>
        <stp>False</stp>
        <stp>T</stp>
        <stp>ExcelInterval</stp>
        <stp/>
        <tr r="T22" s="7"/>
      </tp>
      <tp>
        <v>21427.5</v>
        <stp/>
        <stp>ContractData</stp>
        <stp>ENQ</stp>
        <stp>LastTrade</stp>
        <stp/>
        <stp>T</stp>
        <tr r="D11" s="1"/>
      </tp>
      <tp>
        <v>6082.2241413696001</v>
        <stp/>
        <stp>StudyData</stp>
        <stp>EP</stp>
        <stp>Para</stp>
        <stp>StepValue=0.02,StartValue=0.02,MaxValue=0.2,AtTick=0</stp>
        <stp>Para</stp>
        <stp>5</stp>
        <stp>-9</stp>
        <stp>all</stp>
        <stp/>
        <stp/>
        <stp>False</stp>
        <stp>T</stp>
        <stp>ExcelInterval</stp>
        <stp/>
        <tr r="B12" s="7"/>
      </tp>
      <tp>
        <v>6082.0906928874001</v>
        <stp/>
        <stp>StudyData</stp>
        <stp>EP</stp>
        <stp>Para</stp>
        <stp>StepValue=0.02,StartValue=0.02,MaxValue=0.2,AtTick=0</stp>
        <stp>Para</stp>
        <stp>5</stp>
        <stp>-8</stp>
        <stp>all</stp>
        <stp/>
        <stp/>
        <stp>False</stp>
        <stp>T</stp>
        <stp>ExcelInterval</stp>
        <stp/>
        <tr r="B11" s="7"/>
      </tp>
      <tp>
        <v>6079</v>
        <stp/>
        <stp>StudyData</stp>
        <stp>EP</stp>
        <stp>Para</stp>
        <stp>StepValue=0.02,StartValue=0.02,MaxValue=0.2,AtTick=0</stp>
        <stp>Para</stp>
        <stp>5</stp>
        <stp>-5</stp>
        <stp>all</stp>
        <stp/>
        <stp/>
        <stp>False</stp>
        <stp>T</stp>
        <stp>ExcelInterval</stp>
        <stp/>
        <tr r="B8" s="7"/>
      </tp>
      <tp>
        <v>6079.0550000000003</v>
        <stp/>
        <stp>StudyData</stp>
        <stp>EP</stp>
        <stp>Para</stp>
        <stp>StepValue=0.02,StartValue=0.02,MaxValue=0.2,AtTick=0</stp>
        <stp>Para</stp>
        <stp>5</stp>
        <stp>-4</stp>
        <stp>all</stp>
        <stp/>
        <stp/>
        <stp>False</stp>
        <stp>T</stp>
        <stp>ExcelInterval</stp>
        <stp/>
        <tr r="B7" s="7"/>
      </tp>
      <tp>
        <v>6081.8434374564004</v>
        <stp/>
        <stp>StudyData</stp>
        <stp>EP</stp>
        <stp>Para</stp>
        <stp>StepValue=0.02,StartValue=0.02,MaxValue=0.2,AtTick=0</stp>
        <stp>Para</stp>
        <stp>5</stp>
        <stp>-7</stp>
        <stp>all</stp>
        <stp/>
        <stp/>
        <stp>False</stp>
        <stp>T</stp>
        <stp>ExcelInterval</stp>
        <stp/>
        <tr r="B10" s="7"/>
      </tp>
      <tp>
        <v>6081.6159624599004</v>
        <stp/>
        <stp>StudyData</stp>
        <stp>EP</stp>
        <stp>Para</stp>
        <stp>StepValue=0.02,StartValue=0.02,MaxValue=0.2,AtTick=0</stp>
        <stp>Para</stp>
        <stp>5</stp>
        <stp>-6</stp>
        <stp>all</stp>
        <stp/>
        <stp/>
        <stp>False</stp>
        <stp>T</stp>
        <stp>ExcelInterval</stp>
        <stp/>
        <tr r="B9" s="7"/>
      </tp>
      <tp>
        <v>6079.3944524799999</v>
        <stp/>
        <stp>StudyData</stp>
        <stp>EP</stp>
        <stp>Para</stp>
        <stp>StepValue=0.02,StartValue=0.02,MaxValue=0.2,AtTick=0</stp>
        <stp>Para</stp>
        <stp>5</stp>
        <stp>-1</stp>
        <stp>all</stp>
        <stp/>
        <stp/>
        <stp>False</stp>
        <stp>T</stp>
        <stp>ExcelInterval</stp>
        <stp/>
        <tr r="B4" s="7"/>
      </tp>
      <tp>
        <v>6079.1728000000003</v>
        <stp/>
        <stp>StudyData</stp>
        <stp>EP</stp>
        <stp>Para</stp>
        <stp>StepValue=0.02,StartValue=0.02,MaxValue=0.2,AtTick=0</stp>
        <stp>Para</stp>
        <stp>5</stp>
        <stp>-3</stp>
        <stp>all</stp>
        <stp/>
        <stp/>
        <stp>False</stp>
        <stp>T</stp>
        <stp>ExcelInterval</stp>
        <stp/>
        <tr r="B6" s="7"/>
      </tp>
      <tp>
        <v>6079.2858880000003</v>
        <stp/>
        <stp>StudyData</stp>
        <stp>EP</stp>
        <stp>Para</stp>
        <stp>StepValue=0.02,StartValue=0.02,MaxValue=0.2,AtTick=0</stp>
        <stp>Para</stp>
        <stp>5</stp>
        <stp>-2</stp>
        <stp>all</stp>
        <stp/>
        <stp/>
        <stp>False</stp>
        <stp>T</stp>
        <stp>ExcelInterval</stp>
        <stp/>
        <tr r="B5" s="7"/>
      </tp>
      <tp t="s">
        <v/>
        <stp/>
        <stp>StudyData</stp>
        <stp>YM</stp>
        <stp>Para</stp>
        <stp>StepValue=0.02,StartValue=0.02,MaxValue=0.2,AtTick=0</stp>
        <stp>ParaUp</stp>
        <stp>5</stp>
        <stp>-8</stp>
        <stp>all</stp>
        <stp/>
        <stp/>
        <stp>False</stp>
        <stp>T</stp>
        <stp>ExcelInterval</stp>
        <stp/>
        <tr r="Q11" s="7"/>
      </tp>
      <tp t="s">
        <v/>
        <stp/>
        <stp>StudyData</stp>
        <stp>EP</stp>
        <stp>Para</stp>
        <stp>StepValue=0.02,StartValue=0.02,MaxValue=0.2,AtTick=0</stp>
        <stp>ParaUp</stp>
        <stp>5</stp>
        <stp>-8</stp>
        <stp>all</stp>
        <stp/>
        <stp/>
        <stp>False</stp>
        <stp>T</stp>
        <stp>ExcelInterval</stp>
        <stp/>
        <tr r="C11" s="7"/>
      </tp>
      <tp t="s">
        <v/>
        <stp/>
        <stp>StudyData</stp>
        <stp>YM</stp>
        <stp>Para</stp>
        <stp>StepValue=0.02,StartValue=0.02,MaxValue=0.2,AtTick=0</stp>
        <stp>ParaUp</stp>
        <stp>5</stp>
        <stp>-9</stp>
        <stp>all</stp>
        <stp/>
        <stp/>
        <stp>False</stp>
        <stp>T</stp>
        <stp>ExcelInterval</stp>
        <stp/>
        <tr r="Q12" s="7"/>
      </tp>
      <tp t="s">
        <v/>
        <stp/>
        <stp>StudyData</stp>
        <stp>EP</stp>
        <stp>Para</stp>
        <stp>StepValue=0.02,StartValue=0.02,MaxValue=0.2,AtTick=0</stp>
        <stp>ParaUp</stp>
        <stp>5</stp>
        <stp>-9</stp>
        <stp>all</stp>
        <stp/>
        <stp/>
        <stp>False</stp>
        <stp>T</stp>
        <stp>ExcelInterval</stp>
        <stp/>
        <tr r="C12" s="7"/>
      </tp>
      <tp t="s">
        <v/>
        <stp/>
        <stp>StudyData</stp>
        <stp>YM</stp>
        <stp>Para</stp>
        <stp>StepValue=0.02,StartValue=0.02,MaxValue=0.2,AtTick=0</stp>
        <stp>ParaUp</stp>
        <stp>5</stp>
        <stp>-2</stp>
        <stp>all</stp>
        <stp/>
        <stp/>
        <stp>False</stp>
        <stp>T</stp>
        <stp>ExcelInterval</stp>
        <stp/>
        <tr r="Q5" s="7"/>
      </tp>
      <tp>
        <v>6079.2858880000003</v>
        <stp/>
        <stp>StudyData</stp>
        <stp>EP</stp>
        <stp>Para</stp>
        <stp>StepValue=0.02,StartValue=0.02,MaxValue=0.2,AtTick=0</stp>
        <stp>ParaUp</stp>
        <stp>5</stp>
        <stp>-2</stp>
        <stp>all</stp>
        <stp/>
        <stp/>
        <stp>False</stp>
        <stp>T</stp>
        <stp>ExcelInterval</stp>
        <stp/>
        <tr r="C5" s="7"/>
      </tp>
      <tp t="s">
        <v/>
        <stp/>
        <stp>StudyData</stp>
        <stp>YM</stp>
        <stp>Para</stp>
        <stp>StepValue=0.02,StartValue=0.02,MaxValue=0.2,AtTick=0</stp>
        <stp>ParaUp</stp>
        <stp>5</stp>
        <stp>-3</stp>
        <stp>all</stp>
        <stp/>
        <stp/>
        <stp>False</stp>
        <stp>T</stp>
        <stp>ExcelInterval</stp>
        <stp/>
        <tr r="Q6" s="7"/>
      </tp>
      <tp>
        <v>6079.1728000000003</v>
        <stp/>
        <stp>StudyData</stp>
        <stp>EP</stp>
        <stp>Para</stp>
        <stp>StepValue=0.02,StartValue=0.02,MaxValue=0.2,AtTick=0</stp>
        <stp>ParaUp</stp>
        <stp>5</stp>
        <stp>-3</stp>
        <stp>all</stp>
        <stp/>
        <stp/>
        <stp>False</stp>
        <stp>T</stp>
        <stp>ExcelInterval</stp>
        <stp/>
        <tr r="C6" s="7"/>
      </tp>
      <tp t="s">
        <v/>
        <stp/>
        <stp>StudyData</stp>
        <stp>YM</stp>
        <stp>Para</stp>
        <stp>StepValue=0.02,StartValue=0.02,MaxValue=0.2,AtTick=0</stp>
        <stp>ParaUp</stp>
        <stp>5</stp>
        <stp>-1</stp>
        <stp>all</stp>
        <stp/>
        <stp/>
        <stp>False</stp>
        <stp>T</stp>
        <stp>ExcelInterval</stp>
        <stp/>
        <tr r="Q4" s="7"/>
      </tp>
      <tp>
        <v>6079.3944524799999</v>
        <stp/>
        <stp>StudyData</stp>
        <stp>EP</stp>
        <stp>Para</stp>
        <stp>StepValue=0.02,StartValue=0.02,MaxValue=0.2,AtTick=0</stp>
        <stp>ParaUp</stp>
        <stp>5</stp>
        <stp>-1</stp>
        <stp>all</stp>
        <stp/>
        <stp/>
        <stp>False</stp>
        <stp>T</stp>
        <stp>ExcelInterval</stp>
        <stp/>
        <tr r="C4" s="7"/>
      </tp>
      <tp t="s">
        <v/>
        <stp/>
        <stp>StudyData</stp>
        <stp>YM</stp>
        <stp>Para</stp>
        <stp>StepValue=0.02,StartValue=0.02,MaxValue=0.2,AtTick=0</stp>
        <stp>ParaUp</stp>
        <stp>5</stp>
        <stp>-6</stp>
        <stp>all</stp>
        <stp/>
        <stp/>
        <stp>False</stp>
        <stp>T</stp>
        <stp>ExcelInterval</stp>
        <stp/>
        <tr r="Q9" s="7"/>
      </tp>
      <tp>
        <v>6079</v>
        <stp/>
        <stp>StudyData</stp>
        <stp>EP</stp>
        <stp>Para</stp>
        <stp>StepValue=0.02,StartValue=0.02,MaxValue=0.2,AtTick=0</stp>
        <stp>ParaUp</stp>
        <stp>5</stp>
        <stp>-6</stp>
        <stp>all</stp>
        <stp/>
        <stp/>
        <stp>False</stp>
        <stp>T</stp>
        <stp>ExcelInterval</stp>
        <stp/>
        <tr r="C9" s="7"/>
      </tp>
      <tp t="s">
        <v/>
        <stp/>
        <stp>StudyData</stp>
        <stp>YM</stp>
        <stp>Para</stp>
        <stp>StepValue=0.02,StartValue=0.02,MaxValue=0.2,AtTick=0</stp>
        <stp>ParaUp</stp>
        <stp>5</stp>
        <stp>-7</stp>
        <stp>all</stp>
        <stp/>
        <stp/>
        <stp>False</stp>
        <stp>T</stp>
        <stp>ExcelInterval</stp>
        <stp/>
        <tr r="Q10" s="7"/>
      </tp>
      <tp t="s">
        <v/>
        <stp/>
        <stp>StudyData</stp>
        <stp>EP</stp>
        <stp>Para</stp>
        <stp>StepValue=0.02,StartValue=0.02,MaxValue=0.2,AtTick=0</stp>
        <stp>ParaUp</stp>
        <stp>5</stp>
        <stp>-7</stp>
        <stp>all</stp>
        <stp/>
        <stp/>
        <stp>False</stp>
        <stp>T</stp>
        <stp>ExcelInterval</stp>
        <stp/>
        <tr r="C10" s="7"/>
      </tp>
      <tp t="s">
        <v/>
        <stp/>
        <stp>StudyData</stp>
        <stp>YM</stp>
        <stp>Para</stp>
        <stp>StepValue=0.02,StartValue=0.02,MaxValue=0.2,AtTick=0</stp>
        <stp>ParaUp</stp>
        <stp>5</stp>
        <stp>-4</stp>
        <stp>all</stp>
        <stp/>
        <stp/>
        <stp>False</stp>
        <stp>T</stp>
        <stp>ExcelInterval</stp>
        <stp/>
        <tr r="Q7" s="7"/>
      </tp>
      <tp>
        <v>6079.0550000000003</v>
        <stp/>
        <stp>StudyData</stp>
        <stp>EP</stp>
        <stp>Para</stp>
        <stp>StepValue=0.02,StartValue=0.02,MaxValue=0.2,AtTick=0</stp>
        <stp>ParaUp</stp>
        <stp>5</stp>
        <stp>-4</stp>
        <stp>all</stp>
        <stp/>
        <stp/>
        <stp>False</stp>
        <stp>T</stp>
        <stp>ExcelInterval</stp>
        <stp/>
        <tr r="C7" s="7"/>
      </tp>
      <tp t="s">
        <v/>
        <stp/>
        <stp>StudyData</stp>
        <stp>YM</stp>
        <stp>Para</stp>
        <stp>StepValue=0.02,StartValue=0.02,MaxValue=0.2,AtTick=0</stp>
        <stp>ParaUp</stp>
        <stp>5</stp>
        <stp>-5</stp>
        <stp>all</stp>
        <stp/>
        <stp/>
        <stp>False</stp>
        <stp>T</stp>
        <stp>ExcelInterval</stp>
        <stp/>
        <tr r="Q8" s="7"/>
      </tp>
      <tp>
        <v>6079</v>
        <stp/>
        <stp>StudyData</stp>
        <stp>EP</stp>
        <stp>Para</stp>
        <stp>StepValue=0.02,StartValue=0.02,MaxValue=0.2,AtTick=0</stp>
        <stp>ParaUp</stp>
        <stp>5</stp>
        <stp>-5</stp>
        <stp>all</stp>
        <stp/>
        <stp/>
        <stp>False</stp>
        <stp>T</stp>
        <stp>ExcelInterval</stp>
        <stp/>
        <tr r="C8" s="7"/>
      </tp>
      <tp>
        <v>45630.298611111109</v>
        <stp/>
        <stp>StudyData</stp>
        <stp>ENQ</stp>
        <stp>MA</stp>
        <stp>MAType=Sim,Period=21,InputChoice=Close</stp>
        <stp>Time</stp>
        <stp>5</stp>
        <stp>-5</stp>
        <stp>all</stp>
        <stp/>
        <stp/>
        <stp>False</stp>
        <stp>T</stp>
        <stp>ExcelInterval</stp>
        <stp/>
        <tr r="F8" s="2"/>
      </tp>
      <tp>
        <v>45630.302083333336</v>
        <stp/>
        <stp>StudyData</stp>
        <stp>ENQ</stp>
        <stp>MA</stp>
        <stp>MAType=Sim,Period=21,InputChoice=Close</stp>
        <stp>Time</stp>
        <stp>5</stp>
        <stp>-4</stp>
        <stp>all</stp>
        <stp/>
        <stp/>
        <stp>False</stp>
        <stp>T</stp>
        <stp>ExcelInterval</stp>
        <stp/>
        <tr r="F7" s="2"/>
      </tp>
      <tp>
        <v>45630.291666666664</v>
        <stp/>
        <stp>StudyData</stp>
        <stp>ENQ</stp>
        <stp>MA</stp>
        <stp>MAType=Sim,Period=21,InputChoice=Close</stp>
        <stp>Time</stp>
        <stp>5</stp>
        <stp>-7</stp>
        <stp>all</stp>
        <stp/>
        <stp/>
        <stp>False</stp>
        <stp>T</stp>
        <stp>ExcelInterval</stp>
        <stp/>
        <tr r="F10" s="2"/>
      </tp>
      <tp>
        <v>45630.295138888891</v>
        <stp/>
        <stp>StudyData</stp>
        <stp>ENQ</stp>
        <stp>MA</stp>
        <stp>MAType=Sim,Period=21,InputChoice=Close</stp>
        <stp>Time</stp>
        <stp>5</stp>
        <stp>-6</stp>
        <stp>all</stp>
        <stp/>
        <stp/>
        <stp>False</stp>
        <stp>T</stp>
        <stp>ExcelInterval</stp>
        <stp/>
        <tr r="F9" s="2"/>
      </tp>
      <tp>
        <v>45630.3125</v>
        <stp/>
        <stp>StudyData</stp>
        <stp>ENQ</stp>
        <stp>MA</stp>
        <stp>MAType=Sim,Period=21,InputChoice=Close</stp>
        <stp>Time</stp>
        <stp>5</stp>
        <stp>-1</stp>
        <stp>all</stp>
        <stp/>
        <stp/>
        <stp>False</stp>
        <stp>T</stp>
        <stp>ExcelInterval</stp>
        <stp/>
        <tr r="F4" s="2"/>
      </tp>
      <tp>
        <v>45630.305555555555</v>
        <stp/>
        <stp>StudyData</stp>
        <stp>ENQ</stp>
        <stp>MA</stp>
        <stp>MAType=Sim,Period=21,InputChoice=Close</stp>
        <stp>Time</stp>
        <stp>5</stp>
        <stp>-3</stp>
        <stp>all</stp>
        <stp/>
        <stp/>
        <stp>False</stp>
        <stp>T</stp>
        <stp>ExcelInterval</stp>
        <stp/>
        <tr r="F6" s="2"/>
      </tp>
      <tp>
        <v>45630.309027777781</v>
        <stp/>
        <stp>StudyData</stp>
        <stp>ENQ</stp>
        <stp>MA</stp>
        <stp>MAType=Sim,Period=21,InputChoice=Close</stp>
        <stp>Time</stp>
        <stp>5</stp>
        <stp>-2</stp>
        <stp>all</stp>
        <stp/>
        <stp/>
        <stp>False</stp>
        <stp>T</stp>
        <stp>ExcelInterval</stp>
        <stp/>
        <tr r="F5" s="2"/>
      </tp>
      <tp>
        <v>45630.284722222219</v>
        <stp/>
        <stp>StudyData</stp>
        <stp>ENQ</stp>
        <stp>MA</stp>
        <stp>MAType=Sim,Period=21,InputChoice=Close</stp>
        <stp>Time</stp>
        <stp>5</stp>
        <stp>-9</stp>
        <stp>all</stp>
        <stp/>
        <stp/>
        <stp>False</stp>
        <stp>T</stp>
        <stp>ExcelInterval</stp>
        <stp/>
        <tr r="F12" s="2"/>
      </tp>
      <tp>
        <v>45630.288194444445</v>
        <stp/>
        <stp>StudyData</stp>
        <stp>ENQ</stp>
        <stp>MA</stp>
        <stp>MAType=Sim,Period=21,InputChoice=Close</stp>
        <stp>Time</stp>
        <stp>5</stp>
        <stp>-8</stp>
        <stp>all</stp>
        <stp/>
        <stp/>
        <stp>False</stp>
        <stp>T</stp>
        <stp>ExcelInterval</stp>
        <stp/>
        <tr r="F11" s="2"/>
      </tp>
      <tp>
        <v>0.04</v>
        <stp/>
        <stp>StudyData</stp>
        <stp>ENQ</stp>
        <stp>Para</stp>
        <stp>StepValue=0.02,StartValue=0.02,MaxValue=0.2,AtTick=0</stp>
        <stp>ParaStep</stp>
        <stp>5</stp>
        <stp>-15</stp>
        <stp>all</stp>
        <stp/>
        <stp/>
        <stp>False</stp>
        <stp>T</stp>
        <stp>ExcelInterval</stp>
        <stp/>
        <tr r="L18" s="7"/>
      </tp>
      <tp>
        <v>0.04</v>
        <stp/>
        <stp>StudyData</stp>
        <stp>ENQ</stp>
        <stp>Para</stp>
        <stp>StepValue=0.02,StartValue=0.02,MaxValue=0.2,AtTick=0</stp>
        <stp>ParaStep</stp>
        <stp>5</stp>
        <stp>-14</stp>
        <stp>all</stp>
        <stp/>
        <stp/>
        <stp>False</stp>
        <stp>T</stp>
        <stp>ExcelInterval</stp>
        <stp/>
        <tr r="L17" s="7"/>
      </tp>
      <tp>
        <v>0.04</v>
        <stp/>
        <stp>StudyData</stp>
        <stp>ENQ</stp>
        <stp>Para</stp>
        <stp>StepValue=0.02,StartValue=0.02,MaxValue=0.2,AtTick=0</stp>
        <stp>ParaStep</stp>
        <stp>5</stp>
        <stp>-17</stp>
        <stp>all</stp>
        <stp/>
        <stp/>
        <stp>False</stp>
        <stp>T</stp>
        <stp>ExcelInterval</stp>
        <stp/>
        <tr r="L20" s="7"/>
      </tp>
      <tp>
        <v>0.04</v>
        <stp/>
        <stp>StudyData</stp>
        <stp>ENQ</stp>
        <stp>Para</stp>
        <stp>StepValue=0.02,StartValue=0.02,MaxValue=0.2,AtTick=0</stp>
        <stp>ParaStep</stp>
        <stp>5</stp>
        <stp>-16</stp>
        <stp>all</stp>
        <stp/>
        <stp/>
        <stp>False</stp>
        <stp>T</stp>
        <stp>ExcelInterval</stp>
        <stp/>
        <tr r="L19" s="7"/>
      </tp>
      <tp>
        <v>0.04</v>
        <stp/>
        <stp>StudyData</stp>
        <stp>ENQ</stp>
        <stp>Para</stp>
        <stp>StepValue=0.02,StartValue=0.02,MaxValue=0.2,AtTick=0</stp>
        <stp>ParaStep</stp>
        <stp>5</stp>
        <stp>-11</stp>
        <stp>all</stp>
        <stp/>
        <stp/>
        <stp>False</stp>
        <stp>T</stp>
        <stp>ExcelInterval</stp>
        <stp/>
        <tr r="L14" s="7"/>
      </tp>
      <tp>
        <v>0.02</v>
        <stp/>
        <stp>StudyData</stp>
        <stp>ENQ</stp>
        <stp>Para</stp>
        <stp>StepValue=0.02,StartValue=0.02,MaxValue=0.2,AtTick=0</stp>
        <stp>ParaStep</stp>
        <stp>5</stp>
        <stp>-10</stp>
        <stp>all</stp>
        <stp/>
        <stp/>
        <stp>False</stp>
        <stp>T</stp>
        <stp>ExcelInterval</stp>
        <stp/>
        <tr r="L13" s="7"/>
      </tp>
      <tp>
        <v>0.04</v>
        <stp/>
        <stp>StudyData</stp>
        <stp>ENQ</stp>
        <stp>Para</stp>
        <stp>StepValue=0.02,StartValue=0.02,MaxValue=0.2,AtTick=0</stp>
        <stp>ParaStep</stp>
        <stp>5</stp>
        <stp>-13</stp>
        <stp>all</stp>
        <stp/>
        <stp/>
        <stp>False</stp>
        <stp>T</stp>
        <stp>ExcelInterval</stp>
        <stp/>
        <tr r="L16" s="7"/>
      </tp>
      <tp>
        <v>0.04</v>
        <stp/>
        <stp>StudyData</stp>
        <stp>ENQ</stp>
        <stp>Para</stp>
        <stp>StepValue=0.02,StartValue=0.02,MaxValue=0.2,AtTick=0</stp>
        <stp>ParaStep</stp>
        <stp>5</stp>
        <stp>-12</stp>
        <stp>all</stp>
        <stp/>
        <stp/>
        <stp>False</stp>
        <stp>T</stp>
        <stp>ExcelInterval</stp>
        <stp/>
        <tr r="L15" s="7"/>
      </tp>
      <tp>
        <v>0.02</v>
        <stp/>
        <stp>StudyData</stp>
        <stp>ENQ</stp>
        <stp>Para</stp>
        <stp>StepValue=0.02,StartValue=0.02,MaxValue=0.2,AtTick=0</stp>
        <stp>ParaStep</stp>
        <stp>5</stp>
        <stp>-19</stp>
        <stp>all</stp>
        <stp/>
        <stp/>
        <stp>False</stp>
        <stp>T</stp>
        <stp>ExcelInterval</stp>
        <stp/>
        <tr r="L22" s="7"/>
      </tp>
      <tp>
        <v>0.02</v>
        <stp/>
        <stp>StudyData</stp>
        <stp>ENQ</stp>
        <stp>Para</stp>
        <stp>StepValue=0.02,StartValue=0.02,MaxValue=0.2,AtTick=0</stp>
        <stp>ParaStep</stp>
        <stp>5</stp>
        <stp>-18</stp>
        <stp>all</stp>
        <stp/>
        <stp/>
        <stp>False</stp>
        <stp>T</stp>
        <stp>ExcelInterval</stp>
        <stp/>
        <tr r="L21" s="7"/>
      </tp>
      <tp>
        <v>45630.3125</v>
        <stp/>
        <stp>StudyData</stp>
        <stp>ENQ</stp>
        <stp>RSI</stp>
        <stp>Period=9,InputChoice=Close</stp>
        <stp>Time</stp>
        <stp>5</stp>
        <stp>-1</stp>
        <stp>all</stp>
        <stp/>
        <stp/>
        <stp>False</stp>
        <stp>T</stp>
        <stp>ExcelInterval</stp>
        <stp/>
        <tr r="F4" s="6"/>
      </tp>
      <tp>
        <v>45630.305555555555</v>
        <stp/>
        <stp>StudyData</stp>
        <stp>ENQ</stp>
        <stp>RSI</stp>
        <stp>Period=9,InputChoice=Close</stp>
        <stp>Time</stp>
        <stp>5</stp>
        <stp>-3</stp>
        <stp>all</stp>
        <stp/>
        <stp/>
        <stp>False</stp>
        <stp>T</stp>
        <stp>ExcelInterval</stp>
        <stp/>
        <tr r="F6" s="6"/>
      </tp>
      <tp>
        <v>45630.309027777781</v>
        <stp/>
        <stp>StudyData</stp>
        <stp>ENQ</stp>
        <stp>RSI</stp>
        <stp>Period=9,InputChoice=Close</stp>
        <stp>Time</stp>
        <stp>5</stp>
        <stp>-2</stp>
        <stp>all</stp>
        <stp/>
        <stp/>
        <stp>False</stp>
        <stp>T</stp>
        <stp>ExcelInterval</stp>
        <stp/>
        <tr r="F5" s="6"/>
      </tp>
      <tp>
        <v>45630.298611111109</v>
        <stp/>
        <stp>StudyData</stp>
        <stp>ENQ</stp>
        <stp>RSI</stp>
        <stp>Period=9,InputChoice=Close</stp>
        <stp>Time</stp>
        <stp>5</stp>
        <stp>-5</stp>
        <stp>all</stp>
        <stp/>
        <stp/>
        <stp>False</stp>
        <stp>T</stp>
        <stp>ExcelInterval</stp>
        <stp/>
        <tr r="F8" s="6"/>
      </tp>
      <tp>
        <v>45630.302083333336</v>
        <stp/>
        <stp>StudyData</stp>
        <stp>ENQ</stp>
        <stp>RSI</stp>
        <stp>Period=9,InputChoice=Close</stp>
        <stp>Time</stp>
        <stp>5</stp>
        <stp>-4</stp>
        <stp>all</stp>
        <stp/>
        <stp/>
        <stp>False</stp>
        <stp>T</stp>
        <stp>ExcelInterval</stp>
        <stp/>
        <tr r="F7" s="6"/>
      </tp>
      <tp>
        <v>45630.291666666664</v>
        <stp/>
        <stp>StudyData</stp>
        <stp>ENQ</stp>
        <stp>RSI</stp>
        <stp>Period=9,InputChoice=Close</stp>
        <stp>Time</stp>
        <stp>5</stp>
        <stp>-7</stp>
        <stp>all</stp>
        <stp/>
        <stp/>
        <stp>False</stp>
        <stp>T</stp>
        <stp>ExcelInterval</stp>
        <stp/>
        <tr r="F10" s="6"/>
      </tp>
      <tp>
        <v>45630.295138888891</v>
        <stp/>
        <stp>StudyData</stp>
        <stp>ENQ</stp>
        <stp>RSI</stp>
        <stp>Period=9,InputChoice=Close</stp>
        <stp>Time</stp>
        <stp>5</stp>
        <stp>-6</stp>
        <stp>all</stp>
        <stp/>
        <stp/>
        <stp>False</stp>
        <stp>T</stp>
        <stp>ExcelInterval</stp>
        <stp/>
        <tr r="F9" s="6"/>
      </tp>
      <tp>
        <v>45630.284722222219</v>
        <stp/>
        <stp>StudyData</stp>
        <stp>ENQ</stp>
        <stp>RSI</stp>
        <stp>Period=9,InputChoice=Close</stp>
        <stp>Time</stp>
        <stp>5</stp>
        <stp>-9</stp>
        <stp>all</stp>
        <stp/>
        <stp/>
        <stp>False</stp>
        <stp>T</stp>
        <stp>ExcelInterval</stp>
        <stp/>
        <tr r="F12" s="6"/>
      </tp>
      <tp>
        <v>45630.288194444445</v>
        <stp/>
        <stp>StudyData</stp>
        <stp>ENQ</stp>
        <stp>RSI</stp>
        <stp>Period=9,InputChoice=Close</stp>
        <stp>Time</stp>
        <stp>5</stp>
        <stp>-8</stp>
        <stp>all</stp>
        <stp/>
        <stp/>
        <stp>False</stp>
        <stp>T</stp>
        <stp>ExcelInterval</stp>
        <stp/>
        <tr r="F11" s="6"/>
      </tp>
      <tp>
        <v>1</v>
        <stp/>
        <stp>StudyData</stp>
        <stp>EP</stp>
        <stp>Para</stp>
        <stp>StepValue=0.02,StartValue=0.02,MaxValue=0.2,AtTick=0</stp>
        <stp>ParaDir</stp>
        <stp>5</stp>
        <stp>-19</stp>
        <stp>all</stp>
        <stp/>
        <stp/>
        <stp>False</stp>
        <stp>T</stp>
        <stp>ExcelInterval</stp>
        <stp/>
        <tr r="F22" s="7"/>
      </tp>
      <tp>
        <v>1</v>
        <stp/>
        <stp>StudyData</stp>
        <stp>EP</stp>
        <stp>Para</stp>
        <stp>StepValue=0.02,StartValue=0.02,MaxValue=0.2,AtTick=0</stp>
        <stp>ParaDir</stp>
        <stp>5</stp>
        <stp>-18</stp>
        <stp>all</stp>
        <stp/>
        <stp/>
        <stp>False</stp>
        <stp>T</stp>
        <stp>ExcelInterval</stp>
        <stp/>
        <tr r="F21" s="7"/>
      </tp>
      <tp>
        <v>1</v>
        <stp/>
        <stp>StudyData</stp>
        <stp>EP</stp>
        <stp>Para</stp>
        <stp>StepValue=0.02,StartValue=0.02,MaxValue=0.2,AtTick=0</stp>
        <stp>ParaDir</stp>
        <stp>5</stp>
        <stp>-15</stp>
        <stp>all</stp>
        <stp/>
        <stp/>
        <stp>False</stp>
        <stp>T</stp>
        <stp>ExcelInterval</stp>
        <stp/>
        <tr r="F18" s="7"/>
      </tp>
      <tp>
        <v>-1</v>
        <stp/>
        <stp>StudyData</stp>
        <stp>EP</stp>
        <stp>Para</stp>
        <stp>StepValue=0.02,StartValue=0.02,MaxValue=0.2,AtTick=0</stp>
        <stp>ParaDir</stp>
        <stp>5</stp>
        <stp>-14</stp>
        <stp>all</stp>
        <stp/>
        <stp/>
        <stp>False</stp>
        <stp>T</stp>
        <stp>ExcelInterval</stp>
        <stp/>
        <tr r="F17" s="7"/>
      </tp>
      <tp>
        <v>1</v>
        <stp/>
        <stp>StudyData</stp>
        <stp>EP</stp>
        <stp>Para</stp>
        <stp>StepValue=0.02,StartValue=0.02,MaxValue=0.2,AtTick=0</stp>
        <stp>ParaDir</stp>
        <stp>5</stp>
        <stp>-17</stp>
        <stp>all</stp>
        <stp/>
        <stp/>
        <stp>False</stp>
        <stp>T</stp>
        <stp>ExcelInterval</stp>
        <stp/>
        <tr r="F20" s="7"/>
      </tp>
      <tp>
        <v>1</v>
        <stp/>
        <stp>StudyData</stp>
        <stp>EP</stp>
        <stp>Para</stp>
        <stp>StepValue=0.02,StartValue=0.02,MaxValue=0.2,AtTick=0</stp>
        <stp>ParaDir</stp>
        <stp>5</stp>
        <stp>-16</stp>
        <stp>all</stp>
        <stp/>
        <stp/>
        <stp>False</stp>
        <stp>T</stp>
        <stp>ExcelInterval</stp>
        <stp/>
        <tr r="F19" s="7"/>
      </tp>
      <tp>
        <v>-1</v>
        <stp/>
        <stp>StudyData</stp>
        <stp>EP</stp>
        <stp>Para</stp>
        <stp>StepValue=0.02,StartValue=0.02,MaxValue=0.2,AtTick=0</stp>
        <stp>ParaDir</stp>
        <stp>5</stp>
        <stp>-11</stp>
        <stp>all</stp>
        <stp/>
        <stp/>
        <stp>False</stp>
        <stp>T</stp>
        <stp>ExcelInterval</stp>
        <stp/>
        <tr r="F14" s="7"/>
      </tp>
      <tp>
        <v>-1</v>
        <stp/>
        <stp>StudyData</stp>
        <stp>EP</stp>
        <stp>Para</stp>
        <stp>StepValue=0.02,StartValue=0.02,MaxValue=0.2,AtTick=0</stp>
        <stp>ParaDir</stp>
        <stp>5</stp>
        <stp>-10</stp>
        <stp>all</stp>
        <stp/>
        <stp/>
        <stp>False</stp>
        <stp>T</stp>
        <stp>ExcelInterval</stp>
        <stp/>
        <tr r="F13" s="7"/>
      </tp>
      <tp>
        <v>-1</v>
        <stp/>
        <stp>StudyData</stp>
        <stp>EP</stp>
        <stp>Para</stp>
        <stp>StepValue=0.02,StartValue=0.02,MaxValue=0.2,AtTick=0</stp>
        <stp>ParaDir</stp>
        <stp>5</stp>
        <stp>-13</stp>
        <stp>all</stp>
        <stp/>
        <stp/>
        <stp>False</stp>
        <stp>T</stp>
        <stp>ExcelInterval</stp>
        <stp/>
        <tr r="F16" s="7"/>
      </tp>
      <tp>
        <v>-1</v>
        <stp/>
        <stp>StudyData</stp>
        <stp>EP</stp>
        <stp>Para</stp>
        <stp>StepValue=0.02,StartValue=0.02,MaxValue=0.2,AtTick=0</stp>
        <stp>ParaDir</stp>
        <stp>5</stp>
        <stp>-12</stp>
        <stp>all</stp>
        <stp/>
        <stp/>
        <stp>False</stp>
        <stp>T</stp>
        <stp>ExcelInterval</stp>
        <stp/>
        <tr r="F15" s="7"/>
      </tp>
      <tp>
        <v>45016.435950079998</v>
        <stp/>
        <stp>StudyData</stp>
        <stp>YM</stp>
        <stp>Para</stp>
        <stp>StepValue=0.02,StartValue=0.02,MaxValue=0.2,AtTick=0</stp>
        <stp>ParaDn</stp>
        <stp>5</stp>
        <stp>-8</stp>
        <stp>all</stp>
        <stp/>
        <stp/>
        <stp>False</stp>
        <stp>T</stp>
        <stp>ExcelInterval</stp>
        <stp/>
        <tr r="R11" s="7"/>
      </tp>
      <tp>
        <v>6082.0906928874001</v>
        <stp/>
        <stp>StudyData</stp>
        <stp>EP</stp>
        <stp>Para</stp>
        <stp>StepValue=0.02,StartValue=0.02,MaxValue=0.2,AtTick=0</stp>
        <stp>ParaDn</stp>
        <stp>5</stp>
        <stp>-8</stp>
        <stp>all</stp>
        <stp/>
        <stp/>
        <stp>False</stp>
        <stp>T</stp>
        <stp>ExcelInterval</stp>
        <stp/>
        <tr r="D11" s="7"/>
      </tp>
      <tp>
        <v>45018.412448000003</v>
        <stp/>
        <stp>StudyData</stp>
        <stp>YM</stp>
        <stp>Para</stp>
        <stp>StepValue=0.02,StartValue=0.02,MaxValue=0.2,AtTick=0</stp>
        <stp>ParaDn</stp>
        <stp>5</stp>
        <stp>-9</stp>
        <stp>all</stp>
        <stp/>
        <stp/>
        <stp>False</stp>
        <stp>T</stp>
        <stp>ExcelInterval</stp>
        <stp/>
        <tr r="R12" s="7"/>
      </tp>
      <tp>
        <v>6082.2241413696001</v>
        <stp/>
        <stp>StudyData</stp>
        <stp>EP</stp>
        <stp>Para</stp>
        <stp>StepValue=0.02,StartValue=0.02,MaxValue=0.2,AtTick=0</stp>
        <stp>ParaDn</stp>
        <stp>5</stp>
        <stp>-9</stp>
        <stp>all</stp>
        <stp/>
        <stp/>
        <stp>False</stp>
        <stp>T</stp>
        <stp>ExcelInterval</stp>
        <stp/>
        <tr r="D12" s="7"/>
      </tp>
      <tp>
        <v>45005.297299865197</v>
        <stp/>
        <stp>StudyData</stp>
        <stp>YM</stp>
        <stp>Para</stp>
        <stp>StepValue=0.02,StartValue=0.02,MaxValue=0.2,AtTick=0</stp>
        <stp>ParaDn</stp>
        <stp>5</stp>
        <stp>-2</stp>
        <stp>all</stp>
        <stp/>
        <stp/>
        <stp>False</stp>
        <stp>T</stp>
        <stp>ExcelInterval</stp>
        <stp/>
        <tr r="R5" s="7"/>
      </tp>
      <tp t="s">
        <v/>
        <stp/>
        <stp>StudyData</stp>
        <stp>EP</stp>
        <stp>Para</stp>
        <stp>StepValue=0.02,StartValue=0.02,MaxValue=0.2,AtTick=0</stp>
        <stp>ParaDn</stp>
        <stp>5</stp>
        <stp>-2</stp>
        <stp>all</stp>
        <stp/>
        <stp/>
        <stp>False</stp>
        <stp>T</stp>
        <stp>ExcelInterval</stp>
        <stp/>
        <tr r="D5" s="7"/>
      </tp>
      <tp>
        <v>45007.677978580003</v>
        <stp/>
        <stp>StudyData</stp>
        <stp>YM</stp>
        <stp>Para</stp>
        <stp>StepValue=0.02,StartValue=0.02,MaxValue=0.2,AtTick=0</stp>
        <stp>ParaDn</stp>
        <stp>5</stp>
        <stp>-3</stp>
        <stp>all</stp>
        <stp/>
        <stp/>
        <stp>False</stp>
        <stp>T</stp>
        <stp>ExcelInterval</stp>
        <stp/>
        <tr r="R6" s="7"/>
      </tp>
      <tp t="s">
        <v/>
        <stp/>
        <stp>StudyData</stp>
        <stp>EP</stp>
        <stp>Para</stp>
        <stp>StepValue=0.02,StartValue=0.02,MaxValue=0.2,AtTick=0</stp>
        <stp>ParaDn</stp>
        <stp>5</stp>
        <stp>-3</stp>
        <stp>all</stp>
        <stp/>
        <stp/>
        <stp>False</stp>
        <stp>T</stp>
        <stp>ExcelInterval</stp>
        <stp/>
        <tr r="D6" s="7"/>
      </tp>
      <tp>
        <v>45003.059461873301</v>
        <stp/>
        <stp>StudyData</stp>
        <stp>YM</stp>
        <stp>Para</stp>
        <stp>StepValue=0.02,StartValue=0.02,MaxValue=0.2,AtTick=0</stp>
        <stp>ParaDn</stp>
        <stp>5</stp>
        <stp>-1</stp>
        <stp>all</stp>
        <stp/>
        <stp/>
        <stp>False</stp>
        <stp>T</stp>
        <stp>ExcelInterval</stp>
        <stp/>
        <tr r="R4" s="7"/>
      </tp>
      <tp t="s">
        <v/>
        <stp/>
        <stp>StudyData</stp>
        <stp>EP</stp>
        <stp>Para</stp>
        <stp>StepValue=0.02,StartValue=0.02,MaxValue=0.2,AtTick=0</stp>
        <stp>ParaDn</stp>
        <stp>5</stp>
        <stp>-1</stp>
        <stp>all</stp>
        <stp/>
        <stp/>
        <stp>False</stp>
        <stp>T</stp>
        <stp>ExcelInterval</stp>
        <stp/>
        <tr r="D4" s="7"/>
      </tp>
      <tp>
        <v>45012.716971593698</v>
        <stp/>
        <stp>StudyData</stp>
        <stp>YM</stp>
        <stp>Para</stp>
        <stp>StepValue=0.02,StartValue=0.02,MaxValue=0.2,AtTick=0</stp>
        <stp>ParaDn</stp>
        <stp>5</stp>
        <stp>-6</stp>
        <stp>all</stp>
        <stp/>
        <stp/>
        <stp>False</stp>
        <stp>T</stp>
        <stp>ExcelInterval</stp>
        <stp/>
        <tr r="R9" s="7"/>
      </tp>
      <tp>
        <v>6081.6159624599004</v>
        <stp/>
        <stp>StudyData</stp>
        <stp>EP</stp>
        <stp>Para</stp>
        <stp>StepValue=0.02,StartValue=0.02,MaxValue=0.2,AtTick=0</stp>
        <stp>ParaDn</stp>
        <stp>5</stp>
        <stp>-6</stp>
        <stp>all</stp>
        <stp/>
        <stp/>
        <stp>False</stp>
        <stp>T</stp>
        <stp>ExcelInterval</stp>
        <stp/>
        <tr r="D9" s="7"/>
      </tp>
      <tp>
        <v>45014.538512076797</v>
        <stp/>
        <stp>StudyData</stp>
        <stp>YM</stp>
        <stp>Para</stp>
        <stp>StepValue=0.02,StartValue=0.02,MaxValue=0.2,AtTick=0</stp>
        <stp>ParaDn</stp>
        <stp>5</stp>
        <stp>-7</stp>
        <stp>all</stp>
        <stp/>
        <stp/>
        <stp>False</stp>
        <stp>T</stp>
        <stp>ExcelInterval</stp>
        <stp/>
        <tr r="R10" s="7"/>
      </tp>
      <tp>
        <v>6081.8434374564004</v>
        <stp/>
        <stp>StudyData</stp>
        <stp>EP</stp>
        <stp>Para</stp>
        <stp>StepValue=0.02,StartValue=0.02,MaxValue=0.2,AtTick=0</stp>
        <stp>ParaDn</stp>
        <stp>5</stp>
        <stp>-7</stp>
        <stp>all</stp>
        <stp/>
        <stp/>
        <stp>False</stp>
        <stp>T</stp>
        <stp>ExcelInterval</stp>
        <stp/>
        <tr r="D10" s="7"/>
      </tp>
      <tp>
        <v>45009.2895610208</v>
        <stp/>
        <stp>StudyData</stp>
        <stp>YM</stp>
        <stp>Para</stp>
        <stp>StepValue=0.02,StartValue=0.02,MaxValue=0.2,AtTick=0</stp>
        <stp>ParaDn</stp>
        <stp>5</stp>
        <stp>-4</stp>
        <stp>all</stp>
        <stp/>
        <stp/>
        <stp>False</stp>
        <stp>T</stp>
        <stp>ExcelInterval</stp>
        <stp/>
        <tr r="R7" s="7"/>
      </tp>
      <tp t="s">
        <v/>
        <stp/>
        <stp>StudyData</stp>
        <stp>EP</stp>
        <stp>Para</stp>
        <stp>StepValue=0.02,StartValue=0.02,MaxValue=0.2,AtTick=0</stp>
        <stp>ParaDn</stp>
        <stp>5</stp>
        <stp>-4</stp>
        <stp>all</stp>
        <stp/>
        <stp/>
        <stp>False</stp>
        <stp>T</stp>
        <stp>ExcelInterval</stp>
        <stp/>
        <tr r="D7" s="7"/>
      </tp>
      <tp>
        <v>54.215809227871993</v>
        <stp/>
        <stp>StudyData</stp>
        <stp>EP</stp>
        <stp>RSI</stp>
        <stp>Period=9,InputChoice=Close</stp>
        <stp>RSI</stp>
        <stp>5</stp>
        <stp>0</stp>
        <stp>all</stp>
        <stp/>
        <stp/>
        <stp>False</stp>
        <stp>T</stp>
        <stp>ExcelInterval</stp>
        <stp/>
        <tr r="B3" s="6"/>
      </tp>
      <tp>
        <v>45010.968292730002</v>
        <stp/>
        <stp>StudyData</stp>
        <stp>YM</stp>
        <stp>Para</stp>
        <stp>StepValue=0.02,StartValue=0.02,MaxValue=0.2,AtTick=0</stp>
        <stp>ParaDn</stp>
        <stp>5</stp>
        <stp>-5</stp>
        <stp>all</stp>
        <stp/>
        <stp/>
        <stp>False</stp>
        <stp>T</stp>
        <stp>ExcelInterval</stp>
        <stp/>
        <tr r="R8" s="7"/>
      </tp>
      <tp t="s">
        <v/>
        <stp/>
        <stp>StudyData</stp>
        <stp>EP</stp>
        <stp>Para</stp>
        <stp>StepValue=0.02,StartValue=0.02,MaxValue=0.2,AtTick=0</stp>
        <stp>ParaDn</stp>
        <stp>5</stp>
        <stp>-5</stp>
        <stp>all</stp>
        <stp/>
        <stp/>
        <stp>False</stp>
        <stp>T</stp>
        <stp>ExcelInterval</stp>
        <stp/>
        <tr r="D8" s="7"/>
      </tp>
      <tp>
        <v>40.055034724711874</v>
        <stp/>
        <stp>StudyData</stp>
        <stp>YM</stp>
        <stp>RSI</stp>
        <stp>Period=9,InputChoice=Close</stp>
        <stp>RSI</stp>
        <stp>5</stp>
        <stp>0</stp>
        <stp>all</stp>
        <stp/>
        <stp/>
        <stp>False</stp>
        <stp>T</stp>
        <stp>ExcelInterval</stp>
        <stp/>
        <tr r="L3" s="6"/>
      </tp>
      <tp>
        <v>45003.059461873301</v>
        <stp/>
        <stp>StudyData</stp>
        <stp>YM</stp>
        <stp>Para</stp>
        <stp>StepValue=0.02,StartValue=0.02,MaxValue=0.2,AtTick=0</stp>
        <stp>Para</stp>
        <stp>5</stp>
        <stp>-1</stp>
        <stp>all</stp>
        <stp/>
        <stp/>
        <stp>False</stp>
        <stp>T</stp>
        <stp>ExcelInterval</stp>
        <stp/>
        <tr r="P4" s="7"/>
      </tp>
      <tp>
        <v>45005.297299865197</v>
        <stp/>
        <stp>StudyData</stp>
        <stp>YM</stp>
        <stp>Para</stp>
        <stp>StepValue=0.02,StartValue=0.02,MaxValue=0.2,AtTick=0</stp>
        <stp>Para</stp>
        <stp>5</stp>
        <stp>-2</stp>
        <stp>all</stp>
        <stp/>
        <stp/>
        <stp>False</stp>
        <stp>T</stp>
        <stp>ExcelInterval</stp>
        <stp/>
        <tr r="P5" s="7"/>
      </tp>
      <tp>
        <v>45007.677978580003</v>
        <stp/>
        <stp>StudyData</stp>
        <stp>YM</stp>
        <stp>Para</stp>
        <stp>StepValue=0.02,StartValue=0.02,MaxValue=0.2,AtTick=0</stp>
        <stp>Para</stp>
        <stp>5</stp>
        <stp>-3</stp>
        <stp>all</stp>
        <stp/>
        <stp/>
        <stp>False</stp>
        <stp>T</stp>
        <stp>ExcelInterval</stp>
        <stp/>
        <tr r="P6" s="7"/>
      </tp>
      <tp>
        <v>45009.2895610208</v>
        <stp/>
        <stp>StudyData</stp>
        <stp>YM</stp>
        <stp>Para</stp>
        <stp>StepValue=0.02,StartValue=0.02,MaxValue=0.2,AtTick=0</stp>
        <stp>Para</stp>
        <stp>5</stp>
        <stp>-4</stp>
        <stp>all</stp>
        <stp/>
        <stp/>
        <stp>False</stp>
        <stp>T</stp>
        <stp>ExcelInterval</stp>
        <stp/>
        <tr r="P7" s="7"/>
      </tp>
      <tp>
        <v>45010.968292730002</v>
        <stp/>
        <stp>StudyData</stp>
        <stp>YM</stp>
        <stp>Para</stp>
        <stp>StepValue=0.02,StartValue=0.02,MaxValue=0.2,AtTick=0</stp>
        <stp>Para</stp>
        <stp>5</stp>
        <stp>-5</stp>
        <stp>all</stp>
        <stp/>
        <stp/>
        <stp>False</stp>
        <stp>T</stp>
        <stp>ExcelInterval</stp>
        <stp/>
        <tr r="P8" s="7"/>
      </tp>
      <tp>
        <v>45012.716971593698</v>
        <stp/>
        <stp>StudyData</stp>
        <stp>YM</stp>
        <stp>Para</stp>
        <stp>StepValue=0.02,StartValue=0.02,MaxValue=0.2,AtTick=0</stp>
        <stp>Para</stp>
        <stp>5</stp>
        <stp>-6</stp>
        <stp>all</stp>
        <stp/>
        <stp/>
        <stp>False</stp>
        <stp>T</stp>
        <stp>ExcelInterval</stp>
        <stp/>
        <tr r="P9" s="7"/>
      </tp>
      <tp>
        <v>45014.538512076797</v>
        <stp/>
        <stp>StudyData</stp>
        <stp>YM</stp>
        <stp>Para</stp>
        <stp>StepValue=0.02,StartValue=0.02,MaxValue=0.2,AtTick=0</stp>
        <stp>Para</stp>
        <stp>5</stp>
        <stp>-7</stp>
        <stp>all</stp>
        <stp/>
        <stp/>
        <stp>False</stp>
        <stp>T</stp>
        <stp>ExcelInterval</stp>
        <stp/>
        <tr r="P10" s="7"/>
      </tp>
      <tp>
        <v>45016.435950079998</v>
        <stp/>
        <stp>StudyData</stp>
        <stp>YM</stp>
        <stp>Para</stp>
        <stp>StepValue=0.02,StartValue=0.02,MaxValue=0.2,AtTick=0</stp>
        <stp>Para</stp>
        <stp>5</stp>
        <stp>-8</stp>
        <stp>all</stp>
        <stp/>
        <stp/>
        <stp>False</stp>
        <stp>T</stp>
        <stp>ExcelInterval</stp>
        <stp/>
        <tr r="P11" s="7"/>
      </tp>
      <tp>
        <v>45018.412448000003</v>
        <stp/>
        <stp>StudyData</stp>
        <stp>YM</stp>
        <stp>Para</stp>
        <stp>StepValue=0.02,StartValue=0.02,MaxValue=0.2,AtTick=0</stp>
        <stp>Para</stp>
        <stp>5</stp>
        <stp>-9</stp>
        <stp>all</stp>
        <stp/>
        <stp/>
        <stp>False</stp>
        <stp>T</stp>
        <stp>ExcelInterval</stp>
        <stp/>
        <tr r="P12" s="7"/>
      </tp>
      <tp>
        <v>21418.3690476191</v>
        <stp/>
        <stp>StudyData</stp>
        <stp>ENQ</stp>
        <stp>MA</stp>
        <stp>MAType=Sim,Period=21,InputChoice=Close</stp>
        <stp>MA</stp>
        <stp>5</stp>
        <stp>-9</stp>
        <stp>all</stp>
        <stp/>
        <stp/>
        <stp>False</stp>
        <stp>T</stp>
        <stp>ExcelInterval</stp>
        <stp/>
        <tr r="G12" s="2"/>
      </tp>
      <tp>
        <v>21417.8571428572</v>
        <stp/>
        <stp>StudyData</stp>
        <stp>ENQ</stp>
        <stp>MA</stp>
        <stp>MAType=Sim,Period=21,InputChoice=Close</stp>
        <stp>MA</stp>
        <stp>5</stp>
        <stp>-8</stp>
        <stp>all</stp>
        <stp/>
        <stp/>
        <stp>False</stp>
        <stp>T</stp>
        <stp>ExcelInterval</stp>
        <stp/>
        <tr r="G11" s="2"/>
      </tp>
      <tp>
        <v>21417.726190476202</v>
        <stp/>
        <stp>StudyData</stp>
        <stp>ENQ</stp>
        <stp>MA</stp>
        <stp>MAType=Sim,Period=21,InputChoice=Close</stp>
        <stp>MA</stp>
        <stp>5</stp>
        <stp>-7</stp>
        <stp>all</stp>
        <stp/>
        <stp/>
        <stp>False</stp>
        <stp>T</stp>
        <stp>ExcelInterval</stp>
        <stp/>
        <tr r="G10" s="2"/>
      </tp>
      <tp>
        <v>21418.011904761901</v>
        <stp/>
        <stp>StudyData</stp>
        <stp>ENQ</stp>
        <stp>MA</stp>
        <stp>MAType=Sim,Period=21,InputChoice=Close</stp>
        <stp>MA</stp>
        <stp>5</stp>
        <stp>-6</stp>
        <stp>all</stp>
        <stp/>
        <stp/>
        <stp>False</stp>
        <stp>T</stp>
        <stp>ExcelInterval</stp>
        <stp/>
        <tr r="G9" s="2"/>
      </tp>
      <tp>
        <v>21418.476190476202</v>
        <stp/>
        <stp>StudyData</stp>
        <stp>ENQ</stp>
        <stp>MA</stp>
        <stp>MAType=Sim,Period=21,InputChoice=Close</stp>
        <stp>MA</stp>
        <stp>5</stp>
        <stp>-5</stp>
        <stp>all</stp>
        <stp/>
        <stp/>
        <stp>False</stp>
        <stp>T</stp>
        <stp>ExcelInterval</stp>
        <stp/>
        <tr r="G8" s="2"/>
      </tp>
      <tp>
        <v>21418.6071428572</v>
        <stp/>
        <stp>StudyData</stp>
        <stp>ENQ</stp>
        <stp>MA</stp>
        <stp>MAType=Sim,Period=21,InputChoice=Close</stp>
        <stp>MA</stp>
        <stp>5</stp>
        <stp>-4</stp>
        <stp>all</stp>
        <stp/>
        <stp/>
        <stp>False</stp>
        <stp>T</stp>
        <stp>ExcelInterval</stp>
        <stp/>
        <tr r="G7" s="2"/>
      </tp>
      <tp>
        <v>21418.785714285699</v>
        <stp/>
        <stp>StudyData</stp>
        <stp>ENQ</stp>
        <stp>MA</stp>
        <stp>MAType=Sim,Period=21,InputChoice=Close</stp>
        <stp>MA</stp>
        <stp>5</stp>
        <stp>-3</stp>
        <stp>all</stp>
        <stp/>
        <stp/>
        <stp>False</stp>
        <stp>T</stp>
        <stp>ExcelInterval</stp>
        <stp/>
        <tr r="G6" s="2"/>
      </tp>
      <tp>
        <v>21418.880952381001</v>
        <stp/>
        <stp>StudyData</stp>
        <stp>ENQ</stp>
        <stp>MA</stp>
        <stp>MAType=Sim,Period=21,InputChoice=Close</stp>
        <stp>MA</stp>
        <stp>5</stp>
        <stp>-2</stp>
        <stp>all</stp>
        <stp/>
        <stp/>
        <stp>False</stp>
        <stp>T</stp>
        <stp>ExcelInterval</stp>
        <stp/>
        <tr r="G5" s="2"/>
      </tp>
      <tp>
        <v>21419.571428571398</v>
        <stp/>
        <stp>StudyData</stp>
        <stp>ENQ</stp>
        <stp>MA</stp>
        <stp>MAType=Sim,Period=21,InputChoice=Close</stp>
        <stp>MA</stp>
        <stp>5</stp>
        <stp>-1</stp>
        <stp>all</stp>
        <stp/>
        <stp/>
        <stp>False</stp>
        <stp>T</stp>
        <stp>ExcelInterval</stp>
        <stp/>
        <tr r="G4" s="2"/>
      </tp>
      <tp>
        <v>45630.302083333336</v>
        <stp/>
        <stp>StudyData</stp>
        <stp>YM</stp>
        <stp>Para</stp>
        <stp>StepValue=0.02,StartValue=0.02,MaxValue=0.2,AtTick=0</stp>
        <stp>Time</stp>
        <stp>5</stp>
        <stp>-4</stp>
        <stp>all</stp>
        <stp/>
        <stp/>
        <stp>False</stp>
        <stp>T</stp>
        <stp>ExcelInterval</stp>
        <stp/>
        <tr r="O7" s="7"/>
      </tp>
      <tp>
        <v>45630.298611111109</v>
        <stp/>
        <stp>StudyData</stp>
        <stp>YM</stp>
        <stp>Para</stp>
        <stp>StepValue=0.02,StartValue=0.02,MaxValue=0.2,AtTick=0</stp>
        <stp>Time</stp>
        <stp>5</stp>
        <stp>-5</stp>
        <stp>all</stp>
        <stp/>
        <stp/>
        <stp>False</stp>
        <stp>T</stp>
        <stp>ExcelInterval</stp>
        <stp/>
        <tr r="O8" s="7"/>
      </tp>
      <tp>
        <v>45630.295138888891</v>
        <stp/>
        <stp>StudyData</stp>
        <stp>YM</stp>
        <stp>Para</stp>
        <stp>StepValue=0.02,StartValue=0.02,MaxValue=0.2,AtTick=0</stp>
        <stp>Time</stp>
        <stp>5</stp>
        <stp>-6</stp>
        <stp>all</stp>
        <stp/>
        <stp/>
        <stp>False</stp>
        <stp>T</stp>
        <stp>ExcelInterval</stp>
        <stp/>
        <tr r="O9" s="7"/>
      </tp>
      <tp>
        <v>45630.291666666664</v>
        <stp/>
        <stp>StudyData</stp>
        <stp>YM</stp>
        <stp>Para</stp>
        <stp>StepValue=0.02,StartValue=0.02,MaxValue=0.2,AtTick=0</stp>
        <stp>Time</stp>
        <stp>5</stp>
        <stp>-7</stp>
        <stp>all</stp>
        <stp/>
        <stp/>
        <stp>False</stp>
        <stp>T</stp>
        <stp>ExcelInterval</stp>
        <stp/>
        <tr r="O10" s="7"/>
      </tp>
      <tp>
        <v>45630.3125</v>
        <stp/>
        <stp>StudyData</stp>
        <stp>YM</stp>
        <stp>Para</stp>
        <stp>StepValue=0.02,StartValue=0.02,MaxValue=0.2,AtTick=0</stp>
        <stp>Time</stp>
        <stp>5</stp>
        <stp>-1</stp>
        <stp>all</stp>
        <stp/>
        <stp/>
        <stp>False</stp>
        <stp>T</stp>
        <stp>ExcelInterval</stp>
        <stp/>
        <tr r="O4" s="7"/>
      </tp>
      <tp>
        <v>45630.309027777781</v>
        <stp/>
        <stp>StudyData</stp>
        <stp>YM</stp>
        <stp>Para</stp>
        <stp>StepValue=0.02,StartValue=0.02,MaxValue=0.2,AtTick=0</stp>
        <stp>Time</stp>
        <stp>5</stp>
        <stp>-2</stp>
        <stp>all</stp>
        <stp/>
        <stp/>
        <stp>False</stp>
        <stp>T</stp>
        <stp>ExcelInterval</stp>
        <stp/>
        <tr r="O5" s="7"/>
      </tp>
      <tp>
        <v>45630.305555555555</v>
        <stp/>
        <stp>StudyData</stp>
        <stp>YM</stp>
        <stp>Para</stp>
        <stp>StepValue=0.02,StartValue=0.02,MaxValue=0.2,AtTick=0</stp>
        <stp>Time</stp>
        <stp>5</stp>
        <stp>-3</stp>
        <stp>all</stp>
        <stp/>
        <stp/>
        <stp>False</stp>
        <stp>T</stp>
        <stp>ExcelInterval</stp>
        <stp/>
        <tr r="O6" s="7"/>
      </tp>
      <tp>
        <v>45630.288194444445</v>
        <stp/>
        <stp>StudyData</stp>
        <stp>YM</stp>
        <stp>Para</stp>
        <stp>StepValue=0.02,StartValue=0.02,MaxValue=0.2,AtTick=0</stp>
        <stp>Time</stp>
        <stp>5</stp>
        <stp>-8</stp>
        <stp>all</stp>
        <stp/>
        <stp/>
        <stp>False</stp>
        <stp>T</stp>
        <stp>ExcelInterval</stp>
        <stp/>
        <tr r="O11" s="7"/>
      </tp>
      <tp>
        <v>45630.284722222219</v>
        <stp/>
        <stp>StudyData</stp>
        <stp>YM</stp>
        <stp>Para</stp>
        <stp>StepValue=0.02,StartValue=0.02,MaxValue=0.2,AtTick=0</stp>
        <stp>Time</stp>
        <stp>5</stp>
        <stp>-9</stp>
        <stp>all</stp>
        <stp/>
        <stp/>
        <stp>False</stp>
        <stp>T</stp>
        <stp>ExcelInterval</stp>
        <stp/>
        <tr r="O12" s="7"/>
      </tp>
      <tp>
        <v>45630.256944444445</v>
        <stp/>
        <stp>StudyData</stp>
        <stp>YM</stp>
        <stp>RSI</stp>
        <stp>Period=9,InputChoice=Close</stp>
        <stp>Time</stp>
        <stp>5</stp>
        <stp>-17</stp>
        <stp>all</stp>
        <stp/>
        <stp/>
        <stp>False</stp>
        <stp>T</stp>
        <stp>ExcelInterval</stp>
        <stp/>
        <tr r="K20" s="6"/>
      </tp>
      <tp>
        <v>45630.256944444445</v>
        <stp/>
        <stp>StudyData</stp>
        <stp>EP</stp>
        <stp>RSI</stp>
        <stp>Period=9,InputChoice=Close</stp>
        <stp>Time</stp>
        <stp>5</stp>
        <stp>-17</stp>
        <stp>all</stp>
        <stp/>
        <stp/>
        <stp>False</stp>
        <stp>T</stp>
        <stp>ExcelInterval</stp>
        <stp/>
        <tr r="A20" s="6"/>
      </tp>
      <tp>
        <v>45630.260416666664</v>
        <stp/>
        <stp>StudyData</stp>
        <stp>YM</stp>
        <stp>RSI</stp>
        <stp>Period=9,InputChoice=Close</stp>
        <stp>Time</stp>
        <stp>5</stp>
        <stp>-16</stp>
        <stp>all</stp>
        <stp/>
        <stp/>
        <stp>False</stp>
        <stp>T</stp>
        <stp>ExcelInterval</stp>
        <stp/>
        <tr r="K19" s="6"/>
      </tp>
      <tp>
        <v>45630.260416666664</v>
        <stp/>
        <stp>StudyData</stp>
        <stp>EP</stp>
        <stp>RSI</stp>
        <stp>Period=9,InputChoice=Close</stp>
        <stp>Time</stp>
        <stp>5</stp>
        <stp>-16</stp>
        <stp>all</stp>
        <stp/>
        <stp/>
        <stp>False</stp>
        <stp>T</stp>
        <stp>ExcelInterval</stp>
        <stp/>
        <tr r="A19" s="6"/>
      </tp>
      <tp>
        <v>45630.263888888891</v>
        <stp/>
        <stp>StudyData</stp>
        <stp>YM</stp>
        <stp>RSI</stp>
        <stp>Period=9,InputChoice=Close</stp>
        <stp>Time</stp>
        <stp>5</stp>
        <stp>-15</stp>
        <stp>all</stp>
        <stp/>
        <stp/>
        <stp>False</stp>
        <stp>T</stp>
        <stp>ExcelInterval</stp>
        <stp/>
        <tr r="K18" s="6"/>
      </tp>
      <tp>
        <v>45630.263888888891</v>
        <stp/>
        <stp>StudyData</stp>
        <stp>EP</stp>
        <stp>RSI</stp>
        <stp>Period=9,InputChoice=Close</stp>
        <stp>Time</stp>
        <stp>5</stp>
        <stp>-15</stp>
        <stp>all</stp>
        <stp/>
        <stp/>
        <stp>False</stp>
        <stp>T</stp>
        <stp>ExcelInterval</stp>
        <stp/>
        <tr r="A18" s="6"/>
      </tp>
      <tp>
        <v>45630.267361111109</v>
        <stp/>
        <stp>StudyData</stp>
        <stp>YM</stp>
        <stp>RSI</stp>
        <stp>Period=9,InputChoice=Close</stp>
        <stp>Time</stp>
        <stp>5</stp>
        <stp>-14</stp>
        <stp>all</stp>
        <stp/>
        <stp/>
        <stp>False</stp>
        <stp>T</stp>
        <stp>ExcelInterval</stp>
        <stp/>
        <tr r="K17" s="6"/>
      </tp>
      <tp>
        <v>45630.267361111109</v>
        <stp/>
        <stp>StudyData</stp>
        <stp>EP</stp>
        <stp>RSI</stp>
        <stp>Period=9,InputChoice=Close</stp>
        <stp>Time</stp>
        <stp>5</stp>
        <stp>-14</stp>
        <stp>all</stp>
        <stp/>
        <stp/>
        <stp>False</stp>
        <stp>T</stp>
        <stp>ExcelInterval</stp>
        <stp/>
        <tr r="A17" s="6"/>
      </tp>
      <tp>
        <v>45630.270833333336</v>
        <stp/>
        <stp>StudyData</stp>
        <stp>YM</stp>
        <stp>RSI</stp>
        <stp>Period=9,InputChoice=Close</stp>
        <stp>Time</stp>
        <stp>5</stp>
        <stp>-13</stp>
        <stp>all</stp>
        <stp/>
        <stp/>
        <stp>False</stp>
        <stp>T</stp>
        <stp>ExcelInterval</stp>
        <stp/>
        <tr r="K16" s="6"/>
      </tp>
      <tp>
        <v>45630.270833333336</v>
        <stp/>
        <stp>StudyData</stp>
        <stp>EP</stp>
        <stp>RSI</stp>
        <stp>Period=9,InputChoice=Close</stp>
        <stp>Time</stp>
        <stp>5</stp>
        <stp>-13</stp>
        <stp>all</stp>
        <stp/>
        <stp/>
        <stp>False</stp>
        <stp>T</stp>
        <stp>ExcelInterval</stp>
        <stp/>
        <tr r="A16" s="6"/>
      </tp>
      <tp>
        <v>45630.274305555555</v>
        <stp/>
        <stp>StudyData</stp>
        <stp>YM</stp>
        <stp>RSI</stp>
        <stp>Period=9,InputChoice=Close</stp>
        <stp>Time</stp>
        <stp>5</stp>
        <stp>-12</stp>
        <stp>all</stp>
        <stp/>
        <stp/>
        <stp>False</stp>
        <stp>T</stp>
        <stp>ExcelInterval</stp>
        <stp/>
        <tr r="K15" s="6"/>
      </tp>
      <tp>
        <v>45630.274305555555</v>
        <stp/>
        <stp>StudyData</stp>
        <stp>EP</stp>
        <stp>RSI</stp>
        <stp>Period=9,InputChoice=Close</stp>
        <stp>Time</stp>
        <stp>5</stp>
        <stp>-12</stp>
        <stp>all</stp>
        <stp/>
        <stp/>
        <stp>False</stp>
        <stp>T</stp>
        <stp>ExcelInterval</stp>
        <stp/>
        <tr r="A15" s="6"/>
      </tp>
      <tp>
        <v>45630.277777777781</v>
        <stp/>
        <stp>StudyData</stp>
        <stp>YM</stp>
        <stp>RSI</stp>
        <stp>Period=9,InputChoice=Close</stp>
        <stp>Time</stp>
        <stp>5</stp>
        <stp>-11</stp>
        <stp>all</stp>
        <stp/>
        <stp/>
        <stp>False</stp>
        <stp>T</stp>
        <stp>ExcelInterval</stp>
        <stp/>
        <tr r="K14" s="6"/>
      </tp>
      <tp>
        <v>45630.277777777781</v>
        <stp/>
        <stp>StudyData</stp>
        <stp>EP</stp>
        <stp>RSI</stp>
        <stp>Period=9,InputChoice=Close</stp>
        <stp>Time</stp>
        <stp>5</stp>
        <stp>-11</stp>
        <stp>all</stp>
        <stp/>
        <stp/>
        <stp>False</stp>
        <stp>T</stp>
        <stp>ExcelInterval</stp>
        <stp/>
        <tr r="A14" s="6"/>
      </tp>
      <tp>
        <v>45630.28125</v>
        <stp/>
        <stp>StudyData</stp>
        <stp>YM</stp>
        <stp>RSI</stp>
        <stp>Period=9,InputChoice=Close</stp>
        <stp>Time</stp>
        <stp>5</stp>
        <stp>-10</stp>
        <stp>all</stp>
        <stp/>
        <stp/>
        <stp>False</stp>
        <stp>T</stp>
        <stp>ExcelInterval</stp>
        <stp/>
        <tr r="K13" s="6"/>
      </tp>
      <tp>
        <v>45630.28125</v>
        <stp/>
        <stp>StudyData</stp>
        <stp>EP</stp>
        <stp>RSI</stp>
        <stp>Period=9,InputChoice=Close</stp>
        <stp>Time</stp>
        <stp>5</stp>
        <stp>-10</stp>
        <stp>all</stp>
        <stp/>
        <stp/>
        <stp>False</stp>
        <stp>T</stp>
        <stp>ExcelInterval</stp>
        <stp/>
        <tr r="A13" s="6"/>
      </tp>
      <tp>
        <v>45630.25</v>
        <stp/>
        <stp>StudyData</stp>
        <stp>YM</stp>
        <stp>RSI</stp>
        <stp>Period=9,InputChoice=Close</stp>
        <stp>Time</stp>
        <stp>5</stp>
        <stp>-19</stp>
        <stp>all</stp>
        <stp/>
        <stp/>
        <stp>False</stp>
        <stp>T</stp>
        <stp>ExcelInterval</stp>
        <stp/>
        <tr r="K22" s="6"/>
      </tp>
      <tp>
        <v>45630.25</v>
        <stp/>
        <stp>StudyData</stp>
        <stp>EP</stp>
        <stp>RSI</stp>
        <stp>Period=9,InputChoice=Close</stp>
        <stp>Time</stp>
        <stp>5</stp>
        <stp>-19</stp>
        <stp>all</stp>
        <stp/>
        <stp/>
        <stp>False</stp>
        <stp>T</stp>
        <stp>ExcelInterval</stp>
        <stp/>
        <tr r="A22" s="6"/>
      </tp>
      <tp>
        <v>45630.253472222219</v>
        <stp/>
        <stp>StudyData</stp>
        <stp>YM</stp>
        <stp>RSI</stp>
        <stp>Period=9,InputChoice=Close</stp>
        <stp>Time</stp>
        <stp>5</stp>
        <stp>-18</stp>
        <stp>all</stp>
        <stp/>
        <stp/>
        <stp>False</stp>
        <stp>T</stp>
        <stp>ExcelInterval</stp>
        <stp/>
        <tr r="K21" s="6"/>
      </tp>
      <tp>
        <v>45630.253472222219</v>
        <stp/>
        <stp>StudyData</stp>
        <stp>EP</stp>
        <stp>RSI</stp>
        <stp>Period=9,InputChoice=Close</stp>
        <stp>Time</stp>
        <stp>5</stp>
        <stp>-18</stp>
        <stp>all</stp>
        <stp/>
        <stp/>
        <stp>False</stp>
        <stp>T</stp>
        <stp>ExcelInterval</stp>
        <stp/>
        <tr r="A21" s="6"/>
      </tp>
      <tp>
        <v>21416.321428571398</v>
        <stp/>
        <stp>StudyData</stp>
        <stp>ENQ</stp>
        <stp>MA</stp>
        <stp>MAType=Sim,Period=21,InputChoice=Close</stp>
        <stp>MA</stp>
        <stp>5</stp>
        <stp>-13</stp>
        <stp>all</stp>
        <stp/>
        <stp/>
        <stp>False</stp>
        <stp>T</stp>
        <stp>ExcelInterval</stp>
        <stp/>
        <tr r="G16" s="2"/>
      </tp>
      <tp>
        <v>21416.940476190499</v>
        <stp/>
        <stp>StudyData</stp>
        <stp>ENQ</stp>
        <stp>MA</stp>
        <stp>MAType=Sim,Period=21,InputChoice=Close</stp>
        <stp>MA</stp>
        <stp>5</stp>
        <stp>-12</stp>
        <stp>all</stp>
        <stp/>
        <stp/>
        <stp>False</stp>
        <stp>T</stp>
        <stp>ExcelInterval</stp>
        <stp/>
        <tr r="G15" s="2"/>
      </tp>
      <tp>
        <v>21417.488095238099</v>
        <stp/>
        <stp>StudyData</stp>
        <stp>ENQ</stp>
        <stp>MA</stp>
        <stp>MAType=Sim,Period=21,InputChoice=Close</stp>
        <stp>MA</stp>
        <stp>5</stp>
        <stp>-11</stp>
        <stp>all</stp>
        <stp/>
        <stp/>
        <stp>False</stp>
        <stp>T</stp>
        <stp>ExcelInterval</stp>
        <stp/>
        <tr r="G14" s="2"/>
      </tp>
      <tp>
        <v>21418.142857142899</v>
        <stp/>
        <stp>StudyData</stp>
        <stp>ENQ</stp>
        <stp>MA</stp>
        <stp>MAType=Sim,Period=21,InputChoice=Close</stp>
        <stp>MA</stp>
        <stp>5</stp>
        <stp>-10</stp>
        <stp>all</stp>
        <stp/>
        <stp/>
        <stp>False</stp>
        <stp>T</stp>
        <stp>ExcelInterval</stp>
        <stp/>
        <tr r="G13" s="2"/>
      </tp>
      <tp>
        <v>21412.892857142899</v>
        <stp/>
        <stp>StudyData</stp>
        <stp>ENQ</stp>
        <stp>MA</stp>
        <stp>MAType=Sim,Period=21,InputChoice=Close</stp>
        <stp>MA</stp>
        <stp>5</stp>
        <stp>-17</stp>
        <stp>all</stp>
        <stp/>
        <stp/>
        <stp>False</stp>
        <stp>T</stp>
        <stp>ExcelInterval</stp>
        <stp/>
        <tr r="G20" s="2"/>
      </tp>
      <tp>
        <v>21413.9523809524</v>
        <stp/>
        <stp>StudyData</stp>
        <stp>ENQ</stp>
        <stp>MA</stp>
        <stp>MAType=Sim,Period=21,InputChoice=Close</stp>
        <stp>MA</stp>
        <stp>5</stp>
        <stp>-16</stp>
        <stp>all</stp>
        <stp/>
        <stp/>
        <stp>False</stp>
        <stp>T</stp>
        <stp>ExcelInterval</stp>
        <stp/>
        <tr r="G19" s="2"/>
      </tp>
      <tp>
        <v>21414.940476190499</v>
        <stp/>
        <stp>StudyData</stp>
        <stp>ENQ</stp>
        <stp>MA</stp>
        <stp>MAType=Sim,Period=21,InputChoice=Close</stp>
        <stp>MA</stp>
        <stp>5</stp>
        <stp>-15</stp>
        <stp>all</stp>
        <stp/>
        <stp/>
        <stp>False</stp>
        <stp>T</stp>
        <stp>ExcelInterval</stp>
        <stp/>
        <tr r="G18" s="2"/>
      </tp>
      <tp>
        <v>21415.583333333299</v>
        <stp/>
        <stp>StudyData</stp>
        <stp>ENQ</stp>
        <stp>MA</stp>
        <stp>MAType=Sim,Period=21,InputChoice=Close</stp>
        <stp>MA</stp>
        <stp>5</stp>
        <stp>-14</stp>
        <stp>all</stp>
        <stp/>
        <stp/>
        <stp>False</stp>
        <stp>T</stp>
        <stp>ExcelInterval</stp>
        <stp/>
        <tr r="G17" s="2"/>
      </tp>
      <tp>
        <v>21410.4523809524</v>
        <stp/>
        <stp>StudyData</stp>
        <stp>ENQ</stp>
        <stp>MA</stp>
        <stp>MAType=Sim,Period=21,InputChoice=Close</stp>
        <stp>MA</stp>
        <stp>5</stp>
        <stp>-19</stp>
        <stp>all</stp>
        <stp/>
        <stp/>
        <stp>False</stp>
        <stp>T</stp>
        <stp>ExcelInterval</stp>
        <stp/>
        <tr r="G22" s="2"/>
      </tp>
      <tp>
        <v>21411.833333333299</v>
        <stp/>
        <stp>StudyData</stp>
        <stp>ENQ</stp>
        <stp>MA</stp>
        <stp>MAType=Sim,Period=21,InputChoice=Close</stp>
        <stp>MA</stp>
        <stp>5</stp>
        <stp>-18</stp>
        <stp>all</stp>
        <stp/>
        <stp/>
        <stp>False</stp>
        <stp>T</stp>
        <stp>ExcelInterval</stp>
        <stp/>
        <tr r="G21" s="2"/>
      </tp>
      <tp>
        <v>0.04</v>
        <stp/>
        <stp>StudyData</stp>
        <stp>EP</stp>
        <stp>Para</stp>
        <stp>StepValue=0.02,StartValue=0.02,MaxValue=0.2,AtTick=0</stp>
        <stp>ParaStep</stp>
        <stp>5</stp>
        <stp>0</stp>
        <stp>all</stp>
        <stp/>
        <stp/>
        <stp>False</stp>
        <stp>T</stp>
        <stp>ExcelInterval</stp>
        <stp/>
        <tr r="E3" s="7"/>
      </tp>
      <tp>
        <v>0.06</v>
        <stp/>
        <stp>StudyData</stp>
        <stp>YM</stp>
        <stp>Para</stp>
        <stp>StepValue=0.02,StartValue=0.02,MaxValue=0.2,AtTick=0</stp>
        <stp>ParaStep</stp>
        <stp>5</stp>
        <stp>0</stp>
        <stp>all</stp>
        <stp/>
        <stp/>
        <stp>False</stp>
        <stp>T</stp>
        <stp>ExcelInterval</stp>
        <stp/>
        <tr r="S3" s="7"/>
      </tp>
      <tp>
        <v>45030.04</v>
        <stp/>
        <stp>StudyData</stp>
        <stp>YM</stp>
        <stp>Para</stp>
        <stp>StepValue=0.02,StartValue=0.02,MaxValue=0.2,AtTick=0</stp>
        <stp>Para</stp>
        <stp>5</stp>
        <stp>-19</stp>
        <stp>all</stp>
        <stp/>
        <stp/>
        <stp>False</stp>
        <stp>T</stp>
        <stp>ExcelInterval</stp>
        <stp/>
        <tr r="P22" s="7"/>
      </tp>
      <tp>
        <v>45029.099199999997</v>
        <stp/>
        <stp>StudyData</stp>
        <stp>YM</stp>
        <stp>Para</stp>
        <stp>StepValue=0.02,StartValue=0.02,MaxValue=0.2,AtTick=0</stp>
        <stp>Para</stp>
        <stp>5</stp>
        <stp>-18</stp>
        <stp>all</stp>
        <stp/>
        <stp/>
        <stp>False</stp>
        <stp>T</stp>
        <stp>ExcelInterval</stp>
        <stp/>
        <tr r="P21" s="7"/>
      </tp>
      <tp>
        <v>45028.177215999996</v>
        <stp/>
        <stp>StudyData</stp>
        <stp>YM</stp>
        <stp>Para</stp>
        <stp>StepValue=0.02,StartValue=0.02,MaxValue=0.2,AtTick=0</stp>
        <stp>Para</stp>
        <stp>5</stp>
        <stp>-17</stp>
        <stp>all</stp>
        <stp/>
        <stp/>
        <stp>False</stp>
        <stp>T</stp>
        <stp>ExcelInterval</stp>
        <stp/>
        <tr r="P20" s="7"/>
      </tp>
      <tp>
        <v>44983</v>
        <stp/>
        <stp>StudyData</stp>
        <stp>YM</stp>
        <stp>Para</stp>
        <stp>StepValue=0.02,StartValue=0.02,MaxValue=0.2,AtTick=0</stp>
        <stp>Para</stp>
        <stp>5</stp>
        <stp>-16</stp>
        <stp>all</stp>
        <stp/>
        <stp/>
        <stp>False</stp>
        <stp>T</stp>
        <stp>ExcelInterval</stp>
        <stp/>
        <tr r="P19" s="7"/>
      </tp>
      <tp>
        <v>44983.76</v>
        <stp/>
        <stp>StudyData</stp>
        <stp>YM</stp>
        <stp>Para</stp>
        <stp>StepValue=0.02,StartValue=0.02,MaxValue=0.2,AtTick=0</stp>
        <stp>Para</stp>
        <stp>5</stp>
        <stp>-15</stp>
        <stp>all</stp>
        <stp/>
        <stp/>
        <stp>False</stp>
        <stp>T</stp>
        <stp>ExcelInterval</stp>
        <stp/>
        <tr r="P18" s="7"/>
      </tp>
      <tp>
        <v>44984.504800000002</v>
        <stp/>
        <stp>StudyData</stp>
        <stp>YM</stp>
        <stp>Para</stp>
        <stp>StepValue=0.02,StartValue=0.02,MaxValue=0.2,AtTick=0</stp>
        <stp>Para</stp>
        <stp>5</stp>
        <stp>-14</stp>
        <stp>all</stp>
        <stp/>
        <stp/>
        <stp>False</stp>
        <stp>T</stp>
        <stp>ExcelInterval</stp>
        <stp/>
        <tr r="P17" s="7"/>
      </tp>
      <tp>
        <v>44985.234704000002</v>
        <stp/>
        <stp>StudyData</stp>
        <stp>YM</stp>
        <stp>Para</stp>
        <stp>StepValue=0.02,StartValue=0.02,MaxValue=0.2,AtTick=0</stp>
        <stp>Para</stp>
        <stp>5</stp>
        <stp>-13</stp>
        <stp>all</stp>
        <stp/>
        <stp/>
        <stp>False</stp>
        <stp>T</stp>
        <stp>ExcelInterval</stp>
        <stp/>
        <tr r="P16" s="7"/>
      </tp>
      <tp>
        <v>45021</v>
        <stp/>
        <stp>StudyData</stp>
        <stp>YM</stp>
        <stp>Para</stp>
        <stp>StepValue=0.02,StartValue=0.02,MaxValue=0.2,AtTick=0</stp>
        <stp>Para</stp>
        <stp>5</stp>
        <stp>-12</stp>
        <stp>all</stp>
        <stp/>
        <stp/>
        <stp>False</stp>
        <stp>T</stp>
        <stp>ExcelInterval</stp>
        <stp/>
        <tr r="P15" s="7"/>
      </tp>
      <tp>
        <v>45020.12</v>
        <stp/>
        <stp>StudyData</stp>
        <stp>YM</stp>
        <stp>Para</stp>
        <stp>StepValue=0.02,StartValue=0.02,MaxValue=0.2,AtTick=0</stp>
        <stp>Para</stp>
        <stp>5</stp>
        <stp>-11</stp>
        <stp>all</stp>
        <stp/>
        <stp/>
        <stp>False</stp>
        <stp>T</stp>
        <stp>ExcelInterval</stp>
        <stp/>
        <tr r="P14" s="7"/>
      </tp>
      <tp>
        <v>45019.257599999997</v>
        <stp/>
        <stp>StudyData</stp>
        <stp>YM</stp>
        <stp>Para</stp>
        <stp>StepValue=0.02,StartValue=0.02,MaxValue=0.2,AtTick=0</stp>
        <stp>Para</stp>
        <stp>5</stp>
        <stp>-10</stp>
        <stp>all</stp>
        <stp/>
        <stp/>
        <stp>False</stp>
        <stp>T</stp>
        <stp>ExcelInterval</stp>
        <stp/>
        <tr r="P13" s="7"/>
      </tp>
      <tp>
        <v>45630.267361111109</v>
        <stp/>
        <stp>StudyData</stp>
        <stp>ENQ</stp>
        <stp>Osc</stp>
        <stp>Offset1=0,MAType1=Sim,Period1=4,InputChoice1=Close,Offset2=0,MAType2=Sim,Period2=8,InputChoice2=Close</stp>
        <stp>Time</stp>
        <stp>5</stp>
        <stp>-14</stp>
        <stp>all</stp>
        <stp/>
        <stp/>
        <stp>False</stp>
        <stp>T</stp>
        <stp>ExcelInterval</stp>
        <stp/>
        <tr r="F17" s="4"/>
      </tp>
      <tp>
        <v>0.65625</v>
        <stp/>
        <stp>StudyData</stp>
        <stp>EP</stp>
        <stp>Osc</stp>
        <stp>Offset1=0,MAType1=Sim,Period1=4,InputChoice1=Close,Offset2=0,MAType2=Sim,Period2=8,InputChoice2=Close</stp>
        <stp>Osc</stp>
        <stp>5</stp>
        <stp>-18</stp>
        <stp>all</stp>
        <stp/>
        <stp/>
        <stp>False</stp>
        <stp>T</stp>
        <stp>ExcelInterval</stp>
        <stp/>
        <tr r="B21" s="4"/>
      </tp>
      <tp>
        <v>45630.263888888891</v>
        <stp/>
        <stp>StudyData</stp>
        <stp>ENQ</stp>
        <stp>Osc</stp>
        <stp>Offset1=0,MAType1=Sim,Period1=4,InputChoice1=Close,Offset2=0,MAType2=Sim,Period2=8,InputChoice2=Close</stp>
        <stp>Time</stp>
        <stp>5</stp>
        <stp>-15</stp>
        <stp>all</stp>
        <stp/>
        <stp/>
        <stp>False</stp>
        <stp>T</stp>
        <stp>ExcelInterval</stp>
        <stp/>
        <tr r="F18" s="4"/>
      </tp>
      <tp>
        <v>0.53125</v>
        <stp/>
        <stp>StudyData</stp>
        <stp>EP</stp>
        <stp>Osc</stp>
        <stp>Offset1=0,MAType1=Sim,Period1=4,InputChoice1=Close,Offset2=0,MAType2=Sim,Period2=8,InputChoice2=Close</stp>
        <stp>Osc</stp>
        <stp>5</stp>
        <stp>-19</stp>
        <stp>all</stp>
        <stp/>
        <stp/>
        <stp>False</stp>
        <stp>T</stp>
        <stp>ExcelInterval</stp>
        <stp/>
        <tr r="B22" s="4"/>
      </tp>
      <tp>
        <v>45630.260416666664</v>
        <stp/>
        <stp>StudyData</stp>
        <stp>ENQ</stp>
        <stp>Osc</stp>
        <stp>Offset1=0,MAType1=Sim,Period1=4,InputChoice1=Close,Offset2=0,MAType2=Sim,Period2=8,InputChoice2=Close</stp>
        <stp>Time</stp>
        <stp>5</stp>
        <stp>-16</stp>
        <stp>all</stp>
        <stp/>
        <stp/>
        <stp>False</stp>
        <stp>T</stp>
        <stp>ExcelInterval</stp>
        <stp/>
        <tr r="F19" s="4"/>
      </tp>
      <tp>
        <v>45630.256944444445</v>
        <stp/>
        <stp>StudyData</stp>
        <stp>ENQ</stp>
        <stp>Osc</stp>
        <stp>Offset1=0,MAType1=Sim,Period1=4,InputChoice1=Close,Offset2=0,MAType2=Sim,Period2=8,InputChoice2=Close</stp>
        <stp>Time</stp>
        <stp>5</stp>
        <stp>-17</stp>
        <stp>all</stp>
        <stp/>
        <stp/>
        <stp>False</stp>
        <stp>T</stp>
        <stp>ExcelInterval</stp>
        <stp/>
        <tr r="F20" s="4"/>
      </tp>
      <tp>
        <v>45630.28125</v>
        <stp/>
        <stp>StudyData</stp>
        <stp>ENQ</stp>
        <stp>Osc</stp>
        <stp>Offset1=0,MAType1=Sim,Period1=4,InputChoice1=Close,Offset2=0,MAType2=Sim,Period2=8,InputChoice2=Close</stp>
        <stp>Time</stp>
        <stp>5</stp>
        <stp>-10</stp>
        <stp>all</stp>
        <stp/>
        <stp/>
        <stp>False</stp>
        <stp>T</stp>
        <stp>ExcelInterval</stp>
        <stp/>
        <tr r="F13" s="4"/>
      </tp>
      <tp>
        <v>45630.277777777781</v>
        <stp/>
        <stp>StudyData</stp>
        <stp>ENQ</stp>
        <stp>Osc</stp>
        <stp>Offset1=0,MAType1=Sim,Period1=4,InputChoice1=Close,Offset2=0,MAType2=Sim,Period2=8,InputChoice2=Close</stp>
        <stp>Time</stp>
        <stp>5</stp>
        <stp>-11</stp>
        <stp>all</stp>
        <stp/>
        <stp/>
        <stp>False</stp>
        <stp>T</stp>
        <stp>ExcelInterval</stp>
        <stp/>
        <tr r="F14" s="4"/>
      </tp>
      <tp>
        <v>45630.274305555555</v>
        <stp/>
        <stp>StudyData</stp>
        <stp>ENQ</stp>
        <stp>Osc</stp>
        <stp>Offset1=0,MAType1=Sim,Period1=4,InputChoice1=Close,Offset2=0,MAType2=Sim,Period2=8,InputChoice2=Close</stp>
        <stp>Time</stp>
        <stp>5</stp>
        <stp>-12</stp>
        <stp>all</stp>
        <stp/>
        <stp/>
        <stp>False</stp>
        <stp>T</stp>
        <stp>ExcelInterval</stp>
        <stp/>
        <tr r="F15" s="4"/>
      </tp>
      <tp>
        <v>45630.270833333336</v>
        <stp/>
        <stp>StudyData</stp>
        <stp>ENQ</stp>
        <stp>Osc</stp>
        <stp>Offset1=0,MAType1=Sim,Period1=4,InputChoice1=Close,Offset2=0,MAType2=Sim,Period2=8,InputChoice2=Close</stp>
        <stp>Time</stp>
        <stp>5</stp>
        <stp>-13</stp>
        <stp>all</stp>
        <stp/>
        <stp/>
        <stp>False</stp>
        <stp>T</stp>
        <stp>ExcelInterval</stp>
        <stp/>
        <tr r="F16" s="4"/>
      </tp>
      <tp>
        <v>-0.25</v>
        <stp/>
        <stp>StudyData</stp>
        <stp>EP</stp>
        <stp>Osc</stp>
        <stp>Offset1=0,MAType1=Sim,Period1=4,InputChoice1=Close,Offset2=0,MAType2=Sim,Period2=8,InputChoice2=Close</stp>
        <stp>Osc</stp>
        <stp>5</stp>
        <stp>-10</stp>
        <stp>all</stp>
        <stp/>
        <stp/>
        <stp>False</stp>
        <stp>T</stp>
        <stp>ExcelInterval</stp>
        <stp/>
        <tr r="B13" s="4"/>
      </tp>
      <tp>
        <v>-0.4375</v>
        <stp/>
        <stp>StudyData</stp>
        <stp>EP</stp>
        <stp>Osc</stp>
        <stp>Offset1=0,MAType1=Sim,Period1=4,InputChoice1=Close,Offset2=0,MAType2=Sim,Period2=8,InputChoice2=Close</stp>
        <stp>Osc</stp>
        <stp>5</stp>
        <stp>-11</stp>
        <stp>all</stp>
        <stp/>
        <stp/>
        <stp>False</stp>
        <stp>T</stp>
        <stp>ExcelInterval</stp>
        <stp/>
        <tr r="B14" s="4"/>
      </tp>
      <tp>
        <v>-0.375</v>
        <stp/>
        <stp>StudyData</stp>
        <stp>EP</stp>
        <stp>Osc</stp>
        <stp>Offset1=0,MAType1=Sim,Period1=4,InputChoice1=Close,Offset2=0,MAType2=Sim,Period2=8,InputChoice2=Close</stp>
        <stp>Osc</stp>
        <stp>5</stp>
        <stp>-12</stp>
        <stp>all</stp>
        <stp/>
        <stp/>
        <stp>False</stp>
        <stp>T</stp>
        <stp>ExcelInterval</stp>
        <stp/>
        <tr r="B15" s="4"/>
      </tp>
      <tp>
        <v>-0.21875</v>
        <stp/>
        <stp>StudyData</stp>
        <stp>EP</stp>
        <stp>Osc</stp>
        <stp>Offset1=0,MAType1=Sim,Period1=4,InputChoice1=Close,Offset2=0,MAType2=Sim,Period2=8,InputChoice2=Close</stp>
        <stp>Osc</stp>
        <stp>5</stp>
        <stp>-13</stp>
        <stp>all</stp>
        <stp/>
        <stp/>
        <stp>False</stp>
        <stp>T</stp>
        <stp>ExcelInterval</stp>
        <stp/>
        <tr r="B16" s="4"/>
      </tp>
      <tp>
        <v>45630.253472222219</v>
        <stp/>
        <stp>StudyData</stp>
        <stp>ENQ</stp>
        <stp>Osc</stp>
        <stp>Offset1=0,MAType1=Sim,Period1=4,InputChoice1=Close,Offset2=0,MAType2=Sim,Period2=8,InputChoice2=Close</stp>
        <stp>Time</stp>
        <stp>5</stp>
        <stp>-18</stp>
        <stp>all</stp>
        <stp/>
        <stp/>
        <stp>False</stp>
        <stp>T</stp>
        <stp>ExcelInterval</stp>
        <stp/>
        <tr r="F21" s="4"/>
      </tp>
      <tp>
        <v>-9.375E-2</v>
        <stp/>
        <stp>StudyData</stp>
        <stp>EP</stp>
        <stp>Osc</stp>
        <stp>Offset1=0,MAType1=Sim,Period1=4,InputChoice1=Close,Offset2=0,MAType2=Sim,Period2=8,InputChoice2=Close</stp>
        <stp>Osc</stp>
        <stp>5</stp>
        <stp>-14</stp>
        <stp>all</stp>
        <stp/>
        <stp/>
        <stp>False</stp>
        <stp>T</stp>
        <stp>ExcelInterval</stp>
        <stp/>
        <tr r="B17" s="4"/>
      </tp>
      <tp>
        <v>45630.25</v>
        <stp/>
        <stp>StudyData</stp>
        <stp>ENQ</stp>
        <stp>Osc</stp>
        <stp>Offset1=0,MAType1=Sim,Period1=4,InputChoice1=Close,Offset2=0,MAType2=Sim,Period2=8,InputChoice2=Close</stp>
        <stp>Time</stp>
        <stp>5</stp>
        <stp>-19</stp>
        <stp>all</stp>
        <stp/>
        <stp/>
        <stp>False</stp>
        <stp>T</stp>
        <stp>ExcelInterval</stp>
        <stp/>
        <tr r="F22" s="4"/>
      </tp>
      <tp>
        <v>0.28125</v>
        <stp/>
        <stp>StudyData</stp>
        <stp>EP</stp>
        <stp>Osc</stp>
        <stp>Offset1=0,MAType1=Sim,Period1=4,InputChoice1=Close,Offset2=0,MAType2=Sim,Period2=8,InputChoice2=Close</stp>
        <stp>Osc</stp>
        <stp>5</stp>
        <stp>-15</stp>
        <stp>all</stp>
        <stp/>
        <stp/>
        <stp>False</stp>
        <stp>T</stp>
        <stp>ExcelInterval</stp>
        <stp/>
        <tr r="B18" s="4"/>
      </tp>
      <tp>
        <v>0.625</v>
        <stp/>
        <stp>StudyData</stp>
        <stp>EP</stp>
        <stp>Osc</stp>
        <stp>Offset1=0,MAType1=Sim,Period1=4,InputChoice1=Close,Offset2=0,MAType2=Sim,Period2=8,InputChoice2=Close</stp>
        <stp>Osc</stp>
        <stp>5</stp>
        <stp>-16</stp>
        <stp>all</stp>
        <stp/>
        <stp/>
        <stp>False</stp>
        <stp>T</stp>
        <stp>ExcelInterval</stp>
        <stp/>
        <tr r="B19" s="4"/>
      </tp>
      <tp>
        <v>0.65625</v>
        <stp/>
        <stp>StudyData</stp>
        <stp>EP</stp>
        <stp>Osc</stp>
        <stp>Offset1=0,MAType1=Sim,Period1=4,InputChoice1=Close,Offset2=0,MAType2=Sim,Period2=8,InputChoice2=Close</stp>
        <stp>Osc</stp>
        <stp>5</stp>
        <stp>-17</stp>
        <stp>all</stp>
        <stp/>
        <stp/>
        <stp>False</stp>
        <stp>T</stp>
        <stp>ExcelInterval</stp>
        <stp/>
        <tr r="B20" s="4"/>
      </tp>
      <tp>
        <v>21429.950609746</v>
        <stp/>
        <stp>StudyData</stp>
        <stp>ENQ</stp>
        <stp>BBnds</stp>
        <stp>MAType=Sim,Period1=20,InputChoice=Close,Percent=2,Divisor=0</stp>
        <stp>BHI</stp>
        <stp>5</stp>
        <stp>-19</stp>
        <stp>all</stp>
        <stp/>
        <stp/>
        <stp>False</stp>
        <stp>T</stp>
        <stp>ExcelInterval</stp>
        <stp/>
        <tr r="H22" s="3"/>
      </tp>
      <tp>
        <v>21411.5</v>
        <stp/>
        <stp>StudyData</stp>
        <stp>ENQ</stp>
        <stp>BBnds</stp>
        <stp>MAType=Sim,Period1=20,InputChoice=Close,Percent=2,Divisor=0</stp>
        <stp>BMA</stp>
        <stp>5</stp>
        <stp>-19</stp>
        <stp>all</stp>
        <stp/>
        <stp/>
        <stp>False</stp>
        <stp>T</stp>
        <stp>ExcelInterval</stp>
        <stp/>
        <tr r="G22" s="3"/>
      </tp>
      <tp>
        <v>21393.049390254</v>
        <stp/>
        <stp>StudyData</stp>
        <stp>ENQ</stp>
        <stp>BBnds</stp>
        <stp>MAType=Sim,Period1=20,InputChoice=Close,Percent=2,Divisor=0</stp>
        <stp>BLO</stp>
        <stp>5</stp>
        <stp>-19</stp>
        <stp>all</stp>
        <stp/>
        <stp/>
        <stp>False</stp>
        <stp>T</stp>
        <stp>ExcelInterval</stp>
        <stp/>
        <tr r="I22" s="3"/>
      </tp>
      <tp>
        <v>21429.6719598089</v>
        <stp/>
        <stp>StudyData</stp>
        <stp>ENQ</stp>
        <stp>BBnds</stp>
        <stp>MAType=Sim,Period1=20,InputChoice=Close,Percent=2,Divisor=0</stp>
        <stp>BHI</stp>
        <stp>5</stp>
        <stp>-18</stp>
        <stp>all</stp>
        <stp/>
        <stp/>
        <stp>False</stp>
        <stp>T</stp>
        <stp>ExcelInterval</stp>
        <stp/>
        <tr r="H21" s="3"/>
      </tp>
      <tp>
        <v>21412.6875</v>
        <stp/>
        <stp>StudyData</stp>
        <stp>ENQ</stp>
        <stp>BBnds</stp>
        <stp>MAType=Sim,Period1=20,InputChoice=Close,Percent=2,Divisor=0</stp>
        <stp>BMA</stp>
        <stp>5</stp>
        <stp>-18</stp>
        <stp>all</stp>
        <stp/>
        <stp/>
        <stp>False</stp>
        <stp>T</stp>
        <stp>ExcelInterval</stp>
        <stp/>
        <tr r="G21" s="3"/>
      </tp>
      <tp>
        <v>21395.7030401911</v>
        <stp/>
        <stp>StudyData</stp>
        <stp>ENQ</stp>
        <stp>BBnds</stp>
        <stp>MAType=Sim,Period1=20,InputChoice=Close,Percent=2,Divisor=0</stp>
        <stp>BLO</stp>
        <stp>5</stp>
        <stp>-18</stp>
        <stp>all</stp>
        <stp/>
        <stp/>
        <stp>False</stp>
        <stp>T</stp>
        <stp>ExcelInterval</stp>
        <stp/>
        <tr r="I21" s="3"/>
      </tp>
      <tp>
        <v>21426.501136305</v>
        <stp/>
        <stp>StudyData</stp>
        <stp>ENQ</stp>
        <stp>BBnds</stp>
        <stp>MAType=Sim,Period1=20,InputChoice=Close,Percent=2,Divisor=0</stp>
        <stp>BHI</stp>
        <stp>5</stp>
        <stp>-15</stp>
        <stp>all</stp>
        <stp/>
        <stp/>
        <stp>False</stp>
        <stp>T</stp>
        <stp>ExcelInterval</stp>
        <stp/>
        <tr r="H18" s="3"/>
      </tp>
      <tp>
        <v>21415.5</v>
        <stp/>
        <stp>StudyData</stp>
        <stp>ENQ</stp>
        <stp>BBnds</stp>
        <stp>MAType=Sim,Period1=20,InputChoice=Close,Percent=2,Divisor=0</stp>
        <stp>BMA</stp>
        <stp>5</stp>
        <stp>-15</stp>
        <stp>all</stp>
        <stp/>
        <stp/>
        <stp>False</stp>
        <stp>T</stp>
        <stp>ExcelInterval</stp>
        <stp/>
        <tr r="G18" s="3"/>
      </tp>
      <tp>
        <v>21404.498863695098</v>
        <stp/>
        <stp>StudyData</stp>
        <stp>ENQ</stp>
        <stp>BBnds</stp>
        <stp>MAType=Sim,Period1=20,InputChoice=Close,Percent=2,Divisor=0</stp>
        <stp>BLO</stp>
        <stp>5</stp>
        <stp>-15</stp>
        <stp>all</stp>
        <stp/>
        <stp/>
        <stp>False</stp>
        <stp>T</stp>
        <stp>ExcelInterval</stp>
        <stp/>
        <tr r="I18" s="3"/>
      </tp>
      <tp>
        <v>21426.0591666318</v>
        <stp/>
        <stp>StudyData</stp>
        <stp>ENQ</stp>
        <stp>BBnds</stp>
        <stp>MAType=Sim,Period1=20,InputChoice=Close,Percent=2,Divisor=0</stp>
        <stp>BHI</stp>
        <stp>5</stp>
        <stp>-14</stp>
        <stp>all</stp>
        <stp/>
        <stp/>
        <stp>False</stp>
        <stp>T</stp>
        <stp>ExcelInterval</stp>
        <stp/>
        <tr r="H17" s="3"/>
      </tp>
      <tp>
        <v>21416.1</v>
        <stp/>
        <stp>StudyData</stp>
        <stp>ENQ</stp>
        <stp>BBnds</stp>
        <stp>MAType=Sim,Period1=20,InputChoice=Close,Percent=2,Divisor=0</stp>
        <stp>BMA</stp>
        <stp>5</stp>
        <stp>-14</stp>
        <stp>all</stp>
        <stp/>
        <stp/>
        <stp>False</stp>
        <stp>T</stp>
        <stp>ExcelInterval</stp>
        <stp/>
        <tr r="G17" s="3"/>
      </tp>
      <tp>
        <v>21406.140833368201</v>
        <stp/>
        <stp>StudyData</stp>
        <stp>ENQ</stp>
        <stp>BBnds</stp>
        <stp>MAType=Sim,Period1=20,InputChoice=Close,Percent=2,Divisor=0</stp>
        <stp>BLO</stp>
        <stp>5</stp>
        <stp>-14</stp>
        <stp>all</stp>
        <stp/>
        <stp/>
        <stp>False</stp>
        <stp>T</stp>
        <stp>ExcelInterval</stp>
        <stp/>
        <tr r="I17" s="3"/>
      </tp>
      <tp>
        <v>21428.677622771102</v>
        <stp/>
        <stp>StudyData</stp>
        <stp>ENQ</stp>
        <stp>BBnds</stp>
        <stp>MAType=Sim,Period1=20,InputChoice=Close,Percent=2,Divisor=0</stp>
        <stp>BHI</stp>
        <stp>5</stp>
        <stp>-17</stp>
        <stp>all</stp>
        <stp/>
        <stp/>
        <stp>False</stp>
        <stp>T</stp>
        <stp>ExcelInterval</stp>
        <stp/>
        <tr r="H20" s="3"/>
      </tp>
      <tp>
        <v>21413.8125</v>
        <stp/>
        <stp>StudyData</stp>
        <stp>ENQ</stp>
        <stp>BBnds</stp>
        <stp>MAType=Sim,Period1=20,InputChoice=Close,Percent=2,Divisor=0</stp>
        <stp>BMA</stp>
        <stp>5</stp>
        <stp>-17</stp>
        <stp>all</stp>
        <stp/>
        <stp/>
        <stp>False</stp>
        <stp>T</stp>
        <stp>ExcelInterval</stp>
        <stp/>
        <tr r="G20" s="3"/>
      </tp>
      <tp>
        <v>21398.947377228898</v>
        <stp/>
        <stp>StudyData</stp>
        <stp>ENQ</stp>
        <stp>BBnds</stp>
        <stp>MAType=Sim,Period1=20,InputChoice=Close,Percent=2,Divisor=0</stp>
        <stp>BLO</stp>
        <stp>5</stp>
        <stp>-17</stp>
        <stp>all</stp>
        <stp/>
        <stp/>
        <stp>False</stp>
        <stp>T</stp>
        <stp>ExcelInterval</stp>
        <stp/>
        <tr r="I20" s="3"/>
      </tp>
      <tp>
        <v>21427.031982525601</v>
        <stp/>
        <stp>StudyData</stp>
        <stp>ENQ</stp>
        <stp>BBnds</stp>
        <stp>MAType=Sim,Period1=20,InputChoice=Close,Percent=2,Divisor=0</stp>
        <stp>BHI</stp>
        <stp>5</stp>
        <stp>-16</stp>
        <stp>all</stp>
        <stp/>
        <stp/>
        <stp>False</stp>
        <stp>T</stp>
        <stp>ExcelInterval</stp>
        <stp/>
        <tr r="H19" s="3"/>
      </tp>
      <tp>
        <v>21414.9</v>
        <stp/>
        <stp>StudyData</stp>
        <stp>ENQ</stp>
        <stp>BBnds</stp>
        <stp>MAType=Sim,Period1=20,InputChoice=Close,Percent=2,Divisor=0</stp>
        <stp>BMA</stp>
        <stp>5</stp>
        <stp>-16</stp>
        <stp>all</stp>
        <stp/>
        <stp/>
        <stp>False</stp>
        <stp>T</stp>
        <stp>ExcelInterval</stp>
        <stp/>
        <tr r="G19" s="3"/>
      </tp>
      <tp>
        <v>21402.7680174745</v>
        <stp/>
        <stp>StudyData</stp>
        <stp>ENQ</stp>
        <stp>BBnds</stp>
        <stp>MAType=Sim,Period1=20,InputChoice=Close,Percent=2,Divisor=0</stp>
        <stp>BLO</stp>
        <stp>5</stp>
        <stp>-16</stp>
        <stp>all</stp>
        <stp/>
        <stp/>
        <stp>False</stp>
        <stp>T</stp>
        <stp>ExcelInterval</stp>
        <stp/>
        <tr r="I19" s="3"/>
      </tp>
      <tp>
        <v>21423.5670796741</v>
        <stp/>
        <stp>StudyData</stp>
        <stp>ENQ</stp>
        <stp>BBnds</stp>
        <stp>MAType=Sim,Period1=20,InputChoice=Close,Percent=2,Divisor=0</stp>
        <stp>BHI</stp>
        <stp>5</stp>
        <stp>-11</stp>
        <stp>all</stp>
        <stp/>
        <stp/>
        <stp>False</stp>
        <stp>T</stp>
        <stp>ExcelInterval</stp>
        <stp/>
        <tr r="H14" s="3"/>
      </tp>
      <tp>
        <v>21417.85</v>
        <stp/>
        <stp>StudyData</stp>
        <stp>ENQ</stp>
        <stp>BBnds</stp>
        <stp>MAType=Sim,Period1=20,InputChoice=Close,Percent=2,Divisor=0</stp>
        <stp>BMA</stp>
        <stp>5</stp>
        <stp>-11</stp>
        <stp>all</stp>
        <stp/>
        <stp/>
        <stp>False</stp>
        <stp>T</stp>
        <stp>ExcelInterval</stp>
        <stp/>
        <tr r="G14" s="3"/>
      </tp>
      <tp>
        <v>21412.132920325901</v>
        <stp/>
        <stp>StudyData</stp>
        <stp>ENQ</stp>
        <stp>BBnds</stp>
        <stp>MAType=Sim,Period1=20,InputChoice=Close,Percent=2,Divisor=0</stp>
        <stp>BLO</stp>
        <stp>5</stp>
        <stp>-11</stp>
        <stp>all</stp>
        <stp/>
        <stp/>
        <stp>False</stp>
        <stp>T</stp>
        <stp>ExcelInterval</stp>
        <stp/>
        <tr r="I14" s="3"/>
      </tp>
      <tp>
        <v>21424.224717735098</v>
        <stp/>
        <stp>StudyData</stp>
        <stp>ENQ</stp>
        <stp>BBnds</stp>
        <stp>MAType=Sim,Period1=20,InputChoice=Close,Percent=2,Divisor=0</stp>
        <stp>BHI</stp>
        <stp>5</stp>
        <stp>-10</stp>
        <stp>all</stp>
        <stp/>
        <stp/>
        <stp>False</stp>
        <stp>T</stp>
        <stp>ExcelInterval</stp>
        <stp/>
        <tr r="H13" s="3"/>
      </tp>
      <tp>
        <v>21418.412499999999</v>
        <stp/>
        <stp>StudyData</stp>
        <stp>ENQ</stp>
        <stp>BBnds</stp>
        <stp>MAType=Sim,Period1=20,InputChoice=Close,Percent=2,Divisor=0</stp>
        <stp>BMA</stp>
        <stp>5</stp>
        <stp>-10</stp>
        <stp>all</stp>
        <stp/>
        <stp/>
        <stp>False</stp>
        <stp>T</stp>
        <stp>ExcelInterval</stp>
        <stp/>
        <tr r="G13" s="3"/>
      </tp>
      <tp>
        <v>21412.600282264899</v>
        <stp/>
        <stp>StudyData</stp>
        <stp>ENQ</stp>
        <stp>BBnds</stp>
        <stp>MAType=Sim,Period1=20,InputChoice=Close,Percent=2,Divisor=0</stp>
        <stp>BLO</stp>
        <stp>5</stp>
        <stp>-10</stp>
        <stp>all</stp>
        <stp/>
        <stp/>
        <stp>False</stp>
        <stp>T</stp>
        <stp>ExcelInterval</stp>
        <stp/>
        <tr r="I13" s="3"/>
      </tp>
      <tp>
        <v>21425.255983888001</v>
        <stp/>
        <stp>StudyData</stp>
        <stp>ENQ</stp>
        <stp>BBnds</stp>
        <stp>MAType=Sim,Period1=20,InputChoice=Close,Percent=2,Divisor=0</stp>
        <stp>BHI</stp>
        <stp>5</stp>
        <stp>-13</stp>
        <stp>all</stp>
        <stp/>
        <stp/>
        <stp>False</stp>
        <stp>T</stp>
        <stp>ExcelInterval</stp>
        <stp/>
        <tr r="H16" s="3"/>
      </tp>
      <tp>
        <v>21416.962500000001</v>
        <stp/>
        <stp>StudyData</stp>
        <stp>ENQ</stp>
        <stp>BBnds</stp>
        <stp>MAType=Sim,Period1=20,InputChoice=Close,Percent=2,Divisor=0</stp>
        <stp>BMA</stp>
        <stp>5</stp>
        <stp>-13</stp>
        <stp>all</stp>
        <stp/>
        <stp/>
        <stp>False</stp>
        <stp>T</stp>
        <stp>ExcelInterval</stp>
        <stp/>
        <tr r="G16" s="3"/>
      </tp>
      <tp>
        <v>21408.669016111999</v>
        <stp/>
        <stp>StudyData</stp>
        <stp>ENQ</stp>
        <stp>BBnds</stp>
        <stp>MAType=Sim,Period1=20,InputChoice=Close,Percent=2,Divisor=0</stp>
        <stp>BLO</stp>
        <stp>5</stp>
        <stp>-13</stp>
        <stp>all</stp>
        <stp/>
        <stp/>
        <stp>False</stp>
        <stp>T</stp>
        <stp>ExcelInterval</stp>
        <stp/>
        <tr r="I16" s="3"/>
      </tp>
      <tp>
        <v>21424.097104753699</v>
        <stp/>
        <stp>StudyData</stp>
        <stp>ENQ</stp>
        <stp>BBnds</stp>
        <stp>MAType=Sim,Period1=20,InputChoice=Close,Percent=2,Divisor=0</stp>
        <stp>BHI</stp>
        <stp>5</stp>
        <stp>-12</stp>
        <stp>all</stp>
        <stp/>
        <stp/>
        <stp>False</stp>
        <stp>T</stp>
        <stp>ExcelInterval</stp>
        <stp/>
        <tr r="H15" s="3"/>
      </tp>
      <tp>
        <v>21417.487499999999</v>
        <stp/>
        <stp>StudyData</stp>
        <stp>ENQ</stp>
        <stp>BBnds</stp>
        <stp>MAType=Sim,Period1=20,InputChoice=Close,Percent=2,Divisor=0</stp>
        <stp>BMA</stp>
        <stp>5</stp>
        <stp>-12</stp>
        <stp>all</stp>
        <stp/>
        <stp/>
        <stp>False</stp>
        <stp>T</stp>
        <stp>ExcelInterval</stp>
        <stp/>
        <tr r="G15" s="3"/>
      </tp>
      <tp>
        <v>21410.8778952463</v>
        <stp/>
        <stp>StudyData</stp>
        <stp>ENQ</stp>
        <stp>BBnds</stp>
        <stp>MAType=Sim,Period1=20,InputChoice=Close,Percent=2,Divisor=0</stp>
        <stp>BLO</stp>
        <stp>5</stp>
        <stp>-12</stp>
        <stp>all</stp>
        <stp/>
        <stp/>
        <stp>False</stp>
        <stp>T</stp>
        <stp>ExcelInterval</stp>
        <stp/>
        <tr r="I15" s="3"/>
      </tp>
      <tp>
        <v>9.375E-2</v>
        <stp/>
        <stp>StudyData</stp>
        <stp>EP</stp>
        <stp>Osc</stp>
        <stp>Offset1=0,MAType1=Sim,Period1=4,InputChoice1=Close,Offset2=0,MAType2=Sim,Period2=8,InputChoice2=Close</stp>
        <stp>Osc</stp>
        <stp>5</stp>
        <stp>0</stp>
        <stp>all</stp>
        <stp/>
        <stp/>
        <stp>False</stp>
        <stp>T</stp>
        <stp>ExcelInterval</stp>
        <stp/>
        <tr r="B3" s="4"/>
      </tp>
      <tp>
        <v>2</v>
        <stp/>
        <stp>StudyData</stp>
        <stp>YM</stp>
        <stp>Osc</stp>
        <stp>Offset1=0,MAType1=Sim,Period1=4,InputChoice1=Close,Offset2=0,MAType2=Sim,Period2=8,InputChoice2=Close</stp>
        <stp>Osc</stp>
        <stp>5</stp>
        <stp>0</stp>
        <stp>all</stp>
        <stp/>
        <stp/>
        <stp>False</stp>
        <stp>T</stp>
        <stp>ExcelInterval</stp>
        <stp/>
        <tr r="L3" s="4"/>
      </tp>
      <tp>
        <v>45630.315972222219</v>
        <stp/>
        <stp>StudyData</stp>
        <stp>ENQ</stp>
        <stp>Osc</stp>
        <stp>Offset1=0,MAType1=Sim,Period1=4,InputChoice1=Close,Offset2=0,MAType2=Sim,Period2=8,InputChoice2=Close</stp>
        <stp>Time</stp>
        <stp>5</stp>
        <stp>0</stp>
        <stp>all</stp>
        <stp/>
        <stp/>
        <stp>False</stp>
        <stp>T</stp>
        <stp>ExcelInterval</stp>
        <stp/>
        <tr r="F3" s="4"/>
      </tp>
      <tp>
        <v>45630.256944444445</v>
        <stp/>
        <stp>StudyData</stp>
        <stp>YM</stp>
        <stp>Para</stp>
        <stp>StepValue=0.02,StartValue=0.02,MaxValue=0.2,AtTick=0</stp>
        <stp>Time</stp>
        <stp>5</stp>
        <stp>-17</stp>
        <stp>all</stp>
        <stp/>
        <stp/>
        <stp>False</stp>
        <stp>T</stp>
        <stp>ExcelInterval</stp>
        <stp/>
        <tr r="O20" s="7"/>
      </tp>
      <tp>
        <v>45630.260416666664</v>
        <stp/>
        <stp>StudyData</stp>
        <stp>YM</stp>
        <stp>Para</stp>
        <stp>StepValue=0.02,StartValue=0.02,MaxValue=0.2,AtTick=0</stp>
        <stp>Time</stp>
        <stp>5</stp>
        <stp>-16</stp>
        <stp>all</stp>
        <stp/>
        <stp/>
        <stp>False</stp>
        <stp>T</stp>
        <stp>ExcelInterval</stp>
        <stp/>
        <tr r="O19" s="7"/>
      </tp>
      <tp>
        <v>45630.263888888891</v>
        <stp/>
        <stp>StudyData</stp>
        <stp>YM</stp>
        <stp>Para</stp>
        <stp>StepValue=0.02,StartValue=0.02,MaxValue=0.2,AtTick=0</stp>
        <stp>Time</stp>
        <stp>5</stp>
        <stp>-15</stp>
        <stp>all</stp>
        <stp/>
        <stp/>
        <stp>False</stp>
        <stp>T</stp>
        <stp>ExcelInterval</stp>
        <stp/>
        <tr r="O18" s="7"/>
      </tp>
      <tp>
        <v>45630.267361111109</v>
        <stp/>
        <stp>StudyData</stp>
        <stp>YM</stp>
        <stp>Para</stp>
        <stp>StepValue=0.02,StartValue=0.02,MaxValue=0.2,AtTick=0</stp>
        <stp>Time</stp>
        <stp>5</stp>
        <stp>-14</stp>
        <stp>all</stp>
        <stp/>
        <stp/>
        <stp>False</stp>
        <stp>T</stp>
        <stp>ExcelInterval</stp>
        <stp/>
        <tr r="O17" s="7"/>
      </tp>
      <tp>
        <v>45630.270833333336</v>
        <stp/>
        <stp>StudyData</stp>
        <stp>YM</stp>
        <stp>Para</stp>
        <stp>StepValue=0.02,StartValue=0.02,MaxValue=0.2,AtTick=0</stp>
        <stp>Time</stp>
        <stp>5</stp>
        <stp>-13</stp>
        <stp>all</stp>
        <stp/>
        <stp/>
        <stp>False</stp>
        <stp>T</stp>
        <stp>ExcelInterval</stp>
        <stp/>
        <tr r="O16" s="7"/>
      </tp>
      <tp>
        <v>45630.274305555555</v>
        <stp/>
        <stp>StudyData</stp>
        <stp>YM</stp>
        <stp>Para</stp>
        <stp>StepValue=0.02,StartValue=0.02,MaxValue=0.2,AtTick=0</stp>
        <stp>Time</stp>
        <stp>5</stp>
        <stp>-12</stp>
        <stp>all</stp>
        <stp/>
        <stp/>
        <stp>False</stp>
        <stp>T</stp>
        <stp>ExcelInterval</stp>
        <stp/>
        <tr r="O15" s="7"/>
      </tp>
      <tp>
        <v>45630.277777777781</v>
        <stp/>
        <stp>StudyData</stp>
        <stp>YM</stp>
        <stp>Para</stp>
        <stp>StepValue=0.02,StartValue=0.02,MaxValue=0.2,AtTick=0</stp>
        <stp>Time</stp>
        <stp>5</stp>
        <stp>-11</stp>
        <stp>all</stp>
        <stp/>
        <stp/>
        <stp>False</stp>
        <stp>T</stp>
        <stp>ExcelInterval</stp>
        <stp/>
        <tr r="O14" s="7"/>
      </tp>
      <tp>
        <v>45630.28125</v>
        <stp/>
        <stp>StudyData</stp>
        <stp>YM</stp>
        <stp>Para</stp>
        <stp>StepValue=0.02,StartValue=0.02,MaxValue=0.2,AtTick=0</stp>
        <stp>Time</stp>
        <stp>5</stp>
        <stp>-10</stp>
        <stp>all</stp>
        <stp/>
        <stp/>
        <stp>False</stp>
        <stp>T</stp>
        <stp>ExcelInterval</stp>
        <stp/>
        <tr r="O13" s="7"/>
      </tp>
      <tp>
        <v>45630.25</v>
        <stp/>
        <stp>StudyData</stp>
        <stp>YM</stp>
        <stp>Para</stp>
        <stp>StepValue=0.02,StartValue=0.02,MaxValue=0.2,AtTick=0</stp>
        <stp>Time</stp>
        <stp>5</stp>
        <stp>-19</stp>
        <stp>all</stp>
        <stp/>
        <stp/>
        <stp>False</stp>
        <stp>T</stp>
        <stp>ExcelInterval</stp>
        <stp/>
        <tr r="O22" s="7"/>
      </tp>
      <tp>
        <v>45630.253472222219</v>
        <stp/>
        <stp>StudyData</stp>
        <stp>YM</stp>
        <stp>Para</stp>
        <stp>StepValue=0.02,StartValue=0.02,MaxValue=0.2,AtTick=0</stp>
        <stp>Time</stp>
        <stp>5</stp>
        <stp>-18</stp>
        <stp>all</stp>
        <stp/>
        <stp/>
        <stp>False</stp>
        <stp>T</stp>
        <stp>ExcelInterval</stp>
        <stp/>
        <tr r="O21" s="7"/>
      </tp>
      <tp>
        <v>45630.315972222219</v>
        <stp/>
        <stp>StudyData</stp>
        <stp>YM</stp>
        <stp>Mom</stp>
        <stp>Period=10,InputChoice=Close</stp>
        <stp>Time</stp>
        <stp>5</stp>
        <stp>0</stp>
        <stp>all</stp>
        <stp/>
        <stp/>
        <stp>False</stp>
        <stp>T</stp>
        <stp>ExcelInterval</stp>
        <stp/>
        <tr r="K3" s="5"/>
      </tp>
      <tp>
        <v>21418.712500000001</v>
        <stp/>
        <stp>StudyData</stp>
        <stp>ENQ</stp>
        <stp>BBnds</stp>
        <stp>MAType=Sim,Period1=20,InputChoice=Close,Percent=2,Divisor=0</stp>
        <stp>BMA</stp>
        <stp>5</stp>
        <stp>-3</stp>
        <stp>all</stp>
        <stp/>
        <stp/>
        <stp>False</stp>
        <stp>T</stp>
        <stp>ExcelInterval</stp>
        <stp/>
        <tr r="G6" s="3"/>
      </tp>
      <tp>
        <v>21419.012500000001</v>
        <stp/>
        <stp>StudyData</stp>
        <stp>ENQ</stp>
        <stp>BBnds</stp>
        <stp>MAType=Sim,Period1=20,InputChoice=Close,Percent=2,Divisor=0</stp>
        <stp>BMA</stp>
        <stp>5</stp>
        <stp>-2</stp>
        <stp>all</stp>
        <stp/>
        <stp/>
        <stp>False</stp>
        <stp>T</stp>
        <stp>ExcelInterval</stp>
        <stp/>
        <tr r="G5" s="3"/>
      </tp>
      <tp>
        <v>21419.575000000001</v>
        <stp/>
        <stp>StudyData</stp>
        <stp>ENQ</stp>
        <stp>BBnds</stp>
        <stp>MAType=Sim,Period1=20,InputChoice=Close,Percent=2,Divisor=0</stp>
        <stp>BMA</stp>
        <stp>5</stp>
        <stp>-1</stp>
        <stp>all</stp>
        <stp/>
        <stp/>
        <stp>False</stp>
        <stp>T</stp>
        <stp>ExcelInterval</stp>
        <stp/>
        <tr r="G4" s="3"/>
      </tp>
      <tp>
        <v>21417.837500000001</v>
        <stp/>
        <stp>StudyData</stp>
        <stp>ENQ</stp>
        <stp>BBnds</stp>
        <stp>MAType=Sim,Period1=20,InputChoice=Close,Percent=2,Divisor=0</stp>
        <stp>BMA</stp>
        <stp>5</stp>
        <stp>-7</stp>
        <stp>all</stp>
        <stp/>
        <stp/>
        <stp>False</stp>
        <stp>T</stp>
        <stp>ExcelInterval</stp>
        <stp/>
        <tr r="G10" s="3"/>
      </tp>
      <tp>
        <v>21418.337500000001</v>
        <stp/>
        <stp>StudyData</stp>
        <stp>ENQ</stp>
        <stp>BBnds</stp>
        <stp>MAType=Sim,Period1=20,InputChoice=Close,Percent=2,Divisor=0</stp>
        <stp>BMA</stp>
        <stp>5</stp>
        <stp>-6</stp>
        <stp>all</stp>
        <stp/>
        <stp/>
        <stp>False</stp>
        <stp>T</stp>
        <stp>ExcelInterval</stp>
        <stp/>
        <tr r="G9" s="3"/>
      </tp>
      <tp>
        <v>21418.237499999999</v>
        <stp/>
        <stp>StudyData</stp>
        <stp>ENQ</stp>
        <stp>BBnds</stp>
        <stp>MAType=Sim,Period1=20,InputChoice=Close,Percent=2,Divisor=0</stp>
        <stp>BMA</stp>
        <stp>5</stp>
        <stp>-5</stp>
        <stp>all</stp>
        <stp/>
        <stp/>
        <stp>False</stp>
        <stp>T</stp>
        <stp>ExcelInterval</stp>
        <stp/>
        <tr r="G8" s="3"/>
      </tp>
      <tp>
        <v>21418.474999999999</v>
        <stp/>
        <stp>StudyData</stp>
        <stp>ENQ</stp>
        <stp>BBnds</stp>
        <stp>MAType=Sim,Period1=20,InputChoice=Close,Percent=2,Divisor=0</stp>
        <stp>BMA</stp>
        <stp>5</stp>
        <stp>-4</stp>
        <stp>all</stp>
        <stp/>
        <stp/>
        <stp>False</stp>
        <stp>T</stp>
        <stp>ExcelInterval</stp>
        <stp/>
        <tr r="G7" s="3"/>
      </tp>
      <tp>
        <v>21418.212500000001</v>
        <stp/>
        <stp>StudyData</stp>
        <stp>ENQ</stp>
        <stp>BBnds</stp>
        <stp>MAType=Sim,Period1=20,InputChoice=Close,Percent=2,Divisor=0</stp>
        <stp>BMA</stp>
        <stp>5</stp>
        <stp>-9</stp>
        <stp>all</stp>
        <stp/>
        <stp/>
        <stp>False</stp>
        <stp>T</stp>
        <stp>ExcelInterval</stp>
        <stp/>
        <tr r="G12" s="3"/>
      </tp>
      <tp>
        <v>21417.924999999999</v>
        <stp/>
        <stp>StudyData</stp>
        <stp>ENQ</stp>
        <stp>BBnds</stp>
        <stp>MAType=Sim,Period1=20,InputChoice=Close,Percent=2,Divisor=0</stp>
        <stp>BMA</stp>
        <stp>5</stp>
        <stp>-8</stp>
        <stp>all</stp>
        <stp/>
        <stp/>
        <stp>False</stp>
        <stp>T</stp>
        <stp>ExcelInterval</stp>
        <stp/>
        <tr r="G11" s="3"/>
      </tp>
      <tp>
        <v>45630.315972222219</v>
        <stp/>
        <stp>StudyData</stp>
        <stp>ENQ</stp>
        <stp>BBnds</stp>
        <stp>MAType=Sim,Period1=20,InputChoice=Close,Percent=2,Divisor=0</stp>
        <stp>Time</stp>
        <stp>5</stp>
        <stp>0</stp>
        <stp>all</stp>
        <stp/>
        <stp/>
        <stp>False</stp>
        <stp>T</stp>
        <stp>ExcelInterval</stp>
        <stp/>
        <tr r="F3" s="3"/>
      </tp>
      <tp>
        <v>21419.9523809524</v>
        <stp/>
        <stp>StudyData</stp>
        <stp>ENQ</stp>
        <stp>MA</stp>
        <stp>MAType=Sim,Period=21,InputChoice=Close</stp>
        <stp>MA</stp>
        <stp>5</stp>
        <stp>0</stp>
        <stp>all</stp>
        <stp/>
        <stp/>
        <stp>False</stp>
        <stp>T</stp>
        <stp>ExcelInterval</stp>
        <stp/>
        <tr r="G3" s="2"/>
      </tp>
      <tp>
        <v>45630.315972222219</v>
        <stp/>
        <stp>StudyData</stp>
        <stp>ENQ</stp>
        <stp>Para</stp>
        <stp>StepValue=0.02,StartValue=0.02,MaxValue=0.2,AtTick=0</stp>
        <stp>Time</stp>
        <stp>5</stp>
        <stp>0</stp>
        <stp>all</stp>
        <stp/>
        <stp/>
        <stp>False</stp>
        <stp>T</stp>
        <stp>ExcelInterval</stp>
        <stp/>
        <tr r="H3" s="7"/>
      </tp>
      <tp>
        <v>6079.5375000000004</v>
        <stp/>
        <stp>StudyData</stp>
        <stp>EP</stp>
        <stp>BBnds</stp>
        <stp>MAType=Sim,Period1=20,InputChoice=Close,Percent=2,Divisor=0</stp>
        <stp>BMA</stp>
        <stp>5</stp>
        <stp>-18</stp>
        <stp>all</stp>
        <stp/>
        <stp/>
        <stp>False</stp>
        <stp>T</stp>
        <stp>ExcelInterval</stp>
        <stp/>
        <tr r="B21" s="3"/>
      </tp>
      <tp>
        <v>6076.5363543854</v>
        <stp/>
        <stp>StudyData</stp>
        <stp>EP</stp>
        <stp>BBnds</stp>
        <stp>MAType=Sim,Period1=20,InputChoice=Close,Percent=2,Divisor=0</stp>
        <stp>BLO</stp>
        <stp>5</stp>
        <stp>-18</stp>
        <stp>all</stp>
        <stp/>
        <stp/>
        <stp>False</stp>
        <stp>T</stp>
        <stp>ExcelInterval</stp>
        <stp/>
        <tr r="D21" s="3"/>
      </tp>
      <tp>
        <v>6082.5386456145998</v>
        <stp/>
        <stp>StudyData</stp>
        <stp>EP</stp>
        <stp>BBnds</stp>
        <stp>MAType=Sim,Period1=20,InputChoice=Close,Percent=2,Divisor=0</stp>
        <stp>BHI</stp>
        <stp>5</stp>
        <stp>-18</stp>
        <stp>all</stp>
        <stp/>
        <stp/>
        <stp>False</stp>
        <stp>T</stp>
        <stp>ExcelInterval</stp>
        <stp/>
        <tr r="C21" s="3"/>
      </tp>
      <tp>
        <v>6079.25</v>
        <stp/>
        <stp>StudyData</stp>
        <stp>EP</stp>
        <stp>BBnds</stp>
        <stp>MAType=Sim,Period1=20,InputChoice=Close,Percent=2,Divisor=0</stp>
        <stp>BMA</stp>
        <stp>5</stp>
        <stp>-19</stp>
        <stp>all</stp>
        <stp/>
        <stp/>
        <stp>False</stp>
        <stp>T</stp>
        <stp>ExcelInterval</stp>
        <stp/>
        <tr r="B22" s="3"/>
      </tp>
      <tp>
        <v>6076.1475815884996</v>
        <stp/>
        <stp>StudyData</stp>
        <stp>EP</stp>
        <stp>BBnds</stp>
        <stp>MAType=Sim,Period1=20,InputChoice=Close,Percent=2,Divisor=0</stp>
        <stp>BLO</stp>
        <stp>5</stp>
        <stp>-19</stp>
        <stp>all</stp>
        <stp/>
        <stp/>
        <stp>False</stp>
        <stp>T</stp>
        <stp>ExcelInterval</stp>
        <stp/>
        <tr r="D22" s="3"/>
      </tp>
      <tp>
        <v>6082.3524184115004</v>
        <stp/>
        <stp>StudyData</stp>
        <stp>EP</stp>
        <stp>BBnds</stp>
        <stp>MAType=Sim,Period1=20,InputChoice=Close,Percent=2,Divisor=0</stp>
        <stp>BHI</stp>
        <stp>5</stp>
        <stp>-19</stp>
        <stp>all</stp>
        <stp/>
        <stp/>
        <stp>False</stp>
        <stp>T</stp>
        <stp>ExcelInterval</stp>
        <stp/>
        <tr r="C22" s="3"/>
      </tp>
      <tp>
        <v>6080.5625</v>
        <stp/>
        <stp>StudyData</stp>
        <stp>EP</stp>
        <stp>BBnds</stp>
        <stp>MAType=Sim,Period1=20,InputChoice=Close,Percent=2,Divisor=0</stp>
        <stp>BMA</stp>
        <stp>5</stp>
        <stp>-12</stp>
        <stp>all</stp>
        <stp/>
        <stp/>
        <stp>False</stp>
        <stp>T</stp>
        <stp>ExcelInterval</stp>
        <stp/>
        <tr r="B15" s="3"/>
      </tp>
      <tp>
        <v>6078.4360299202999</v>
        <stp/>
        <stp>StudyData</stp>
        <stp>EP</stp>
        <stp>BBnds</stp>
        <stp>MAType=Sim,Period1=20,InputChoice=Close,Percent=2,Divisor=0</stp>
        <stp>BLO</stp>
        <stp>5</stp>
        <stp>-12</stp>
        <stp>all</stp>
        <stp/>
        <stp/>
        <stp>False</stp>
        <stp>T</stp>
        <stp>ExcelInterval</stp>
        <stp/>
        <tr r="D15" s="3"/>
      </tp>
      <tp>
        <v>6082.6889700797001</v>
        <stp/>
        <stp>StudyData</stp>
        <stp>EP</stp>
        <stp>BBnds</stp>
        <stp>MAType=Sim,Period1=20,InputChoice=Close,Percent=2,Divisor=0</stp>
        <stp>BHI</stp>
        <stp>5</stp>
        <stp>-12</stp>
        <stp>all</stp>
        <stp/>
        <stp/>
        <stp>False</stp>
        <stp>T</stp>
        <stp>ExcelInterval</stp>
        <stp/>
        <tr r="C15" s="3"/>
      </tp>
      <tp>
        <v>6080.45</v>
        <stp/>
        <stp>StudyData</stp>
        <stp>EP</stp>
        <stp>BBnds</stp>
        <stp>MAType=Sim,Period1=20,InputChoice=Close,Percent=2,Divisor=0</stp>
        <stp>BMA</stp>
        <stp>5</stp>
        <stp>-13</stp>
        <stp>all</stp>
        <stp/>
        <stp/>
        <stp>False</stp>
        <stp>T</stp>
        <stp>ExcelInterval</stp>
        <stp/>
        <tr r="B16" s="3"/>
      </tp>
      <tp>
        <v>6078.1445716233002</v>
        <stp/>
        <stp>StudyData</stp>
        <stp>EP</stp>
        <stp>BBnds</stp>
        <stp>MAType=Sim,Period1=20,InputChoice=Close,Percent=2,Divisor=0</stp>
        <stp>BLO</stp>
        <stp>5</stp>
        <stp>-13</stp>
        <stp>all</stp>
        <stp/>
        <stp/>
        <stp>False</stp>
        <stp>T</stp>
        <stp>ExcelInterval</stp>
        <stp/>
        <tr r="D16" s="3"/>
      </tp>
      <tp>
        <v>6082.7554283767004</v>
        <stp/>
        <stp>StudyData</stp>
        <stp>EP</stp>
        <stp>BBnds</stp>
        <stp>MAType=Sim,Period1=20,InputChoice=Close,Percent=2,Divisor=0</stp>
        <stp>BHI</stp>
        <stp>5</stp>
        <stp>-13</stp>
        <stp>all</stp>
        <stp/>
        <stp/>
        <stp>False</stp>
        <stp>T</stp>
        <stp>ExcelInterval</stp>
        <stp/>
        <tr r="C16" s="3"/>
      </tp>
      <tp>
        <v>6080.7124999999996</v>
        <stp/>
        <stp>StudyData</stp>
        <stp>EP</stp>
        <stp>BBnds</stp>
        <stp>MAType=Sim,Period1=20,InputChoice=Close,Percent=2,Divisor=0</stp>
        <stp>BMA</stp>
        <stp>5</stp>
        <stp>-10</stp>
        <stp>all</stp>
        <stp/>
        <stp/>
        <stp>False</stp>
        <stp>T</stp>
        <stp>ExcelInterval</stp>
        <stp/>
        <tr r="B13" s="3"/>
      </tp>
      <tp>
        <v>6078.6983314371</v>
        <stp/>
        <stp>StudyData</stp>
        <stp>EP</stp>
        <stp>BBnds</stp>
        <stp>MAType=Sim,Period1=20,InputChoice=Close,Percent=2,Divisor=0</stp>
        <stp>BLO</stp>
        <stp>5</stp>
        <stp>-10</stp>
        <stp>all</stp>
        <stp/>
        <stp/>
        <stp>False</stp>
        <stp>T</stp>
        <stp>ExcelInterval</stp>
        <stp/>
        <tr r="D13" s="3"/>
      </tp>
      <tp>
        <v>6082.7266685630002</v>
        <stp/>
        <stp>StudyData</stp>
        <stp>EP</stp>
        <stp>BBnds</stp>
        <stp>MAType=Sim,Period1=20,InputChoice=Close,Percent=2,Divisor=0</stp>
        <stp>BHI</stp>
        <stp>5</stp>
        <stp>-10</stp>
        <stp>all</stp>
        <stp/>
        <stp/>
        <stp>False</stp>
        <stp>T</stp>
        <stp>ExcelInterval</stp>
        <stp/>
        <tr r="C13" s="3"/>
      </tp>
      <tp>
        <v>6080.6125000000002</v>
        <stp/>
        <stp>StudyData</stp>
        <stp>EP</stp>
        <stp>BBnds</stp>
        <stp>MAType=Sim,Period1=20,InputChoice=Close,Percent=2,Divisor=0</stp>
        <stp>BMA</stp>
        <stp>5</stp>
        <stp>-11</stp>
        <stp>all</stp>
        <stp/>
        <stp/>
        <stp>False</stp>
        <stp>T</stp>
        <stp>ExcelInterval</stp>
        <stp/>
        <tr r="B14" s="3"/>
      </tp>
      <tp>
        <v>6078.5663145244998</v>
        <stp/>
        <stp>StudyData</stp>
        <stp>EP</stp>
        <stp>BBnds</stp>
        <stp>MAType=Sim,Period1=20,InputChoice=Close,Percent=2,Divisor=0</stp>
        <stp>BLO</stp>
        <stp>5</stp>
        <stp>-11</stp>
        <stp>all</stp>
        <stp/>
        <stp/>
        <stp>False</stp>
        <stp>T</stp>
        <stp>ExcelInterval</stp>
        <stp/>
        <tr r="D14" s="3"/>
      </tp>
      <tp>
        <v>6082.6586854754996</v>
        <stp/>
        <stp>StudyData</stp>
        <stp>EP</stp>
        <stp>BBnds</stp>
        <stp>MAType=Sim,Period1=20,InputChoice=Close,Percent=2,Divisor=0</stp>
        <stp>BHI</stp>
        <stp>5</stp>
        <stp>-11</stp>
        <stp>all</stp>
        <stp/>
        <stp/>
        <stp>False</stp>
        <stp>T</stp>
        <stp>ExcelInterval</stp>
        <stp/>
        <tr r="C14" s="3"/>
      </tp>
      <tp>
        <v>6080.0249999999996</v>
        <stp/>
        <stp>StudyData</stp>
        <stp>EP</stp>
        <stp>BBnds</stp>
        <stp>MAType=Sim,Period1=20,InputChoice=Close,Percent=2,Divisor=0</stp>
        <stp>BMA</stp>
        <stp>5</stp>
        <stp>-16</stp>
        <stp>all</stp>
        <stp/>
        <stp/>
        <stp>False</stp>
        <stp>T</stp>
        <stp>ExcelInterval</stp>
        <stp/>
        <tr r="B19" s="3"/>
      </tp>
      <tp>
        <v>6077.4418817293999</v>
        <stp/>
        <stp>StudyData</stp>
        <stp>EP</stp>
        <stp>BBnds</stp>
        <stp>MAType=Sim,Period1=20,InputChoice=Close,Percent=2,Divisor=0</stp>
        <stp>BLO</stp>
        <stp>5</stp>
        <stp>-16</stp>
        <stp>all</stp>
        <stp/>
        <stp/>
        <stp>False</stp>
        <stp>T</stp>
        <stp>ExcelInterval</stp>
        <stp/>
        <tr r="D19" s="3"/>
      </tp>
      <tp>
        <v>6082.6081182706002</v>
        <stp/>
        <stp>StudyData</stp>
        <stp>EP</stp>
        <stp>BBnds</stp>
        <stp>MAType=Sim,Period1=20,InputChoice=Close,Percent=2,Divisor=0</stp>
        <stp>BHI</stp>
        <stp>5</stp>
        <stp>-16</stp>
        <stp>all</stp>
        <stp/>
        <stp/>
        <stp>False</stp>
        <stp>T</stp>
        <stp>ExcelInterval</stp>
        <stp/>
        <tr r="C19" s="3"/>
      </tp>
      <tp>
        <v>6079.7875000000004</v>
        <stp/>
        <stp>StudyData</stp>
        <stp>EP</stp>
        <stp>BBnds</stp>
        <stp>MAType=Sim,Period1=20,InputChoice=Close,Percent=2,Divisor=0</stp>
        <stp>BMA</stp>
        <stp>5</stp>
        <stp>-17</stp>
        <stp>all</stp>
        <stp/>
        <stp/>
        <stp>False</stp>
        <stp>T</stp>
        <stp>ExcelInterval</stp>
        <stp/>
        <tr r="B20" s="3"/>
      </tp>
      <tp>
        <v>6077.0158804373996</v>
        <stp/>
        <stp>StudyData</stp>
        <stp>EP</stp>
        <stp>BBnds</stp>
        <stp>MAType=Sim,Period1=20,InputChoice=Close,Percent=2,Divisor=0</stp>
        <stp>BLO</stp>
        <stp>5</stp>
        <stp>-17</stp>
        <stp>all</stp>
        <stp/>
        <stp/>
        <stp>False</stp>
        <stp>T</stp>
        <stp>ExcelInterval</stp>
        <stp/>
        <tr r="D20" s="3"/>
      </tp>
      <tp>
        <v>6082.5591195626002</v>
        <stp/>
        <stp>StudyData</stp>
        <stp>EP</stp>
        <stp>BBnds</stp>
        <stp>MAType=Sim,Period1=20,InputChoice=Close,Percent=2,Divisor=0</stp>
        <stp>BHI</stp>
        <stp>5</stp>
        <stp>-17</stp>
        <stp>all</stp>
        <stp/>
        <stp/>
        <stp>False</stp>
        <stp>T</stp>
        <stp>ExcelInterval</stp>
        <stp/>
        <tr r="C20" s="3"/>
      </tp>
      <tp>
        <v>6080.3</v>
        <stp/>
        <stp>StudyData</stp>
        <stp>EP</stp>
        <stp>BBnds</stp>
        <stp>MAType=Sim,Period1=20,InputChoice=Close,Percent=2,Divisor=0</stp>
        <stp>BMA</stp>
        <stp>5</stp>
        <stp>-14</stp>
        <stp>all</stp>
        <stp/>
        <stp/>
        <stp>False</stp>
        <stp>T</stp>
        <stp>ExcelInterval</stp>
        <stp/>
        <tr r="B17" s="3"/>
      </tp>
      <tp>
        <v>6077.8372779288002</v>
        <stp/>
        <stp>StudyData</stp>
        <stp>EP</stp>
        <stp>BBnds</stp>
        <stp>MAType=Sim,Period1=20,InputChoice=Close,Percent=2,Divisor=0</stp>
        <stp>BLO</stp>
        <stp>5</stp>
        <stp>-14</stp>
        <stp>all</stp>
        <stp/>
        <stp/>
        <stp>False</stp>
        <stp>T</stp>
        <stp>ExcelInterval</stp>
        <stp/>
        <tr r="D17" s="3"/>
      </tp>
      <tp>
        <v>6082.7627220712002</v>
        <stp/>
        <stp>StudyData</stp>
        <stp>EP</stp>
        <stp>BBnds</stp>
        <stp>MAType=Sim,Period1=20,InputChoice=Close,Percent=2,Divisor=0</stp>
        <stp>BHI</stp>
        <stp>5</stp>
        <stp>-14</stp>
        <stp>all</stp>
        <stp/>
        <stp/>
        <stp>False</stp>
        <stp>T</stp>
        <stp>ExcelInterval</stp>
        <stp/>
        <tr r="C17" s="3"/>
      </tp>
      <tp>
        <v>6080.1750000000002</v>
        <stp/>
        <stp>StudyData</stp>
        <stp>EP</stp>
        <stp>BBnds</stp>
        <stp>MAType=Sim,Period1=20,InputChoice=Close,Percent=2,Divisor=0</stp>
        <stp>BMA</stp>
        <stp>5</stp>
        <stp>-15</stp>
        <stp>all</stp>
        <stp/>
        <stp/>
        <stp>False</stp>
        <stp>T</stp>
        <stp>ExcelInterval</stp>
        <stp/>
        <tr r="B18" s="3"/>
      </tp>
      <tp>
        <v>6077.6152148527999</v>
        <stp/>
        <stp>StudyData</stp>
        <stp>EP</stp>
        <stp>BBnds</stp>
        <stp>MAType=Sim,Period1=20,InputChoice=Close,Percent=2,Divisor=0</stp>
        <stp>BLO</stp>
        <stp>5</stp>
        <stp>-15</stp>
        <stp>all</stp>
        <stp/>
        <stp/>
        <stp>False</stp>
        <stp>T</stp>
        <stp>ExcelInterval</stp>
        <stp/>
        <tr r="D18" s="3"/>
      </tp>
      <tp>
        <v>6082.7347851471995</v>
        <stp/>
        <stp>StudyData</stp>
        <stp>EP</stp>
        <stp>BBnds</stp>
        <stp>MAType=Sim,Period1=20,InputChoice=Close,Percent=2,Divisor=0</stp>
        <stp>BHI</stp>
        <stp>5</stp>
        <stp>-15</stp>
        <stp>all</stp>
        <stp/>
        <stp/>
        <stp>False</stp>
        <stp>T</stp>
        <stp>ExcelInterval</stp>
        <stp/>
        <tr r="C18" s="3"/>
      </tp>
      <tp>
        <v>44978</v>
        <stp/>
        <stp>ContractData</stp>
        <stp>YM</stp>
        <stp>LastTrade</stp>
        <stp/>
        <stp>T</stp>
        <tr r="D20" s="1"/>
      </tp>
      <tp>
        <v>-0.21875</v>
        <stp/>
        <stp>StudyData</stp>
        <stp>ENQ</stp>
        <stp>Osc</stp>
        <stp>Offset1=0,MAType1=Sim,Period1=4,InputChoice1=Close,Offset2=0,MAType2=Sim,Period2=8,InputChoice2=Close</stp>
        <stp>Osc</stp>
        <stp>5</stp>
        <stp>-19</stp>
        <stp>all</stp>
        <stp/>
        <stp/>
        <stp>False</stp>
        <stp>T</stp>
        <stp>ExcelInterval</stp>
        <stp/>
        <tr r="G22" s="4"/>
      </tp>
      <tp>
        <v>-0.53125</v>
        <stp/>
        <stp>StudyData</stp>
        <stp>ENQ</stp>
        <stp>Osc</stp>
        <stp>Offset1=0,MAType1=Sim,Period1=4,InputChoice1=Close,Offset2=0,MAType2=Sim,Period2=8,InputChoice2=Close</stp>
        <stp>Osc</stp>
        <stp>5</stp>
        <stp>-18</stp>
        <stp>all</stp>
        <stp/>
        <stp/>
        <stp>False</stp>
        <stp>T</stp>
        <stp>ExcelInterval</stp>
        <stp/>
        <tr r="G21" s="4"/>
      </tp>
      <tp>
        <v>-0.375</v>
        <stp/>
        <stp>StudyData</stp>
        <stp>ENQ</stp>
        <stp>Osc</stp>
        <stp>Offset1=0,MAType1=Sim,Period1=4,InputChoice1=Close,Offset2=0,MAType2=Sim,Period2=8,InputChoice2=Close</stp>
        <stp>Osc</stp>
        <stp>5</stp>
        <stp>-17</stp>
        <stp>all</stp>
        <stp/>
        <stp/>
        <stp>False</stp>
        <stp>T</stp>
        <stp>ExcelInterval</stp>
        <stp/>
        <tr r="G20" s="4"/>
      </tp>
      <tp>
        <v>-0.1875</v>
        <stp/>
        <stp>StudyData</stp>
        <stp>ENQ</stp>
        <stp>Osc</stp>
        <stp>Offset1=0,MAType1=Sim,Period1=4,InputChoice1=Close,Offset2=0,MAType2=Sim,Period2=8,InputChoice2=Close</stp>
        <stp>Osc</stp>
        <stp>5</stp>
        <stp>-16</stp>
        <stp>all</stp>
        <stp/>
        <stp/>
        <stp>False</stp>
        <stp>T</stp>
        <stp>ExcelInterval</stp>
        <stp/>
        <tr r="G19" s="4"/>
      </tp>
      <tp>
        <v>-0.8125</v>
        <stp/>
        <stp>StudyData</stp>
        <stp>ENQ</stp>
        <stp>Osc</stp>
        <stp>Offset1=0,MAType1=Sim,Period1=4,InputChoice1=Close,Offset2=0,MAType2=Sim,Period2=8,InputChoice2=Close</stp>
        <stp>Osc</stp>
        <stp>5</stp>
        <stp>-15</stp>
        <stp>all</stp>
        <stp/>
        <stp/>
        <stp>False</stp>
        <stp>T</stp>
        <stp>ExcelInterval</stp>
        <stp/>
        <tr r="G18" s="4"/>
      </tp>
      <tp>
        <v>-1.25</v>
        <stp/>
        <stp>StudyData</stp>
        <stp>ENQ</stp>
        <stp>Osc</stp>
        <stp>Offset1=0,MAType1=Sim,Period1=4,InputChoice1=Close,Offset2=0,MAType2=Sim,Period2=8,InputChoice2=Close</stp>
        <stp>Osc</stp>
        <stp>5</stp>
        <stp>-14</stp>
        <stp>all</stp>
        <stp/>
        <stp/>
        <stp>False</stp>
        <stp>T</stp>
        <stp>ExcelInterval</stp>
        <stp/>
        <tr r="G17" s="4"/>
      </tp>
      <tp>
        <v>-0.46875</v>
        <stp/>
        <stp>StudyData</stp>
        <stp>ENQ</stp>
        <stp>Osc</stp>
        <stp>Offset1=0,MAType1=Sim,Period1=4,InputChoice1=Close,Offset2=0,MAType2=Sim,Period2=8,InputChoice2=Close</stp>
        <stp>Osc</stp>
        <stp>5</stp>
        <stp>-13</stp>
        <stp>all</stp>
        <stp/>
        <stp/>
        <stp>False</stp>
        <stp>T</stp>
        <stp>ExcelInterval</stp>
        <stp/>
        <tr r="G16" s="4"/>
      </tp>
      <tp>
        <v>-0.3125</v>
        <stp/>
        <stp>StudyData</stp>
        <stp>ENQ</stp>
        <stp>Osc</stp>
        <stp>Offset1=0,MAType1=Sim,Period1=4,InputChoice1=Close,Offset2=0,MAType2=Sim,Period2=8,InputChoice2=Close</stp>
        <stp>Osc</stp>
        <stp>5</stp>
        <stp>-12</stp>
        <stp>all</stp>
        <stp/>
        <stp/>
        <stp>False</stp>
        <stp>T</stp>
        <stp>ExcelInterval</stp>
        <stp/>
        <tr r="G15" s="4"/>
      </tp>
      <tp>
        <v>0.5</v>
        <stp/>
        <stp>StudyData</stp>
        <stp>ENQ</stp>
        <stp>Osc</stp>
        <stp>Offset1=0,MAType1=Sim,Period1=4,InputChoice1=Close,Offset2=0,MAType2=Sim,Period2=8,InputChoice2=Close</stp>
        <stp>Osc</stp>
        <stp>5</stp>
        <stp>-11</stp>
        <stp>all</stp>
        <stp/>
        <stp/>
        <stp>False</stp>
        <stp>T</stp>
        <stp>ExcelInterval</stp>
        <stp/>
        <tr r="G14" s="4"/>
      </tp>
      <tp>
        <v>1.5</v>
        <stp/>
        <stp>StudyData</stp>
        <stp>ENQ</stp>
        <stp>Osc</stp>
        <stp>Offset1=0,MAType1=Sim,Period1=4,InputChoice1=Close,Offset2=0,MAType2=Sim,Period2=8,InputChoice2=Close</stp>
        <stp>Osc</stp>
        <stp>5</stp>
        <stp>-10</stp>
        <stp>all</stp>
        <stp/>
        <stp/>
        <stp>False</stp>
        <stp>T</stp>
        <stp>ExcelInterval</stp>
        <stp/>
        <tr r="G13" s="4"/>
      </tp>
      <tp>
        <v>21414.936062815999</v>
        <stp/>
        <stp>StudyData</stp>
        <stp>ENQ</stp>
        <stp>Para</stp>
        <stp>StepValue=0.02,StartValue=0.02,MaxValue=0.2,AtTick=0</stp>
        <stp>ParaUp</stp>
        <stp>5</stp>
        <stp>0</stp>
        <stp>all</stp>
        <stp/>
        <stp/>
        <stp>False</stp>
        <stp>T</stp>
        <stp>ExcelInterval</stp>
        <stp/>
        <tr r="J3" s="7"/>
      </tp>
      <tp>
        <v>21425.960387623301</v>
        <stp/>
        <stp>StudyData</stp>
        <stp>ENQ</stp>
        <stp>BBnds</stp>
        <stp>MAType=Sim,Period1=20,InputChoice=Close,Percent=2,Divisor=0</stp>
        <stp>BHI</stp>
        <stp>5</stp>
        <stp>-3</stp>
        <stp>all</stp>
        <stp/>
        <stp/>
        <stp>False</stp>
        <stp>T</stp>
        <stp>ExcelInterval</stp>
        <stp/>
        <tr r="H6" s="3"/>
      </tp>
      <tp>
        <v>21426.324262783401</v>
        <stp/>
        <stp>StudyData</stp>
        <stp>ENQ</stp>
        <stp>BBnds</stp>
        <stp>MAType=Sim,Period1=20,InputChoice=Close,Percent=2,Divisor=0</stp>
        <stp>BHI</stp>
        <stp>5</stp>
        <stp>-2</stp>
        <stp>all</stp>
        <stp/>
        <stp/>
        <stp>False</stp>
        <stp>T</stp>
        <stp>ExcelInterval</stp>
        <stp/>
        <tr r="H5" s="3"/>
      </tp>
      <tp>
        <v>21428.502625664201</v>
        <stp/>
        <stp>StudyData</stp>
        <stp>ENQ</stp>
        <stp>BBnds</stp>
        <stp>MAType=Sim,Period1=20,InputChoice=Close,Percent=2,Divisor=0</stp>
        <stp>BHI</stp>
        <stp>5</stp>
        <stp>-1</stp>
        <stp>all</stp>
        <stp/>
        <stp/>
        <stp>False</stp>
        <stp>T</stp>
        <stp>ExcelInterval</stp>
        <stp/>
        <tr r="H4" s="3"/>
      </tp>
      <tp>
        <v>21424.499472305601</v>
        <stp/>
        <stp>StudyData</stp>
        <stp>ENQ</stp>
        <stp>BBnds</stp>
        <stp>MAType=Sim,Period1=20,InputChoice=Close,Percent=2,Divisor=0</stp>
        <stp>BHI</stp>
        <stp>5</stp>
        <stp>-7</stp>
        <stp>all</stp>
        <stp/>
        <stp/>
        <stp>False</stp>
        <stp>T</stp>
        <stp>ExcelInterval</stp>
        <stp/>
        <tr r="H10" s="3"/>
      </tp>
      <tp>
        <v>21424.504498864899</v>
        <stp/>
        <stp>StudyData</stp>
        <stp>ENQ</stp>
        <stp>BBnds</stp>
        <stp>MAType=Sim,Period1=20,InputChoice=Close,Percent=2,Divisor=0</stp>
        <stp>BHI</stp>
        <stp>5</stp>
        <stp>-6</stp>
        <stp>all</stp>
        <stp/>
        <stp/>
        <stp>False</stp>
        <stp>T</stp>
        <stp>ExcelInterval</stp>
        <stp/>
        <tr r="H9" s="3"/>
      </tp>
      <tp>
        <v>21424.141894549801</v>
        <stp/>
        <stp>StudyData</stp>
        <stp>ENQ</stp>
        <stp>BBnds</stp>
        <stp>MAType=Sim,Period1=20,InputChoice=Close,Percent=2,Divisor=0</stp>
        <stp>BHI</stp>
        <stp>5</stp>
        <stp>-5</stp>
        <stp>all</stp>
        <stp/>
        <stp/>
        <stp>False</stp>
        <stp>T</stp>
        <stp>ExcelInterval</stp>
        <stp/>
        <tr r="H8" s="3"/>
      </tp>
      <tp>
        <v>21425.173693902601</v>
        <stp/>
        <stp>StudyData</stp>
        <stp>ENQ</stp>
        <stp>BBnds</stp>
        <stp>MAType=Sim,Period1=20,InputChoice=Close,Percent=2,Divisor=0</stp>
        <stp>BHI</stp>
        <stp>5</stp>
        <stp>-4</stp>
        <stp>all</stp>
        <stp/>
        <stp/>
        <stp>False</stp>
        <stp>T</stp>
        <stp>ExcelInterval</stp>
        <stp/>
        <tr r="H7" s="3"/>
      </tp>
      <tp>
        <v>21423.858903722699</v>
        <stp/>
        <stp>StudyData</stp>
        <stp>ENQ</stp>
        <stp>BBnds</stp>
        <stp>MAType=Sim,Period1=20,InputChoice=Close,Percent=2,Divisor=0</stp>
        <stp>BHI</stp>
        <stp>5</stp>
        <stp>-9</stp>
        <stp>all</stp>
        <stp/>
        <stp/>
        <stp>False</stp>
        <stp>T</stp>
        <stp>ExcelInterval</stp>
        <stp/>
        <tr r="H12" s="3"/>
      </tp>
      <tp>
        <v>21424.413643926098</v>
        <stp/>
        <stp>StudyData</stp>
        <stp>ENQ</stp>
        <stp>BBnds</stp>
        <stp>MAType=Sim,Period1=20,InputChoice=Close,Percent=2,Divisor=0</stp>
        <stp>BHI</stp>
        <stp>5</stp>
        <stp>-8</stp>
        <stp>all</stp>
        <stp/>
        <stp/>
        <stp>False</stp>
        <stp>T</stp>
        <stp>ExcelInterval</stp>
        <stp/>
        <tr r="H11" s="3"/>
      </tp>
      <tp>
        <v>72.249823395176435</v>
        <stp/>
        <stp>StudyData</stp>
        <stp>EP</stp>
        <stp>RSI</stp>
        <stp>Period=9,InputChoice=Close</stp>
        <stp>RSI</stp>
        <stp>5</stp>
        <stp>-19</stp>
        <stp>all</stp>
        <stp/>
        <stp/>
        <stp>False</stp>
        <stp>T</stp>
        <stp>ExcelInterval</stp>
        <stp/>
        <tr r="B22" s="6"/>
      </tp>
      <tp>
        <v>69.1699790071481</v>
        <stp/>
        <stp>StudyData</stp>
        <stp>EP</stp>
        <stp>RSI</stp>
        <stp>Period=9,InputChoice=Close</stp>
        <stp>RSI</stp>
        <stp>5</stp>
        <stp>-18</stp>
        <stp>all</stp>
        <stp/>
        <stp/>
        <stp>False</stp>
        <stp>T</stp>
        <stp>ExcelInterval</stp>
        <stp/>
        <tr r="B21" s="6"/>
      </tp>
      <tp>
        <v>61.595623697501708</v>
        <stp/>
        <stp>StudyData</stp>
        <stp>EP</stp>
        <stp>RSI</stp>
        <stp>Period=9,InputChoice=Close</stp>
        <stp>RSI</stp>
        <stp>5</stp>
        <stp>-15</stp>
        <stp>all</stp>
        <stp/>
        <stp/>
        <stp>False</stp>
        <stp>T</stp>
        <stp>ExcelInterval</stp>
        <stp/>
        <tr r="B18" s="6"/>
      </tp>
      <tp>
        <v>55.351441606168521</v>
        <stp/>
        <stp>StudyData</stp>
        <stp>EP</stp>
        <stp>RSI</stp>
        <stp>Period=9,InputChoice=Close</stp>
        <stp>RSI</stp>
        <stp>5</stp>
        <stp>-14</stp>
        <stp>all</stp>
        <stp/>
        <stp/>
        <stp>False</stp>
        <stp>T</stp>
        <stp>ExcelInterval</stp>
        <stp/>
        <tr r="B17" s="6"/>
      </tp>
      <tp>
        <v>63.116342673614085</v>
        <stp/>
        <stp>StudyData</stp>
        <stp>EP</stp>
        <stp>RSI</stp>
        <stp>Period=9,InputChoice=Close</stp>
        <stp>RSI</stp>
        <stp>5</stp>
        <stp>-17</stp>
        <stp>all</stp>
        <stp/>
        <stp/>
        <stp>False</stp>
        <stp>T</stp>
        <stp>ExcelInterval</stp>
        <stp/>
        <tr r="B20" s="6"/>
      </tp>
      <tp>
        <v>64.846895631750911</v>
        <stp/>
        <stp>StudyData</stp>
        <stp>EP</stp>
        <stp>RSI</stp>
        <stp>Period=9,InputChoice=Close</stp>
        <stp>RSI</stp>
        <stp>5</stp>
        <stp>-16</stp>
        <stp>all</stp>
        <stp/>
        <stp/>
        <stp>False</stp>
        <stp>T</stp>
        <stp>ExcelInterval</stp>
        <stp/>
        <tr r="B19" s="6"/>
      </tp>
      <tp>
        <v>45.916691270003462</v>
        <stp/>
        <stp>StudyData</stp>
        <stp>EP</stp>
        <stp>RSI</stp>
        <stp>Period=9,InputChoice=Close</stp>
        <stp>RSI</stp>
        <stp>5</stp>
        <stp>-11</stp>
        <stp>all</stp>
        <stp/>
        <stp/>
        <stp>False</stp>
        <stp>T</stp>
        <stp>ExcelInterval</stp>
        <stp/>
        <tr r="B14" s="6"/>
      </tp>
      <tp>
        <v>58.566543181397229</v>
        <stp/>
        <stp>StudyData</stp>
        <stp>EP</stp>
        <stp>RSI</stp>
        <stp>Period=9,InputChoice=Close</stp>
        <stp>RSI</stp>
        <stp>5</stp>
        <stp>-10</stp>
        <stp>all</stp>
        <stp/>
        <stp/>
        <stp>False</stp>
        <stp>T</stp>
        <stp>ExcelInterval</stp>
        <stp/>
        <tr r="B13" s="6"/>
      </tp>
      <tp>
        <v>57.760078485163852</v>
        <stp/>
        <stp>StudyData</stp>
        <stp>EP</stp>
        <stp>RSI</stp>
        <stp>Period=9,InputChoice=Close</stp>
        <stp>RSI</stp>
        <stp>5</stp>
        <stp>-13</stp>
        <stp>all</stp>
        <stp/>
        <stp/>
        <stp>False</stp>
        <stp>T</stp>
        <stp>ExcelInterval</stp>
        <stp/>
        <tr r="B16" s="6"/>
      </tp>
      <tp>
        <v>51.508042692151058</v>
        <stp/>
        <stp>StudyData</stp>
        <stp>EP</stp>
        <stp>RSI</stp>
        <stp>Period=9,InputChoice=Close</stp>
        <stp>RSI</stp>
        <stp>5</stp>
        <stp>-12</stp>
        <stp>all</stp>
        <stp/>
        <stp/>
        <stp>False</stp>
        <stp>T</stp>
        <stp>ExcelInterval</stp>
        <stp/>
        <tr r="B15" s="6"/>
      </tp>
      <tp>
        <v>45630.270833333336</v>
        <stp/>
        <stp>StudyData</stp>
        <stp>ENQ</stp>
        <stp>Mom</stp>
        <stp>Period=10,InputChoice=Close</stp>
        <stp>Time</stp>
        <stp>5</stp>
        <stp>-13</stp>
        <stp>all</stp>
        <stp/>
        <stp/>
        <stp>False</stp>
        <stp>T</stp>
        <stp>ExcelInterval</stp>
        <stp/>
        <tr r="F16" s="5"/>
      </tp>
      <tp>
        <v>45630.274305555555</v>
        <stp/>
        <stp>StudyData</stp>
        <stp>ENQ</stp>
        <stp>Mom</stp>
        <stp>Period=10,InputChoice=Close</stp>
        <stp>Time</stp>
        <stp>5</stp>
        <stp>-12</stp>
        <stp>all</stp>
        <stp/>
        <stp/>
        <stp>False</stp>
        <stp>T</stp>
        <stp>ExcelInterval</stp>
        <stp/>
        <tr r="F15" s="5"/>
      </tp>
      <tp>
        <v>45630.277777777781</v>
        <stp/>
        <stp>StudyData</stp>
        <stp>ENQ</stp>
        <stp>Mom</stp>
        <stp>Period=10,InputChoice=Close</stp>
        <stp>Time</stp>
        <stp>5</stp>
        <stp>-11</stp>
        <stp>all</stp>
        <stp/>
        <stp/>
        <stp>False</stp>
        <stp>T</stp>
        <stp>ExcelInterval</stp>
        <stp/>
        <tr r="F14" s="5"/>
      </tp>
      <tp>
        <v>45630.28125</v>
        <stp/>
        <stp>StudyData</stp>
        <stp>ENQ</stp>
        <stp>Mom</stp>
        <stp>Period=10,InputChoice=Close</stp>
        <stp>Time</stp>
        <stp>5</stp>
        <stp>-10</stp>
        <stp>all</stp>
        <stp/>
        <stp/>
        <stp>False</stp>
        <stp>T</stp>
        <stp>ExcelInterval</stp>
        <stp/>
        <tr r="F13" s="5"/>
      </tp>
      <tp>
        <v>45630.256944444445</v>
        <stp/>
        <stp>StudyData</stp>
        <stp>ENQ</stp>
        <stp>Mom</stp>
        <stp>Period=10,InputChoice=Close</stp>
        <stp>Time</stp>
        <stp>5</stp>
        <stp>-17</stp>
        <stp>all</stp>
        <stp/>
        <stp/>
        <stp>False</stp>
        <stp>T</stp>
        <stp>ExcelInterval</stp>
        <stp/>
        <tr r="F20" s="5"/>
      </tp>
      <tp>
        <v>45630.260416666664</v>
        <stp/>
        <stp>StudyData</stp>
        <stp>ENQ</stp>
        <stp>Mom</stp>
        <stp>Period=10,InputChoice=Close</stp>
        <stp>Time</stp>
        <stp>5</stp>
        <stp>-16</stp>
        <stp>all</stp>
        <stp/>
        <stp/>
        <stp>False</stp>
        <stp>T</stp>
        <stp>ExcelInterval</stp>
        <stp/>
        <tr r="F19" s="5"/>
      </tp>
      <tp>
        <v>45630.263888888891</v>
        <stp/>
        <stp>StudyData</stp>
        <stp>ENQ</stp>
        <stp>Mom</stp>
        <stp>Period=10,InputChoice=Close</stp>
        <stp>Time</stp>
        <stp>5</stp>
        <stp>-15</stp>
        <stp>all</stp>
        <stp/>
        <stp/>
        <stp>False</stp>
        <stp>T</stp>
        <stp>ExcelInterval</stp>
        <stp/>
        <tr r="F18" s="5"/>
      </tp>
      <tp>
        <v>45630.267361111109</v>
        <stp/>
        <stp>StudyData</stp>
        <stp>ENQ</stp>
        <stp>Mom</stp>
        <stp>Period=10,InputChoice=Close</stp>
        <stp>Time</stp>
        <stp>5</stp>
        <stp>-14</stp>
        <stp>all</stp>
        <stp/>
        <stp/>
        <stp>False</stp>
        <stp>T</stp>
        <stp>ExcelInterval</stp>
        <stp/>
        <tr r="F17" s="5"/>
      </tp>
      <tp>
        <v>45630.25</v>
        <stp/>
        <stp>StudyData</stp>
        <stp>ENQ</stp>
        <stp>Mom</stp>
        <stp>Period=10,InputChoice=Close</stp>
        <stp>Time</stp>
        <stp>5</stp>
        <stp>-19</stp>
        <stp>all</stp>
        <stp/>
        <stp/>
        <stp>False</stp>
        <stp>T</stp>
        <stp>ExcelInterval</stp>
        <stp/>
        <tr r="F22" s="5"/>
      </tp>
      <tp>
        <v>45630.253472222219</v>
        <stp/>
        <stp>StudyData</stp>
        <stp>ENQ</stp>
        <stp>Mom</stp>
        <stp>Period=10,InputChoice=Close</stp>
        <stp>Time</stp>
        <stp>5</stp>
        <stp>-18</stp>
        <stp>all</stp>
        <stp/>
        <stp/>
        <stp>False</stp>
        <stp>T</stp>
        <stp>ExcelInterval</stp>
        <stp/>
        <tr r="F21" s="5"/>
      </tp>
      <tp>
        <v>-1</v>
        <stp/>
        <stp>StudyData</stp>
        <stp>YM</stp>
        <stp>Para</stp>
        <stp>StepValue=0.02,StartValue=0.02,MaxValue=0.2,AtTick=0</stp>
        <stp>ParaDir</stp>
        <stp>5</stp>
        <stp>-5</stp>
        <stp>all</stp>
        <stp/>
        <stp/>
        <stp>False</stp>
        <stp>T</stp>
        <stp>ExcelInterval</stp>
        <stp/>
        <tr r="T8" s="7"/>
      </tp>
      <tp>
        <v>-1</v>
        <stp/>
        <stp>StudyData</stp>
        <stp>YM</stp>
        <stp>Para</stp>
        <stp>StepValue=0.02,StartValue=0.02,MaxValue=0.2,AtTick=0</stp>
        <stp>ParaDir</stp>
        <stp>5</stp>
        <stp>-4</stp>
        <stp>all</stp>
        <stp/>
        <stp/>
        <stp>False</stp>
        <stp>T</stp>
        <stp>ExcelInterval</stp>
        <stp/>
        <tr r="T7" s="7"/>
      </tp>
      <tp>
        <v>-1</v>
        <stp/>
        <stp>StudyData</stp>
        <stp>YM</stp>
        <stp>Para</stp>
        <stp>StepValue=0.02,StartValue=0.02,MaxValue=0.2,AtTick=0</stp>
        <stp>ParaDir</stp>
        <stp>5</stp>
        <stp>-7</stp>
        <stp>all</stp>
        <stp/>
        <stp/>
        <stp>False</stp>
        <stp>T</stp>
        <stp>ExcelInterval</stp>
        <stp/>
        <tr r="T10" s="7"/>
      </tp>
      <tp>
        <v>-1</v>
        <stp/>
        <stp>StudyData</stp>
        <stp>YM</stp>
        <stp>Para</stp>
        <stp>StepValue=0.02,StartValue=0.02,MaxValue=0.2,AtTick=0</stp>
        <stp>ParaDir</stp>
        <stp>5</stp>
        <stp>-6</stp>
        <stp>all</stp>
        <stp/>
        <stp/>
        <stp>False</stp>
        <stp>T</stp>
        <stp>ExcelInterval</stp>
        <stp/>
        <tr r="T9" s="7"/>
      </tp>
      <tp>
        <v>-1</v>
        <stp/>
        <stp>StudyData</stp>
        <stp>YM</stp>
        <stp>Para</stp>
        <stp>StepValue=0.02,StartValue=0.02,MaxValue=0.2,AtTick=0</stp>
        <stp>ParaDir</stp>
        <stp>5</stp>
        <stp>-1</stp>
        <stp>all</stp>
        <stp/>
        <stp/>
        <stp>False</stp>
        <stp>T</stp>
        <stp>ExcelInterval</stp>
        <stp/>
        <tr r="T4" s="7"/>
      </tp>
      <tp>
        <v>-1</v>
        <stp/>
        <stp>StudyData</stp>
        <stp>YM</stp>
        <stp>Para</stp>
        <stp>StepValue=0.02,StartValue=0.02,MaxValue=0.2,AtTick=0</stp>
        <stp>ParaDir</stp>
        <stp>5</stp>
        <stp>-3</stp>
        <stp>all</stp>
        <stp/>
        <stp/>
        <stp>False</stp>
        <stp>T</stp>
        <stp>ExcelInterval</stp>
        <stp/>
        <tr r="T6" s="7"/>
      </tp>
      <tp>
        <v>-1</v>
        <stp/>
        <stp>StudyData</stp>
        <stp>YM</stp>
        <stp>Para</stp>
        <stp>StepValue=0.02,StartValue=0.02,MaxValue=0.2,AtTick=0</stp>
        <stp>ParaDir</stp>
        <stp>5</stp>
        <stp>-2</stp>
        <stp>all</stp>
        <stp/>
        <stp/>
        <stp>False</stp>
        <stp>T</stp>
        <stp>ExcelInterval</stp>
        <stp/>
        <tr r="T5" s="7"/>
      </tp>
      <tp>
        <v>-1</v>
        <stp/>
        <stp>StudyData</stp>
        <stp>YM</stp>
        <stp>Para</stp>
        <stp>StepValue=0.02,StartValue=0.02,MaxValue=0.2,AtTick=0</stp>
        <stp>ParaDir</stp>
        <stp>5</stp>
        <stp>-9</stp>
        <stp>all</stp>
        <stp/>
        <stp/>
        <stp>False</stp>
        <stp>T</stp>
        <stp>ExcelInterval</stp>
        <stp/>
        <tr r="T12" s="7"/>
      </tp>
      <tp>
        <v>-1</v>
        <stp/>
        <stp>StudyData</stp>
        <stp>YM</stp>
        <stp>Para</stp>
        <stp>StepValue=0.02,StartValue=0.02,MaxValue=0.2,AtTick=0</stp>
        <stp>ParaDir</stp>
        <stp>5</stp>
        <stp>-8</stp>
        <stp>all</stp>
        <stp/>
        <stp/>
        <stp>False</stp>
        <stp>T</stp>
        <stp>ExcelInterval</stp>
        <stp/>
        <tr r="T11" s="7"/>
      </tp>
      <tp>
        <v>-1</v>
        <stp/>
        <stp>StudyData</stp>
        <stp>EP</stp>
        <stp>Para</stp>
        <stp>StepValue=0.02,StartValue=0.02,MaxValue=0.2,AtTick=0</stp>
        <stp>ParaDir</stp>
        <stp>5</stp>
        <stp>-9</stp>
        <stp>all</stp>
        <stp/>
        <stp/>
        <stp>False</stp>
        <stp>T</stp>
        <stp>ExcelInterval</stp>
        <stp/>
        <tr r="F12" s="7"/>
      </tp>
      <tp>
        <v>-1</v>
        <stp/>
        <stp>StudyData</stp>
        <stp>EP</stp>
        <stp>Para</stp>
        <stp>StepValue=0.02,StartValue=0.02,MaxValue=0.2,AtTick=0</stp>
        <stp>ParaDir</stp>
        <stp>5</stp>
        <stp>-8</stp>
        <stp>all</stp>
        <stp/>
        <stp/>
        <stp>False</stp>
        <stp>T</stp>
        <stp>ExcelInterval</stp>
        <stp/>
        <tr r="F11" s="7"/>
      </tp>
      <tp>
        <v>1</v>
        <stp/>
        <stp>StudyData</stp>
        <stp>EP</stp>
        <stp>Para</stp>
        <stp>StepValue=0.02,StartValue=0.02,MaxValue=0.2,AtTick=0</stp>
        <stp>ParaDir</stp>
        <stp>5</stp>
        <stp>-1</stp>
        <stp>all</stp>
        <stp/>
        <stp/>
        <stp>False</stp>
        <stp>T</stp>
        <stp>ExcelInterval</stp>
        <stp/>
        <tr r="F4" s="7"/>
      </tp>
      <tp>
        <v>1</v>
        <stp/>
        <stp>StudyData</stp>
        <stp>EP</stp>
        <stp>Para</stp>
        <stp>StepValue=0.02,StartValue=0.02,MaxValue=0.2,AtTick=0</stp>
        <stp>ParaDir</stp>
        <stp>5</stp>
        <stp>-3</stp>
        <stp>all</stp>
        <stp/>
        <stp/>
        <stp>False</stp>
        <stp>T</stp>
        <stp>ExcelInterval</stp>
        <stp/>
        <tr r="F6" s="7"/>
      </tp>
      <tp>
        <v>1</v>
        <stp/>
        <stp>StudyData</stp>
        <stp>EP</stp>
        <stp>Para</stp>
        <stp>StepValue=0.02,StartValue=0.02,MaxValue=0.2,AtTick=0</stp>
        <stp>ParaDir</stp>
        <stp>5</stp>
        <stp>-2</stp>
        <stp>all</stp>
        <stp/>
        <stp/>
        <stp>False</stp>
        <stp>T</stp>
        <stp>ExcelInterval</stp>
        <stp/>
        <tr r="F5" s="7"/>
      </tp>
      <tp>
        <v>1</v>
        <stp/>
        <stp>StudyData</stp>
        <stp>EP</stp>
        <stp>Para</stp>
        <stp>StepValue=0.02,StartValue=0.02,MaxValue=0.2,AtTick=0</stp>
        <stp>ParaDir</stp>
        <stp>5</stp>
        <stp>-5</stp>
        <stp>all</stp>
        <stp/>
        <stp/>
        <stp>False</stp>
        <stp>T</stp>
        <stp>ExcelInterval</stp>
        <stp/>
        <tr r="F8" s="7"/>
      </tp>
      <tp>
        <v>1</v>
        <stp/>
        <stp>StudyData</stp>
        <stp>EP</stp>
        <stp>Para</stp>
        <stp>StepValue=0.02,StartValue=0.02,MaxValue=0.2,AtTick=0</stp>
        <stp>ParaDir</stp>
        <stp>5</stp>
        <stp>-4</stp>
        <stp>all</stp>
        <stp/>
        <stp/>
        <stp>False</stp>
        <stp>T</stp>
        <stp>ExcelInterval</stp>
        <stp/>
        <tr r="F7" s="7"/>
      </tp>
      <tp>
        <v>-1</v>
        <stp/>
        <stp>StudyData</stp>
        <stp>EP</stp>
        <stp>Para</stp>
        <stp>StepValue=0.02,StartValue=0.02,MaxValue=0.2,AtTick=0</stp>
        <stp>ParaDir</stp>
        <stp>5</stp>
        <stp>-7</stp>
        <stp>all</stp>
        <stp/>
        <stp/>
        <stp>False</stp>
        <stp>T</stp>
        <stp>ExcelInterval</stp>
        <stp/>
        <tr r="F10" s="7"/>
      </tp>
      <tp>
        <v>-1</v>
        <stp/>
        <stp>StudyData</stp>
        <stp>EP</stp>
        <stp>Para</stp>
        <stp>StepValue=0.02,StartValue=0.02,MaxValue=0.2,AtTick=0</stp>
        <stp>ParaDir</stp>
        <stp>5</stp>
        <stp>-6</stp>
        <stp>all</stp>
        <stp/>
        <stp/>
        <stp>False</stp>
        <stp>T</stp>
        <stp>ExcelInterval</stp>
        <stp/>
        <tr r="F9" s="7"/>
      </tp>
      <tp>
        <v>170</v>
        <stp/>
        <stp>ContractData</stp>
        <stp>YM</stp>
        <stp>NetLastTradeToday</stp>
        <stp/>
        <stp>T</stp>
        <tr r="E20" s="1"/>
      </tp>
      <tp>
        <v>21411.464612376702</v>
        <stp/>
        <stp>StudyData</stp>
        <stp>ENQ</stp>
        <stp>BBnds</stp>
        <stp>MAType=Sim,Period1=20,InputChoice=Close,Percent=2,Divisor=0</stp>
        <stp>BLO</stp>
        <stp>5</stp>
        <stp>-3</stp>
        <stp>all</stp>
        <stp/>
        <stp/>
        <stp>False</stp>
        <stp>T</stp>
        <stp>ExcelInterval</stp>
        <stp/>
        <tr r="I6" s="3"/>
      </tp>
      <tp>
        <v>21411.700737216699</v>
        <stp/>
        <stp>StudyData</stp>
        <stp>ENQ</stp>
        <stp>BBnds</stp>
        <stp>MAType=Sim,Period1=20,InputChoice=Close,Percent=2,Divisor=0</stp>
        <stp>BLO</stp>
        <stp>5</stp>
        <stp>-2</stp>
        <stp>all</stp>
        <stp/>
        <stp/>
        <stp>False</stp>
        <stp>T</stp>
        <stp>ExcelInterval</stp>
        <stp/>
        <tr r="I5" s="3"/>
      </tp>
      <tp>
        <v>21410.6473743358</v>
        <stp/>
        <stp>StudyData</stp>
        <stp>ENQ</stp>
        <stp>BBnds</stp>
        <stp>MAType=Sim,Period1=20,InputChoice=Close,Percent=2,Divisor=0</stp>
        <stp>BLO</stp>
        <stp>5</stp>
        <stp>-1</stp>
        <stp>all</stp>
        <stp/>
        <stp/>
        <stp>False</stp>
        <stp>T</stp>
        <stp>ExcelInterval</stp>
        <stp/>
        <tr r="I4" s="3"/>
      </tp>
      <tp>
        <v>21411.1755276945</v>
        <stp/>
        <stp>StudyData</stp>
        <stp>ENQ</stp>
        <stp>BBnds</stp>
        <stp>MAType=Sim,Period1=20,InputChoice=Close,Percent=2,Divisor=0</stp>
        <stp>BLO</stp>
        <stp>5</stp>
        <stp>-7</stp>
        <stp>all</stp>
        <stp/>
        <stp/>
        <stp>False</stp>
        <stp>T</stp>
        <stp>ExcelInterval</stp>
        <stp/>
        <tr r="I10" s="3"/>
      </tp>
      <tp>
        <v>21412.1705011351</v>
        <stp/>
        <stp>StudyData</stp>
        <stp>ENQ</stp>
        <stp>BBnds</stp>
        <stp>MAType=Sim,Period1=20,InputChoice=Close,Percent=2,Divisor=0</stp>
        <stp>BLO</stp>
        <stp>5</stp>
        <stp>-6</stp>
        <stp>all</stp>
        <stp/>
        <stp/>
        <stp>False</stp>
        <stp>T</stp>
        <stp>ExcelInterval</stp>
        <stp/>
        <tr r="I9" s="3"/>
      </tp>
      <tp>
        <v>21412.333105450201</v>
        <stp/>
        <stp>StudyData</stp>
        <stp>ENQ</stp>
        <stp>BBnds</stp>
        <stp>MAType=Sim,Period1=20,InputChoice=Close,Percent=2,Divisor=0</stp>
        <stp>BLO</stp>
        <stp>5</stp>
        <stp>-5</stp>
        <stp>all</stp>
        <stp/>
        <stp/>
        <stp>False</stp>
        <stp>T</stp>
        <stp>ExcelInterval</stp>
        <stp/>
        <tr r="I8" s="3"/>
      </tp>
      <tp>
        <v>21411.776306097501</v>
        <stp/>
        <stp>StudyData</stp>
        <stp>ENQ</stp>
        <stp>BBnds</stp>
        <stp>MAType=Sim,Period1=20,InputChoice=Close,Percent=2,Divisor=0</stp>
        <stp>BLO</stp>
        <stp>5</stp>
        <stp>-4</stp>
        <stp>all</stp>
        <stp/>
        <stp/>
        <stp>False</stp>
        <stp>T</stp>
        <stp>ExcelInterval</stp>
        <stp/>
        <tr r="I7" s="3"/>
      </tp>
      <tp>
        <v>21412.5660962773</v>
        <stp/>
        <stp>StudyData</stp>
        <stp>ENQ</stp>
        <stp>BBnds</stp>
        <stp>MAType=Sim,Period1=20,InputChoice=Close,Percent=2,Divisor=0</stp>
        <stp>BLO</stp>
        <stp>5</stp>
        <stp>-9</stp>
        <stp>all</stp>
        <stp/>
        <stp/>
        <stp>False</stp>
        <stp>T</stp>
        <stp>ExcelInterval</stp>
        <stp/>
        <tr r="I12" s="3"/>
      </tp>
      <tp>
        <v>21411.4363560739</v>
        <stp/>
        <stp>StudyData</stp>
        <stp>ENQ</stp>
        <stp>BBnds</stp>
        <stp>MAType=Sim,Period1=20,InputChoice=Close,Percent=2,Divisor=0</stp>
        <stp>BLO</stp>
        <stp>5</stp>
        <stp>-8</stp>
        <stp>all</stp>
        <stp/>
        <stp/>
        <stp>False</stp>
        <stp>T</stp>
        <stp>ExcelInterval</stp>
        <stp/>
        <tr r="I11" s="3"/>
      </tp>
      <tp>
        <v>-1</v>
        <stp/>
        <stp>StudyData</stp>
        <stp>ENQ</stp>
        <stp>Para</stp>
        <stp>StepValue=0.02,StartValue=0.02,MaxValue=0.2,AtTick=0</stp>
        <stp>ParaDir</stp>
        <stp>5</stp>
        <stp>-18</stp>
        <stp>all</stp>
        <stp/>
        <stp/>
        <stp>False</stp>
        <stp>T</stp>
        <stp>ExcelInterval</stp>
        <stp/>
        <tr r="M21" s="7"/>
      </tp>
      <tp>
        <v>1</v>
        <stp/>
        <stp>StudyData</stp>
        <stp>ENQ</stp>
        <stp>Para</stp>
        <stp>StepValue=0.02,StartValue=0.02,MaxValue=0.2,AtTick=0</stp>
        <stp>ParaDir</stp>
        <stp>5</stp>
        <stp>-19</stp>
        <stp>all</stp>
        <stp/>
        <stp/>
        <stp>False</stp>
        <stp>T</stp>
        <stp>ExcelInterval</stp>
        <stp/>
        <tr r="M22" s="7"/>
      </tp>
      <tp>
        <v>-1</v>
        <stp/>
        <stp>StudyData</stp>
        <stp>ENQ</stp>
        <stp>Para</stp>
        <stp>StepValue=0.02,StartValue=0.02,MaxValue=0.2,AtTick=0</stp>
        <stp>ParaDir</stp>
        <stp>5</stp>
        <stp>-12</stp>
        <stp>all</stp>
        <stp/>
        <stp/>
        <stp>False</stp>
        <stp>T</stp>
        <stp>ExcelInterval</stp>
        <stp/>
        <tr r="M15" s="7"/>
      </tp>
      <tp>
        <v>-1</v>
        <stp/>
        <stp>StudyData</stp>
        <stp>ENQ</stp>
        <stp>Para</stp>
        <stp>StepValue=0.02,StartValue=0.02,MaxValue=0.2,AtTick=0</stp>
        <stp>ParaDir</stp>
        <stp>5</stp>
        <stp>-13</stp>
        <stp>all</stp>
        <stp/>
        <stp/>
        <stp>False</stp>
        <stp>T</stp>
        <stp>ExcelInterval</stp>
        <stp/>
        <tr r="M16" s="7"/>
      </tp>
      <tp>
        <v>-1</v>
        <stp/>
        <stp>StudyData</stp>
        <stp>ENQ</stp>
        <stp>Para</stp>
        <stp>StepValue=0.02,StartValue=0.02,MaxValue=0.2,AtTick=0</stp>
        <stp>ParaDir</stp>
        <stp>5</stp>
        <stp>-10</stp>
        <stp>all</stp>
        <stp/>
        <stp/>
        <stp>False</stp>
        <stp>T</stp>
        <stp>ExcelInterval</stp>
        <stp/>
        <tr r="M13" s="7"/>
      </tp>
      <tp>
        <v>-1</v>
        <stp/>
        <stp>StudyData</stp>
        <stp>ENQ</stp>
        <stp>Para</stp>
        <stp>StepValue=0.02,StartValue=0.02,MaxValue=0.2,AtTick=0</stp>
        <stp>ParaDir</stp>
        <stp>5</stp>
        <stp>-11</stp>
        <stp>all</stp>
        <stp/>
        <stp/>
        <stp>False</stp>
        <stp>T</stp>
        <stp>ExcelInterval</stp>
        <stp/>
        <tr r="M14" s="7"/>
      </tp>
      <tp>
        <v>-1</v>
        <stp/>
        <stp>StudyData</stp>
        <stp>ENQ</stp>
        <stp>Para</stp>
        <stp>StepValue=0.02,StartValue=0.02,MaxValue=0.2,AtTick=0</stp>
        <stp>ParaDir</stp>
        <stp>5</stp>
        <stp>-16</stp>
        <stp>all</stp>
        <stp/>
        <stp/>
        <stp>False</stp>
        <stp>T</stp>
        <stp>ExcelInterval</stp>
        <stp/>
        <tr r="M19" s="7"/>
      </tp>
      <tp>
        <v>-1</v>
        <stp/>
        <stp>StudyData</stp>
        <stp>ENQ</stp>
        <stp>Para</stp>
        <stp>StepValue=0.02,StartValue=0.02,MaxValue=0.2,AtTick=0</stp>
        <stp>ParaDir</stp>
        <stp>5</stp>
        <stp>-17</stp>
        <stp>all</stp>
        <stp/>
        <stp/>
        <stp>False</stp>
        <stp>T</stp>
        <stp>ExcelInterval</stp>
        <stp/>
        <tr r="M20" s="7"/>
      </tp>
      <tp>
        <v>-1</v>
        <stp/>
        <stp>StudyData</stp>
        <stp>ENQ</stp>
        <stp>Para</stp>
        <stp>StepValue=0.02,StartValue=0.02,MaxValue=0.2,AtTick=0</stp>
        <stp>ParaDir</stp>
        <stp>5</stp>
        <stp>-14</stp>
        <stp>all</stp>
        <stp/>
        <stp/>
        <stp>False</stp>
        <stp>T</stp>
        <stp>ExcelInterval</stp>
        <stp/>
        <tr r="M17" s="7"/>
      </tp>
      <tp>
        <v>-1</v>
        <stp/>
        <stp>StudyData</stp>
        <stp>ENQ</stp>
        <stp>Para</stp>
        <stp>StepValue=0.02,StartValue=0.02,MaxValue=0.2,AtTick=0</stp>
        <stp>ParaDir</stp>
        <stp>5</stp>
        <stp>-15</stp>
        <stp>all</stp>
        <stp/>
        <stp/>
        <stp>False</stp>
        <stp>T</stp>
        <stp>ExcelInterval</stp>
        <stp/>
        <tr r="M18" s="7"/>
      </tp>
      <tp>
        <v>45630.309027777781</v>
        <stp/>
        <stp>StudyData</stp>
        <stp>EP</stp>
        <stp>MA</stp>
        <stp>MAType=Sim,Period=21,InputChoice=Close</stp>
        <stp>Time</stp>
        <stp>5</stp>
        <stp>-2</stp>
        <stp>all</stp>
        <stp/>
        <stp/>
        <stp>False</stp>
        <stp>T</stp>
        <stp>ExcelInterval</stp>
        <stp/>
        <tr r="A5" s="2"/>
      </tp>
      <tp>
        <v>45630.305555555555</v>
        <stp/>
        <stp>StudyData</stp>
        <stp>EP</stp>
        <stp>MA</stp>
        <stp>MAType=Sim,Period=21,InputChoice=Close</stp>
        <stp>Time</stp>
        <stp>5</stp>
        <stp>-3</stp>
        <stp>all</stp>
        <stp/>
        <stp/>
        <stp>False</stp>
        <stp>T</stp>
        <stp>ExcelInterval</stp>
        <stp/>
        <tr r="A6" s="2"/>
      </tp>
      <tp>
        <v>45630.3125</v>
        <stp/>
        <stp>StudyData</stp>
        <stp>EP</stp>
        <stp>MA</stp>
        <stp>MAType=Sim,Period=21,InputChoice=Close</stp>
        <stp>Time</stp>
        <stp>5</stp>
        <stp>-1</stp>
        <stp>all</stp>
        <stp/>
        <stp/>
        <stp>False</stp>
        <stp>T</stp>
        <stp>ExcelInterval</stp>
        <stp/>
        <tr r="A4" s="2"/>
      </tp>
      <tp>
        <v>45630.295138888891</v>
        <stp/>
        <stp>StudyData</stp>
        <stp>EP</stp>
        <stp>MA</stp>
        <stp>MAType=Sim,Period=21,InputChoice=Close</stp>
        <stp>Time</stp>
        <stp>5</stp>
        <stp>-6</stp>
        <stp>all</stp>
        <stp/>
        <stp/>
        <stp>False</stp>
        <stp>T</stp>
        <stp>ExcelInterval</stp>
        <stp/>
        <tr r="A9" s="2"/>
      </tp>
      <tp>
        <v>45630.291666666664</v>
        <stp/>
        <stp>StudyData</stp>
        <stp>EP</stp>
        <stp>MA</stp>
        <stp>MAType=Sim,Period=21,InputChoice=Close</stp>
        <stp>Time</stp>
        <stp>5</stp>
        <stp>-7</stp>
        <stp>all</stp>
        <stp/>
        <stp/>
        <stp>False</stp>
        <stp>T</stp>
        <stp>ExcelInterval</stp>
        <stp/>
        <tr r="A10" s="2"/>
      </tp>
      <tp>
        <v>45630.302083333336</v>
        <stp/>
        <stp>StudyData</stp>
        <stp>EP</stp>
        <stp>MA</stp>
        <stp>MAType=Sim,Period=21,InputChoice=Close</stp>
        <stp>Time</stp>
        <stp>5</stp>
        <stp>-4</stp>
        <stp>all</stp>
        <stp/>
        <stp/>
        <stp>False</stp>
        <stp>T</stp>
        <stp>ExcelInterval</stp>
        <stp/>
        <tr r="A7" s="2"/>
      </tp>
      <tp>
        <v>45630.298611111109</v>
        <stp/>
        <stp>StudyData</stp>
        <stp>EP</stp>
        <stp>MA</stp>
        <stp>MAType=Sim,Period=21,InputChoice=Close</stp>
        <stp>Time</stp>
        <stp>5</stp>
        <stp>-5</stp>
        <stp>all</stp>
        <stp/>
        <stp/>
        <stp>False</stp>
        <stp>T</stp>
        <stp>ExcelInterval</stp>
        <stp/>
        <tr r="A8" s="2"/>
      </tp>
      <tp>
        <v>45630.288194444445</v>
        <stp/>
        <stp>StudyData</stp>
        <stp>EP</stp>
        <stp>MA</stp>
        <stp>MAType=Sim,Period=21,InputChoice=Close</stp>
        <stp>Time</stp>
        <stp>5</stp>
        <stp>-8</stp>
        <stp>all</stp>
        <stp/>
        <stp/>
        <stp>False</stp>
        <stp>T</stp>
        <stp>ExcelInterval</stp>
        <stp/>
        <tr r="A11" s="2"/>
      </tp>
      <tp>
        <v>45630.284722222219</v>
        <stp/>
        <stp>StudyData</stp>
        <stp>EP</stp>
        <stp>MA</stp>
        <stp>MAType=Sim,Period=21,InputChoice=Close</stp>
        <stp>Time</stp>
        <stp>5</stp>
        <stp>-9</stp>
        <stp>all</stp>
        <stp/>
        <stp/>
        <stp>False</stp>
        <stp>T</stp>
        <stp>ExcelInterval</stp>
        <stp/>
        <tr r="A12" s="2"/>
      </tp>
      <tp>
        <v>1.25</v>
        <stp/>
        <stp>StudyData</stp>
        <stp>EP</stp>
        <stp>Mom</stp>
        <stp>Period=10,InputChoice=Close</stp>
        <stp>Mom</stp>
        <stp>5</stp>
        <stp>-1</stp>
        <stp>all</stp>
        <stp/>
        <stp/>
        <stp>False</stp>
        <stp>T</stp>
        <stp>ExcelInterval</stp>
        <stp/>
        <tr r="B4" s="5"/>
      </tp>
      <tp>
        <v>-0.25</v>
        <stp/>
        <stp>StudyData</stp>
        <stp>EP</stp>
        <stp>Mom</stp>
        <stp>Period=10,InputChoice=Close</stp>
        <stp>Mom</stp>
        <stp>5</stp>
        <stp>-3</stp>
        <stp>all</stp>
        <stp/>
        <stp/>
        <stp>False</stp>
        <stp>T</stp>
        <stp>ExcelInterval</stp>
        <stp/>
        <tr r="B6" s="5"/>
      </tp>
      <tp>
        <v>0</v>
        <stp/>
        <stp>StudyData</stp>
        <stp>EP</stp>
        <stp>Mom</stp>
        <stp>Period=10,InputChoice=Close</stp>
        <stp>Mom</stp>
        <stp>5</stp>
        <stp>-2</stp>
        <stp>all</stp>
        <stp/>
        <stp/>
        <stp>False</stp>
        <stp>T</stp>
        <stp>ExcelInterval</stp>
        <stp/>
        <tr r="B5" s="5"/>
      </tp>
      <tp>
        <v>-0.25</v>
        <stp/>
        <stp>StudyData</stp>
        <stp>EP</stp>
        <stp>Mom</stp>
        <stp>Period=10,InputChoice=Close</stp>
        <stp>Mom</stp>
        <stp>5</stp>
        <stp>-5</stp>
        <stp>all</stp>
        <stp/>
        <stp/>
        <stp>False</stp>
        <stp>T</stp>
        <stp>ExcelInterval</stp>
        <stp/>
        <tr r="B8" s="5"/>
      </tp>
      <tp>
        <v>0.5</v>
        <stp/>
        <stp>StudyData</stp>
        <stp>EP</stp>
        <stp>Mom</stp>
        <stp>Period=10,InputChoice=Close</stp>
        <stp>Mom</stp>
        <stp>5</stp>
        <stp>-4</stp>
        <stp>all</stp>
        <stp/>
        <stp/>
        <stp>False</stp>
        <stp>T</stp>
        <stp>ExcelInterval</stp>
        <stp/>
        <tr r="B7" s="5"/>
      </tp>
      <tp>
        <v>-1.5</v>
        <stp/>
        <stp>StudyData</stp>
        <stp>EP</stp>
        <stp>Mom</stp>
        <stp>Period=10,InputChoice=Close</stp>
        <stp>Mom</stp>
        <stp>5</stp>
        <stp>-7</stp>
        <stp>all</stp>
        <stp/>
        <stp/>
        <stp>False</stp>
        <stp>T</stp>
        <stp>ExcelInterval</stp>
        <stp/>
        <tr r="B10" s="5"/>
      </tp>
      <tp>
        <v>-0.75</v>
        <stp/>
        <stp>StudyData</stp>
        <stp>EP</stp>
        <stp>Mom</stp>
        <stp>Period=10,InputChoice=Close</stp>
        <stp>Mom</stp>
        <stp>5</stp>
        <stp>-6</stp>
        <stp>all</stp>
        <stp/>
        <stp/>
        <stp>False</stp>
        <stp>T</stp>
        <stp>ExcelInterval</stp>
        <stp/>
        <tr r="B9" s="5"/>
      </tp>
      <tp>
        <v>-1.5</v>
        <stp/>
        <stp>StudyData</stp>
        <stp>EP</stp>
        <stp>Mom</stp>
        <stp>Period=10,InputChoice=Close</stp>
        <stp>Mom</stp>
        <stp>5</stp>
        <stp>-9</stp>
        <stp>all</stp>
        <stp/>
        <stp/>
        <stp>False</stp>
        <stp>T</stp>
        <stp>ExcelInterval</stp>
        <stp/>
        <tr r="B12" s="5"/>
      </tp>
      <tp>
        <v>-2.5</v>
        <stp/>
        <stp>StudyData</stp>
        <stp>EP</stp>
        <stp>Mom</stp>
        <stp>Period=10,InputChoice=Close</stp>
        <stp>Mom</stp>
        <stp>5</stp>
        <stp>-8</stp>
        <stp>all</stp>
        <stp/>
        <stp/>
        <stp>False</stp>
        <stp>T</stp>
        <stp>ExcelInterval</stp>
        <stp/>
        <tr r="B11" s="5"/>
      </tp>
      <tp>
        <v>21411.255000000001</v>
        <stp/>
        <stp>StudyData</stp>
        <stp>ENQ</stp>
        <stp>Para</stp>
        <stp>StepValue=0.02,StartValue=0.02,MaxValue=0.2,AtTick=0</stp>
        <stp>Para</stp>
        <stp>5</stp>
        <stp>-8</stp>
        <stp>all</stp>
        <stp/>
        <stp/>
        <stp>False</stp>
        <stp>T</stp>
        <stp>ExcelInterval</stp>
        <stp/>
        <tr r="I11" s="7"/>
      </tp>
      <tp>
        <v>21411</v>
        <stp/>
        <stp>StudyData</stp>
        <stp>ENQ</stp>
        <stp>Para</stp>
        <stp>StepValue=0.02,StartValue=0.02,MaxValue=0.2,AtTick=0</stp>
        <stp>Para</stp>
        <stp>5</stp>
        <stp>-9</stp>
        <stp>all</stp>
        <stp/>
        <stp/>
        <stp>False</stp>
        <stp>T</stp>
        <stp>ExcelInterval</stp>
        <stp/>
        <tr r="I12" s="7"/>
      </tp>
      <tp>
        <v>21412.214919999999</v>
        <stp/>
        <stp>StudyData</stp>
        <stp>ENQ</stp>
        <stp>Para</stp>
        <stp>StepValue=0.02,StartValue=0.02,MaxValue=0.2,AtTick=0</stp>
        <stp>Para</stp>
        <stp>5</stp>
        <stp>-2</stp>
        <stp>all</stp>
        <stp/>
        <stp/>
        <stp>False</stp>
        <stp>T</stp>
        <stp>ExcelInterval</stp>
        <stp/>
        <tr r="I5" s="7"/>
      </tp>
      <tp>
        <v>21410.968000000001</v>
        <stp/>
        <stp>StudyData</stp>
        <stp>ENQ</stp>
        <stp>Para</stp>
        <stp>StepValue=0.02,StartValue=0.02,MaxValue=0.2,AtTick=0</stp>
        <stp>Para</stp>
        <stp>5</stp>
        <stp>-3</stp>
        <stp>all</stp>
        <stp/>
        <stp/>
        <stp>False</stp>
        <stp>T</stp>
        <stp>ExcelInterval</stp>
        <stp/>
        <tr r="I6" s="7"/>
      </tp>
      <tp>
        <v>21413.387024799998</v>
        <stp/>
        <stp>StudyData</stp>
        <stp>ENQ</stp>
        <stp>Para</stp>
        <stp>StepValue=0.02,StartValue=0.02,MaxValue=0.2,AtTick=0</stp>
        <stp>Para</stp>
        <stp>5</stp>
        <stp>-1</stp>
        <stp>all</stp>
        <stp/>
        <stp/>
        <stp>False</stp>
        <stp>T</stp>
        <stp>ExcelInterval</stp>
        <stp/>
        <tr r="I4" s="7"/>
      </tp>
      <tp>
        <v>21423.474999999999</v>
        <stp/>
        <stp>StudyData</stp>
        <stp>ENQ</stp>
        <stp>Para</stp>
        <stp>StepValue=0.02,StartValue=0.02,MaxValue=0.2,AtTick=0</stp>
        <stp>Para</stp>
        <stp>5</stp>
        <stp>-6</stp>
        <stp>all</stp>
        <stp/>
        <stp/>
        <stp>False</stp>
        <stp>T</stp>
        <stp>ExcelInterval</stp>
        <stp/>
        <tr r="I9" s="7"/>
      </tp>
      <tp>
        <v>21423.75</v>
        <stp/>
        <stp>StudyData</stp>
        <stp>ENQ</stp>
        <stp>Para</stp>
        <stp>StepValue=0.02,StartValue=0.02,MaxValue=0.2,AtTick=0</stp>
        <stp>Para</stp>
        <stp>5</stp>
        <stp>-7</stp>
        <stp>all</stp>
        <stp/>
        <stp/>
        <stp>False</stp>
        <stp>T</stp>
        <stp>ExcelInterval</stp>
        <stp/>
        <tr r="I10" s="7"/>
      </tp>
      <tp>
        <v>21410.3</v>
        <stp/>
        <stp>StudyData</stp>
        <stp>ENQ</stp>
        <stp>Para</stp>
        <stp>StepValue=0.02,StartValue=0.02,MaxValue=0.2,AtTick=0</stp>
        <stp>Para</stp>
        <stp>5</stp>
        <stp>-4</stp>
        <stp>all</stp>
        <stp/>
        <stp/>
        <stp>False</stp>
        <stp>T</stp>
        <stp>ExcelInterval</stp>
        <stp/>
        <tr r="I7" s="7"/>
      </tp>
      <tp>
        <v>21410</v>
        <stp/>
        <stp>StudyData</stp>
        <stp>ENQ</stp>
        <stp>Para</stp>
        <stp>StepValue=0.02,StartValue=0.02,MaxValue=0.2,AtTick=0</stp>
        <stp>Para</stp>
        <stp>5</stp>
        <stp>-5</stp>
        <stp>all</stp>
        <stp/>
        <stp/>
        <stp>False</stp>
        <stp>T</stp>
        <stp>ExcelInterval</stp>
        <stp/>
        <tr r="I8" s="7"/>
      </tp>
      <tp>
        <v>18</v>
        <stp/>
        <stp>ContractData</stp>
        <stp>EP</stp>
        <stp>NetLastTradeToday</stp>
        <stp/>
        <stp>T</stp>
        <tr r="E2" s="1"/>
      </tp>
      <tp>
        <v>45630.284722222219</v>
        <stp/>
        <stp>StudyData</stp>
        <stp>YM</stp>
        <stp>MA</stp>
        <stp>MAType=Sim,Period=21,InputChoice=Close</stp>
        <stp>Time</stp>
        <stp>5</stp>
        <stp>-9</stp>
        <stp>all</stp>
        <stp/>
        <stp/>
        <stp>False</stp>
        <stp>T</stp>
        <stp>ExcelInterval</stp>
        <stp/>
        <tr r="K12" s="2"/>
      </tp>
      <tp>
        <v>45630.288194444445</v>
        <stp/>
        <stp>StudyData</stp>
        <stp>YM</stp>
        <stp>MA</stp>
        <stp>MAType=Sim,Period=21,InputChoice=Close</stp>
        <stp>Time</stp>
        <stp>5</stp>
        <stp>-8</stp>
        <stp>all</stp>
        <stp/>
        <stp/>
        <stp>False</stp>
        <stp>T</stp>
        <stp>ExcelInterval</stp>
        <stp/>
        <tr r="K11" s="2"/>
      </tp>
      <tp>
        <v>45630.291666666664</v>
        <stp/>
        <stp>StudyData</stp>
        <stp>YM</stp>
        <stp>MA</stp>
        <stp>MAType=Sim,Period=21,InputChoice=Close</stp>
        <stp>Time</stp>
        <stp>5</stp>
        <stp>-7</stp>
        <stp>all</stp>
        <stp/>
        <stp/>
        <stp>False</stp>
        <stp>T</stp>
        <stp>ExcelInterval</stp>
        <stp/>
        <tr r="K10" s="2"/>
      </tp>
      <tp>
        <v>45630.295138888891</v>
        <stp/>
        <stp>StudyData</stp>
        <stp>YM</stp>
        <stp>MA</stp>
        <stp>MAType=Sim,Period=21,InputChoice=Close</stp>
        <stp>Time</stp>
        <stp>5</stp>
        <stp>-6</stp>
        <stp>all</stp>
        <stp/>
        <stp/>
        <stp>False</stp>
        <stp>T</stp>
        <stp>ExcelInterval</stp>
        <stp/>
        <tr r="K9" s="2"/>
      </tp>
      <tp>
        <v>45630.298611111109</v>
        <stp/>
        <stp>StudyData</stp>
        <stp>YM</stp>
        <stp>MA</stp>
        <stp>MAType=Sim,Period=21,InputChoice=Close</stp>
        <stp>Time</stp>
        <stp>5</stp>
        <stp>-5</stp>
        <stp>all</stp>
        <stp/>
        <stp/>
        <stp>False</stp>
        <stp>T</stp>
        <stp>ExcelInterval</stp>
        <stp/>
        <tr r="K8" s="2"/>
      </tp>
      <tp>
        <v>45630.302083333336</v>
        <stp/>
        <stp>StudyData</stp>
        <stp>YM</stp>
        <stp>MA</stp>
        <stp>MAType=Sim,Period=21,InputChoice=Close</stp>
        <stp>Time</stp>
        <stp>5</stp>
        <stp>-4</stp>
        <stp>all</stp>
        <stp/>
        <stp/>
        <stp>False</stp>
        <stp>T</stp>
        <stp>ExcelInterval</stp>
        <stp/>
        <tr r="K7" s="2"/>
      </tp>
      <tp>
        <v>45630.305555555555</v>
        <stp/>
        <stp>StudyData</stp>
        <stp>YM</stp>
        <stp>MA</stp>
        <stp>MAType=Sim,Period=21,InputChoice=Close</stp>
        <stp>Time</stp>
        <stp>5</stp>
        <stp>-3</stp>
        <stp>all</stp>
        <stp/>
        <stp/>
        <stp>False</stp>
        <stp>T</stp>
        <stp>ExcelInterval</stp>
        <stp/>
        <tr r="K6" s="2"/>
      </tp>
      <tp>
        <v>45630.309027777781</v>
        <stp/>
        <stp>StudyData</stp>
        <stp>YM</stp>
        <stp>MA</stp>
        <stp>MAType=Sim,Period=21,InputChoice=Close</stp>
        <stp>Time</stp>
        <stp>5</stp>
        <stp>-2</stp>
        <stp>all</stp>
        <stp/>
        <stp/>
        <stp>False</stp>
        <stp>T</stp>
        <stp>ExcelInterval</stp>
        <stp/>
        <tr r="K5" s="2"/>
      </tp>
      <tp>
        <v>45630.3125</v>
        <stp/>
        <stp>StudyData</stp>
        <stp>YM</stp>
        <stp>MA</stp>
        <stp>MAType=Sim,Period=21,InputChoice=Close</stp>
        <stp>Time</stp>
        <stp>5</stp>
        <stp>-1</stp>
        <stp>all</stp>
        <stp/>
        <stp/>
        <stp>False</stp>
        <stp>T</stp>
        <stp>ExcelInterval</stp>
        <stp/>
        <tr r="K4" s="2"/>
      </tp>
      <tp>
        <v>-4</v>
        <stp/>
        <stp>StudyData</stp>
        <stp>YM</stp>
        <stp>Mom</stp>
        <stp>Period=10,InputChoice=Close</stp>
        <stp>Mom</stp>
        <stp>5</stp>
        <stp>-1</stp>
        <stp>all</stp>
        <stp/>
        <stp/>
        <stp>False</stp>
        <stp>T</stp>
        <stp>ExcelInterval</stp>
        <stp/>
        <tr r="L4" s="5"/>
      </tp>
      <tp>
        <v>-2</v>
        <stp/>
        <stp>StudyData</stp>
        <stp>YM</stp>
        <stp>Mom</stp>
        <stp>Period=10,InputChoice=Close</stp>
        <stp>Mom</stp>
        <stp>5</stp>
        <stp>-3</stp>
        <stp>all</stp>
        <stp/>
        <stp/>
        <stp>False</stp>
        <stp>T</stp>
        <stp>ExcelInterval</stp>
        <stp/>
        <tr r="L6" s="5"/>
      </tp>
      <tp>
        <v>-13</v>
        <stp/>
        <stp>StudyData</stp>
        <stp>YM</stp>
        <stp>Mom</stp>
        <stp>Period=10,InputChoice=Close</stp>
        <stp>Mom</stp>
        <stp>5</stp>
        <stp>-2</stp>
        <stp>all</stp>
        <stp/>
        <stp/>
        <stp>False</stp>
        <stp>T</stp>
        <stp>ExcelInterval</stp>
        <stp/>
        <tr r="L5" s="5"/>
      </tp>
      <tp>
        <v>-32</v>
        <stp/>
        <stp>StudyData</stp>
        <stp>YM</stp>
        <stp>Mom</stp>
        <stp>Period=10,InputChoice=Close</stp>
        <stp>Mom</stp>
        <stp>5</stp>
        <stp>-5</stp>
        <stp>all</stp>
        <stp/>
        <stp/>
        <stp>False</stp>
        <stp>T</stp>
        <stp>ExcelInterval</stp>
        <stp/>
        <tr r="L8" s="5"/>
      </tp>
      <tp>
        <v>-21</v>
        <stp/>
        <stp>StudyData</stp>
        <stp>YM</stp>
        <stp>Mom</stp>
        <stp>Period=10,InputChoice=Close</stp>
        <stp>Mom</stp>
        <stp>5</stp>
        <stp>-4</stp>
        <stp>all</stp>
        <stp/>
        <stp/>
        <stp>False</stp>
        <stp>T</stp>
        <stp>ExcelInterval</stp>
        <stp/>
        <tr r="L7" s="5"/>
      </tp>
      <tp>
        <v>-40</v>
        <stp/>
        <stp>StudyData</stp>
        <stp>YM</stp>
        <stp>Mom</stp>
        <stp>Period=10,InputChoice=Close</stp>
        <stp>Mom</stp>
        <stp>5</stp>
        <stp>-7</stp>
        <stp>all</stp>
        <stp/>
        <stp/>
        <stp>False</stp>
        <stp>T</stp>
        <stp>ExcelInterval</stp>
        <stp/>
        <tr r="L10" s="5"/>
      </tp>
      <tp>
        <v>-36</v>
        <stp/>
        <stp>StudyData</stp>
        <stp>YM</stp>
        <stp>Mom</stp>
        <stp>Period=10,InputChoice=Close</stp>
        <stp>Mom</stp>
        <stp>5</stp>
        <stp>-6</stp>
        <stp>all</stp>
        <stp/>
        <stp/>
        <stp>False</stp>
        <stp>T</stp>
        <stp>ExcelInterval</stp>
        <stp/>
        <tr r="L9" s="5"/>
      </tp>
      <tp>
        <v>-34</v>
        <stp/>
        <stp>StudyData</stp>
        <stp>YM</stp>
        <stp>Mom</stp>
        <stp>Period=10,InputChoice=Close</stp>
        <stp>Mom</stp>
        <stp>5</stp>
        <stp>-9</stp>
        <stp>all</stp>
        <stp/>
        <stp/>
        <stp>False</stp>
        <stp>T</stp>
        <stp>ExcelInterval</stp>
        <stp/>
        <tr r="L12" s="5"/>
      </tp>
      <tp>
        <v>-41</v>
        <stp/>
        <stp>StudyData</stp>
        <stp>YM</stp>
        <stp>Mom</stp>
        <stp>Period=10,InputChoice=Close</stp>
        <stp>Mom</stp>
        <stp>5</stp>
        <stp>-8</stp>
        <stp>all</stp>
        <stp/>
        <stp/>
        <stp>False</stp>
        <stp>T</stp>
        <stp>ExcelInterval</stp>
        <stp/>
        <tr r="L11" s="5"/>
      </tp>
      <tp>
        <v>45630.288194444445</v>
        <stp/>
        <stp>StudyData</stp>
        <stp>ENQ</stp>
        <stp>Para</stp>
        <stp>StepValue=0.02,StartValue=0.02,MaxValue=0.2,AtTick=0</stp>
        <stp>Time</stp>
        <stp>5</stp>
        <stp>-8</stp>
        <stp>all</stp>
        <stp/>
        <stp/>
        <stp>False</stp>
        <stp>T</stp>
        <stp>ExcelInterval</stp>
        <stp/>
        <tr r="H11" s="7"/>
      </tp>
      <tp>
        <v>45630.284722222219</v>
        <stp/>
        <stp>StudyData</stp>
        <stp>ENQ</stp>
        <stp>Para</stp>
        <stp>StepValue=0.02,StartValue=0.02,MaxValue=0.2,AtTick=0</stp>
        <stp>Time</stp>
        <stp>5</stp>
        <stp>-9</stp>
        <stp>all</stp>
        <stp/>
        <stp/>
        <stp>False</stp>
        <stp>T</stp>
        <stp>ExcelInterval</stp>
        <stp/>
        <tr r="H12" s="7"/>
      </tp>
      <tp>
        <v>45630.295138888891</v>
        <stp/>
        <stp>StudyData</stp>
        <stp>ENQ</stp>
        <stp>Para</stp>
        <stp>StepValue=0.02,StartValue=0.02,MaxValue=0.2,AtTick=0</stp>
        <stp>Time</stp>
        <stp>5</stp>
        <stp>-6</stp>
        <stp>all</stp>
        <stp/>
        <stp/>
        <stp>False</stp>
        <stp>T</stp>
        <stp>ExcelInterval</stp>
        <stp/>
        <tr r="H9" s="7"/>
      </tp>
      <tp>
        <v>45630.291666666664</v>
        <stp/>
        <stp>StudyData</stp>
        <stp>ENQ</stp>
        <stp>Para</stp>
        <stp>StepValue=0.02,StartValue=0.02,MaxValue=0.2,AtTick=0</stp>
        <stp>Time</stp>
        <stp>5</stp>
        <stp>-7</stp>
        <stp>all</stp>
        <stp/>
        <stp/>
        <stp>False</stp>
        <stp>T</stp>
        <stp>ExcelInterval</stp>
        <stp/>
        <tr r="H10" s="7"/>
      </tp>
      <tp>
        <v>45630.302083333336</v>
        <stp/>
        <stp>StudyData</stp>
        <stp>ENQ</stp>
        <stp>Para</stp>
        <stp>StepValue=0.02,StartValue=0.02,MaxValue=0.2,AtTick=0</stp>
        <stp>Time</stp>
        <stp>5</stp>
        <stp>-4</stp>
        <stp>all</stp>
        <stp/>
        <stp/>
        <stp>False</stp>
        <stp>T</stp>
        <stp>ExcelInterval</stp>
        <stp/>
        <tr r="H7" s="7"/>
      </tp>
      <tp>
        <v>45630.298611111109</v>
        <stp/>
        <stp>StudyData</stp>
        <stp>ENQ</stp>
        <stp>Para</stp>
        <stp>StepValue=0.02,StartValue=0.02,MaxValue=0.2,AtTick=0</stp>
        <stp>Time</stp>
        <stp>5</stp>
        <stp>-5</stp>
        <stp>all</stp>
        <stp/>
        <stp/>
        <stp>False</stp>
        <stp>T</stp>
        <stp>ExcelInterval</stp>
        <stp/>
        <tr r="H8" s="7"/>
      </tp>
      <tp>
        <v>45630.309027777781</v>
        <stp/>
        <stp>StudyData</stp>
        <stp>ENQ</stp>
        <stp>Para</stp>
        <stp>StepValue=0.02,StartValue=0.02,MaxValue=0.2,AtTick=0</stp>
        <stp>Time</stp>
        <stp>5</stp>
        <stp>-2</stp>
        <stp>all</stp>
        <stp/>
        <stp/>
        <stp>False</stp>
        <stp>T</stp>
        <stp>ExcelInterval</stp>
        <stp/>
        <tr r="H5" s="7"/>
      </tp>
      <tp>
        <v>45630.305555555555</v>
        <stp/>
        <stp>StudyData</stp>
        <stp>ENQ</stp>
        <stp>Para</stp>
        <stp>StepValue=0.02,StartValue=0.02,MaxValue=0.2,AtTick=0</stp>
        <stp>Time</stp>
        <stp>5</stp>
        <stp>-3</stp>
        <stp>all</stp>
        <stp/>
        <stp/>
        <stp>False</stp>
        <stp>T</stp>
        <stp>ExcelInterval</stp>
        <stp/>
        <tr r="H6" s="7"/>
      </tp>
      <tp>
        <v>45630.3125</v>
        <stp/>
        <stp>StudyData</stp>
        <stp>ENQ</stp>
        <stp>Para</stp>
        <stp>StepValue=0.02,StartValue=0.02,MaxValue=0.2,AtTick=0</stp>
        <stp>Time</stp>
        <stp>5</stp>
        <stp>-1</stp>
        <stp>all</stp>
        <stp/>
        <stp/>
        <stp>False</stp>
        <stp>T</stp>
        <stp>ExcelInterval</stp>
        <stp/>
        <tr r="H4" s="7"/>
      </tp>
      <tp>
        <v>52.208624290103558</v>
        <stp/>
        <stp>StudyData</stp>
        <stp>YM</stp>
        <stp>RSI</stp>
        <stp>Period=9,InputChoice=Close</stp>
        <stp>RSI</stp>
        <stp>5</stp>
        <stp>-19</stp>
        <stp>all</stp>
        <stp/>
        <stp/>
        <stp>False</stp>
        <stp>T</stp>
        <stp>ExcelInterval</stp>
        <stp/>
        <tr r="L22" s="6"/>
      </tp>
      <tp>
        <v>55.235303177526333</v>
        <stp/>
        <stp>StudyData</stp>
        <stp>YM</stp>
        <stp>RSI</stp>
        <stp>Period=9,InputChoice=Close</stp>
        <stp>RSI</stp>
        <stp>5</stp>
        <stp>-18</stp>
        <stp>all</stp>
        <stp/>
        <stp/>
        <stp>False</stp>
        <stp>T</stp>
        <stp>ExcelInterval</stp>
        <stp/>
        <tr r="L21" s="6"/>
      </tp>
      <tp>
        <v>48.998716878060016</v>
        <stp/>
        <stp>StudyData</stp>
        <stp>YM</stp>
        <stp>RSI</stp>
        <stp>Period=9,InputChoice=Close</stp>
        <stp>RSI</stp>
        <stp>5</stp>
        <stp>-15</stp>
        <stp>all</stp>
        <stp/>
        <stp/>
        <stp>False</stp>
        <stp>T</stp>
        <stp>ExcelInterval</stp>
        <stp/>
        <tr r="L18" s="6"/>
      </tp>
      <tp>
        <v>39.043672462651713</v>
        <stp/>
        <stp>StudyData</stp>
        <stp>YM</stp>
        <stp>RSI</stp>
        <stp>Period=9,InputChoice=Close</stp>
        <stp>RSI</stp>
        <stp>5</stp>
        <stp>-14</stp>
        <stp>all</stp>
        <stp/>
        <stp/>
        <stp>False</stp>
        <stp>T</stp>
        <stp>ExcelInterval</stp>
        <stp/>
        <tr r="L17" s="6"/>
      </tp>
      <tp>
        <v>53.953942858963991</v>
        <stp/>
        <stp>StudyData</stp>
        <stp>YM</stp>
        <stp>RSI</stp>
        <stp>Period=9,InputChoice=Close</stp>
        <stp>RSI</stp>
        <stp>5</stp>
        <stp>-17</stp>
        <stp>all</stp>
        <stp/>
        <stp/>
        <stp>False</stp>
        <stp>T</stp>
        <stp>ExcelInterval</stp>
        <stp/>
        <tr r="L20" s="6"/>
      </tp>
      <tp>
        <v>53.258966881650707</v>
        <stp/>
        <stp>StudyData</stp>
        <stp>YM</stp>
        <stp>RSI</stp>
        <stp>Period=9,InputChoice=Close</stp>
        <stp>RSI</stp>
        <stp>5</stp>
        <stp>-16</stp>
        <stp>all</stp>
        <stp/>
        <stp/>
        <stp>False</stp>
        <stp>T</stp>
        <stp>ExcelInterval</stp>
        <stp/>
        <tr r="L19" s="6"/>
      </tp>
      <tp>
        <v>37.448152955148245</v>
        <stp/>
        <stp>StudyData</stp>
        <stp>YM</stp>
        <stp>RSI</stp>
        <stp>Period=9,InputChoice=Close</stp>
        <stp>RSI</stp>
        <stp>5</stp>
        <stp>-11</stp>
        <stp>all</stp>
        <stp/>
        <stp/>
        <stp>False</stp>
        <stp>T</stp>
        <stp>ExcelInterval</stp>
        <stp/>
        <tr r="L14" s="6"/>
      </tp>
      <tp>
        <v>35.660264075139693</v>
        <stp/>
        <stp>StudyData</stp>
        <stp>YM</stp>
        <stp>RSI</stp>
        <stp>Period=9,InputChoice=Close</stp>
        <stp>RSI</stp>
        <stp>5</stp>
        <stp>-10</stp>
        <stp>all</stp>
        <stp/>
        <stp/>
        <stp>False</stp>
        <stp>T</stp>
        <stp>ExcelInterval</stp>
        <stp/>
        <tr r="L13" s="6"/>
      </tp>
      <tp>
        <v>35.251960351968066</v>
        <stp/>
        <stp>StudyData</stp>
        <stp>YM</stp>
        <stp>RSI</stp>
        <stp>Period=9,InputChoice=Close</stp>
        <stp>RSI</stp>
        <stp>5</stp>
        <stp>-13</stp>
        <stp>all</stp>
        <stp/>
        <stp/>
        <stp>False</stp>
        <stp>T</stp>
        <stp>ExcelInterval</stp>
        <stp/>
        <tr r="L16" s="6"/>
      </tp>
      <tp>
        <v>44.368846681627836</v>
        <stp/>
        <stp>StudyData</stp>
        <stp>YM</stp>
        <stp>RSI</stp>
        <stp>Period=9,InputChoice=Close</stp>
        <stp>RSI</stp>
        <stp>5</stp>
        <stp>-12</stp>
        <stp>all</stp>
        <stp/>
        <stp/>
        <stp>False</stp>
        <stp>T</stp>
        <stp>ExcelInterval</stp>
        <stp/>
        <tr r="L15" s="6"/>
      </tp>
      <tp t="s">
        <v/>
        <stp/>
        <stp>StudyData</stp>
        <stp>ENQ</stp>
        <stp>Para</stp>
        <stp>StepValue=0.02,StartValue=0.02,MaxValue=0.2,AtTick=0</stp>
        <stp>ParaDn</stp>
        <stp>5</stp>
        <stp>0</stp>
        <stp>all</stp>
        <stp/>
        <stp/>
        <stp>False</stp>
        <stp>T</stp>
        <stp>ExcelInterval</stp>
        <stp/>
        <tr r="K3" s="7"/>
      </tp>
      <tp>
        <v>45014.45</v>
        <stp/>
        <stp>StudyData</stp>
        <stp>YM</stp>
        <stp>BBnds</stp>
        <stp>MAType=Sim,Period1=20,InputChoice=Close,Percent=2,Divisor=0</stp>
        <stp>BMA</stp>
        <stp>5</stp>
        <stp>-17</stp>
        <stp>all</stp>
        <stp/>
        <stp/>
        <stp>False</stp>
        <stp>T</stp>
        <stp>ExcelInterval</stp>
        <stp/>
        <tr r="L20" s="3"/>
      </tp>
      <tp>
        <v>44992.877100334001</v>
        <stp/>
        <stp>StudyData</stp>
        <stp>YM</stp>
        <stp>BBnds</stp>
        <stp>MAType=Sim,Period1=20,InputChoice=Close,Percent=2,Divisor=0</stp>
        <stp>BLO</stp>
        <stp>5</stp>
        <stp>-17</stp>
        <stp>all</stp>
        <stp/>
        <stp/>
        <stp>False</stp>
        <stp>T</stp>
        <stp>ExcelInterval</stp>
        <stp/>
        <tr r="N20" s="3"/>
      </tp>
      <tp>
        <v>45036.022899666001</v>
        <stp/>
        <stp>StudyData</stp>
        <stp>YM</stp>
        <stp>BBnds</stp>
        <stp>MAType=Sim,Period1=20,InputChoice=Close,Percent=2,Divisor=0</stp>
        <stp>BHI</stp>
        <stp>5</stp>
        <stp>-17</stp>
        <stp>all</stp>
        <stp/>
        <stp/>
        <stp>False</stp>
        <stp>T</stp>
        <stp>ExcelInterval</stp>
        <stp/>
        <tr r="M20" s="3"/>
      </tp>
      <tp>
        <v>45015.1</v>
        <stp/>
        <stp>StudyData</stp>
        <stp>YM</stp>
        <stp>BBnds</stp>
        <stp>MAType=Sim,Period1=20,InputChoice=Close,Percent=2,Divisor=0</stp>
        <stp>BMA</stp>
        <stp>5</stp>
        <stp>-16</stp>
        <stp>all</stp>
        <stp/>
        <stp/>
        <stp>False</stp>
        <stp>T</stp>
        <stp>ExcelInterval</stp>
        <stp/>
        <tr r="L19" s="3"/>
      </tp>
      <tp>
        <v>44994.048634248596</v>
        <stp/>
        <stp>StudyData</stp>
        <stp>YM</stp>
        <stp>BBnds</stp>
        <stp>MAType=Sim,Period1=20,InputChoice=Close,Percent=2,Divisor=0</stp>
        <stp>BLO</stp>
        <stp>5</stp>
        <stp>-16</stp>
        <stp>all</stp>
        <stp/>
        <stp/>
        <stp>False</stp>
        <stp>T</stp>
        <stp>ExcelInterval</stp>
        <stp/>
        <tr r="N19" s="3"/>
      </tp>
      <tp>
        <v>45036.151365751401</v>
        <stp/>
        <stp>StudyData</stp>
        <stp>YM</stp>
        <stp>BBnds</stp>
        <stp>MAType=Sim,Period1=20,InputChoice=Close,Percent=2,Divisor=0</stp>
        <stp>BHI</stp>
        <stp>5</stp>
        <stp>-16</stp>
        <stp>all</stp>
        <stp/>
        <stp/>
        <stp>False</stp>
        <stp>T</stp>
        <stp>ExcelInterval</stp>
        <stp/>
        <tr r="M19" s="3"/>
      </tp>
      <tp>
        <v>45015.15</v>
        <stp/>
        <stp>StudyData</stp>
        <stp>YM</stp>
        <stp>BBnds</stp>
        <stp>MAType=Sim,Period1=20,InputChoice=Close,Percent=2,Divisor=0</stp>
        <stp>BMA</stp>
        <stp>5</stp>
        <stp>-15</stp>
        <stp>all</stp>
        <stp/>
        <stp/>
        <stp>False</stp>
        <stp>T</stp>
        <stp>ExcelInterval</stp>
        <stp/>
        <tr r="L18" s="3"/>
      </tp>
      <tp>
        <v>44994.142620344297</v>
        <stp/>
        <stp>StudyData</stp>
        <stp>YM</stp>
        <stp>BBnds</stp>
        <stp>MAType=Sim,Period1=20,InputChoice=Close,Percent=2,Divisor=0</stp>
        <stp>BLO</stp>
        <stp>5</stp>
        <stp>-15</stp>
        <stp>all</stp>
        <stp/>
        <stp/>
        <stp>False</stp>
        <stp>T</stp>
        <stp>ExcelInterval</stp>
        <stp/>
        <tr r="N18" s="3"/>
      </tp>
      <tp>
        <v>45036.157379655699</v>
        <stp/>
        <stp>StudyData</stp>
        <stp>YM</stp>
        <stp>BBnds</stp>
        <stp>MAType=Sim,Period1=20,InputChoice=Close,Percent=2,Divisor=0</stp>
        <stp>BHI</stp>
        <stp>5</stp>
        <stp>-15</stp>
        <stp>all</stp>
        <stp/>
        <stp/>
        <stp>False</stp>
        <stp>T</stp>
        <stp>ExcelInterval</stp>
        <stp/>
        <tr r="M18" s="3"/>
      </tp>
      <tp>
        <v>45014.05</v>
        <stp/>
        <stp>StudyData</stp>
        <stp>YM</stp>
        <stp>BBnds</stp>
        <stp>MAType=Sim,Period1=20,InputChoice=Close,Percent=2,Divisor=0</stp>
        <stp>BMA</stp>
        <stp>5</stp>
        <stp>-14</stp>
        <stp>all</stp>
        <stp/>
        <stp/>
        <stp>False</stp>
        <stp>T</stp>
        <stp>ExcelInterval</stp>
        <stp/>
        <tr r="L17" s="3"/>
      </tp>
      <tp>
        <v>44991.119888792302</v>
        <stp/>
        <stp>StudyData</stp>
        <stp>YM</stp>
        <stp>BBnds</stp>
        <stp>MAType=Sim,Period1=20,InputChoice=Close,Percent=2,Divisor=0</stp>
        <stp>BLO</stp>
        <stp>5</stp>
        <stp>-14</stp>
        <stp>all</stp>
        <stp/>
        <stp/>
        <stp>False</stp>
        <stp>T</stp>
        <stp>ExcelInterval</stp>
        <stp/>
        <tr r="N17" s="3"/>
      </tp>
      <tp>
        <v>45036.980111207798</v>
        <stp/>
        <stp>StudyData</stp>
        <stp>YM</stp>
        <stp>BBnds</stp>
        <stp>MAType=Sim,Period1=20,InputChoice=Close,Percent=2,Divisor=0</stp>
        <stp>BHI</stp>
        <stp>5</stp>
        <stp>-14</stp>
        <stp>all</stp>
        <stp/>
        <stp/>
        <stp>False</stp>
        <stp>T</stp>
        <stp>ExcelInterval</stp>
        <stp/>
        <tr r="M17" s="3"/>
      </tp>
      <tp>
        <v>45012.2</v>
        <stp/>
        <stp>StudyData</stp>
        <stp>YM</stp>
        <stp>BBnds</stp>
        <stp>MAType=Sim,Period1=20,InputChoice=Close,Percent=2,Divisor=0</stp>
        <stp>BMA</stp>
        <stp>5</stp>
        <stp>-13</stp>
        <stp>all</stp>
        <stp/>
        <stp/>
        <stp>False</stp>
        <stp>T</stp>
        <stp>ExcelInterval</stp>
        <stp/>
        <tr r="L16" s="3"/>
      </tp>
      <tp>
        <v>44986.6375275061</v>
        <stp/>
        <stp>StudyData</stp>
        <stp>YM</stp>
        <stp>BBnds</stp>
        <stp>MAType=Sim,Period1=20,InputChoice=Close,Percent=2,Divisor=0</stp>
        <stp>BLO</stp>
        <stp>5</stp>
        <stp>-13</stp>
        <stp>all</stp>
        <stp/>
        <stp/>
        <stp>False</stp>
        <stp>T</stp>
        <stp>ExcelInterval</stp>
        <stp/>
        <tr r="N16" s="3"/>
      </tp>
      <tp>
        <v>45037.762472493901</v>
        <stp/>
        <stp>StudyData</stp>
        <stp>YM</stp>
        <stp>BBnds</stp>
        <stp>MAType=Sim,Period1=20,InputChoice=Close,Percent=2,Divisor=0</stp>
        <stp>BHI</stp>
        <stp>5</stp>
        <stp>-13</stp>
        <stp>all</stp>
        <stp/>
        <stp/>
        <stp>False</stp>
        <stp>T</stp>
        <stp>ExcelInterval</stp>
        <stp/>
        <tr r="M16" s="3"/>
      </tp>
      <tp>
        <v>45011.25</v>
        <stp/>
        <stp>StudyData</stp>
        <stp>YM</stp>
        <stp>BBnds</stp>
        <stp>MAType=Sim,Period1=20,InputChoice=Close,Percent=2,Divisor=0</stp>
        <stp>BMA</stp>
        <stp>5</stp>
        <stp>-12</stp>
        <stp>all</stp>
        <stp/>
        <stp/>
        <stp>False</stp>
        <stp>T</stp>
        <stp>ExcelInterval</stp>
        <stp/>
        <tr r="L15" s="3"/>
      </tp>
      <tp>
        <v>44985.066990241801</v>
        <stp/>
        <stp>StudyData</stp>
        <stp>YM</stp>
        <stp>BBnds</stp>
        <stp>MAType=Sim,Period1=20,InputChoice=Close,Percent=2,Divisor=0</stp>
        <stp>BLO</stp>
        <stp>5</stp>
        <stp>-12</stp>
        <stp>all</stp>
        <stp/>
        <stp/>
        <stp>False</stp>
        <stp>T</stp>
        <stp>ExcelInterval</stp>
        <stp/>
        <tr r="N15" s="3"/>
      </tp>
      <tp>
        <v>45037.433009758199</v>
        <stp/>
        <stp>StudyData</stp>
        <stp>YM</stp>
        <stp>BBnds</stp>
        <stp>MAType=Sim,Period1=20,InputChoice=Close,Percent=2,Divisor=0</stp>
        <stp>BHI</stp>
        <stp>5</stp>
        <stp>-12</stp>
        <stp>all</stp>
        <stp/>
        <stp/>
        <stp>False</stp>
        <stp>T</stp>
        <stp>ExcelInterval</stp>
        <stp/>
        <tr r="M15" s="3"/>
      </tp>
      <tp>
        <v>45009.1</v>
        <stp/>
        <stp>StudyData</stp>
        <stp>YM</stp>
        <stp>BBnds</stp>
        <stp>MAType=Sim,Period1=20,InputChoice=Close,Percent=2,Divisor=0</stp>
        <stp>BMA</stp>
        <stp>5</stp>
        <stp>-11</stp>
        <stp>all</stp>
        <stp/>
        <stp/>
        <stp>False</stp>
        <stp>T</stp>
        <stp>ExcelInterval</stp>
        <stp/>
        <tr r="L14" s="3"/>
      </tp>
      <tp>
        <v>44981.424017632598</v>
        <stp/>
        <stp>StudyData</stp>
        <stp>YM</stp>
        <stp>BBnds</stp>
        <stp>MAType=Sim,Period1=20,InputChoice=Close,Percent=2,Divisor=0</stp>
        <stp>BLO</stp>
        <stp>5</stp>
        <stp>-11</stp>
        <stp>all</stp>
        <stp/>
        <stp/>
        <stp>False</stp>
        <stp>T</stp>
        <stp>ExcelInterval</stp>
        <stp/>
        <tr r="N14" s="3"/>
      </tp>
      <tp>
        <v>45036.775982367399</v>
        <stp/>
        <stp>StudyData</stp>
        <stp>YM</stp>
        <stp>BBnds</stp>
        <stp>MAType=Sim,Period1=20,InputChoice=Close,Percent=2,Divisor=0</stp>
        <stp>BHI</stp>
        <stp>5</stp>
        <stp>-11</stp>
        <stp>all</stp>
        <stp/>
        <stp/>
        <stp>False</stp>
        <stp>T</stp>
        <stp>ExcelInterval</stp>
        <stp/>
        <tr r="M14" s="3"/>
      </tp>
      <tp>
        <v>45006.7</v>
        <stp/>
        <stp>StudyData</stp>
        <stp>YM</stp>
        <stp>BBnds</stp>
        <stp>MAType=Sim,Period1=20,InputChoice=Close,Percent=2,Divisor=0</stp>
        <stp>BMA</stp>
        <stp>5</stp>
        <stp>-10</stp>
        <stp>all</stp>
        <stp/>
        <stp/>
        <stp>False</stp>
        <stp>T</stp>
        <stp>ExcelInterval</stp>
        <stp/>
        <tr r="L13" s="3"/>
      </tp>
      <tp>
        <v>44977.702758751897</v>
        <stp/>
        <stp>StudyData</stp>
        <stp>YM</stp>
        <stp>BBnds</stp>
        <stp>MAType=Sim,Period1=20,InputChoice=Close,Percent=2,Divisor=0</stp>
        <stp>BLO</stp>
        <stp>5</stp>
        <stp>-10</stp>
        <stp>all</stp>
        <stp/>
        <stp/>
        <stp>False</stp>
        <stp>T</stp>
        <stp>ExcelInterval</stp>
        <stp/>
        <tr r="N13" s="3"/>
      </tp>
      <tp>
        <v>45035.697241248097</v>
        <stp/>
        <stp>StudyData</stp>
        <stp>YM</stp>
        <stp>BBnds</stp>
        <stp>MAType=Sim,Period1=20,InputChoice=Close,Percent=2,Divisor=0</stp>
        <stp>BHI</stp>
        <stp>5</stp>
        <stp>-10</stp>
        <stp>all</stp>
        <stp/>
        <stp/>
        <stp>False</stp>
        <stp>T</stp>
        <stp>ExcelInterval</stp>
        <stp/>
        <tr r="M13" s="3"/>
      </tp>
      <tp>
        <v>45012.75</v>
        <stp/>
        <stp>StudyData</stp>
        <stp>YM</stp>
        <stp>BBnds</stp>
        <stp>MAType=Sim,Period1=20,InputChoice=Close,Percent=2,Divisor=0</stp>
        <stp>BMA</stp>
        <stp>5</stp>
        <stp>-19</stp>
        <stp>all</stp>
        <stp/>
        <stp/>
        <stp>False</stp>
        <stp>T</stp>
        <stp>ExcelInterval</stp>
        <stp/>
        <tr r="L22" s="3"/>
      </tp>
      <tp>
        <v>44990.150221240001</v>
        <stp/>
        <stp>StudyData</stp>
        <stp>YM</stp>
        <stp>BBnds</stp>
        <stp>MAType=Sim,Period1=20,InputChoice=Close,Percent=2,Divisor=0</stp>
        <stp>BLO</stp>
        <stp>5</stp>
        <stp>-19</stp>
        <stp>all</stp>
        <stp/>
        <stp/>
        <stp>False</stp>
        <stp>T</stp>
        <stp>ExcelInterval</stp>
        <stp/>
        <tr r="N22" s="3"/>
      </tp>
      <tp>
        <v>45035.349778759999</v>
        <stp/>
        <stp>StudyData</stp>
        <stp>YM</stp>
        <stp>BBnds</stp>
        <stp>MAType=Sim,Period1=20,InputChoice=Close,Percent=2,Divisor=0</stp>
        <stp>BHI</stp>
        <stp>5</stp>
        <stp>-19</stp>
        <stp>all</stp>
        <stp/>
        <stp/>
        <stp>False</stp>
        <stp>T</stp>
        <stp>ExcelInterval</stp>
        <stp/>
        <tr r="M22" s="3"/>
      </tp>
      <tp>
        <v>45013.8</v>
        <stp/>
        <stp>StudyData</stp>
        <stp>YM</stp>
        <stp>BBnds</stp>
        <stp>MAType=Sim,Period1=20,InputChoice=Close,Percent=2,Divisor=0</stp>
        <stp>BMA</stp>
        <stp>5</stp>
        <stp>-18</stp>
        <stp>all</stp>
        <stp/>
        <stp/>
        <stp>False</stp>
        <stp>T</stp>
        <stp>ExcelInterval</stp>
        <stp/>
        <tr r="L21" s="3"/>
      </tp>
      <tp>
        <v>44991.913017567502</v>
        <stp/>
        <stp>StudyData</stp>
        <stp>YM</stp>
        <stp>BBnds</stp>
        <stp>MAType=Sim,Period1=20,InputChoice=Close,Percent=2,Divisor=0</stp>
        <stp>BLO</stp>
        <stp>5</stp>
        <stp>-18</stp>
        <stp>all</stp>
        <stp/>
        <stp/>
        <stp>False</stp>
        <stp>T</stp>
        <stp>ExcelInterval</stp>
        <stp/>
        <tr r="N21" s="3"/>
      </tp>
      <tp>
        <v>45035.686982432497</v>
        <stp/>
        <stp>StudyData</stp>
        <stp>YM</stp>
        <stp>BBnds</stp>
        <stp>MAType=Sim,Period1=20,InputChoice=Close,Percent=2,Divisor=0</stp>
        <stp>BHI</stp>
        <stp>5</stp>
        <stp>-18</stp>
        <stp>all</stp>
        <stp/>
        <stp/>
        <stp>False</stp>
        <stp>T</stp>
        <stp>ExcelInterval</stp>
        <stp/>
        <tr r="M21" s="3"/>
      </tp>
      <tp>
        <v>6081.25</v>
        <stp/>
        <stp>ContractData</stp>
        <stp>EP</stp>
        <stp>LastTrade</stp>
        <stp/>
        <stp>T</stp>
        <tr r="D2" s="1"/>
      </tp>
      <tp>
        <v>1</v>
        <stp/>
        <stp>StudyData</stp>
        <stp>EP</stp>
        <stp>Para</stp>
        <stp>StepValue=0.02,StartValue=0.02,MaxValue=0.2,AtTick=0</stp>
        <stp>ParaDir</stp>
        <stp>5</stp>
        <stp>0</stp>
        <stp>all</stp>
        <stp/>
        <stp/>
        <stp>False</stp>
        <stp>T</stp>
        <stp>ExcelInterval</stp>
        <stp/>
        <tr r="F3" s="7"/>
      </tp>
      <tp>
        <v>-1</v>
        <stp/>
        <stp>StudyData</stp>
        <stp>YM</stp>
        <stp>Para</stp>
        <stp>StepValue=0.02,StartValue=0.02,MaxValue=0.2,AtTick=0</stp>
        <stp>ParaDir</stp>
        <stp>5</stp>
        <stp>0</stp>
        <stp>all</stp>
        <stp/>
        <stp/>
        <stp>False</stp>
        <stp>T</stp>
        <stp>ExcelInterval</stp>
        <stp/>
        <tr r="T3" s="7"/>
      </tp>
      <tp>
        <v>6082.75</v>
        <stp/>
        <stp>ContractData</stp>
        <stp>EP</stp>
        <stp>High</stp>
        <stp/>
        <stp>T</stp>
        <tr r="H2" s="1"/>
      </tp>
      <tp>
        <v>45036</v>
        <stp/>
        <stp>ContractData</stp>
        <stp>YM</stp>
        <stp>High</stp>
        <stp/>
        <stp>T</stp>
        <tr r="H20" s="1"/>
      </tp>
      <tp>
        <v>21414.936062815999</v>
        <stp/>
        <stp>StudyData</stp>
        <stp>ENQ</stp>
        <stp>Para</stp>
        <stp>StepValue=0.02,StartValue=0.02,MaxValue=0.2,AtTick=0</stp>
        <stp>Para</stp>
        <stp>5</stp>
        <stp>0</stp>
        <stp>all</stp>
        <stp/>
        <stp/>
        <stp>False</stp>
        <stp>T</stp>
        <stp>ExcelInterval</stp>
        <stp/>
        <tr r="I3" s="7"/>
      </tp>
      <tp>
        <v>44903</v>
        <stp/>
        <stp>ContractData</stp>
        <stp>YM</stp>
        <stp>Open</stp>
        <stp/>
        <stp>T</stp>
        <tr r="G20" s="1"/>
      </tp>
      <tp>
        <v>6067</v>
        <stp/>
        <stp>ContractData</stp>
        <stp>EP</stp>
        <stp>Open</stp>
        <stp/>
        <stp>T</stp>
        <tr r="G2" s="1"/>
      </tp>
      <tp>
        <v>-6.25E-2</v>
        <stp/>
        <stp>StudyData</stp>
        <stp>ENQ</stp>
        <stp>Osc</stp>
        <stp>Offset1=0,MAType1=Sim,Period1=4,InputChoice1=Close,Offset2=0,MAType2=Sim,Period2=8,InputChoice2=Close</stp>
        <stp>Osc</stp>
        <stp>5</stp>
        <stp>-8</stp>
        <stp>all</stp>
        <stp/>
        <stp/>
        <stp>False</stp>
        <stp>T</stp>
        <stp>ExcelInterval</stp>
        <stp/>
        <tr r="G11" s="4"/>
      </tp>
      <tp>
        <v>0.625</v>
        <stp/>
        <stp>StudyData</stp>
        <stp>ENQ</stp>
        <stp>Osc</stp>
        <stp>Offset1=0,MAType1=Sim,Period1=4,InputChoice1=Close,Offset2=0,MAType2=Sim,Period2=8,InputChoice2=Close</stp>
        <stp>Osc</stp>
        <stp>5</stp>
        <stp>-9</stp>
        <stp>all</stp>
        <stp/>
        <stp/>
        <stp>False</stp>
        <stp>T</stp>
        <stp>ExcelInterval</stp>
        <stp/>
        <tr r="G12" s="4"/>
      </tp>
      <tp>
        <v>-1.90625</v>
        <stp/>
        <stp>StudyData</stp>
        <stp>ENQ</stp>
        <stp>Osc</stp>
        <stp>Offset1=0,MAType1=Sim,Period1=4,InputChoice1=Close,Offset2=0,MAType2=Sim,Period2=8,InputChoice2=Close</stp>
        <stp>Osc</stp>
        <stp>5</stp>
        <stp>-6</stp>
        <stp>all</stp>
        <stp/>
        <stp/>
        <stp>False</stp>
        <stp>T</stp>
        <stp>ExcelInterval</stp>
        <stp/>
        <tr r="G9" s="4"/>
      </tp>
      <tp>
        <v>-0.75</v>
        <stp/>
        <stp>StudyData</stp>
        <stp>ENQ</stp>
        <stp>Osc</stp>
        <stp>Offset1=0,MAType1=Sim,Period1=4,InputChoice1=Close,Offset2=0,MAType2=Sim,Period2=8,InputChoice2=Close</stp>
        <stp>Osc</stp>
        <stp>5</stp>
        <stp>-7</stp>
        <stp>all</stp>
        <stp/>
        <stp/>
        <stp>False</stp>
        <stp>T</stp>
        <stp>ExcelInterval</stp>
        <stp/>
        <tr r="G10" s="4"/>
      </tp>
      <tp>
        <v>1.59375</v>
        <stp/>
        <stp>StudyData</stp>
        <stp>ENQ</stp>
        <stp>Osc</stp>
        <stp>Offset1=0,MAType1=Sim,Period1=4,InputChoice1=Close,Offset2=0,MAType2=Sim,Period2=8,InputChoice2=Close</stp>
        <stp>Osc</stp>
        <stp>5</stp>
        <stp>-4</stp>
        <stp>all</stp>
        <stp/>
        <stp/>
        <stp>False</stp>
        <stp>T</stp>
        <stp>ExcelInterval</stp>
        <stp/>
        <tr r="G7" s="4"/>
      </tp>
      <tp>
        <v>-1.03125</v>
        <stp/>
        <stp>StudyData</stp>
        <stp>ENQ</stp>
        <stp>Osc</stp>
        <stp>Offset1=0,MAType1=Sim,Period1=4,InputChoice1=Close,Offset2=0,MAType2=Sim,Period2=8,InputChoice2=Close</stp>
        <stp>Osc</stp>
        <stp>5</stp>
        <stp>-5</stp>
        <stp>all</stp>
        <stp/>
        <stp/>
        <stp>False</stp>
        <stp>T</stp>
        <stp>ExcelInterval</stp>
        <stp/>
        <tr r="G8" s="4"/>
      </tp>
      <tp>
        <v>3.875</v>
        <stp/>
        <stp>StudyData</stp>
        <stp>ENQ</stp>
        <stp>Osc</stp>
        <stp>Offset1=0,MAType1=Sim,Period1=4,InputChoice1=Close,Offset2=0,MAType2=Sim,Period2=8,InputChoice2=Close</stp>
        <stp>Osc</stp>
        <stp>5</stp>
        <stp>-2</stp>
        <stp>all</stp>
        <stp/>
        <stp/>
        <stp>False</stp>
        <stp>T</stp>
        <stp>ExcelInterval</stp>
        <stp/>
        <tr r="G5" s="4"/>
      </tp>
      <tp>
        <v>3.46875</v>
        <stp/>
        <stp>StudyData</stp>
        <stp>ENQ</stp>
        <stp>Osc</stp>
        <stp>Offset1=0,MAType1=Sim,Period1=4,InputChoice1=Close,Offset2=0,MAType2=Sim,Period2=8,InputChoice2=Close</stp>
        <stp>Osc</stp>
        <stp>5</stp>
        <stp>-3</stp>
        <stp>all</stp>
        <stp/>
        <stp/>
        <stp>False</stp>
        <stp>T</stp>
        <stp>ExcelInterval</stp>
        <stp/>
        <tr r="G6" s="4"/>
      </tp>
      <tp>
        <v>4.59375</v>
        <stp/>
        <stp>StudyData</stp>
        <stp>ENQ</stp>
        <stp>Osc</stp>
        <stp>Offset1=0,MAType1=Sim,Period1=4,InputChoice1=Close,Offset2=0,MAType2=Sim,Period2=8,InputChoice2=Close</stp>
        <stp>Osc</stp>
        <stp>5</stp>
        <stp>-1</stp>
        <stp>all</stp>
        <stp/>
        <stp/>
        <stp>False</stp>
        <stp>T</stp>
        <stp>ExcelInterval</stp>
        <stp/>
        <tr r="G4" s="4"/>
      </tp>
      <tp>
        <v>45630.25</v>
        <stp/>
        <stp>StudyData</stp>
        <stp>EP</stp>
        <stp>BBnds</stp>
        <stp>MAType=Sim,Period1=20,InputChoice=Close,Percent=2,Divisor=0</stp>
        <stp>Time</stp>
        <stp>5</stp>
        <stp>-19</stp>
        <stp>all</stp>
        <stp/>
        <stp/>
        <stp>False</stp>
        <stp>T</stp>
        <stp>ExcelInterval</stp>
        <stp/>
        <tr r="A22" s="3"/>
      </tp>
      <tp>
        <v>45630.253472222219</v>
        <stp/>
        <stp>StudyData</stp>
        <stp>EP</stp>
        <stp>BBnds</stp>
        <stp>MAType=Sim,Period1=20,InputChoice=Close,Percent=2,Divisor=0</stp>
        <stp>Time</stp>
        <stp>5</stp>
        <stp>-18</stp>
        <stp>all</stp>
        <stp/>
        <stp/>
        <stp>False</stp>
        <stp>T</stp>
        <stp>ExcelInterval</stp>
        <stp/>
        <tr r="A21" s="3"/>
      </tp>
      <tp>
        <v>45630.263888888891</v>
        <stp/>
        <stp>StudyData</stp>
        <stp>EP</stp>
        <stp>BBnds</stp>
        <stp>MAType=Sim,Period1=20,InputChoice=Close,Percent=2,Divisor=0</stp>
        <stp>Time</stp>
        <stp>5</stp>
        <stp>-15</stp>
        <stp>all</stp>
        <stp/>
        <stp/>
        <stp>False</stp>
        <stp>T</stp>
        <stp>ExcelInterval</stp>
        <stp/>
        <tr r="A18" s="3"/>
      </tp>
      <tp>
        <v>45630.267361111109</v>
        <stp/>
        <stp>StudyData</stp>
        <stp>EP</stp>
        <stp>BBnds</stp>
        <stp>MAType=Sim,Period1=20,InputChoice=Close,Percent=2,Divisor=0</stp>
        <stp>Time</stp>
        <stp>5</stp>
        <stp>-14</stp>
        <stp>all</stp>
        <stp/>
        <stp/>
        <stp>False</stp>
        <stp>T</stp>
        <stp>ExcelInterval</stp>
        <stp/>
        <tr r="A17" s="3"/>
      </tp>
      <tp>
        <v>45630.256944444445</v>
        <stp/>
        <stp>StudyData</stp>
        <stp>EP</stp>
        <stp>BBnds</stp>
        <stp>MAType=Sim,Period1=20,InputChoice=Close,Percent=2,Divisor=0</stp>
        <stp>Time</stp>
        <stp>5</stp>
        <stp>-17</stp>
        <stp>all</stp>
        <stp/>
        <stp/>
        <stp>False</stp>
        <stp>T</stp>
        <stp>ExcelInterval</stp>
        <stp/>
        <tr r="A20" s="3"/>
      </tp>
      <tp>
        <v>45630.260416666664</v>
        <stp/>
        <stp>StudyData</stp>
        <stp>EP</stp>
        <stp>BBnds</stp>
        <stp>MAType=Sim,Period1=20,InputChoice=Close,Percent=2,Divisor=0</stp>
        <stp>Time</stp>
        <stp>5</stp>
        <stp>-16</stp>
        <stp>all</stp>
        <stp/>
        <stp/>
        <stp>False</stp>
        <stp>T</stp>
        <stp>ExcelInterval</stp>
        <stp/>
        <tr r="A19" s="3"/>
      </tp>
      <tp>
        <v>45630.277777777781</v>
        <stp/>
        <stp>StudyData</stp>
        <stp>EP</stp>
        <stp>BBnds</stp>
        <stp>MAType=Sim,Period1=20,InputChoice=Close,Percent=2,Divisor=0</stp>
        <stp>Time</stp>
        <stp>5</stp>
        <stp>-11</stp>
        <stp>all</stp>
        <stp/>
        <stp/>
        <stp>False</stp>
        <stp>T</stp>
        <stp>ExcelInterval</stp>
        <stp/>
        <tr r="A14" s="3"/>
      </tp>
      <tp>
        <v>45630.28125</v>
        <stp/>
        <stp>StudyData</stp>
        <stp>EP</stp>
        <stp>BBnds</stp>
        <stp>MAType=Sim,Period1=20,InputChoice=Close,Percent=2,Divisor=0</stp>
        <stp>Time</stp>
        <stp>5</stp>
        <stp>-10</stp>
        <stp>all</stp>
        <stp/>
        <stp/>
        <stp>False</stp>
        <stp>T</stp>
        <stp>ExcelInterval</stp>
        <stp/>
        <tr r="A13" s="3"/>
      </tp>
      <tp>
        <v>45630.270833333336</v>
        <stp/>
        <stp>StudyData</stp>
        <stp>EP</stp>
        <stp>BBnds</stp>
        <stp>MAType=Sim,Period1=20,InputChoice=Close,Percent=2,Divisor=0</stp>
        <stp>Time</stp>
        <stp>5</stp>
        <stp>-13</stp>
        <stp>all</stp>
        <stp/>
        <stp/>
        <stp>False</stp>
        <stp>T</stp>
        <stp>ExcelInterval</stp>
        <stp/>
        <tr r="A16" s="3"/>
      </tp>
      <tp>
        <v>45630.274305555555</v>
        <stp/>
        <stp>StudyData</stp>
        <stp>EP</stp>
        <stp>BBnds</stp>
        <stp>MAType=Sim,Period1=20,InputChoice=Close,Percent=2,Divisor=0</stp>
        <stp>Time</stp>
        <stp>5</stp>
        <stp>-12</stp>
        <stp>all</stp>
        <stp/>
        <stp/>
        <stp>False</stp>
        <stp>T</stp>
        <stp>ExcelInterval</stp>
        <stp/>
        <tr r="A15" s="3"/>
      </tp>
      <tp>
        <v>45630.253472222219</v>
        <stp/>
        <stp>StudyData</stp>
        <stp>YM</stp>
        <stp>Osc</stp>
        <stp>Offset1=0,MAType1=Sim,Period1=4,InputChoice1=Close,Offset2=0,MAType2=Sim,Period2=8,InputChoice2=Close</stp>
        <stp>Time</stp>
        <stp>5</stp>
        <stp>-18</stp>
        <stp>all</stp>
        <stp/>
        <stp/>
        <stp>False</stp>
        <stp>T</stp>
        <stp>ExcelInterval</stp>
        <stp/>
        <tr r="K21" s="4"/>
      </tp>
      <tp>
        <v>45630.25</v>
        <stp/>
        <stp>StudyData</stp>
        <stp>YM</stp>
        <stp>Osc</stp>
        <stp>Offset1=0,MAType1=Sim,Period1=4,InputChoice1=Close,Offset2=0,MAType2=Sim,Period2=8,InputChoice2=Close</stp>
        <stp>Time</stp>
        <stp>5</stp>
        <stp>-19</stp>
        <stp>all</stp>
        <stp/>
        <stp/>
        <stp>False</stp>
        <stp>T</stp>
        <stp>ExcelInterval</stp>
        <stp/>
        <tr r="K22" s="4"/>
      </tp>
      <tp>
        <v>45630.274305555555</v>
        <stp/>
        <stp>StudyData</stp>
        <stp>YM</stp>
        <stp>Osc</stp>
        <stp>Offset1=0,MAType1=Sim,Period1=4,InputChoice1=Close,Offset2=0,MAType2=Sim,Period2=8,InputChoice2=Close</stp>
        <stp>Time</stp>
        <stp>5</stp>
        <stp>-12</stp>
        <stp>all</stp>
        <stp/>
        <stp/>
        <stp>False</stp>
        <stp>T</stp>
        <stp>ExcelInterval</stp>
        <stp/>
        <tr r="K15" s="4"/>
      </tp>
      <tp>
        <v>45630.270833333336</v>
        <stp/>
        <stp>StudyData</stp>
        <stp>YM</stp>
        <stp>Osc</stp>
        <stp>Offset1=0,MAType1=Sim,Period1=4,InputChoice1=Close,Offset2=0,MAType2=Sim,Period2=8,InputChoice2=Close</stp>
        <stp>Time</stp>
        <stp>5</stp>
        <stp>-13</stp>
        <stp>all</stp>
        <stp/>
        <stp/>
        <stp>False</stp>
        <stp>T</stp>
        <stp>ExcelInterval</stp>
        <stp/>
        <tr r="K16" s="4"/>
      </tp>
      <tp>
        <v>45630.28125</v>
        <stp/>
        <stp>StudyData</stp>
        <stp>YM</stp>
        <stp>Osc</stp>
        <stp>Offset1=0,MAType1=Sim,Period1=4,InputChoice1=Close,Offset2=0,MAType2=Sim,Period2=8,InputChoice2=Close</stp>
        <stp>Time</stp>
        <stp>5</stp>
        <stp>-10</stp>
        <stp>all</stp>
        <stp/>
        <stp/>
        <stp>False</stp>
        <stp>T</stp>
        <stp>ExcelInterval</stp>
        <stp/>
        <tr r="K13" s="4"/>
      </tp>
      <tp>
        <v>45630.277777777781</v>
        <stp/>
        <stp>StudyData</stp>
        <stp>YM</stp>
        <stp>Osc</stp>
        <stp>Offset1=0,MAType1=Sim,Period1=4,InputChoice1=Close,Offset2=0,MAType2=Sim,Period2=8,InputChoice2=Close</stp>
        <stp>Time</stp>
        <stp>5</stp>
        <stp>-11</stp>
        <stp>all</stp>
        <stp/>
        <stp/>
        <stp>False</stp>
        <stp>T</stp>
        <stp>ExcelInterval</stp>
        <stp/>
        <tr r="K14" s="4"/>
      </tp>
      <tp>
        <v>45630.260416666664</v>
        <stp/>
        <stp>StudyData</stp>
        <stp>YM</stp>
        <stp>Osc</stp>
        <stp>Offset1=0,MAType1=Sim,Period1=4,InputChoice1=Close,Offset2=0,MAType2=Sim,Period2=8,InputChoice2=Close</stp>
        <stp>Time</stp>
        <stp>5</stp>
        <stp>-16</stp>
        <stp>all</stp>
        <stp/>
        <stp/>
        <stp>False</stp>
        <stp>T</stp>
        <stp>ExcelInterval</stp>
        <stp/>
        <tr r="K19" s="4"/>
      </tp>
      <tp>
        <v>45630.256944444445</v>
        <stp/>
        <stp>StudyData</stp>
        <stp>YM</stp>
        <stp>Osc</stp>
        <stp>Offset1=0,MAType1=Sim,Period1=4,InputChoice1=Close,Offset2=0,MAType2=Sim,Period2=8,InputChoice2=Close</stp>
        <stp>Time</stp>
        <stp>5</stp>
        <stp>-17</stp>
        <stp>all</stp>
        <stp/>
        <stp/>
        <stp>False</stp>
        <stp>T</stp>
        <stp>ExcelInterval</stp>
        <stp/>
        <tr r="K20" s="4"/>
      </tp>
      <tp>
        <v>45630.267361111109</v>
        <stp/>
        <stp>StudyData</stp>
        <stp>YM</stp>
        <stp>Osc</stp>
        <stp>Offset1=0,MAType1=Sim,Period1=4,InputChoice1=Close,Offset2=0,MAType2=Sim,Period2=8,InputChoice2=Close</stp>
        <stp>Time</stp>
        <stp>5</stp>
        <stp>-14</stp>
        <stp>all</stp>
        <stp/>
        <stp/>
        <stp>False</stp>
        <stp>T</stp>
        <stp>ExcelInterval</stp>
        <stp/>
        <tr r="K17" s="4"/>
      </tp>
      <tp>
        <v>45630.263888888891</v>
        <stp/>
        <stp>StudyData</stp>
        <stp>YM</stp>
        <stp>Osc</stp>
        <stp>Offset1=0,MAType1=Sim,Period1=4,InputChoice1=Close,Offset2=0,MAType2=Sim,Period2=8,InputChoice2=Close</stp>
        <stp>Time</stp>
        <stp>5</stp>
        <stp>-15</stp>
        <stp>all</stp>
        <stp/>
        <stp/>
        <stp>False</stp>
        <stp>T</stp>
        <stp>ExcelInterval</stp>
        <stp/>
        <tr r="K18" s="4"/>
      </tp>
      <tp>
        <v>21424.334278947499</v>
        <stp/>
        <stp>StudyData</stp>
        <stp>ENQ</stp>
        <stp>Para</stp>
        <stp>StepValue=0.02,StartValue=0.02,MaxValue=0.2,AtTick=0</stp>
        <stp>Para</stp>
        <stp>5</stp>
        <stp>-11</stp>
        <stp>all</stp>
        <stp/>
        <stp/>
        <stp>False</stp>
        <stp>T</stp>
        <stp>ExcelInterval</stp>
        <stp/>
        <tr r="I14" s="7"/>
      </tp>
      <tp>
        <v>21423.800907789599</v>
        <stp/>
        <stp>StudyData</stp>
        <stp>ENQ</stp>
        <stp>Para</stp>
        <stp>StepValue=0.02,StartValue=0.02,MaxValue=0.2,AtTick=0</stp>
        <stp>Para</stp>
        <stp>5</stp>
        <stp>-10</stp>
        <stp>all</stp>
        <stp/>
        <stp/>
        <stp>False</stp>
        <stp>T</stp>
        <stp>ExcelInterval</stp>
        <stp/>
        <tr r="I13" s="7"/>
      </tp>
      <tp>
        <v>21425.4686186496</v>
        <stp/>
        <stp>StudyData</stp>
        <stp>ENQ</stp>
        <stp>Para</stp>
        <stp>StepValue=0.02,StartValue=0.02,MaxValue=0.2,AtTick=0</stp>
        <stp>Para</stp>
        <stp>5</stp>
        <stp>-13</stp>
        <stp>all</stp>
        <stp/>
        <stp/>
        <stp>False</stp>
        <stp>T</stp>
        <stp>ExcelInterval</stp>
        <stp/>
        <tr r="I16" s="7"/>
      </tp>
      <tp>
        <v>21424.889873903601</v>
        <stp/>
        <stp>StudyData</stp>
        <stp>ENQ</stp>
        <stp>Para</stp>
        <stp>StepValue=0.02,StartValue=0.02,MaxValue=0.2,AtTick=0</stp>
        <stp>Para</stp>
        <stp>5</stp>
        <stp>-12</stp>
        <stp>all</stp>
        <stp/>
        <stp/>
        <stp>False</stp>
        <stp>T</stp>
        <stp>ExcelInterval</stp>
        <stp/>
        <tr r="I15" s="7"/>
      </tp>
      <tp>
        <v>6079.7457839999997</v>
        <stp/>
        <stp>StudyData</stp>
        <stp>EP</stp>
        <stp>Para</stp>
        <stp>StepValue=0.02,StartValue=0.02,MaxValue=0.2,AtTick=0</stp>
        <stp>ParaUp</stp>
        <stp>5</stp>
        <stp>-18</stp>
        <stp>all</stp>
        <stp/>
        <stp/>
        <stp>False</stp>
        <stp>T</stp>
        <stp>ExcelInterval</stp>
        <stp/>
        <tr r="C21" s="7"/>
      </tp>
      <tp t="s">
        <v/>
        <stp/>
        <stp>StudyData</stp>
        <stp>EP</stp>
        <stp>Para</stp>
        <stp>StepValue=0.02,StartValue=0.02,MaxValue=0.2,AtTick=0</stp>
        <stp>ParaDn</stp>
        <stp>5</stp>
        <stp>-18</stp>
        <stp>all</stp>
        <stp/>
        <stp/>
        <stp>False</stp>
        <stp>T</stp>
        <stp>ExcelInterval</stp>
        <stp/>
        <tr r="D21" s="7"/>
      </tp>
      <tp>
        <v>21426.699455999998</v>
        <stp/>
        <stp>StudyData</stp>
        <stp>ENQ</stp>
        <stp>Para</stp>
        <stp>StepValue=0.02,StartValue=0.02,MaxValue=0.2,AtTick=0</stp>
        <stp>Para</stp>
        <stp>5</stp>
        <stp>-15</stp>
        <stp>all</stp>
        <stp/>
        <stp/>
        <stp>False</stp>
        <stp>T</stp>
        <stp>ExcelInterval</stp>
        <stp/>
        <tr r="I18" s="7"/>
      </tp>
      <tp>
        <v>6079.4043000000001</v>
        <stp/>
        <stp>StudyData</stp>
        <stp>EP</stp>
        <stp>Para</stp>
        <stp>StepValue=0.02,StartValue=0.02,MaxValue=0.2,AtTick=0</stp>
        <stp>ParaUp</stp>
        <stp>5</stp>
        <stp>-19</stp>
        <stp>all</stp>
        <stp/>
        <stp/>
        <stp>False</stp>
        <stp>T</stp>
        <stp>ExcelInterval</stp>
        <stp/>
        <tr r="C22" s="7"/>
      </tp>
      <tp t="s">
        <v/>
        <stp/>
        <stp>StudyData</stp>
        <stp>EP</stp>
        <stp>Para</stp>
        <stp>StepValue=0.02,StartValue=0.02,MaxValue=0.2,AtTick=0</stp>
        <stp>ParaDn</stp>
        <stp>5</stp>
        <stp>-19</stp>
        <stp>all</stp>
        <stp/>
        <stp/>
        <stp>False</stp>
        <stp>T</stp>
        <stp>ExcelInterval</stp>
        <stp/>
        <tr r="D22" s="7"/>
      </tp>
      <tp>
        <v>21426.071477760001</v>
        <stp/>
        <stp>StudyData</stp>
        <stp>ENQ</stp>
        <stp>Para</stp>
        <stp>StepValue=0.02,StartValue=0.02,MaxValue=0.2,AtTick=0</stp>
        <stp>Para</stp>
        <stp>5</stp>
        <stp>-14</stp>
        <stp>all</stp>
        <stp/>
        <stp/>
        <stp>False</stp>
        <stp>T</stp>
        <stp>ExcelInterval</stp>
        <stp/>
        <tr r="I17" s="7"/>
      </tp>
      <tp>
        <v>21428.035</v>
        <stp/>
        <stp>StudyData</stp>
        <stp>ENQ</stp>
        <stp>Para</stp>
        <stp>StepValue=0.02,StartValue=0.02,MaxValue=0.2,AtTick=0</stp>
        <stp>Para</stp>
        <stp>5</stp>
        <stp>-17</stp>
        <stp>all</stp>
        <stp/>
        <stp/>
        <stp>False</stp>
        <stp>T</stp>
        <stp>ExcelInterval</stp>
        <stp/>
        <tr r="I20" s="7"/>
      </tp>
      <tp>
        <v>21427.353599999999</v>
        <stp/>
        <stp>StudyData</stp>
        <stp>ENQ</stp>
        <stp>Para</stp>
        <stp>StepValue=0.02,StartValue=0.02,MaxValue=0.2,AtTick=0</stp>
        <stp>Para</stp>
        <stp>5</stp>
        <stp>-16</stp>
        <stp>all</stp>
        <stp/>
        <stp/>
        <stp>False</stp>
        <stp>T</stp>
        <stp>ExcelInterval</stp>
        <stp/>
        <tr r="I19" s="7"/>
      </tp>
      <tp t="s">
        <v/>
        <stp/>
        <stp>StudyData</stp>
        <stp>EP</stp>
        <stp>Para</stp>
        <stp>StepValue=0.02,StartValue=0.02,MaxValue=0.2,AtTick=0</stp>
        <stp>ParaUp</stp>
        <stp>5</stp>
        <stp>-14</stp>
        <stp>all</stp>
        <stp/>
        <stp/>
        <stp>False</stp>
        <stp>T</stp>
        <stp>ExcelInterval</stp>
        <stp/>
        <tr r="C17" s="7"/>
      </tp>
      <tp>
        <v>6082.75</v>
        <stp/>
        <stp>StudyData</stp>
        <stp>EP</stp>
        <stp>Para</stp>
        <stp>StepValue=0.02,StartValue=0.02,MaxValue=0.2,AtTick=0</stp>
        <stp>ParaDn</stp>
        <stp>5</stp>
        <stp>-14</stp>
        <stp>all</stp>
        <stp/>
        <stp/>
        <stp>False</stp>
        <stp>T</stp>
        <stp>ExcelInterval</stp>
        <stp/>
        <tr r="D17" s="7"/>
      </tp>
      <tp>
        <v>21413.134628515301</v>
        <stp/>
        <stp>StudyData</stp>
        <stp>ENQ</stp>
        <stp>Para</stp>
        <stp>StepValue=0.02,StartValue=0.02,MaxValue=0.2,AtTick=0</stp>
        <stp>Para</stp>
        <stp>5</stp>
        <stp>-19</stp>
        <stp>all</stp>
        <stp/>
        <stp/>
        <stp>False</stp>
        <stp>T</stp>
        <stp>ExcelInterval</stp>
        <stp/>
        <tr r="I22" s="7"/>
      </tp>
      <tp>
        <v>6080.8391503879002</v>
        <stp/>
        <stp>StudyData</stp>
        <stp>EP</stp>
        <stp>Para</stp>
        <stp>StepValue=0.02,StartValue=0.02,MaxValue=0.2,AtTick=0</stp>
        <stp>ParaUp</stp>
        <stp>5</stp>
        <stp>-15</stp>
        <stp>all</stp>
        <stp/>
        <stp/>
        <stp>False</stp>
        <stp>T</stp>
        <stp>ExcelInterval</stp>
        <stp/>
        <tr r="C18" s="7"/>
      </tp>
      <tp>
        <v>6082.75</v>
        <stp/>
        <stp>StudyData</stp>
        <stp>EP</stp>
        <stp>Para</stp>
        <stp>StepValue=0.02,StartValue=0.02,MaxValue=0.2,AtTick=0</stp>
        <stp>ParaDn</stp>
        <stp>5</stp>
        <stp>-15</stp>
        <stp>all</stp>
        <stp/>
        <stp/>
        <stp>False</stp>
        <stp>T</stp>
        <stp>ExcelInterval</stp>
        <stp/>
        <tr r="D18" s="7"/>
      </tp>
      <tp>
        <v>21428.25</v>
        <stp/>
        <stp>StudyData</stp>
        <stp>ENQ</stp>
        <stp>Para</stp>
        <stp>StepValue=0.02,StartValue=0.02,MaxValue=0.2,AtTick=0</stp>
        <stp>Para</stp>
        <stp>5</stp>
        <stp>-18</stp>
        <stp>all</stp>
        <stp/>
        <stp/>
        <stp>False</stp>
        <stp>T</stp>
        <stp>ExcelInterval</stp>
        <stp/>
        <tr r="I21" s="7"/>
      </tp>
      <tp>
        <v>6080.5280818463998</v>
        <stp/>
        <stp>StudyData</stp>
        <stp>EP</stp>
        <stp>Para</stp>
        <stp>StepValue=0.02,StartValue=0.02,MaxValue=0.2,AtTick=0</stp>
        <stp>ParaUp</stp>
        <stp>5</stp>
        <stp>-16</stp>
        <stp>all</stp>
        <stp/>
        <stp/>
        <stp>False</stp>
        <stp>T</stp>
        <stp>ExcelInterval</stp>
        <stp/>
        <tr r="C19" s="7"/>
      </tp>
      <tp t="s">
        <v/>
        <stp/>
        <stp>StudyData</stp>
        <stp>EP</stp>
        <stp>Para</stp>
        <stp>StepValue=0.02,StartValue=0.02,MaxValue=0.2,AtTick=0</stp>
        <stp>ParaDn</stp>
        <stp>5</stp>
        <stp>-16</stp>
        <stp>all</stp>
        <stp/>
        <stp/>
        <stp>False</stp>
        <stp>T</stp>
        <stp>ExcelInterval</stp>
        <stp/>
        <tr r="D19" s="7"/>
      </tp>
      <tp>
        <v>6080.1663742399996</v>
        <stp/>
        <stp>StudyData</stp>
        <stp>EP</stp>
        <stp>Para</stp>
        <stp>StepValue=0.02,StartValue=0.02,MaxValue=0.2,AtTick=0</stp>
        <stp>ParaUp</stp>
        <stp>5</stp>
        <stp>-17</stp>
        <stp>all</stp>
        <stp/>
        <stp/>
        <stp>False</stp>
        <stp>T</stp>
        <stp>ExcelInterval</stp>
        <stp/>
        <tr r="C20" s="7"/>
      </tp>
      <tp t="s">
        <v/>
        <stp/>
        <stp>StudyData</stp>
        <stp>EP</stp>
        <stp>Para</stp>
        <stp>StepValue=0.02,StartValue=0.02,MaxValue=0.2,AtTick=0</stp>
        <stp>ParaDn</stp>
        <stp>5</stp>
        <stp>-17</stp>
        <stp>all</stp>
        <stp/>
        <stp/>
        <stp>False</stp>
        <stp>T</stp>
        <stp>ExcelInterval</stp>
        <stp/>
        <tr r="D20" s="7"/>
      </tp>
      <tp t="s">
        <v/>
        <stp/>
        <stp>StudyData</stp>
        <stp>EP</stp>
        <stp>Para</stp>
        <stp>StepValue=0.02,StartValue=0.02,MaxValue=0.2,AtTick=0</stp>
        <stp>ParaUp</stp>
        <stp>5</stp>
        <stp>-10</stp>
        <stp>all</stp>
        <stp/>
        <stp/>
        <stp>False</stp>
        <stp>T</stp>
        <stp>ExcelInterval</stp>
        <stp/>
        <tr r="C13" s="7"/>
      </tp>
      <tp>
        <v>6082.36610784</v>
        <stp/>
        <stp>StudyData</stp>
        <stp>EP</stp>
        <stp>Para</stp>
        <stp>StepValue=0.02,StartValue=0.02,MaxValue=0.2,AtTick=0</stp>
        <stp>ParaDn</stp>
        <stp>5</stp>
        <stp>-10</stp>
        <stp>all</stp>
        <stp/>
        <stp/>
        <stp>False</stp>
        <stp>T</stp>
        <stp>ExcelInterval</stp>
        <stp/>
        <tr r="D13" s="7"/>
      </tp>
      <tp t="s">
        <v/>
        <stp/>
        <stp>StudyData</stp>
        <stp>EP</stp>
        <stp>Para</stp>
        <stp>StepValue=0.02,StartValue=0.02,MaxValue=0.2,AtTick=0</stp>
        <stp>ParaUp</stp>
        <stp>5</stp>
        <stp>-11</stp>
        <stp>all</stp>
        <stp/>
        <stp/>
        <stp>False</stp>
        <stp>T</stp>
        <stp>ExcelInterval</stp>
        <stp/>
        <tr r="C14" s="7"/>
      </tp>
      <tp>
        <v>6082.5171360000004</v>
        <stp/>
        <stp>StudyData</stp>
        <stp>EP</stp>
        <stp>Para</stp>
        <stp>StepValue=0.02,StartValue=0.02,MaxValue=0.2,AtTick=0</stp>
        <stp>ParaDn</stp>
        <stp>5</stp>
        <stp>-11</stp>
        <stp>all</stp>
        <stp/>
        <stp/>
        <stp>False</stp>
        <stp>T</stp>
        <stp>ExcelInterval</stp>
        <stp/>
        <tr r="D14" s="7"/>
      </tp>
      <tp t="s">
        <v/>
        <stp/>
        <stp>StudyData</stp>
        <stp>EP</stp>
        <stp>Para</stp>
        <stp>StepValue=0.02,StartValue=0.02,MaxValue=0.2,AtTick=0</stp>
        <stp>ParaUp</stp>
        <stp>5</stp>
        <stp>-12</stp>
        <stp>all</stp>
        <stp/>
        <stp/>
        <stp>False</stp>
        <stp>T</stp>
        <stp>ExcelInterval</stp>
        <stp/>
        <tr r="C15" s="7"/>
      </tp>
      <tp>
        <v>6082.6116000000002</v>
        <stp/>
        <stp>StudyData</stp>
        <stp>EP</stp>
        <stp>Para</stp>
        <stp>StepValue=0.02,StartValue=0.02,MaxValue=0.2,AtTick=0</stp>
        <stp>ParaDn</stp>
        <stp>5</stp>
        <stp>-12</stp>
        <stp>all</stp>
        <stp/>
        <stp/>
        <stp>False</stp>
        <stp>T</stp>
        <stp>ExcelInterval</stp>
        <stp/>
        <tr r="D15" s="7"/>
      </tp>
      <tp t="s">
        <v/>
        <stp/>
        <stp>StudyData</stp>
        <stp>EP</stp>
        <stp>Para</stp>
        <stp>StepValue=0.02,StartValue=0.02,MaxValue=0.2,AtTick=0</stp>
        <stp>ParaUp</stp>
        <stp>5</stp>
        <stp>-13</stp>
        <stp>all</stp>
        <stp/>
        <stp/>
        <stp>False</stp>
        <stp>T</stp>
        <stp>ExcelInterval</stp>
        <stp/>
        <tr r="C16" s="7"/>
      </tp>
      <tp>
        <v>6082.71</v>
        <stp/>
        <stp>StudyData</stp>
        <stp>EP</stp>
        <stp>Para</stp>
        <stp>StepValue=0.02,StartValue=0.02,MaxValue=0.2,AtTick=0</stp>
        <stp>ParaDn</stp>
        <stp>5</stp>
        <stp>-13</stp>
        <stp>all</stp>
        <stp/>
        <stp/>
        <stp>False</stp>
        <stp>T</stp>
        <stp>ExcelInterval</stp>
        <stp/>
        <tr r="D16" s="7"/>
      </tp>
      <tp>
        <v>45019.257599999997</v>
        <stp/>
        <stp>StudyData</stp>
        <stp>YM</stp>
        <stp>Para</stp>
        <stp>StepValue=0.02,StartValue=0.02,MaxValue=0.2,AtTick=0</stp>
        <stp>ParaDn</stp>
        <stp>5</stp>
        <stp>-10</stp>
        <stp>all</stp>
        <stp/>
        <stp/>
        <stp>False</stp>
        <stp>T</stp>
        <stp>ExcelInterval</stp>
        <stp/>
        <tr r="R13" s="7"/>
      </tp>
      <tp t="s">
        <v/>
        <stp/>
        <stp>StudyData</stp>
        <stp>YM</stp>
        <stp>Para</stp>
        <stp>StepValue=0.02,StartValue=0.02,MaxValue=0.2,AtTick=0</stp>
        <stp>ParaUp</stp>
        <stp>5</stp>
        <stp>-10</stp>
        <stp>all</stp>
        <stp/>
        <stp/>
        <stp>False</stp>
        <stp>T</stp>
        <stp>ExcelInterval</stp>
        <stp/>
        <tr r="Q13" s="7"/>
      </tp>
      <tp>
        <v>45020.12</v>
        <stp/>
        <stp>StudyData</stp>
        <stp>YM</stp>
        <stp>Para</stp>
        <stp>StepValue=0.02,StartValue=0.02,MaxValue=0.2,AtTick=0</stp>
        <stp>ParaDn</stp>
        <stp>5</stp>
        <stp>-11</stp>
        <stp>all</stp>
        <stp/>
        <stp/>
        <stp>False</stp>
        <stp>T</stp>
        <stp>ExcelInterval</stp>
        <stp/>
        <tr r="R14" s="7"/>
      </tp>
      <tp t="s">
        <v/>
        <stp/>
        <stp>StudyData</stp>
        <stp>YM</stp>
        <stp>Para</stp>
        <stp>StepValue=0.02,StartValue=0.02,MaxValue=0.2,AtTick=0</stp>
        <stp>ParaUp</stp>
        <stp>5</stp>
        <stp>-11</stp>
        <stp>all</stp>
        <stp/>
        <stp/>
        <stp>False</stp>
        <stp>T</stp>
        <stp>ExcelInterval</stp>
        <stp/>
        <tr r="Q14" s="7"/>
      </tp>
      <tp>
        <v>45021</v>
        <stp/>
        <stp>StudyData</stp>
        <stp>YM</stp>
        <stp>Para</stp>
        <stp>StepValue=0.02,StartValue=0.02,MaxValue=0.2,AtTick=0</stp>
        <stp>ParaDn</stp>
        <stp>5</stp>
        <stp>-12</stp>
        <stp>all</stp>
        <stp/>
        <stp/>
        <stp>False</stp>
        <stp>T</stp>
        <stp>ExcelInterval</stp>
        <stp/>
        <tr r="R15" s="7"/>
      </tp>
      <tp t="s">
        <v/>
        <stp/>
        <stp>StudyData</stp>
        <stp>YM</stp>
        <stp>Para</stp>
        <stp>StepValue=0.02,StartValue=0.02,MaxValue=0.2,AtTick=0</stp>
        <stp>ParaUp</stp>
        <stp>5</stp>
        <stp>-12</stp>
        <stp>all</stp>
        <stp/>
        <stp/>
        <stp>False</stp>
        <stp>T</stp>
        <stp>ExcelInterval</stp>
        <stp/>
        <tr r="Q15" s="7"/>
      </tp>
      <tp>
        <v>45021</v>
        <stp/>
        <stp>StudyData</stp>
        <stp>YM</stp>
        <stp>Para</stp>
        <stp>StepValue=0.02,StartValue=0.02,MaxValue=0.2,AtTick=0</stp>
        <stp>ParaDn</stp>
        <stp>5</stp>
        <stp>-13</stp>
        <stp>all</stp>
        <stp/>
        <stp/>
        <stp>False</stp>
        <stp>T</stp>
        <stp>ExcelInterval</stp>
        <stp/>
        <tr r="R16" s="7"/>
      </tp>
      <tp>
        <v>44985.234704000002</v>
        <stp/>
        <stp>StudyData</stp>
        <stp>YM</stp>
        <stp>Para</stp>
        <stp>StepValue=0.02,StartValue=0.02,MaxValue=0.2,AtTick=0</stp>
        <stp>ParaUp</stp>
        <stp>5</stp>
        <stp>-13</stp>
        <stp>all</stp>
        <stp/>
        <stp/>
        <stp>False</stp>
        <stp>T</stp>
        <stp>ExcelInterval</stp>
        <stp/>
        <tr r="Q16" s="7"/>
      </tp>
      <tp t="s">
        <v/>
        <stp/>
        <stp>StudyData</stp>
        <stp>YM</stp>
        <stp>Para</stp>
        <stp>StepValue=0.02,StartValue=0.02,MaxValue=0.2,AtTick=0</stp>
        <stp>ParaDn</stp>
        <stp>5</stp>
        <stp>-14</stp>
        <stp>all</stp>
        <stp/>
        <stp/>
        <stp>False</stp>
        <stp>T</stp>
        <stp>ExcelInterval</stp>
        <stp/>
        <tr r="R17" s="7"/>
      </tp>
      <tp>
        <v>44984.504800000002</v>
        <stp/>
        <stp>StudyData</stp>
        <stp>YM</stp>
        <stp>Para</stp>
        <stp>StepValue=0.02,StartValue=0.02,MaxValue=0.2,AtTick=0</stp>
        <stp>ParaUp</stp>
        <stp>5</stp>
        <stp>-14</stp>
        <stp>all</stp>
        <stp/>
        <stp/>
        <stp>False</stp>
        <stp>T</stp>
        <stp>ExcelInterval</stp>
        <stp/>
        <tr r="Q17" s="7"/>
      </tp>
      <tp t="s">
        <v/>
        <stp/>
        <stp>StudyData</stp>
        <stp>YM</stp>
        <stp>Para</stp>
        <stp>StepValue=0.02,StartValue=0.02,MaxValue=0.2,AtTick=0</stp>
        <stp>ParaDn</stp>
        <stp>5</stp>
        <stp>-15</stp>
        <stp>all</stp>
        <stp/>
        <stp/>
        <stp>False</stp>
        <stp>T</stp>
        <stp>ExcelInterval</stp>
        <stp/>
        <tr r="R18" s="7"/>
      </tp>
      <tp>
        <v>44983.76</v>
        <stp/>
        <stp>StudyData</stp>
        <stp>YM</stp>
        <stp>Para</stp>
        <stp>StepValue=0.02,StartValue=0.02,MaxValue=0.2,AtTick=0</stp>
        <stp>ParaUp</stp>
        <stp>5</stp>
        <stp>-15</stp>
        <stp>all</stp>
        <stp/>
        <stp/>
        <stp>False</stp>
        <stp>T</stp>
        <stp>ExcelInterval</stp>
        <stp/>
        <tr r="Q18" s="7"/>
      </tp>
      <tp t="s">
        <v/>
        <stp/>
        <stp>StudyData</stp>
        <stp>YM</stp>
        <stp>Para</stp>
        <stp>StepValue=0.02,StartValue=0.02,MaxValue=0.2,AtTick=0</stp>
        <stp>ParaDn</stp>
        <stp>5</stp>
        <stp>-16</stp>
        <stp>all</stp>
        <stp/>
        <stp/>
        <stp>False</stp>
        <stp>T</stp>
        <stp>ExcelInterval</stp>
        <stp/>
        <tr r="R19" s="7"/>
      </tp>
      <tp>
        <v>44983</v>
        <stp/>
        <stp>StudyData</stp>
        <stp>YM</stp>
        <stp>Para</stp>
        <stp>StepValue=0.02,StartValue=0.02,MaxValue=0.2,AtTick=0</stp>
        <stp>ParaUp</stp>
        <stp>5</stp>
        <stp>-16</stp>
        <stp>all</stp>
        <stp/>
        <stp/>
        <stp>False</stp>
        <stp>T</stp>
        <stp>ExcelInterval</stp>
        <stp/>
        <tr r="Q19" s="7"/>
      </tp>
      <tp>
        <v>45028.177215999996</v>
        <stp/>
        <stp>StudyData</stp>
        <stp>YM</stp>
        <stp>Para</stp>
        <stp>StepValue=0.02,StartValue=0.02,MaxValue=0.2,AtTick=0</stp>
        <stp>ParaDn</stp>
        <stp>5</stp>
        <stp>-17</stp>
        <stp>all</stp>
        <stp/>
        <stp/>
        <stp>False</stp>
        <stp>T</stp>
        <stp>ExcelInterval</stp>
        <stp/>
        <tr r="R20" s="7"/>
      </tp>
      <tp>
        <v>44983</v>
        <stp/>
        <stp>StudyData</stp>
        <stp>YM</stp>
        <stp>Para</stp>
        <stp>StepValue=0.02,StartValue=0.02,MaxValue=0.2,AtTick=0</stp>
        <stp>ParaUp</stp>
        <stp>5</stp>
        <stp>-17</stp>
        <stp>all</stp>
        <stp/>
        <stp/>
        <stp>False</stp>
        <stp>T</stp>
        <stp>ExcelInterval</stp>
        <stp/>
        <tr r="Q20" s="7"/>
      </tp>
      <tp>
        <v>45029.099199999997</v>
        <stp/>
        <stp>StudyData</stp>
        <stp>YM</stp>
        <stp>Para</stp>
        <stp>StepValue=0.02,StartValue=0.02,MaxValue=0.2,AtTick=0</stp>
        <stp>ParaDn</stp>
        <stp>5</stp>
        <stp>-18</stp>
        <stp>all</stp>
        <stp/>
        <stp/>
        <stp>False</stp>
        <stp>T</stp>
        <stp>ExcelInterval</stp>
        <stp/>
        <tr r="R21" s="7"/>
      </tp>
      <tp t="s">
        <v/>
        <stp/>
        <stp>StudyData</stp>
        <stp>YM</stp>
        <stp>Para</stp>
        <stp>StepValue=0.02,StartValue=0.02,MaxValue=0.2,AtTick=0</stp>
        <stp>ParaUp</stp>
        <stp>5</stp>
        <stp>-18</stp>
        <stp>all</stp>
        <stp/>
        <stp/>
        <stp>False</stp>
        <stp>T</stp>
        <stp>ExcelInterval</stp>
        <stp/>
        <tr r="Q21" s="7"/>
      </tp>
      <tp>
        <v>45030.04</v>
        <stp/>
        <stp>StudyData</stp>
        <stp>YM</stp>
        <stp>Para</stp>
        <stp>StepValue=0.02,StartValue=0.02,MaxValue=0.2,AtTick=0</stp>
        <stp>ParaDn</stp>
        <stp>5</stp>
        <stp>-19</stp>
        <stp>all</stp>
        <stp/>
        <stp/>
        <stp>False</stp>
        <stp>T</stp>
        <stp>ExcelInterval</stp>
        <stp/>
        <tr r="R22" s="7"/>
      </tp>
      <tp t="s">
        <v/>
        <stp/>
        <stp>StudyData</stp>
        <stp>YM</stp>
        <stp>Para</stp>
        <stp>StepValue=0.02,StartValue=0.02,MaxValue=0.2,AtTick=0</stp>
        <stp>ParaUp</stp>
        <stp>5</stp>
        <stp>-19</stp>
        <stp>all</stp>
        <stp/>
        <stp/>
        <stp>False</stp>
        <stp>T</stp>
        <stp>ExcelInterval</stp>
        <stp/>
        <tr r="Q22" s="7"/>
      </tp>
      <tp>
        <v>45630.315972222219</v>
        <stp/>
        <stp>StudyData</stp>
        <stp>ENQ</stp>
        <stp>Mom</stp>
        <stp>Period=10,InputChoice=Close</stp>
        <stp>Time</stp>
        <stp>5</stp>
        <stp>0</stp>
        <stp>all</stp>
        <stp/>
        <stp/>
        <stp>False</stp>
        <stp>T</stp>
        <stp>ExcelInterval</stp>
        <stp/>
        <tr r="F3" s="5"/>
      </tp>
      <tp>
        <v>1</v>
        <stp/>
        <stp>StudyData</stp>
        <stp>ENQ</stp>
        <stp>Para</stp>
        <stp>StepValue=0.02,StartValue=0.02,MaxValue=0.2,AtTick=0</stp>
        <stp>ParaDir</stp>
        <stp>5</stp>
        <stp>0</stp>
        <stp>all</stp>
        <stp/>
        <stp/>
        <stp>False</stp>
        <stp>T</stp>
        <stp>ExcelInterval</stp>
        <stp/>
        <tr r="M3" s="7"/>
      </tp>
      <tp>
        <v>45630.25</v>
        <stp/>
        <stp>StudyData</stp>
        <stp>ENQ</stp>
        <stp>Para</stp>
        <stp>StepValue=0.02,StartValue=0.02,MaxValue=0.2,AtTick=0</stp>
        <stp>Time</stp>
        <stp>5</stp>
        <stp>-19</stp>
        <stp>all</stp>
        <stp/>
        <stp/>
        <stp>False</stp>
        <stp>T</stp>
        <stp>ExcelInterval</stp>
        <stp/>
        <tr r="H22" s="7"/>
      </tp>
      <tp>
        <v>45630.253472222219</v>
        <stp/>
        <stp>StudyData</stp>
        <stp>ENQ</stp>
        <stp>Para</stp>
        <stp>StepValue=0.02,StartValue=0.02,MaxValue=0.2,AtTick=0</stp>
        <stp>Time</stp>
        <stp>5</stp>
        <stp>-18</stp>
        <stp>all</stp>
        <stp/>
        <stp/>
        <stp>False</stp>
        <stp>T</stp>
        <stp>ExcelInterval</stp>
        <stp/>
        <tr r="H21" s="7"/>
      </tp>
      <tp>
        <v>45630.277777777781</v>
        <stp/>
        <stp>StudyData</stp>
        <stp>ENQ</stp>
        <stp>Para</stp>
        <stp>StepValue=0.02,StartValue=0.02,MaxValue=0.2,AtTick=0</stp>
        <stp>Time</stp>
        <stp>5</stp>
        <stp>-11</stp>
        <stp>all</stp>
        <stp/>
        <stp/>
        <stp>False</stp>
        <stp>T</stp>
        <stp>ExcelInterval</stp>
        <stp/>
        <tr r="H14" s="7"/>
      </tp>
      <tp>
        <v>45630.28125</v>
        <stp/>
        <stp>StudyData</stp>
        <stp>ENQ</stp>
        <stp>Para</stp>
        <stp>StepValue=0.02,StartValue=0.02,MaxValue=0.2,AtTick=0</stp>
        <stp>Time</stp>
        <stp>5</stp>
        <stp>-10</stp>
        <stp>all</stp>
        <stp/>
        <stp/>
        <stp>False</stp>
        <stp>T</stp>
        <stp>ExcelInterval</stp>
        <stp/>
        <tr r="H13" s="7"/>
      </tp>
      <tp>
        <v>45630.270833333336</v>
        <stp/>
        <stp>StudyData</stp>
        <stp>ENQ</stp>
        <stp>Para</stp>
        <stp>StepValue=0.02,StartValue=0.02,MaxValue=0.2,AtTick=0</stp>
        <stp>Time</stp>
        <stp>5</stp>
        <stp>-13</stp>
        <stp>all</stp>
        <stp/>
        <stp/>
        <stp>False</stp>
        <stp>T</stp>
        <stp>ExcelInterval</stp>
        <stp/>
        <tr r="H16" s="7"/>
      </tp>
      <tp>
        <v>45630.274305555555</v>
        <stp/>
        <stp>StudyData</stp>
        <stp>ENQ</stp>
        <stp>Para</stp>
        <stp>StepValue=0.02,StartValue=0.02,MaxValue=0.2,AtTick=0</stp>
        <stp>Time</stp>
        <stp>5</stp>
        <stp>-12</stp>
        <stp>all</stp>
        <stp/>
        <stp/>
        <stp>False</stp>
        <stp>T</stp>
        <stp>ExcelInterval</stp>
        <stp/>
        <tr r="H15" s="7"/>
      </tp>
      <tp>
        <v>45630.263888888891</v>
        <stp/>
        <stp>StudyData</stp>
        <stp>ENQ</stp>
        <stp>Para</stp>
        <stp>StepValue=0.02,StartValue=0.02,MaxValue=0.2,AtTick=0</stp>
        <stp>Time</stp>
        <stp>5</stp>
        <stp>-15</stp>
        <stp>all</stp>
        <stp/>
        <stp/>
        <stp>False</stp>
        <stp>T</stp>
        <stp>ExcelInterval</stp>
        <stp/>
        <tr r="H18" s="7"/>
      </tp>
      <tp>
        <v>45630.267361111109</v>
        <stp/>
        <stp>StudyData</stp>
        <stp>ENQ</stp>
        <stp>Para</stp>
        <stp>StepValue=0.02,StartValue=0.02,MaxValue=0.2,AtTick=0</stp>
        <stp>Time</stp>
        <stp>5</stp>
        <stp>-14</stp>
        <stp>all</stp>
        <stp/>
        <stp/>
        <stp>False</stp>
        <stp>T</stp>
        <stp>ExcelInterval</stp>
        <stp/>
        <tr r="H17" s="7"/>
      </tp>
      <tp>
        <v>45630.256944444445</v>
        <stp/>
        <stp>StudyData</stp>
        <stp>ENQ</stp>
        <stp>Para</stp>
        <stp>StepValue=0.02,StartValue=0.02,MaxValue=0.2,AtTick=0</stp>
        <stp>Time</stp>
        <stp>5</stp>
        <stp>-17</stp>
        <stp>all</stp>
        <stp/>
        <stp/>
        <stp>False</stp>
        <stp>T</stp>
        <stp>ExcelInterval</stp>
        <stp/>
        <tr r="H20" s="7"/>
      </tp>
      <tp>
        <v>45630.260416666664</v>
        <stp/>
        <stp>StudyData</stp>
        <stp>ENQ</stp>
        <stp>Para</stp>
        <stp>StepValue=0.02,StartValue=0.02,MaxValue=0.2,AtTick=0</stp>
        <stp>Time</stp>
        <stp>5</stp>
        <stp>-16</stp>
        <stp>all</stp>
        <stp/>
        <stp/>
        <stp>False</stp>
        <stp>T</stp>
        <stp>ExcelInterval</stp>
        <stp/>
        <tr r="H19" s="7"/>
      </tp>
      <tp>
        <v>35.12958953742816</v>
        <stp/>
        <stp>StudyData</stp>
        <stp>YM</stp>
        <stp>RSI</stp>
        <stp>Period=9,InputChoice=Close</stp>
        <stp>RSI</stp>
        <stp>5</stp>
        <stp>-8</stp>
        <stp>all</stp>
        <stp/>
        <stp/>
        <stp>False</stp>
        <stp>T</stp>
        <stp>ExcelInterval</stp>
        <stp/>
        <tr r="L11" s="6"/>
      </tp>
      <tp>
        <v>35.660264075139693</v>
        <stp/>
        <stp>StudyData</stp>
        <stp>YM</stp>
        <stp>RSI</stp>
        <stp>Period=9,InputChoice=Close</stp>
        <stp>RSI</stp>
        <stp>5</stp>
        <stp>-9</stp>
        <stp>all</stp>
        <stp/>
        <stp/>
        <stp>False</stp>
        <stp>T</stp>
        <stp>ExcelInterval</stp>
        <stp/>
        <tr r="L12" s="6"/>
      </tp>
      <tp>
        <v>32.399839394440846</v>
        <stp/>
        <stp>StudyData</stp>
        <stp>YM</stp>
        <stp>RSI</stp>
        <stp>Period=9,InputChoice=Close</stp>
        <stp>RSI</stp>
        <stp>5</stp>
        <stp>-4</stp>
        <stp>all</stp>
        <stp/>
        <stp/>
        <stp>False</stp>
        <stp>T</stp>
        <stp>ExcelInterval</stp>
        <stp/>
        <tr r="L7" s="6"/>
      </tp>
      <tp>
        <v>36.553500181509072</v>
        <stp/>
        <stp>StudyData</stp>
        <stp>YM</stp>
        <stp>RSI</stp>
        <stp>Period=9,InputChoice=Close</stp>
        <stp>RSI</stp>
        <stp>5</stp>
        <stp>-5</stp>
        <stp>all</stp>
        <stp/>
        <stp/>
        <stp>False</stp>
        <stp>T</stp>
        <stp>ExcelInterval</stp>
        <stp/>
        <tr r="L8" s="6"/>
      </tp>
      <tp>
        <v>37.996816781789789</v>
        <stp/>
        <stp>StudyData</stp>
        <stp>YM</stp>
        <stp>RSI</stp>
        <stp>Period=9,InputChoice=Close</stp>
        <stp>RSI</stp>
        <stp>5</stp>
        <stp>-6</stp>
        <stp>all</stp>
        <stp/>
        <stp/>
        <stp>False</stp>
        <stp>T</stp>
        <stp>ExcelInterval</stp>
        <stp/>
        <tr r="L9" s="6"/>
      </tp>
      <tp>
        <v>34.551149011462655</v>
        <stp/>
        <stp>StudyData</stp>
        <stp>YM</stp>
        <stp>RSI</stp>
        <stp>Period=9,InputChoice=Close</stp>
        <stp>RSI</stp>
        <stp>5</stp>
        <stp>-7</stp>
        <stp>all</stp>
        <stp/>
        <stp/>
        <stp>False</stp>
        <stp>T</stp>
        <stp>ExcelInterval</stp>
        <stp/>
        <tr r="L10" s="6"/>
      </tp>
      <tp>
        <v>41.799434010762461</v>
        <stp/>
        <stp>StudyData</stp>
        <stp>YM</stp>
        <stp>RSI</stp>
        <stp>Period=9,InputChoice=Close</stp>
        <stp>RSI</stp>
        <stp>5</stp>
        <stp>-1</stp>
        <stp>all</stp>
        <stp/>
        <stp/>
        <stp>False</stp>
        <stp>T</stp>
        <stp>ExcelInterval</stp>
        <stp/>
        <tr r="L4" s="6"/>
      </tp>
      <tp>
        <v>46.278135615052051</v>
        <stp/>
        <stp>StudyData</stp>
        <stp>YM</stp>
        <stp>RSI</stp>
        <stp>Period=9,InputChoice=Close</stp>
        <stp>RSI</stp>
        <stp>5</stp>
        <stp>-2</stp>
        <stp>all</stp>
        <stp/>
        <stp/>
        <stp>False</stp>
        <stp>T</stp>
        <stp>ExcelInterval</stp>
        <stp/>
        <tr r="L5" s="6"/>
      </tp>
      <tp>
        <v>45.234947308682138</v>
        <stp/>
        <stp>StudyData</stp>
        <stp>YM</stp>
        <stp>RSI</stp>
        <stp>Period=9,InputChoice=Close</stp>
        <stp>RSI</stp>
        <stp>5</stp>
        <stp>-3</stp>
        <stp>all</stp>
        <stp/>
        <stp/>
        <stp>False</stp>
        <stp>T</stp>
        <stp>ExcelInterval</stp>
        <stp/>
        <tr r="L6" s="6"/>
      </tp>
      <tp>
        <v>45630.298611111109</v>
        <stp/>
        <stp>StudyData</stp>
        <stp>YM</stp>
        <stp>BBnds</stp>
        <stp>MAType=Sim,Period1=20,InputChoice=Close,Percent=2,Divisor=0</stp>
        <stp>Time</stp>
        <stp>5</stp>
        <stp>-5</stp>
        <stp>all</stp>
        <stp/>
        <stp/>
        <stp>False</stp>
        <stp>T</stp>
        <stp>ExcelInterval</stp>
        <stp/>
        <tr r="K8" s="3"/>
      </tp>
      <tp>
        <v>45630.302083333336</v>
        <stp/>
        <stp>StudyData</stp>
        <stp>YM</stp>
        <stp>BBnds</stp>
        <stp>MAType=Sim,Period1=20,InputChoice=Close,Percent=2,Divisor=0</stp>
        <stp>Time</stp>
        <stp>5</stp>
        <stp>-4</stp>
        <stp>all</stp>
        <stp/>
        <stp/>
        <stp>False</stp>
        <stp>T</stp>
        <stp>ExcelInterval</stp>
        <stp/>
        <tr r="K7" s="3"/>
      </tp>
      <tp>
        <v>45630.291666666664</v>
        <stp/>
        <stp>StudyData</stp>
        <stp>YM</stp>
        <stp>BBnds</stp>
        <stp>MAType=Sim,Period1=20,InputChoice=Close,Percent=2,Divisor=0</stp>
        <stp>Time</stp>
        <stp>5</stp>
        <stp>-7</stp>
        <stp>all</stp>
        <stp/>
        <stp/>
        <stp>False</stp>
        <stp>T</stp>
        <stp>ExcelInterval</stp>
        <stp/>
        <tr r="K10" s="3"/>
      </tp>
      <tp>
        <v>45630.295138888891</v>
        <stp/>
        <stp>StudyData</stp>
        <stp>YM</stp>
        <stp>BBnds</stp>
        <stp>MAType=Sim,Period1=20,InputChoice=Close,Percent=2,Divisor=0</stp>
        <stp>Time</stp>
        <stp>5</stp>
        <stp>-6</stp>
        <stp>all</stp>
        <stp/>
        <stp/>
        <stp>False</stp>
        <stp>T</stp>
        <stp>ExcelInterval</stp>
        <stp/>
        <tr r="K9" s="3"/>
      </tp>
      <tp>
        <v>45630.3125</v>
        <stp/>
        <stp>StudyData</stp>
        <stp>YM</stp>
        <stp>BBnds</stp>
        <stp>MAType=Sim,Period1=20,InputChoice=Close,Percent=2,Divisor=0</stp>
        <stp>Time</stp>
        <stp>5</stp>
        <stp>-1</stp>
        <stp>all</stp>
        <stp/>
        <stp/>
        <stp>False</stp>
        <stp>T</stp>
        <stp>ExcelInterval</stp>
        <stp/>
        <tr r="K4" s="3"/>
      </tp>
      <tp>
        <v>45630.305555555555</v>
        <stp/>
        <stp>StudyData</stp>
        <stp>YM</stp>
        <stp>BBnds</stp>
        <stp>MAType=Sim,Period1=20,InputChoice=Close,Percent=2,Divisor=0</stp>
        <stp>Time</stp>
        <stp>5</stp>
        <stp>-3</stp>
        <stp>all</stp>
        <stp/>
        <stp/>
        <stp>False</stp>
        <stp>T</stp>
        <stp>ExcelInterval</stp>
        <stp/>
        <tr r="K6" s="3"/>
      </tp>
      <tp>
        <v>45630.309027777781</v>
        <stp/>
        <stp>StudyData</stp>
        <stp>YM</stp>
        <stp>BBnds</stp>
        <stp>MAType=Sim,Period1=20,InputChoice=Close,Percent=2,Divisor=0</stp>
        <stp>Time</stp>
        <stp>5</stp>
        <stp>-2</stp>
        <stp>all</stp>
        <stp/>
        <stp/>
        <stp>False</stp>
        <stp>T</stp>
        <stp>ExcelInterval</stp>
        <stp/>
        <tr r="K5" s="3"/>
      </tp>
      <tp>
        <v>45630.284722222219</v>
        <stp/>
        <stp>StudyData</stp>
        <stp>YM</stp>
        <stp>BBnds</stp>
        <stp>MAType=Sim,Period1=20,InputChoice=Close,Percent=2,Divisor=0</stp>
        <stp>Time</stp>
        <stp>5</stp>
        <stp>-9</stp>
        <stp>all</stp>
        <stp/>
        <stp/>
        <stp>False</stp>
        <stp>T</stp>
        <stp>ExcelInterval</stp>
        <stp/>
        <tr r="K12" s="3"/>
      </tp>
      <tp>
        <v>45630.288194444445</v>
        <stp/>
        <stp>StudyData</stp>
        <stp>YM</stp>
        <stp>BBnds</stp>
        <stp>MAType=Sim,Period1=20,InputChoice=Close,Percent=2,Divisor=0</stp>
        <stp>Time</stp>
        <stp>5</stp>
        <stp>-8</stp>
        <stp>all</stp>
        <stp/>
        <stp/>
        <stp>False</stp>
        <stp>T</stp>
        <stp>ExcelInterval</stp>
        <stp/>
        <tr r="K11" s="3"/>
      </tp>
      <tp>
        <v>45630.315972222219</v>
        <stp/>
        <stp>StudyData</stp>
        <stp>ENQ</stp>
        <stp>MA</stp>
        <stp>MAType=Sim,Period=21,InputChoice=Close</stp>
        <stp>Time</stp>
        <stp>5</stp>
        <stp>0</stp>
        <stp>all</stp>
        <stp/>
        <stp/>
        <stp>False</stp>
        <stp>T</stp>
        <stp>ExcelInterval</stp>
        <stp/>
        <tr r="F3" s="2"/>
      </tp>
      <tp>
        <v>45630.284722222219</v>
        <stp/>
        <stp>StudyData</stp>
        <stp>YM</stp>
        <stp>RSI</stp>
        <stp>Period=9,InputChoice=Close</stp>
        <stp>Time</stp>
        <stp>5</stp>
        <stp>-9</stp>
        <stp>all</stp>
        <stp/>
        <stp/>
        <stp>False</stp>
        <stp>T</stp>
        <stp>ExcelInterval</stp>
        <stp/>
        <tr r="K12" s="6"/>
      </tp>
      <tp>
        <v>45630.288194444445</v>
        <stp/>
        <stp>StudyData</stp>
        <stp>YM</stp>
        <stp>RSI</stp>
        <stp>Period=9,InputChoice=Close</stp>
        <stp>Time</stp>
        <stp>5</stp>
        <stp>-8</stp>
        <stp>all</stp>
        <stp/>
        <stp/>
        <stp>False</stp>
        <stp>T</stp>
        <stp>ExcelInterval</stp>
        <stp/>
        <tr r="K11" s="6"/>
      </tp>
      <tp>
        <v>45630.291666666664</v>
        <stp/>
        <stp>StudyData</stp>
        <stp>YM</stp>
        <stp>RSI</stp>
        <stp>Period=9,InputChoice=Close</stp>
        <stp>Time</stp>
        <stp>5</stp>
        <stp>-7</stp>
        <stp>all</stp>
        <stp/>
        <stp/>
        <stp>False</stp>
        <stp>T</stp>
        <stp>ExcelInterval</stp>
        <stp/>
        <tr r="K10" s="6"/>
      </tp>
      <tp>
        <v>45630.295138888891</v>
        <stp/>
        <stp>StudyData</stp>
        <stp>YM</stp>
        <stp>RSI</stp>
        <stp>Period=9,InputChoice=Close</stp>
        <stp>Time</stp>
        <stp>5</stp>
        <stp>-6</stp>
        <stp>all</stp>
        <stp/>
        <stp/>
        <stp>False</stp>
        <stp>T</stp>
        <stp>ExcelInterval</stp>
        <stp/>
        <tr r="K9" s="6"/>
      </tp>
      <tp>
        <v>45630.298611111109</v>
        <stp/>
        <stp>StudyData</stp>
        <stp>YM</stp>
        <stp>RSI</stp>
        <stp>Period=9,InputChoice=Close</stp>
        <stp>Time</stp>
        <stp>5</stp>
        <stp>-5</stp>
        <stp>all</stp>
        <stp/>
        <stp/>
        <stp>False</stp>
        <stp>T</stp>
        <stp>ExcelInterval</stp>
        <stp/>
        <tr r="K8" s="6"/>
      </tp>
      <tp>
        <v>45630.302083333336</v>
        <stp/>
        <stp>StudyData</stp>
        <stp>YM</stp>
        <stp>RSI</stp>
        <stp>Period=9,InputChoice=Close</stp>
        <stp>Time</stp>
        <stp>5</stp>
        <stp>-4</stp>
        <stp>all</stp>
        <stp/>
        <stp/>
        <stp>False</stp>
        <stp>T</stp>
        <stp>ExcelInterval</stp>
        <stp/>
        <tr r="K7" s="6"/>
      </tp>
      <tp>
        <v>45630.305555555555</v>
        <stp/>
        <stp>StudyData</stp>
        <stp>YM</stp>
        <stp>RSI</stp>
        <stp>Period=9,InputChoice=Close</stp>
        <stp>Time</stp>
        <stp>5</stp>
        <stp>-3</stp>
        <stp>all</stp>
        <stp/>
        <stp/>
        <stp>False</stp>
        <stp>T</stp>
        <stp>ExcelInterval</stp>
        <stp/>
        <tr r="K6" s="6"/>
      </tp>
      <tp>
        <v>45630.309027777781</v>
        <stp/>
        <stp>StudyData</stp>
        <stp>YM</stp>
        <stp>RSI</stp>
        <stp>Period=9,InputChoice=Close</stp>
        <stp>Time</stp>
        <stp>5</stp>
        <stp>-2</stp>
        <stp>all</stp>
        <stp/>
        <stp/>
        <stp>False</stp>
        <stp>T</stp>
        <stp>ExcelInterval</stp>
        <stp/>
        <tr r="K5" s="6"/>
      </tp>
      <tp>
        <v>45630.3125</v>
        <stp/>
        <stp>StudyData</stp>
        <stp>YM</stp>
        <stp>RSI</stp>
        <stp>Period=9,InputChoice=Close</stp>
        <stp>Time</stp>
        <stp>5</stp>
        <stp>-1</stp>
        <stp>all</stp>
        <stp/>
        <stp/>
        <stp>False</stp>
        <stp>T</stp>
        <stp>ExcelInterval</stp>
        <stp/>
        <tr r="K4" s="6"/>
      </tp>
      <tp>
        <v>0.02</v>
        <stp/>
        <stp>StudyData</stp>
        <stp>YM</stp>
        <stp>Para</stp>
        <stp>StepValue=0.02,StartValue=0.02,MaxValue=0.2,AtTick=0</stp>
        <stp>ParaStep</stp>
        <stp>5</stp>
        <stp>-19</stp>
        <stp>all</stp>
        <stp/>
        <stp/>
        <stp>False</stp>
        <stp>T</stp>
        <stp>ExcelInterval</stp>
        <stp/>
        <tr r="S22" s="7"/>
      </tp>
      <tp>
        <v>0.02</v>
        <stp/>
        <stp>StudyData</stp>
        <stp>YM</stp>
        <stp>Para</stp>
        <stp>StepValue=0.02,StartValue=0.02,MaxValue=0.2,AtTick=0</stp>
        <stp>ParaStep</stp>
        <stp>5</stp>
        <stp>-18</stp>
        <stp>all</stp>
        <stp/>
        <stp/>
        <stp>False</stp>
        <stp>T</stp>
        <stp>ExcelInterval</stp>
        <stp/>
        <tr r="S21" s="7"/>
      </tp>
      <tp>
        <v>0.02</v>
        <stp/>
        <stp>StudyData</stp>
        <stp>YM</stp>
        <stp>Para</stp>
        <stp>StepValue=0.02,StartValue=0.02,MaxValue=0.2,AtTick=0</stp>
        <stp>ParaStep</stp>
        <stp>5</stp>
        <stp>-13</stp>
        <stp>all</stp>
        <stp/>
        <stp/>
        <stp>False</stp>
        <stp>T</stp>
        <stp>ExcelInterval</stp>
        <stp/>
        <tr r="S16" s="7"/>
      </tp>
      <tp>
        <v>0.02</v>
        <stp/>
        <stp>StudyData</stp>
        <stp>YM</stp>
        <stp>Para</stp>
        <stp>StepValue=0.02,StartValue=0.02,MaxValue=0.2,AtTick=0</stp>
        <stp>ParaStep</stp>
        <stp>5</stp>
        <stp>-12</stp>
        <stp>all</stp>
        <stp/>
        <stp/>
        <stp>False</stp>
        <stp>T</stp>
        <stp>ExcelInterval</stp>
        <stp/>
        <tr r="S15" s="7"/>
      </tp>
      <tp>
        <v>0.02</v>
        <stp/>
        <stp>StudyData</stp>
        <stp>YM</stp>
        <stp>Para</stp>
        <stp>StepValue=0.02,StartValue=0.02,MaxValue=0.2,AtTick=0</stp>
        <stp>ParaStep</stp>
        <stp>5</stp>
        <stp>-11</stp>
        <stp>all</stp>
        <stp/>
        <stp/>
        <stp>False</stp>
        <stp>T</stp>
        <stp>ExcelInterval</stp>
        <stp/>
        <tr r="S14" s="7"/>
      </tp>
      <tp>
        <v>0.02</v>
        <stp/>
        <stp>StudyData</stp>
        <stp>YM</stp>
        <stp>Para</stp>
        <stp>StepValue=0.02,StartValue=0.02,MaxValue=0.2,AtTick=0</stp>
        <stp>ParaStep</stp>
        <stp>5</stp>
        <stp>-10</stp>
        <stp>all</stp>
        <stp/>
        <stp/>
        <stp>False</stp>
        <stp>T</stp>
        <stp>ExcelInterval</stp>
        <stp/>
        <tr r="S13" s="7"/>
      </tp>
      <tp>
        <v>0.02</v>
        <stp/>
        <stp>StudyData</stp>
        <stp>YM</stp>
        <stp>Para</stp>
        <stp>StepValue=0.02,StartValue=0.02,MaxValue=0.2,AtTick=0</stp>
        <stp>ParaStep</stp>
        <stp>5</stp>
        <stp>-17</stp>
        <stp>all</stp>
        <stp/>
        <stp/>
        <stp>False</stp>
        <stp>T</stp>
        <stp>ExcelInterval</stp>
        <stp/>
        <tr r="S20" s="7"/>
      </tp>
      <tp>
        <v>0.02</v>
        <stp/>
        <stp>StudyData</stp>
        <stp>YM</stp>
        <stp>Para</stp>
        <stp>StepValue=0.02,StartValue=0.02,MaxValue=0.2,AtTick=0</stp>
        <stp>ParaStep</stp>
        <stp>5</stp>
        <stp>-16</stp>
        <stp>all</stp>
        <stp/>
        <stp/>
        <stp>False</stp>
        <stp>T</stp>
        <stp>ExcelInterval</stp>
        <stp/>
        <tr r="S19" s="7"/>
      </tp>
      <tp>
        <v>0.02</v>
        <stp/>
        <stp>StudyData</stp>
        <stp>YM</stp>
        <stp>Para</stp>
        <stp>StepValue=0.02,StartValue=0.02,MaxValue=0.2,AtTick=0</stp>
        <stp>ParaStep</stp>
        <stp>5</stp>
        <stp>-15</stp>
        <stp>all</stp>
        <stp/>
        <stp/>
        <stp>False</stp>
        <stp>T</stp>
        <stp>ExcelInterval</stp>
        <stp/>
        <tr r="S18" s="7"/>
      </tp>
      <tp>
        <v>0.02</v>
        <stp/>
        <stp>StudyData</stp>
        <stp>YM</stp>
        <stp>Para</stp>
        <stp>StepValue=0.02,StartValue=0.02,MaxValue=0.2,AtTick=0</stp>
        <stp>ParaStep</stp>
        <stp>5</stp>
        <stp>-14</stp>
        <stp>all</stp>
        <stp/>
        <stp/>
        <stp>False</stp>
        <stp>T</stp>
        <stp>ExcelInterval</stp>
        <stp/>
        <tr r="S17" s="7"/>
      </tp>
      <tp>
        <v>45630.274305555555</v>
        <stp/>
        <stp>StudyData</stp>
        <stp>EP</stp>
        <stp>MA</stp>
        <stp>MAType=Sim,Period=21,InputChoice=Close</stp>
        <stp>Time</stp>
        <stp>5</stp>
        <stp>-12</stp>
        <stp>all</stp>
        <stp/>
        <stp/>
        <stp>False</stp>
        <stp>T</stp>
        <stp>ExcelInterval</stp>
        <stp/>
        <tr r="A15" s="2"/>
      </tp>
      <tp>
        <v>45630.270833333336</v>
        <stp/>
        <stp>StudyData</stp>
        <stp>EP</stp>
        <stp>MA</stp>
        <stp>MAType=Sim,Period=21,InputChoice=Close</stp>
        <stp>Time</stp>
        <stp>5</stp>
        <stp>-13</stp>
        <stp>all</stp>
        <stp/>
        <stp/>
        <stp>False</stp>
        <stp>T</stp>
        <stp>ExcelInterval</stp>
        <stp/>
        <tr r="A16" s="2"/>
      </tp>
      <tp>
        <v>45630.28125</v>
        <stp/>
        <stp>StudyData</stp>
        <stp>EP</stp>
        <stp>MA</stp>
        <stp>MAType=Sim,Period=21,InputChoice=Close</stp>
        <stp>Time</stp>
        <stp>5</stp>
        <stp>-10</stp>
        <stp>all</stp>
        <stp/>
        <stp/>
        <stp>False</stp>
        <stp>T</stp>
        <stp>ExcelInterval</stp>
        <stp/>
        <tr r="A13" s="2"/>
      </tp>
      <tp>
        <v>45630.277777777781</v>
        <stp/>
        <stp>StudyData</stp>
        <stp>EP</stp>
        <stp>MA</stp>
        <stp>MAType=Sim,Period=21,InputChoice=Close</stp>
        <stp>Time</stp>
        <stp>5</stp>
        <stp>-11</stp>
        <stp>all</stp>
        <stp/>
        <stp/>
        <stp>False</stp>
        <stp>T</stp>
        <stp>ExcelInterval</stp>
        <stp/>
        <tr r="A14" s="2"/>
      </tp>
      <tp>
        <v>45630.260416666664</v>
        <stp/>
        <stp>StudyData</stp>
        <stp>EP</stp>
        <stp>MA</stp>
        <stp>MAType=Sim,Period=21,InputChoice=Close</stp>
        <stp>Time</stp>
        <stp>5</stp>
        <stp>-16</stp>
        <stp>all</stp>
        <stp/>
        <stp/>
        <stp>False</stp>
        <stp>T</stp>
        <stp>ExcelInterval</stp>
        <stp/>
        <tr r="A19" s="2"/>
      </tp>
      <tp>
        <v>45630.256944444445</v>
        <stp/>
        <stp>StudyData</stp>
        <stp>EP</stp>
        <stp>MA</stp>
        <stp>MAType=Sim,Period=21,InputChoice=Close</stp>
        <stp>Time</stp>
        <stp>5</stp>
        <stp>-17</stp>
        <stp>all</stp>
        <stp/>
        <stp/>
        <stp>False</stp>
        <stp>T</stp>
        <stp>ExcelInterval</stp>
        <stp/>
        <tr r="A20" s="2"/>
      </tp>
      <tp>
        <v>45630.267361111109</v>
        <stp/>
        <stp>StudyData</stp>
        <stp>EP</stp>
        <stp>MA</stp>
        <stp>MAType=Sim,Period=21,InputChoice=Close</stp>
        <stp>Time</stp>
        <stp>5</stp>
        <stp>-14</stp>
        <stp>all</stp>
        <stp/>
        <stp/>
        <stp>False</stp>
        <stp>T</stp>
        <stp>ExcelInterval</stp>
        <stp/>
        <tr r="A17" s="2"/>
      </tp>
      <tp>
        <v>45630.263888888891</v>
        <stp/>
        <stp>StudyData</stp>
        <stp>EP</stp>
        <stp>MA</stp>
        <stp>MAType=Sim,Period=21,InputChoice=Close</stp>
        <stp>Time</stp>
        <stp>5</stp>
        <stp>-15</stp>
        <stp>all</stp>
        <stp/>
        <stp/>
        <stp>False</stp>
        <stp>T</stp>
        <stp>ExcelInterval</stp>
        <stp/>
        <tr r="A18" s="2"/>
      </tp>
      <tp>
        <v>45630.253472222219</v>
        <stp/>
        <stp>StudyData</stp>
        <stp>EP</stp>
        <stp>MA</stp>
        <stp>MAType=Sim,Period=21,InputChoice=Close</stp>
        <stp>Time</stp>
        <stp>5</stp>
        <stp>-18</stp>
        <stp>all</stp>
        <stp/>
        <stp/>
        <stp>False</stp>
        <stp>T</stp>
        <stp>ExcelInterval</stp>
        <stp/>
        <tr r="A21" s="2"/>
      </tp>
      <tp>
        <v>45630.25</v>
        <stp/>
        <stp>StudyData</stp>
        <stp>EP</stp>
        <stp>MA</stp>
        <stp>MAType=Sim,Period=21,InputChoice=Close</stp>
        <stp>Time</stp>
        <stp>5</stp>
        <stp>-19</stp>
        <stp>all</stp>
        <stp/>
        <stp/>
        <stp>False</stp>
        <stp>T</stp>
        <stp>ExcelInterval</stp>
        <stp/>
        <tr r="A22" s="2"/>
      </tp>
      <tp>
        <v>0.02</v>
        <stp/>
        <stp>StudyData</stp>
        <stp>ENQ</stp>
        <stp>Para</stp>
        <stp>StepValue=0.02,StartValue=0.02,MaxValue=0.2,AtTick=0</stp>
        <stp>ParaStep</stp>
        <stp>5</stp>
        <stp>-9</stp>
        <stp>all</stp>
        <stp/>
        <stp/>
        <stp>False</stp>
        <stp>T</stp>
        <stp>ExcelInterval</stp>
        <stp/>
        <tr r="L12" s="7"/>
      </tp>
      <tp>
        <v>0.02</v>
        <stp/>
        <stp>StudyData</stp>
        <stp>ENQ</stp>
        <stp>Para</stp>
        <stp>StepValue=0.02,StartValue=0.02,MaxValue=0.2,AtTick=0</stp>
        <stp>ParaStep</stp>
        <stp>5</stp>
        <stp>-8</stp>
        <stp>all</stp>
        <stp/>
        <stp/>
        <stp>False</stp>
        <stp>T</stp>
        <stp>ExcelInterval</stp>
        <stp/>
        <tr r="L11" s="7"/>
      </tp>
      <tp>
        <v>0.08</v>
        <stp/>
        <stp>StudyData</stp>
        <stp>ENQ</stp>
        <stp>Para</stp>
        <stp>StepValue=0.02,StartValue=0.02,MaxValue=0.2,AtTick=0</stp>
        <stp>ParaStep</stp>
        <stp>5</stp>
        <stp>-1</stp>
        <stp>all</stp>
        <stp/>
        <stp/>
        <stp>False</stp>
        <stp>T</stp>
        <stp>ExcelInterval</stp>
        <stp/>
        <tr r="L4" s="7"/>
      </tp>
      <tp>
        <v>0.06</v>
        <stp/>
        <stp>StudyData</stp>
        <stp>ENQ</stp>
        <stp>Para</stp>
        <stp>StepValue=0.02,StartValue=0.02,MaxValue=0.2,AtTick=0</stp>
        <stp>ParaStep</stp>
        <stp>5</stp>
        <stp>-3</stp>
        <stp>all</stp>
        <stp/>
        <stp/>
        <stp>False</stp>
        <stp>T</stp>
        <stp>ExcelInterval</stp>
        <stp/>
        <tr r="L6" s="7"/>
      </tp>
      <tp>
        <v>0.06</v>
        <stp/>
        <stp>StudyData</stp>
        <stp>ENQ</stp>
        <stp>Para</stp>
        <stp>StepValue=0.02,StartValue=0.02,MaxValue=0.2,AtTick=0</stp>
        <stp>ParaStep</stp>
        <stp>5</stp>
        <stp>-2</stp>
        <stp>all</stp>
        <stp/>
        <stp/>
        <stp>False</stp>
        <stp>T</stp>
        <stp>ExcelInterval</stp>
        <stp/>
        <tr r="L5" s="7"/>
      </tp>
      <tp>
        <v>0.02</v>
        <stp/>
        <stp>StudyData</stp>
        <stp>ENQ</stp>
        <stp>Para</stp>
        <stp>StepValue=0.02,StartValue=0.02,MaxValue=0.2,AtTick=0</stp>
        <stp>ParaStep</stp>
        <stp>5</stp>
        <stp>-5</stp>
        <stp>all</stp>
        <stp/>
        <stp/>
        <stp>False</stp>
        <stp>T</stp>
        <stp>ExcelInterval</stp>
        <stp/>
        <tr r="L8" s="7"/>
      </tp>
      <tp>
        <v>0.04</v>
        <stp/>
        <stp>StudyData</stp>
        <stp>ENQ</stp>
        <stp>Para</stp>
        <stp>StepValue=0.02,StartValue=0.02,MaxValue=0.2,AtTick=0</stp>
        <stp>ParaStep</stp>
        <stp>5</stp>
        <stp>-4</stp>
        <stp>all</stp>
        <stp/>
        <stp/>
        <stp>False</stp>
        <stp>T</stp>
        <stp>ExcelInterval</stp>
        <stp/>
        <tr r="L7" s="7"/>
      </tp>
      <tp>
        <v>0.02</v>
        <stp/>
        <stp>StudyData</stp>
        <stp>ENQ</stp>
        <stp>Para</stp>
        <stp>StepValue=0.02,StartValue=0.02,MaxValue=0.2,AtTick=0</stp>
        <stp>ParaStep</stp>
        <stp>5</stp>
        <stp>-7</stp>
        <stp>all</stp>
        <stp/>
        <stp/>
        <stp>False</stp>
        <stp>T</stp>
        <stp>ExcelInterval</stp>
        <stp/>
        <tr r="L10" s="7"/>
      </tp>
      <tp>
        <v>0.02</v>
        <stp/>
        <stp>StudyData</stp>
        <stp>ENQ</stp>
        <stp>Para</stp>
        <stp>StepValue=0.02,StartValue=0.02,MaxValue=0.2,AtTick=0</stp>
        <stp>ParaStep</stp>
        <stp>5</stp>
        <stp>-6</stp>
        <stp>all</stp>
        <stp/>
        <stp/>
        <stp>False</stp>
        <stp>T</stp>
        <stp>ExcelInterval</stp>
        <stp/>
        <tr r="L9" s="7"/>
      </tp>
      <tp>
        <v>45630.315972222219</v>
        <stp/>
        <stp>StudyData</stp>
        <stp>YM</stp>
        <stp>RSI</stp>
        <stp>Period=9,InputChoice=Close</stp>
        <stp>Time</stp>
        <stp>5</stp>
        <stp>0</stp>
        <stp>all</stp>
        <stp/>
        <stp/>
        <stp>False</stp>
        <stp>T</stp>
        <stp>ExcelInterval</stp>
        <stp/>
        <tr r="K3" s="6"/>
      </tp>
      <tp>
        <v>45630.315972222219</v>
        <stp/>
        <stp>StudyData</stp>
        <stp>EP</stp>
        <stp>RSI</stp>
        <stp>Period=9,InputChoice=Close</stp>
        <stp>Time</stp>
        <stp>5</stp>
        <stp>0</stp>
        <stp>all</stp>
        <stp/>
        <stp/>
        <stp>False</stp>
        <stp>T</stp>
        <stp>ExcelInterval</stp>
        <stp/>
        <tr r="A3" s="6"/>
      </tp>
      <tp>
        <v>45630.315972222219</v>
        <stp/>
        <stp>StudyData</stp>
        <stp>YM</stp>
        <stp>Osc</stp>
        <stp>Offset1=0,MAType1=Sim,Period1=4,InputChoice1=Close,Offset2=0,MAType2=Sim,Period2=8,InputChoice2=Close</stp>
        <stp>Time</stp>
        <stp>5</stp>
        <stp>0</stp>
        <stp>all</stp>
        <stp/>
        <stp/>
        <stp>False</stp>
        <stp>T</stp>
        <stp>ExcelInterval</stp>
        <stp/>
        <tr r="K3" s="4"/>
      </tp>
      <tp>
        <v>45630.315972222219</v>
        <stp/>
        <stp>StudyData</stp>
        <stp>EP</stp>
        <stp>Osc</stp>
        <stp>Offset1=0,MAType1=Sim,Period1=4,InputChoice1=Close,Offset2=0,MAType2=Sim,Period2=8,InputChoice2=Close</stp>
        <stp>Time</stp>
        <stp>5</stp>
        <stp>0</stp>
        <stp>all</stp>
        <stp/>
        <stp/>
        <stp>False</stp>
        <stp>T</stp>
        <stp>ExcelInterval</stp>
        <stp/>
        <tr r="A3" s="4"/>
      </tp>
      <tp>
        <v>45630.316921296297</v>
        <stp/>
        <stp>SystemInfo</stp>
        <stp>Linetime</stp>
        <tr r="R1" s="1"/>
      </tp>
      <tp>
        <v>45630.274305555555</v>
        <stp/>
        <stp>StudyData</stp>
        <stp>YM</stp>
        <stp>MA</stp>
        <stp>MAType=Sim,Period=21,InputChoice=Close</stp>
        <stp>Time</stp>
        <stp>5</stp>
        <stp>-12</stp>
        <stp>all</stp>
        <stp/>
        <stp/>
        <stp>False</stp>
        <stp>T</stp>
        <stp>ExcelInterval</stp>
        <stp/>
        <tr r="K15" s="2"/>
      </tp>
      <tp>
        <v>45630.270833333336</v>
        <stp/>
        <stp>StudyData</stp>
        <stp>YM</stp>
        <stp>MA</stp>
        <stp>MAType=Sim,Period=21,InputChoice=Close</stp>
        <stp>Time</stp>
        <stp>5</stp>
        <stp>-13</stp>
        <stp>all</stp>
        <stp/>
        <stp/>
        <stp>False</stp>
        <stp>T</stp>
        <stp>ExcelInterval</stp>
        <stp/>
        <tr r="K16" s="2"/>
      </tp>
      <tp>
        <v>45630.28125</v>
        <stp/>
        <stp>StudyData</stp>
        <stp>YM</stp>
        <stp>MA</stp>
        <stp>MAType=Sim,Period=21,InputChoice=Close</stp>
        <stp>Time</stp>
        <stp>5</stp>
        <stp>-10</stp>
        <stp>all</stp>
        <stp/>
        <stp/>
        <stp>False</stp>
        <stp>T</stp>
        <stp>ExcelInterval</stp>
        <stp/>
        <tr r="K13" s="2"/>
      </tp>
      <tp>
        <v>45630.277777777781</v>
        <stp/>
        <stp>StudyData</stp>
        <stp>YM</stp>
        <stp>MA</stp>
        <stp>MAType=Sim,Period=21,InputChoice=Close</stp>
        <stp>Time</stp>
        <stp>5</stp>
        <stp>-11</stp>
        <stp>all</stp>
        <stp/>
        <stp/>
        <stp>False</stp>
        <stp>T</stp>
        <stp>ExcelInterval</stp>
        <stp/>
        <tr r="K14" s="2"/>
      </tp>
      <tp>
        <v>45630.260416666664</v>
        <stp/>
        <stp>StudyData</stp>
        <stp>YM</stp>
        <stp>MA</stp>
        <stp>MAType=Sim,Period=21,InputChoice=Close</stp>
        <stp>Time</stp>
        <stp>5</stp>
        <stp>-16</stp>
        <stp>all</stp>
        <stp/>
        <stp/>
        <stp>False</stp>
        <stp>T</stp>
        <stp>ExcelInterval</stp>
        <stp/>
        <tr r="K19" s="2"/>
      </tp>
      <tp>
        <v>45630.256944444445</v>
        <stp/>
        <stp>StudyData</stp>
        <stp>YM</stp>
        <stp>MA</stp>
        <stp>MAType=Sim,Period=21,InputChoice=Close</stp>
        <stp>Time</stp>
        <stp>5</stp>
        <stp>-17</stp>
        <stp>all</stp>
        <stp/>
        <stp/>
        <stp>False</stp>
        <stp>T</stp>
        <stp>ExcelInterval</stp>
        <stp/>
        <tr r="K20" s="2"/>
      </tp>
      <tp>
        <v>45630.267361111109</v>
        <stp/>
        <stp>StudyData</stp>
        <stp>YM</stp>
        <stp>MA</stp>
        <stp>MAType=Sim,Period=21,InputChoice=Close</stp>
        <stp>Time</stp>
        <stp>5</stp>
        <stp>-14</stp>
        <stp>all</stp>
        <stp/>
        <stp/>
        <stp>False</stp>
        <stp>T</stp>
        <stp>ExcelInterval</stp>
        <stp/>
        <tr r="K17" s="2"/>
      </tp>
      <tp>
        <v>45630.263888888891</v>
        <stp/>
        <stp>StudyData</stp>
        <stp>YM</stp>
        <stp>MA</stp>
        <stp>MAType=Sim,Period=21,InputChoice=Close</stp>
        <stp>Time</stp>
        <stp>5</stp>
        <stp>-15</stp>
        <stp>all</stp>
        <stp/>
        <stp/>
        <stp>False</stp>
        <stp>T</stp>
        <stp>ExcelInterval</stp>
        <stp/>
        <tr r="K18" s="2"/>
      </tp>
      <tp>
        <v>45630.253472222219</v>
        <stp/>
        <stp>StudyData</stp>
        <stp>YM</stp>
        <stp>MA</stp>
        <stp>MAType=Sim,Period=21,InputChoice=Close</stp>
        <stp>Time</stp>
        <stp>5</stp>
        <stp>-18</stp>
        <stp>all</stp>
        <stp/>
        <stp/>
        <stp>False</stp>
        <stp>T</stp>
        <stp>ExcelInterval</stp>
        <stp/>
        <tr r="K21" s="2"/>
      </tp>
      <tp>
        <v>45630.25</v>
        <stp/>
        <stp>StudyData</stp>
        <stp>YM</stp>
        <stp>MA</stp>
        <stp>MAType=Sim,Period=21,InputChoice=Close</stp>
        <stp>Time</stp>
        <stp>5</stp>
        <stp>-19</stp>
        <stp>all</stp>
        <stp/>
        <stp/>
        <stp>False</stp>
        <stp>T</stp>
        <stp>ExcelInterval</stp>
        <stp/>
        <tr r="K22" s="2"/>
      </tp>
      <tp>
        <v>45630.284722222219</v>
        <stp/>
        <stp>StudyData</stp>
        <stp>EP</stp>
        <stp>RSI</stp>
        <stp>Period=9,InputChoice=Close</stp>
        <stp>Time</stp>
        <stp>5</stp>
        <stp>-9</stp>
        <stp>all</stp>
        <stp/>
        <stp/>
        <stp>False</stp>
        <stp>T</stp>
        <stp>ExcelInterval</stp>
        <stp/>
        <tr r="A12" s="6"/>
      </tp>
      <tp>
        <v>45630.288194444445</v>
        <stp/>
        <stp>StudyData</stp>
        <stp>EP</stp>
        <stp>RSI</stp>
        <stp>Period=9,InputChoice=Close</stp>
        <stp>Time</stp>
        <stp>5</stp>
        <stp>-8</stp>
        <stp>all</stp>
        <stp/>
        <stp/>
        <stp>False</stp>
        <stp>T</stp>
        <stp>ExcelInterval</stp>
        <stp/>
        <tr r="A11" s="6"/>
      </tp>
      <tp>
        <v>45630.291666666664</v>
        <stp/>
        <stp>StudyData</stp>
        <stp>EP</stp>
        <stp>RSI</stp>
        <stp>Period=9,InputChoice=Close</stp>
        <stp>Time</stp>
        <stp>5</stp>
        <stp>-7</stp>
        <stp>all</stp>
        <stp/>
        <stp/>
        <stp>False</stp>
        <stp>T</stp>
        <stp>ExcelInterval</stp>
        <stp/>
        <tr r="A10" s="6"/>
      </tp>
      <tp>
        <v>45630.295138888891</v>
        <stp/>
        <stp>StudyData</stp>
        <stp>EP</stp>
        <stp>RSI</stp>
        <stp>Period=9,InputChoice=Close</stp>
        <stp>Time</stp>
        <stp>5</stp>
        <stp>-6</stp>
        <stp>all</stp>
        <stp/>
        <stp/>
        <stp>False</stp>
        <stp>T</stp>
        <stp>ExcelInterval</stp>
        <stp/>
        <tr r="A9" s="6"/>
      </tp>
      <tp>
        <v>45630.298611111109</v>
        <stp/>
        <stp>StudyData</stp>
        <stp>EP</stp>
        <stp>RSI</stp>
        <stp>Period=9,InputChoice=Close</stp>
        <stp>Time</stp>
        <stp>5</stp>
        <stp>-5</stp>
        <stp>all</stp>
        <stp/>
        <stp/>
        <stp>False</stp>
        <stp>T</stp>
        <stp>ExcelInterval</stp>
        <stp/>
        <tr r="A8" s="6"/>
      </tp>
      <tp>
        <v>45630.302083333336</v>
        <stp/>
        <stp>StudyData</stp>
        <stp>EP</stp>
        <stp>RSI</stp>
        <stp>Period=9,InputChoice=Close</stp>
        <stp>Time</stp>
        <stp>5</stp>
        <stp>-4</stp>
        <stp>all</stp>
        <stp/>
        <stp/>
        <stp>False</stp>
        <stp>T</stp>
        <stp>ExcelInterval</stp>
        <stp/>
        <tr r="A7" s="6"/>
      </tp>
      <tp>
        <v>45630.305555555555</v>
        <stp/>
        <stp>StudyData</stp>
        <stp>EP</stp>
        <stp>RSI</stp>
        <stp>Period=9,InputChoice=Close</stp>
        <stp>Time</stp>
        <stp>5</stp>
        <stp>-3</stp>
        <stp>all</stp>
        <stp/>
        <stp/>
        <stp>False</stp>
        <stp>T</stp>
        <stp>ExcelInterval</stp>
        <stp/>
        <tr r="A6" s="6"/>
      </tp>
      <tp>
        <v>45630.309027777781</v>
        <stp/>
        <stp>StudyData</stp>
        <stp>EP</stp>
        <stp>RSI</stp>
        <stp>Period=9,InputChoice=Close</stp>
        <stp>Time</stp>
        <stp>5</stp>
        <stp>-2</stp>
        <stp>all</stp>
        <stp/>
        <stp/>
        <stp>False</stp>
        <stp>T</stp>
        <stp>ExcelInterval</stp>
        <stp/>
        <tr r="A5" s="6"/>
      </tp>
      <tp>
        <v>45630.3125</v>
        <stp/>
        <stp>StudyData</stp>
        <stp>EP</stp>
        <stp>RSI</stp>
        <stp>Period=9,InputChoice=Close</stp>
        <stp>Time</stp>
        <stp>5</stp>
        <stp>-1</stp>
        <stp>all</stp>
        <stp/>
        <stp/>
        <stp>False</stp>
        <stp>T</stp>
        <stp>ExcelInterval</stp>
        <stp/>
        <tr r="A4" s="6"/>
      </tp>
      <tp>
        <v>0.12000000000000001</v>
        <stp/>
        <stp>StudyData</stp>
        <stp>EP</stp>
        <stp>Para</stp>
        <stp>StepValue=0.02,StartValue=0.02,MaxValue=0.2,AtTick=0</stp>
        <stp>ParaStep</stp>
        <stp>5</stp>
        <stp>-19</stp>
        <stp>all</stp>
        <stp/>
        <stp/>
        <stp>False</stp>
        <stp>T</stp>
        <stp>ExcelInterval</stp>
        <stp/>
        <tr r="E22" s="7"/>
      </tp>
      <tp>
        <v>0.14000000000000001</v>
        <stp/>
        <stp>StudyData</stp>
        <stp>EP</stp>
        <stp>Para</stp>
        <stp>StepValue=0.02,StartValue=0.02,MaxValue=0.2,AtTick=0</stp>
        <stp>ParaStep</stp>
        <stp>5</stp>
        <stp>-18</stp>
        <stp>all</stp>
        <stp/>
        <stp/>
        <stp>False</stp>
        <stp>T</stp>
        <stp>ExcelInterval</stp>
        <stp/>
        <tr r="E21" s="7"/>
      </tp>
      <tp>
        <v>0.04</v>
        <stp/>
        <stp>StudyData</stp>
        <stp>EP</stp>
        <stp>Para</stp>
        <stp>StepValue=0.02,StartValue=0.02,MaxValue=0.2,AtTick=0</stp>
        <stp>ParaStep</stp>
        <stp>5</stp>
        <stp>-13</stp>
        <stp>all</stp>
        <stp/>
        <stp/>
        <stp>False</stp>
        <stp>T</stp>
        <stp>ExcelInterval</stp>
        <stp/>
        <tr r="E16" s="7"/>
      </tp>
      <tp>
        <v>0.04</v>
        <stp/>
        <stp>StudyData</stp>
        <stp>EP</stp>
        <stp>Para</stp>
        <stp>StepValue=0.02,StartValue=0.02,MaxValue=0.2,AtTick=0</stp>
        <stp>ParaStep</stp>
        <stp>5</stp>
        <stp>-12</stp>
        <stp>all</stp>
        <stp/>
        <stp/>
        <stp>False</stp>
        <stp>T</stp>
        <stp>ExcelInterval</stp>
        <stp/>
        <tr r="E15" s="7"/>
      </tp>
      <tp>
        <v>0.06</v>
        <stp/>
        <stp>StudyData</stp>
        <stp>EP</stp>
        <stp>Para</stp>
        <stp>StepValue=0.02,StartValue=0.02,MaxValue=0.2,AtTick=0</stp>
        <stp>ParaStep</stp>
        <stp>5</stp>
        <stp>-11</stp>
        <stp>all</stp>
        <stp/>
        <stp/>
        <stp>False</stp>
        <stp>T</stp>
        <stp>ExcelInterval</stp>
        <stp/>
        <tr r="E14" s="7"/>
      </tp>
      <tp>
        <v>0.06</v>
        <stp/>
        <stp>StudyData</stp>
        <stp>EP</stp>
        <stp>Para</stp>
        <stp>StepValue=0.02,StartValue=0.02,MaxValue=0.2,AtTick=0</stp>
        <stp>ParaStep</stp>
        <stp>5</stp>
        <stp>-10</stp>
        <stp>all</stp>
        <stp/>
        <stp/>
        <stp>False</stp>
        <stp>T</stp>
        <stp>ExcelInterval</stp>
        <stp/>
        <tr r="E13" s="7"/>
      </tp>
      <tp>
        <v>0.14000000000000001</v>
        <stp/>
        <stp>StudyData</stp>
        <stp>EP</stp>
        <stp>Para</stp>
        <stp>StepValue=0.02,StartValue=0.02,MaxValue=0.2,AtTick=0</stp>
        <stp>ParaStep</stp>
        <stp>5</stp>
        <stp>-17</stp>
        <stp>all</stp>
        <stp/>
        <stp/>
        <stp>False</stp>
        <stp>T</stp>
        <stp>ExcelInterval</stp>
        <stp/>
        <tr r="E20" s="7"/>
      </tp>
      <tp>
        <v>0.14000000000000001</v>
        <stp/>
        <stp>StudyData</stp>
        <stp>EP</stp>
        <stp>Para</stp>
        <stp>StepValue=0.02,StartValue=0.02,MaxValue=0.2,AtTick=0</stp>
        <stp>ParaStep</stp>
        <stp>5</stp>
        <stp>-16</stp>
        <stp>all</stp>
        <stp/>
        <stp/>
        <stp>False</stp>
        <stp>T</stp>
        <stp>ExcelInterval</stp>
        <stp/>
        <tr r="E19" s="7"/>
      </tp>
      <tp>
        <v>0.02</v>
        <stp/>
        <stp>StudyData</stp>
        <stp>EP</stp>
        <stp>Para</stp>
        <stp>StepValue=0.02,StartValue=0.02,MaxValue=0.2,AtTick=0</stp>
        <stp>ParaStep</stp>
        <stp>5</stp>
        <stp>-15</stp>
        <stp>all</stp>
        <stp/>
        <stp/>
        <stp>False</stp>
        <stp>T</stp>
        <stp>ExcelInterval</stp>
        <stp/>
        <tr r="E18" s="7"/>
      </tp>
      <tp>
        <v>0.02</v>
        <stp/>
        <stp>StudyData</stp>
        <stp>EP</stp>
        <stp>Para</stp>
        <stp>StepValue=0.02,StartValue=0.02,MaxValue=0.2,AtTick=0</stp>
        <stp>ParaStep</stp>
        <stp>5</stp>
        <stp>-14</stp>
        <stp>all</stp>
        <stp/>
        <stp/>
        <stp>False</stp>
        <stp>T</stp>
        <stp>ExcelInterval</stp>
        <stp/>
        <tr r="E17" s="7"/>
      </tp>
      <tp>
        <v>45630.3125</v>
        <stp/>
        <stp>StudyData</stp>
        <stp>ENQ</stp>
        <stp>Osc</stp>
        <stp>Offset1=0,MAType1=Sim,Period1=4,InputChoice1=Close,Offset2=0,MAType2=Sim,Period2=8,InputChoice2=Close</stp>
        <stp>Time</stp>
        <stp>5</stp>
        <stp>-1</stp>
        <stp>all</stp>
        <stp/>
        <stp/>
        <stp>False</stp>
        <stp>T</stp>
        <stp>ExcelInterval</stp>
        <stp/>
        <tr r="F4" s="4"/>
      </tp>
      <tp>
        <v>45630.309027777781</v>
        <stp/>
        <stp>StudyData</stp>
        <stp>ENQ</stp>
        <stp>Osc</stp>
        <stp>Offset1=0,MAType1=Sim,Period1=4,InputChoice1=Close,Offset2=0,MAType2=Sim,Period2=8,InputChoice2=Close</stp>
        <stp>Time</stp>
        <stp>5</stp>
        <stp>-2</stp>
        <stp>all</stp>
        <stp/>
        <stp/>
        <stp>False</stp>
        <stp>T</stp>
        <stp>ExcelInterval</stp>
        <stp/>
        <tr r="F5" s="4"/>
      </tp>
      <tp>
        <v>45630.305555555555</v>
        <stp/>
        <stp>StudyData</stp>
        <stp>ENQ</stp>
        <stp>Osc</stp>
        <stp>Offset1=0,MAType1=Sim,Period1=4,InputChoice1=Close,Offset2=0,MAType2=Sim,Period2=8,InputChoice2=Close</stp>
        <stp>Time</stp>
        <stp>5</stp>
        <stp>-3</stp>
        <stp>all</stp>
        <stp/>
        <stp/>
        <stp>False</stp>
        <stp>T</stp>
        <stp>ExcelInterval</stp>
        <stp/>
        <tr r="F6" s="4"/>
      </tp>
      <tp>
        <v>45630.302083333336</v>
        <stp/>
        <stp>StudyData</stp>
        <stp>ENQ</stp>
        <stp>Osc</stp>
        <stp>Offset1=0,MAType1=Sim,Period1=4,InputChoice1=Close,Offset2=0,MAType2=Sim,Period2=8,InputChoice2=Close</stp>
        <stp>Time</stp>
        <stp>5</stp>
        <stp>-4</stp>
        <stp>all</stp>
        <stp/>
        <stp/>
        <stp>False</stp>
        <stp>T</stp>
        <stp>ExcelInterval</stp>
        <stp/>
        <tr r="F7" s="4"/>
      </tp>
      <tp>
        <v>45630.298611111109</v>
        <stp/>
        <stp>StudyData</stp>
        <stp>ENQ</stp>
        <stp>Osc</stp>
        <stp>Offset1=0,MAType1=Sim,Period1=4,InputChoice1=Close,Offset2=0,MAType2=Sim,Period2=8,InputChoice2=Close</stp>
        <stp>Time</stp>
        <stp>5</stp>
        <stp>-5</stp>
        <stp>all</stp>
        <stp/>
        <stp/>
        <stp>False</stp>
        <stp>T</stp>
        <stp>ExcelInterval</stp>
        <stp/>
        <tr r="F8" s="4"/>
      </tp>
      <tp>
        <v>45630.295138888891</v>
        <stp/>
        <stp>StudyData</stp>
        <stp>ENQ</stp>
        <stp>Osc</stp>
        <stp>Offset1=0,MAType1=Sim,Period1=4,InputChoice1=Close,Offset2=0,MAType2=Sim,Period2=8,InputChoice2=Close</stp>
        <stp>Time</stp>
        <stp>5</stp>
        <stp>-6</stp>
        <stp>all</stp>
        <stp/>
        <stp/>
        <stp>False</stp>
        <stp>T</stp>
        <stp>ExcelInterval</stp>
        <stp/>
        <tr r="F9" s="4"/>
      </tp>
      <tp>
        <v>45630.291666666664</v>
        <stp/>
        <stp>StudyData</stp>
        <stp>ENQ</stp>
        <stp>Osc</stp>
        <stp>Offset1=0,MAType1=Sim,Period1=4,InputChoice1=Close,Offset2=0,MAType2=Sim,Period2=8,InputChoice2=Close</stp>
        <stp>Time</stp>
        <stp>5</stp>
        <stp>-7</stp>
        <stp>all</stp>
        <stp/>
        <stp/>
        <stp>False</stp>
        <stp>T</stp>
        <stp>ExcelInterval</stp>
        <stp/>
        <tr r="F10" s="4"/>
      </tp>
      <tp>
        <v>45630.288194444445</v>
        <stp/>
        <stp>StudyData</stp>
        <stp>ENQ</stp>
        <stp>Osc</stp>
        <stp>Offset1=0,MAType1=Sim,Period1=4,InputChoice1=Close,Offset2=0,MAType2=Sim,Period2=8,InputChoice2=Close</stp>
        <stp>Time</stp>
        <stp>5</stp>
        <stp>-8</stp>
        <stp>all</stp>
        <stp/>
        <stp/>
        <stp>False</stp>
        <stp>T</stp>
        <stp>ExcelInterval</stp>
        <stp/>
        <tr r="F11" s="4"/>
      </tp>
      <tp>
        <v>45630.284722222219</v>
        <stp/>
        <stp>StudyData</stp>
        <stp>ENQ</stp>
        <stp>Osc</stp>
        <stp>Offset1=0,MAType1=Sim,Period1=4,InputChoice1=Close,Offset2=0,MAType2=Sim,Period2=8,InputChoice2=Close</stp>
        <stp>Time</stp>
        <stp>5</stp>
        <stp>-9</stp>
        <stp>all</stp>
        <stp/>
        <stp/>
        <stp>False</stp>
        <stp>T</stp>
        <stp>ExcelInterval</stp>
        <stp/>
        <tr r="F12" s="4"/>
      </tp>
      <tp>
        <v>59.954475282128364</v>
        <stp/>
        <stp>StudyData</stp>
        <stp>ENQ</stp>
        <stp>RSI</stp>
        <stp>Period=9,InputChoice=Close</stp>
        <stp>RSI</stp>
        <stp>5</stp>
        <stp>0</stp>
        <stp>all</stp>
        <stp/>
        <stp/>
        <stp>False</stp>
        <stp>T</stp>
        <stp>ExcelInterval</stp>
        <stp/>
        <tr r="G3" s="6"/>
      </tp>
      <tp>
        <v>3.5</v>
        <stp/>
        <stp>StudyData</stp>
        <stp>ENQ</stp>
        <stp>Mom</stp>
        <stp>Period=10,InputChoice=Close</stp>
        <stp>Mom</stp>
        <stp>5</stp>
        <stp>0</stp>
        <stp>all</stp>
        <stp/>
        <stp/>
        <stp>False</stp>
        <stp>T</stp>
        <stp>ExcelInterval</stp>
        <stp/>
        <tr r="G3" s="5"/>
      </tp>
      <tp>
        <v>57.152472498134522</v>
        <stp/>
        <stp>StudyData</stp>
        <stp>EP</stp>
        <stp>RSI</stp>
        <stp>Period=9,InputChoice=Close</stp>
        <stp>RSI</stp>
        <stp>5</stp>
        <stp>-1</stp>
        <stp>all</stp>
        <stp/>
        <stp/>
        <stp>False</stp>
        <stp>T</stp>
        <stp>ExcelInterval</stp>
        <stp/>
        <tr r="B4" s="6"/>
      </tp>
      <tp>
        <v>52.547143676202801</v>
        <stp/>
        <stp>StudyData</stp>
        <stp>EP</stp>
        <stp>RSI</stp>
        <stp>Period=9,InputChoice=Close</stp>
        <stp>RSI</stp>
        <stp>5</stp>
        <stp>-3</stp>
        <stp>all</stp>
        <stp/>
        <stp/>
        <stp>False</stp>
        <stp>T</stp>
        <stp>ExcelInterval</stp>
        <stp/>
        <tr r="B6" s="6"/>
      </tp>
      <tp>
        <v>49.918550348479087</v>
        <stp/>
        <stp>StudyData</stp>
        <stp>EP</stp>
        <stp>RSI</stp>
        <stp>Period=9,InputChoice=Close</stp>
        <stp>RSI</stp>
        <stp>5</stp>
        <stp>-2</stp>
        <stp>all</stp>
        <stp/>
        <stp/>
        <stp>False</stp>
        <stp>T</stp>
        <stp>ExcelInterval</stp>
        <stp/>
        <tr r="B5" s="6"/>
      </tp>
      <tp>
        <v>55.952402976533207</v>
        <stp/>
        <stp>StudyData</stp>
        <stp>EP</stp>
        <stp>RSI</stp>
        <stp>Period=9,InputChoice=Close</stp>
        <stp>RSI</stp>
        <stp>5</stp>
        <stp>-5</stp>
        <stp>all</stp>
        <stp/>
        <stp/>
        <stp>False</stp>
        <stp>T</stp>
        <stp>ExcelInterval</stp>
        <stp/>
        <tr r="B8" s="6"/>
      </tp>
      <tp>
        <v>57.97432884207165</v>
        <stp/>
        <stp>StudyData</stp>
        <stp>EP</stp>
        <stp>RSI</stp>
        <stp>Period=9,InputChoice=Close</stp>
        <stp>RSI</stp>
        <stp>5</stp>
        <stp>-4</stp>
        <stp>all</stp>
        <stp/>
        <stp/>
        <stp>False</stp>
        <stp>T</stp>
        <stp>ExcelInterval</stp>
        <stp/>
        <tr r="B7" s="6"/>
      </tp>
      <tp>
        <v>45.294541928135601</v>
        <stp/>
        <stp>StudyData</stp>
        <stp>EP</stp>
        <stp>RSI</stp>
        <stp>Period=9,InputChoice=Close</stp>
        <stp>RSI</stp>
        <stp>5</stp>
        <stp>-7</stp>
        <stp>all</stp>
        <stp/>
        <stp/>
        <stp>False</stp>
        <stp>T</stp>
        <stp>ExcelInterval</stp>
        <stp/>
        <tr r="B10" s="6"/>
      </tp>
      <tp>
        <v>53.984507051228405</v>
        <stp/>
        <stp>StudyData</stp>
        <stp>EP</stp>
        <stp>RSI</stp>
        <stp>Period=9,InputChoice=Close</stp>
        <stp>RSI</stp>
        <stp>5</stp>
        <stp>-6</stp>
        <stp>all</stp>
        <stp/>
        <stp/>
        <stp>False</stp>
        <stp>T</stp>
        <stp>ExcelInterval</stp>
        <stp/>
        <tr r="B9" s="6"/>
      </tp>
      <tp>
        <v>50.580858509269916</v>
        <stp/>
        <stp>StudyData</stp>
        <stp>EP</stp>
        <stp>RSI</stp>
        <stp>Period=9,InputChoice=Close</stp>
        <stp>RSI</stp>
        <stp>5</stp>
        <stp>-9</stp>
        <stp>all</stp>
        <stp/>
        <stp/>
        <stp>False</stp>
        <stp>T</stp>
        <stp>ExcelInterval</stp>
        <stp/>
        <tr r="B12" s="6"/>
      </tp>
      <tp>
        <v>40.282268704139391</v>
        <stp/>
        <stp>StudyData</stp>
        <stp>EP</stp>
        <stp>RSI</stp>
        <stp>Period=9,InputChoice=Close</stp>
        <stp>RSI</stp>
        <stp>5</stp>
        <stp>-8</stp>
        <stp>all</stp>
        <stp/>
        <stp/>
        <stp>False</stp>
        <stp>T</stp>
        <stp>ExcelInterval</stp>
        <stp/>
        <tr r="B11" s="6"/>
      </tp>
      <tp>
        <v>45630.288194444445</v>
        <stp/>
        <stp>StudyData</stp>
        <stp>EP</stp>
        <stp>BBnds</stp>
        <stp>MAType=Sim,Period1=20,InputChoice=Close,Percent=2,Divisor=0</stp>
        <stp>Time</stp>
        <stp>5</stp>
        <stp>-8</stp>
        <stp>all</stp>
        <stp/>
        <stp/>
        <stp>False</stp>
        <stp>T</stp>
        <stp>ExcelInterval</stp>
        <stp/>
        <tr r="A11" s="3"/>
      </tp>
      <tp>
        <v>45630.284722222219</v>
        <stp/>
        <stp>StudyData</stp>
        <stp>EP</stp>
        <stp>BBnds</stp>
        <stp>MAType=Sim,Period1=20,InputChoice=Close,Percent=2,Divisor=0</stp>
        <stp>Time</stp>
        <stp>5</stp>
        <stp>-9</stp>
        <stp>all</stp>
        <stp/>
        <stp/>
        <stp>False</stp>
        <stp>T</stp>
        <stp>ExcelInterval</stp>
        <stp/>
        <tr r="A12" s="3"/>
      </tp>
      <tp>
        <v>45630.3125</v>
        <stp/>
        <stp>StudyData</stp>
        <stp>EP</stp>
        <stp>BBnds</stp>
        <stp>MAType=Sim,Period1=20,InputChoice=Close,Percent=2,Divisor=0</stp>
        <stp>Time</stp>
        <stp>5</stp>
        <stp>-1</stp>
        <stp>all</stp>
        <stp/>
        <stp/>
        <stp>False</stp>
        <stp>T</stp>
        <stp>ExcelInterval</stp>
        <stp/>
        <tr r="A4" s="3"/>
      </tp>
      <tp>
        <v>45630.309027777781</v>
        <stp/>
        <stp>StudyData</stp>
        <stp>EP</stp>
        <stp>BBnds</stp>
        <stp>MAType=Sim,Period1=20,InputChoice=Close,Percent=2,Divisor=0</stp>
        <stp>Time</stp>
        <stp>5</stp>
        <stp>-2</stp>
        <stp>all</stp>
        <stp/>
        <stp/>
        <stp>False</stp>
        <stp>T</stp>
        <stp>ExcelInterval</stp>
        <stp/>
        <tr r="A5" s="3"/>
      </tp>
      <tp>
        <v>45630.305555555555</v>
        <stp/>
        <stp>StudyData</stp>
        <stp>EP</stp>
        <stp>BBnds</stp>
        <stp>MAType=Sim,Period1=20,InputChoice=Close,Percent=2,Divisor=0</stp>
        <stp>Time</stp>
        <stp>5</stp>
        <stp>-3</stp>
        <stp>all</stp>
        <stp/>
        <stp/>
        <stp>False</stp>
        <stp>T</stp>
        <stp>ExcelInterval</stp>
        <stp/>
        <tr r="A6" s="3"/>
      </tp>
      <tp>
        <v>45630.302083333336</v>
        <stp/>
        <stp>StudyData</stp>
        <stp>EP</stp>
        <stp>BBnds</stp>
        <stp>MAType=Sim,Period1=20,InputChoice=Close,Percent=2,Divisor=0</stp>
        <stp>Time</stp>
        <stp>5</stp>
        <stp>-4</stp>
        <stp>all</stp>
        <stp/>
        <stp/>
        <stp>False</stp>
        <stp>T</stp>
        <stp>ExcelInterval</stp>
        <stp/>
        <tr r="A7" s="3"/>
      </tp>
      <tp>
        <v>45630.298611111109</v>
        <stp/>
        <stp>StudyData</stp>
        <stp>EP</stp>
        <stp>BBnds</stp>
        <stp>MAType=Sim,Period1=20,InputChoice=Close,Percent=2,Divisor=0</stp>
        <stp>Time</stp>
        <stp>5</stp>
        <stp>-5</stp>
        <stp>all</stp>
        <stp/>
        <stp/>
        <stp>False</stp>
        <stp>T</stp>
        <stp>ExcelInterval</stp>
        <stp/>
        <tr r="A8" s="3"/>
      </tp>
      <tp>
        <v>45630.295138888891</v>
        <stp/>
        <stp>StudyData</stp>
        <stp>EP</stp>
        <stp>BBnds</stp>
        <stp>MAType=Sim,Period1=20,InputChoice=Close,Percent=2,Divisor=0</stp>
        <stp>Time</stp>
        <stp>5</stp>
        <stp>-6</stp>
        <stp>all</stp>
        <stp/>
        <stp/>
        <stp>False</stp>
        <stp>T</stp>
        <stp>ExcelInterval</stp>
        <stp/>
        <tr r="A9" s="3"/>
      </tp>
      <tp>
        <v>45630.291666666664</v>
        <stp/>
        <stp>StudyData</stp>
        <stp>EP</stp>
        <stp>BBnds</stp>
        <stp>MAType=Sim,Period1=20,InputChoice=Close,Percent=2,Divisor=0</stp>
        <stp>Time</stp>
        <stp>5</stp>
        <stp>-7</stp>
        <stp>all</stp>
        <stp/>
        <stp/>
        <stp>False</stp>
        <stp>T</stp>
        <stp>ExcelInterval</stp>
        <stp/>
        <tr r="A10" s="3"/>
      </tp>
      <tp>
        <v>45630.25</v>
        <stp/>
        <stp>StudyData</stp>
        <stp>YM</stp>
        <stp>BBnds</stp>
        <stp>MAType=Sim,Period1=20,InputChoice=Close,Percent=2,Divisor=0</stp>
        <stp>Time</stp>
        <stp>5</stp>
        <stp>-19</stp>
        <stp>all</stp>
        <stp/>
        <stp/>
        <stp>False</stp>
        <stp>T</stp>
        <stp>ExcelInterval</stp>
        <stp/>
        <tr r="K22" s="3"/>
      </tp>
      <tp>
        <v>45630.253472222219</v>
        <stp/>
        <stp>StudyData</stp>
        <stp>YM</stp>
        <stp>BBnds</stp>
        <stp>MAType=Sim,Period1=20,InputChoice=Close,Percent=2,Divisor=0</stp>
        <stp>Time</stp>
        <stp>5</stp>
        <stp>-18</stp>
        <stp>all</stp>
        <stp/>
        <stp/>
        <stp>False</stp>
        <stp>T</stp>
        <stp>ExcelInterval</stp>
        <stp/>
        <tr r="K21" s="3"/>
      </tp>
      <tp>
        <v>45630.263888888891</v>
        <stp/>
        <stp>StudyData</stp>
        <stp>YM</stp>
        <stp>BBnds</stp>
        <stp>MAType=Sim,Period1=20,InputChoice=Close,Percent=2,Divisor=0</stp>
        <stp>Time</stp>
        <stp>5</stp>
        <stp>-15</stp>
        <stp>all</stp>
        <stp/>
        <stp/>
        <stp>False</stp>
        <stp>T</stp>
        <stp>ExcelInterval</stp>
        <stp/>
        <tr r="K18" s="3"/>
      </tp>
      <tp>
        <v>45630.267361111109</v>
        <stp/>
        <stp>StudyData</stp>
        <stp>YM</stp>
        <stp>BBnds</stp>
        <stp>MAType=Sim,Period1=20,InputChoice=Close,Percent=2,Divisor=0</stp>
        <stp>Time</stp>
        <stp>5</stp>
        <stp>-14</stp>
        <stp>all</stp>
        <stp/>
        <stp/>
        <stp>False</stp>
        <stp>T</stp>
        <stp>ExcelInterval</stp>
        <stp/>
        <tr r="K17" s="3"/>
      </tp>
      <tp>
        <v>45630.256944444445</v>
        <stp/>
        <stp>StudyData</stp>
        <stp>YM</stp>
        <stp>BBnds</stp>
        <stp>MAType=Sim,Period1=20,InputChoice=Close,Percent=2,Divisor=0</stp>
        <stp>Time</stp>
        <stp>5</stp>
        <stp>-17</stp>
        <stp>all</stp>
        <stp/>
        <stp/>
        <stp>False</stp>
        <stp>T</stp>
        <stp>ExcelInterval</stp>
        <stp/>
        <tr r="K20" s="3"/>
      </tp>
      <tp>
        <v>45630.260416666664</v>
        <stp/>
        <stp>StudyData</stp>
        <stp>YM</stp>
        <stp>BBnds</stp>
        <stp>MAType=Sim,Period1=20,InputChoice=Close,Percent=2,Divisor=0</stp>
        <stp>Time</stp>
        <stp>5</stp>
        <stp>-16</stp>
        <stp>all</stp>
        <stp/>
        <stp/>
        <stp>False</stp>
        <stp>T</stp>
        <stp>ExcelInterval</stp>
        <stp/>
        <tr r="K19" s="3"/>
      </tp>
      <tp>
        <v>45630.277777777781</v>
        <stp/>
        <stp>StudyData</stp>
        <stp>YM</stp>
        <stp>BBnds</stp>
        <stp>MAType=Sim,Period1=20,InputChoice=Close,Percent=2,Divisor=0</stp>
        <stp>Time</stp>
        <stp>5</stp>
        <stp>-11</stp>
        <stp>all</stp>
        <stp/>
        <stp/>
        <stp>False</stp>
        <stp>T</stp>
        <stp>ExcelInterval</stp>
        <stp/>
        <tr r="K14" s="3"/>
      </tp>
      <tp>
        <v>45630.28125</v>
        <stp/>
        <stp>StudyData</stp>
        <stp>YM</stp>
        <stp>BBnds</stp>
        <stp>MAType=Sim,Period1=20,InputChoice=Close,Percent=2,Divisor=0</stp>
        <stp>Time</stp>
        <stp>5</stp>
        <stp>-10</stp>
        <stp>all</stp>
        <stp/>
        <stp/>
        <stp>False</stp>
        <stp>T</stp>
        <stp>ExcelInterval</stp>
        <stp/>
        <tr r="K13" s="3"/>
      </tp>
      <tp>
        <v>45630.270833333336</v>
        <stp/>
        <stp>StudyData</stp>
        <stp>YM</stp>
        <stp>BBnds</stp>
        <stp>MAType=Sim,Period1=20,InputChoice=Close,Percent=2,Divisor=0</stp>
        <stp>Time</stp>
        <stp>5</stp>
        <stp>-13</stp>
        <stp>all</stp>
        <stp/>
        <stp/>
        <stp>False</stp>
        <stp>T</stp>
        <stp>ExcelInterval</stp>
        <stp/>
        <tr r="K16" s="3"/>
      </tp>
      <tp>
        <v>45630.274305555555</v>
        <stp/>
        <stp>StudyData</stp>
        <stp>YM</stp>
        <stp>BBnds</stp>
        <stp>MAType=Sim,Period1=20,InputChoice=Close,Percent=2,Divisor=0</stp>
        <stp>Time</stp>
        <stp>5</stp>
        <stp>-12</stp>
        <stp>all</stp>
        <stp/>
        <stp/>
        <stp>False</stp>
        <stp>T</stp>
        <stp>ExcelInterval</stp>
        <stp/>
        <tr r="K15" s="3"/>
      </tp>
      <tp>
        <v>45630.253472222219</v>
        <stp/>
        <stp>StudyData</stp>
        <stp>EP</stp>
        <stp>Osc</stp>
        <stp>Offset1=0,MAType1=Sim,Period1=4,InputChoice1=Close,Offset2=0,MAType2=Sim,Period2=8,InputChoice2=Close</stp>
        <stp>Time</stp>
        <stp>5</stp>
        <stp>-18</stp>
        <stp>all</stp>
        <stp/>
        <stp/>
        <stp>False</stp>
        <stp>T</stp>
        <stp>ExcelInterval</stp>
        <stp/>
        <tr r="A21" s="4"/>
      </tp>
      <tp>
        <v>45630.25</v>
        <stp/>
        <stp>StudyData</stp>
        <stp>EP</stp>
        <stp>Osc</stp>
        <stp>Offset1=0,MAType1=Sim,Period1=4,InputChoice1=Close,Offset2=0,MAType2=Sim,Period2=8,InputChoice2=Close</stp>
        <stp>Time</stp>
        <stp>5</stp>
        <stp>-19</stp>
        <stp>all</stp>
        <stp/>
        <stp/>
        <stp>False</stp>
        <stp>T</stp>
        <stp>ExcelInterval</stp>
        <stp/>
        <tr r="A22" s="4"/>
      </tp>
      <tp>
        <v>45630.274305555555</v>
        <stp/>
        <stp>StudyData</stp>
        <stp>EP</stp>
        <stp>Osc</stp>
        <stp>Offset1=0,MAType1=Sim,Period1=4,InputChoice1=Close,Offset2=0,MAType2=Sim,Period2=8,InputChoice2=Close</stp>
        <stp>Time</stp>
        <stp>5</stp>
        <stp>-12</stp>
        <stp>all</stp>
        <stp/>
        <stp/>
        <stp>False</stp>
        <stp>T</stp>
        <stp>ExcelInterval</stp>
        <stp/>
        <tr r="A15" s="4"/>
      </tp>
      <tp>
        <v>45630.270833333336</v>
        <stp/>
        <stp>StudyData</stp>
        <stp>EP</stp>
        <stp>Osc</stp>
        <stp>Offset1=0,MAType1=Sim,Period1=4,InputChoice1=Close,Offset2=0,MAType2=Sim,Period2=8,InputChoice2=Close</stp>
        <stp>Time</stp>
        <stp>5</stp>
        <stp>-13</stp>
        <stp>all</stp>
        <stp/>
        <stp/>
        <stp>False</stp>
        <stp>T</stp>
        <stp>ExcelInterval</stp>
        <stp/>
        <tr r="A16" s="4"/>
      </tp>
      <tp>
        <v>45630.28125</v>
        <stp/>
        <stp>StudyData</stp>
        <stp>EP</stp>
        <stp>Osc</stp>
        <stp>Offset1=0,MAType1=Sim,Period1=4,InputChoice1=Close,Offset2=0,MAType2=Sim,Period2=8,InputChoice2=Close</stp>
        <stp>Time</stp>
        <stp>5</stp>
        <stp>-10</stp>
        <stp>all</stp>
        <stp/>
        <stp/>
        <stp>False</stp>
        <stp>T</stp>
        <stp>ExcelInterval</stp>
        <stp/>
        <tr r="A13" s="4"/>
      </tp>
      <tp>
        <v>45630.277777777781</v>
        <stp/>
        <stp>StudyData</stp>
        <stp>EP</stp>
        <stp>Osc</stp>
        <stp>Offset1=0,MAType1=Sim,Period1=4,InputChoice1=Close,Offset2=0,MAType2=Sim,Period2=8,InputChoice2=Close</stp>
        <stp>Time</stp>
        <stp>5</stp>
        <stp>-11</stp>
        <stp>all</stp>
        <stp/>
        <stp/>
        <stp>False</stp>
        <stp>T</stp>
        <stp>ExcelInterval</stp>
        <stp/>
        <tr r="A14" s="4"/>
      </tp>
      <tp>
        <v>45630.260416666664</v>
        <stp/>
        <stp>StudyData</stp>
        <stp>EP</stp>
        <stp>Osc</stp>
        <stp>Offset1=0,MAType1=Sim,Period1=4,InputChoice1=Close,Offset2=0,MAType2=Sim,Period2=8,InputChoice2=Close</stp>
        <stp>Time</stp>
        <stp>5</stp>
        <stp>-16</stp>
        <stp>all</stp>
        <stp/>
        <stp/>
        <stp>False</stp>
        <stp>T</stp>
        <stp>ExcelInterval</stp>
        <stp/>
        <tr r="A19" s="4"/>
      </tp>
      <tp>
        <v>45630.256944444445</v>
        <stp/>
        <stp>StudyData</stp>
        <stp>EP</stp>
        <stp>Osc</stp>
        <stp>Offset1=0,MAType1=Sim,Period1=4,InputChoice1=Close,Offset2=0,MAType2=Sim,Period2=8,InputChoice2=Close</stp>
        <stp>Time</stp>
        <stp>5</stp>
        <stp>-17</stp>
        <stp>all</stp>
        <stp/>
        <stp/>
        <stp>False</stp>
        <stp>T</stp>
        <stp>ExcelInterval</stp>
        <stp/>
        <tr r="A20" s="4"/>
      </tp>
      <tp>
        <v>45630.267361111109</v>
        <stp/>
        <stp>StudyData</stp>
        <stp>EP</stp>
        <stp>Osc</stp>
        <stp>Offset1=0,MAType1=Sim,Period1=4,InputChoice1=Close,Offset2=0,MAType2=Sim,Period2=8,InputChoice2=Close</stp>
        <stp>Time</stp>
        <stp>5</stp>
        <stp>-14</stp>
        <stp>all</stp>
        <stp/>
        <stp/>
        <stp>False</stp>
        <stp>T</stp>
        <stp>ExcelInterval</stp>
        <stp/>
        <tr r="A17" s="4"/>
      </tp>
      <tp>
        <v>45630.263888888891</v>
        <stp/>
        <stp>StudyData</stp>
        <stp>EP</stp>
        <stp>Osc</stp>
        <stp>Offset1=0,MAType1=Sim,Period1=4,InputChoice1=Close,Offset2=0,MAType2=Sim,Period2=8,InputChoice2=Close</stp>
        <stp>Time</stp>
        <stp>5</stp>
        <stp>-15</stp>
        <stp>all</stp>
        <stp/>
        <stp/>
        <stp>False</stp>
        <stp>T</stp>
        <stp>ExcelInterval</stp>
        <stp/>
        <tr r="A18" s="4"/>
      </tp>
      <tp>
        <v>0.08</v>
        <stp/>
        <stp>StudyData</stp>
        <stp>ENQ</stp>
        <stp>Para</stp>
        <stp>StepValue=0.02,StartValue=0.02,MaxValue=0.2,AtTick=0</stp>
        <stp>ParaStep</stp>
        <stp>5</stp>
        <stp>0</stp>
        <stp>all</stp>
        <stp/>
        <stp/>
        <stp>False</stp>
        <stp>T</stp>
        <stp>ExcelInterval</stp>
        <stp/>
        <tr r="L3" s="7"/>
      </tp>
      <tp>
        <v>6079.0595238095002</v>
        <stp/>
        <stp>StudyData</stp>
        <stp>EP</stp>
        <stp>MA</stp>
        <stp>MAType=Sim,Period=21,InputChoice=Close</stp>
        <stp>MA</stp>
        <stp>5</stp>
        <stp>-19</stp>
        <stp>all</stp>
        <stp/>
        <stp/>
        <stp>False</stp>
        <stp>T</stp>
        <stp>ExcelInterval</stp>
        <stp/>
        <tr r="B22" s="2"/>
      </tp>
      <tp>
        <v>6079.3809523809996</v>
        <stp/>
        <stp>StudyData</stp>
        <stp>EP</stp>
        <stp>MA</stp>
        <stp>MAType=Sim,Period=21,InputChoice=Close</stp>
        <stp>MA</stp>
        <stp>5</stp>
        <stp>-18</stp>
        <stp>all</stp>
        <stp/>
        <stp/>
        <stp>False</stp>
        <stp>T</stp>
        <stp>ExcelInterval</stp>
        <stp/>
        <tr r="B21" s="2"/>
      </tp>
      <tp>
        <v>6080.0952380952003</v>
        <stp/>
        <stp>StudyData</stp>
        <stp>EP</stp>
        <stp>MA</stp>
        <stp>MAType=Sim,Period=21,InputChoice=Close</stp>
        <stp>MA</stp>
        <stp>5</stp>
        <stp>-15</stp>
        <stp>all</stp>
        <stp/>
        <stp/>
        <stp>False</stp>
        <stp>T</stp>
        <stp>ExcelInterval</stp>
        <stp/>
        <tr r="B18" s="2"/>
      </tp>
      <tp>
        <v>6080.2142857142999</v>
        <stp/>
        <stp>StudyData</stp>
        <stp>EP</stp>
        <stp>MA</stp>
        <stp>MAType=Sim,Period=21,InputChoice=Close</stp>
        <stp>MA</stp>
        <stp>5</stp>
        <stp>-14</stp>
        <stp>all</stp>
        <stp/>
        <stp/>
        <stp>False</stp>
        <stp>T</stp>
        <stp>ExcelInterval</stp>
        <stp/>
        <tr r="B17" s="2"/>
      </tp>
      <tp>
        <v>6079.6309523809996</v>
        <stp/>
        <stp>StudyData</stp>
        <stp>EP</stp>
        <stp>MA</stp>
        <stp>MAType=Sim,Period=21,InputChoice=Close</stp>
        <stp>MA</stp>
        <stp>5</stp>
        <stp>-17</stp>
        <stp>all</stp>
        <stp/>
        <stp/>
        <stp>False</stp>
        <stp>T</stp>
        <stp>ExcelInterval</stp>
        <stp/>
        <tr r="B20" s="2"/>
      </tp>
      <tp>
        <v>6079.8809523809996</v>
        <stp/>
        <stp>StudyData</stp>
        <stp>EP</stp>
        <stp>MA</stp>
        <stp>MAType=Sim,Period=21,InputChoice=Close</stp>
        <stp>MA</stp>
        <stp>5</stp>
        <stp>-16</stp>
        <stp>all</stp>
        <stp/>
        <stp/>
        <stp>False</stp>
        <stp>T</stp>
        <stp>ExcelInterval</stp>
        <stp/>
        <tr r="B19" s="2"/>
      </tp>
      <tp>
        <v>6080.5476190476002</v>
        <stp/>
        <stp>StudyData</stp>
        <stp>EP</stp>
        <stp>MA</stp>
        <stp>MAType=Sim,Period=21,InputChoice=Close</stp>
        <stp>MA</stp>
        <stp>5</stp>
        <stp>-11</stp>
        <stp>all</stp>
        <stp/>
        <stp/>
        <stp>False</stp>
        <stp>T</stp>
        <stp>ExcelInterval</stp>
        <stp/>
        <tr r="B14" s="2"/>
      </tp>
      <tp>
        <v>6080.6547619047997</v>
        <stp/>
        <stp>StudyData</stp>
        <stp>EP</stp>
        <stp>MA</stp>
        <stp>MAType=Sim,Period=21,InputChoice=Close</stp>
        <stp>MA</stp>
        <stp>5</stp>
        <stp>-10</stp>
        <stp>all</stp>
        <stp/>
        <stp/>
        <stp>False</stp>
        <stp>T</stp>
        <stp>ExcelInterval</stp>
        <stp/>
        <tr r="B13" s="2"/>
      </tp>
      <tp>
        <v>6080.3452380952003</v>
        <stp/>
        <stp>StudyData</stp>
        <stp>EP</stp>
        <stp>MA</stp>
        <stp>MAType=Sim,Period=21,InputChoice=Close</stp>
        <stp>MA</stp>
        <stp>5</stp>
        <stp>-13</stp>
        <stp>all</stp>
        <stp/>
        <stp/>
        <stp>False</stp>
        <stp>T</stp>
        <stp>ExcelInterval</stp>
        <stp/>
        <tr r="B16" s="2"/>
      </tp>
      <tp>
        <v>6080.4642857142999</v>
        <stp/>
        <stp>StudyData</stp>
        <stp>EP</stp>
        <stp>MA</stp>
        <stp>MAType=Sim,Period=21,InputChoice=Close</stp>
        <stp>MA</stp>
        <stp>5</stp>
        <stp>-12</stp>
        <stp>all</stp>
        <stp/>
        <stp/>
        <stp>False</stp>
        <stp>T</stp>
        <stp>ExcelInterval</stp>
        <stp/>
        <tr r="B15" s="2"/>
      </tp>
      <tp>
        <v>45009.952380952403</v>
        <stp/>
        <stp>StudyData</stp>
        <stp>YM</stp>
        <stp>MA</stp>
        <stp>MAType=Sim,Period=21,InputChoice=Close</stp>
        <stp>MA</stp>
        <stp>5</stp>
        <stp>-11</stp>
        <stp>all</stp>
        <stp/>
        <stp/>
        <stp>False</stp>
        <stp>T</stp>
        <stp>ExcelInterval</stp>
        <stp/>
        <tr r="L14" s="2"/>
      </tp>
      <tp>
        <v>45007.714285714297</v>
        <stp/>
        <stp>StudyData</stp>
        <stp>YM</stp>
        <stp>MA</stp>
        <stp>MAType=Sim,Period=21,InputChoice=Close</stp>
        <stp>MA</stp>
        <stp>5</stp>
        <stp>-10</stp>
        <stp>all</stp>
        <stp/>
        <stp/>
        <stp>False</stp>
        <stp>T</stp>
        <stp>ExcelInterval</stp>
        <stp/>
        <tr r="L13" s="2"/>
      </tp>
      <tp>
        <v>45012.714285714297</v>
        <stp/>
        <stp>StudyData</stp>
        <stp>YM</stp>
        <stp>MA</stp>
        <stp>MAType=Sim,Period=21,InputChoice=Close</stp>
        <stp>MA</stp>
        <stp>5</stp>
        <stp>-13</stp>
        <stp>all</stp>
        <stp/>
        <stp/>
        <stp>False</stp>
        <stp>T</stp>
        <stp>ExcelInterval</stp>
        <stp/>
        <tr r="L16" s="2"/>
      </tp>
      <tp>
        <v>45011.523809523802</v>
        <stp/>
        <stp>StudyData</stp>
        <stp>YM</stp>
        <stp>MA</stp>
        <stp>MAType=Sim,Period=21,InputChoice=Close</stp>
        <stp>MA</stp>
        <stp>5</stp>
        <stp>-12</stp>
        <stp>all</stp>
        <stp/>
        <stp/>
        <stp>False</stp>
        <stp>T</stp>
        <stp>ExcelInterval</stp>
        <stp/>
        <tr r="L15" s="2"/>
      </tp>
      <tp>
        <v>45014.9047619048</v>
        <stp/>
        <stp>StudyData</stp>
        <stp>YM</stp>
        <stp>MA</stp>
        <stp>MAType=Sim,Period=21,InputChoice=Close</stp>
        <stp>MA</stp>
        <stp>5</stp>
        <stp>-15</stp>
        <stp>all</stp>
        <stp/>
        <stp/>
        <stp>False</stp>
        <stp>T</stp>
        <stp>ExcelInterval</stp>
        <stp/>
        <tr r="L18" s="2"/>
      </tp>
      <tp>
        <v>45014.142857142899</v>
        <stp/>
        <stp>StudyData</stp>
        <stp>YM</stp>
        <stp>MA</stp>
        <stp>MAType=Sim,Period=21,InputChoice=Close</stp>
        <stp>MA</stp>
        <stp>5</stp>
        <stp>-14</stp>
        <stp>all</stp>
        <stp/>
        <stp/>
        <stp>False</stp>
        <stp>T</stp>
        <stp>ExcelInterval</stp>
        <stp/>
        <tr r="L17" s="2"/>
      </tp>
      <tp>
        <v>45014</v>
        <stp/>
        <stp>StudyData</stp>
        <stp>YM</stp>
        <stp>MA</stp>
        <stp>MAType=Sim,Period=21,InputChoice=Close</stp>
        <stp>MA</stp>
        <stp>5</stp>
        <stp>-17</stp>
        <stp>all</stp>
        <stp/>
        <stp/>
        <stp>False</stp>
        <stp>T</stp>
        <stp>ExcelInterval</stp>
        <stp/>
        <tr r="L20" s="2"/>
      </tp>
      <tp>
        <v>45014.571428571398</v>
        <stp/>
        <stp>StudyData</stp>
        <stp>YM</stp>
        <stp>MA</stp>
        <stp>MAType=Sim,Period=21,InputChoice=Close</stp>
        <stp>MA</stp>
        <stp>5</stp>
        <stp>-16</stp>
        <stp>all</stp>
        <stp/>
        <stp/>
        <stp>False</stp>
        <stp>T</stp>
        <stp>ExcelInterval</stp>
        <stp/>
        <tr r="L19" s="2"/>
      </tp>
      <tp>
        <v>45011.857142857203</v>
        <stp/>
        <stp>StudyData</stp>
        <stp>YM</stp>
        <stp>MA</stp>
        <stp>MAType=Sim,Period=21,InputChoice=Close</stp>
        <stp>MA</stp>
        <stp>5</stp>
        <stp>-19</stp>
        <stp>all</stp>
        <stp/>
        <stp/>
        <stp>False</stp>
        <stp>T</stp>
        <stp>ExcelInterval</stp>
        <stp/>
        <tr r="L22" s="2"/>
      </tp>
      <tp>
        <v>45013.0952380952</v>
        <stp/>
        <stp>StudyData</stp>
        <stp>YM</stp>
        <stp>MA</stp>
        <stp>MAType=Sim,Period=21,InputChoice=Close</stp>
        <stp>MA</stp>
        <stp>5</stp>
        <stp>-18</stp>
        <stp>all</stp>
        <stp/>
        <stp/>
        <stp>False</stp>
        <stp>T</stp>
        <stp>ExcelInterval</stp>
        <stp/>
        <tr r="L21" s="2"/>
      </tp>
      <tp>
        <v>6079.4986743808004</v>
        <stp/>
        <stp>StudyData</stp>
        <stp>EP</stp>
        <stp>Para</stp>
        <stp>StepValue=0.02,StartValue=0.02,MaxValue=0.2,AtTick=0</stp>
        <stp>ParaUp</stp>
        <stp>5</stp>
        <stp>0</stp>
        <stp>all</stp>
        <stp/>
        <stp/>
        <stp>False</stp>
        <stp>T</stp>
        <stp>ExcelInterval</stp>
        <stp/>
        <tr r="C3" s="7"/>
      </tp>
      <tp>
        <v>6082.7368399539</v>
        <stp/>
        <stp>StudyData</stp>
        <stp>EP</stp>
        <stp>BBnds</stp>
        <stp>MAType=Sim,Period1=20,InputChoice=Close,Percent=2,Divisor=0</stp>
        <stp>BHI</stp>
        <stp>5</stp>
        <stp>-9</stp>
        <stp>all</stp>
        <stp/>
        <stp/>
        <stp>False</stp>
        <stp>T</stp>
        <stp>ExcelInterval</stp>
        <stp/>
        <tr r="C12" s="3"/>
      </tp>
      <tp>
        <v>6082.6046174464</v>
        <stp/>
        <stp>StudyData</stp>
        <stp>EP</stp>
        <stp>BBnds</stp>
        <stp>MAType=Sim,Period1=20,InputChoice=Close,Percent=2,Divisor=0</stp>
        <stp>BHI</stp>
        <stp>5</stp>
        <stp>-8</stp>
        <stp>all</stp>
        <stp/>
        <stp/>
        <stp>False</stp>
        <stp>T</stp>
        <stp>ExcelInterval</stp>
        <stp/>
        <tr r="C11" s="3"/>
      </tp>
      <tp>
        <v>6082.3881694827996</v>
        <stp/>
        <stp>StudyData</stp>
        <stp>EP</stp>
        <stp>BBnds</stp>
        <stp>MAType=Sim,Period1=20,InputChoice=Close,Percent=2,Divisor=0</stp>
        <stp>BHI</stp>
        <stp>5</stp>
        <stp>-5</stp>
        <stp>all</stp>
        <stp/>
        <stp/>
        <stp>False</stp>
        <stp>T</stp>
        <stp>ExcelInterval</stp>
        <stp/>
        <tr r="C8" s="3"/>
      </tp>
      <tp>
        <v>6082.4309057952996</v>
        <stp/>
        <stp>StudyData</stp>
        <stp>EP</stp>
        <stp>BBnds</stp>
        <stp>MAType=Sim,Period1=20,InputChoice=Close,Percent=2,Divisor=0</stp>
        <stp>BHI</stp>
        <stp>5</stp>
        <stp>-4</stp>
        <stp>all</stp>
        <stp/>
        <stp/>
        <stp>False</stp>
        <stp>T</stp>
        <stp>ExcelInterval</stp>
        <stp/>
        <tr r="C7" s="3"/>
      </tp>
      <tp>
        <v>6082.5065171720998</v>
        <stp/>
        <stp>StudyData</stp>
        <stp>EP</stp>
        <stp>BBnds</stp>
        <stp>MAType=Sim,Period1=20,InputChoice=Close,Percent=2,Divisor=0</stp>
        <stp>BHI</stp>
        <stp>5</stp>
        <stp>-7</stp>
        <stp>all</stp>
        <stp/>
        <stp/>
        <stp>False</stp>
        <stp>T</stp>
        <stp>ExcelInterval</stp>
        <stp/>
        <tr r="C10" s="3"/>
      </tp>
      <tp>
        <v>6082.3835952146001</v>
        <stp/>
        <stp>StudyData</stp>
        <stp>EP</stp>
        <stp>BBnds</stp>
        <stp>MAType=Sim,Period1=20,InputChoice=Close,Percent=2,Divisor=0</stp>
        <stp>BHI</stp>
        <stp>5</stp>
        <stp>-6</stp>
        <stp>all</stp>
        <stp/>
        <stp/>
        <stp>False</stp>
        <stp>T</stp>
        <stp>ExcelInterval</stp>
        <stp/>
        <tr r="C9" s="3"/>
      </tp>
      <tp>
        <v>6082.4240381056998</v>
        <stp/>
        <stp>StudyData</stp>
        <stp>EP</stp>
        <stp>BBnds</stp>
        <stp>MAType=Sim,Period1=20,InputChoice=Close,Percent=2,Divisor=0</stp>
        <stp>BHI</stp>
        <stp>5</stp>
        <stp>-1</stp>
        <stp>all</stp>
        <stp/>
        <stp/>
        <stp>False</stp>
        <stp>T</stp>
        <stp>ExcelInterval</stp>
        <stp/>
        <tr r="C4" s="3"/>
      </tp>
      <tp>
        <v>6082.4247727085003</v>
        <stp/>
        <stp>StudyData</stp>
        <stp>EP</stp>
        <stp>BBnds</stp>
        <stp>MAType=Sim,Period1=20,InputChoice=Close,Percent=2,Divisor=0</stp>
        <stp>BHI</stp>
        <stp>5</stp>
        <stp>-3</stp>
        <stp>all</stp>
        <stp/>
        <stp/>
        <stp>False</stp>
        <stp>T</stp>
        <stp>ExcelInterval</stp>
        <stp/>
        <tr r="C6" s="3"/>
      </tp>
      <tp>
        <v>6082.3843712348998</v>
        <stp/>
        <stp>StudyData</stp>
        <stp>EP</stp>
        <stp>BBnds</stp>
        <stp>MAType=Sim,Period1=20,InputChoice=Close,Percent=2,Divisor=0</stp>
        <stp>BHI</stp>
        <stp>5</stp>
        <stp>-2</stp>
        <stp>all</stp>
        <stp/>
        <stp/>
        <stp>False</stp>
        <stp>T</stp>
        <stp>ExcelInterval</stp>
        <stp/>
        <tr r="C5" s="3"/>
      </tp>
      <tp>
        <v>45024.699178393203</v>
        <stp/>
        <stp>StudyData</stp>
        <stp>YM</stp>
        <stp>BBnds</stp>
        <stp>MAType=Sim,Period1=20,InputChoice=Close,Percent=2,Divisor=0</stp>
        <stp>BHI</stp>
        <stp>5</stp>
        <stp>-1</stp>
        <stp>all</stp>
        <stp/>
        <stp/>
        <stp>False</stp>
        <stp>T</stp>
        <stp>ExcelInterval</stp>
        <stp/>
        <tr r="M4" s="3"/>
      </tp>
      <tp>
        <v>45026.061852261701</v>
        <stp/>
        <stp>StudyData</stp>
        <stp>YM</stp>
        <stp>BBnds</stp>
        <stp>MAType=Sim,Period1=20,InputChoice=Close,Percent=2,Divisor=0</stp>
        <stp>BHI</stp>
        <stp>5</stp>
        <stp>-3</stp>
        <stp>all</stp>
        <stp/>
        <stp/>
        <stp>False</stp>
        <stp>T</stp>
        <stp>ExcelInterval</stp>
        <stp/>
        <tr r="M6" s="3"/>
      </tp>
      <tp>
        <v>45024.622776601696</v>
        <stp/>
        <stp>StudyData</stp>
        <stp>YM</stp>
        <stp>BBnds</stp>
        <stp>MAType=Sim,Period1=20,InputChoice=Close,Percent=2,Divisor=0</stp>
        <stp>BHI</stp>
        <stp>5</stp>
        <stp>-2</stp>
        <stp>all</stp>
        <stp/>
        <stp/>
        <stp>False</stp>
        <stp>T</stp>
        <stp>ExcelInterval</stp>
        <stp/>
        <tr r="M5" s="3"/>
      </tp>
      <tp>
        <v>45034.2264773223</v>
        <stp/>
        <stp>StudyData</stp>
        <stp>YM</stp>
        <stp>BBnds</stp>
        <stp>MAType=Sim,Period1=20,InputChoice=Close,Percent=2,Divisor=0</stp>
        <stp>BHI</stp>
        <stp>5</stp>
        <stp>-5</stp>
        <stp>all</stp>
        <stp/>
        <stp/>
        <stp>False</stp>
        <stp>T</stp>
        <stp>ExcelInterval</stp>
        <stp/>
        <tr r="M8" s="3"/>
      </tp>
      <tp>
        <v>45029.799408278901</v>
        <stp/>
        <stp>StudyData</stp>
        <stp>YM</stp>
        <stp>BBnds</stp>
        <stp>MAType=Sim,Period1=20,InputChoice=Close,Percent=2,Divisor=0</stp>
        <stp>BHI</stp>
        <stp>5</stp>
        <stp>-4</stp>
        <stp>all</stp>
        <stp/>
        <stp/>
        <stp>False</stp>
        <stp>T</stp>
        <stp>ExcelInterval</stp>
        <stp/>
        <tr r="M7" s="3"/>
      </tp>
      <tp>
        <v>45036.101883256299</v>
        <stp/>
        <stp>StudyData</stp>
        <stp>YM</stp>
        <stp>BBnds</stp>
        <stp>MAType=Sim,Period1=20,InputChoice=Close,Percent=2,Divisor=0</stp>
        <stp>BHI</stp>
        <stp>5</stp>
        <stp>-7</stp>
        <stp>all</stp>
        <stp/>
        <stp/>
        <stp>False</stp>
        <stp>T</stp>
        <stp>ExcelInterval</stp>
        <stp/>
        <tr r="M10" s="3"/>
      </tp>
      <tp>
        <v>45035.45111509</v>
        <stp/>
        <stp>StudyData</stp>
        <stp>YM</stp>
        <stp>BBnds</stp>
        <stp>MAType=Sim,Period1=20,InputChoice=Close,Percent=2,Divisor=0</stp>
        <stp>BHI</stp>
        <stp>5</stp>
        <stp>-6</stp>
        <stp>all</stp>
        <stp/>
        <stp/>
        <stp>False</stp>
        <stp>T</stp>
        <stp>ExcelInterval</stp>
        <stp/>
        <tr r="M9" s="3"/>
      </tp>
      <tp>
        <v>45034.569918523302</v>
        <stp/>
        <stp>StudyData</stp>
        <stp>YM</stp>
        <stp>BBnds</stp>
        <stp>MAType=Sim,Period1=20,InputChoice=Close,Percent=2,Divisor=0</stp>
        <stp>BHI</stp>
        <stp>5</stp>
        <stp>-9</stp>
        <stp>all</stp>
        <stp/>
        <stp/>
        <stp>False</stp>
        <stp>T</stp>
        <stp>ExcelInterval</stp>
        <stp/>
        <tr r="M12" s="3"/>
      </tp>
      <tp>
        <v>45035.521706241598</v>
        <stp/>
        <stp>StudyData</stp>
        <stp>YM</stp>
        <stp>BBnds</stp>
        <stp>MAType=Sim,Period1=20,InputChoice=Close,Percent=2,Divisor=0</stp>
        <stp>BHI</stp>
        <stp>5</stp>
        <stp>-8</stp>
        <stp>all</stp>
        <stp/>
        <stp/>
        <stp>False</stp>
        <stp>T</stp>
        <stp>ExcelInterval</stp>
        <stp/>
        <tr r="M11" s="3"/>
      </tp>
      <tp>
        <v>21432.75</v>
        <stp/>
        <stp>ContractData</stp>
        <stp>ENQ</stp>
        <stp>High</stp>
        <stp/>
        <stp>T</stp>
        <tr r="H11" s="1"/>
      </tp>
      <tp>
        <v>2.875</v>
        <stp/>
        <stp>StudyData</stp>
        <stp>ENQ</stp>
        <stp>Osc</stp>
        <stp>Offset1=0,MAType1=Sim,Period1=4,InputChoice1=Close,Offset2=0,MAType2=Sim,Period2=8,InputChoice2=Close</stp>
        <stp>Osc</stp>
        <stp>5</stp>
        <stp>0</stp>
        <stp>all</stp>
        <stp/>
        <stp/>
        <stp>False</stp>
        <stp>T</stp>
        <stp>ExcelInterval</stp>
        <stp/>
        <tr r="G3" s="4"/>
      </tp>
      <tp>
        <v>45630.25</v>
        <stp/>
        <stp>StudyData</stp>
        <stp>EP</stp>
        <stp>Mom</stp>
        <stp>Period=10,InputChoice=Close</stp>
        <stp>Time</stp>
        <stp>5</stp>
        <stp>-19</stp>
        <stp>all</stp>
        <stp/>
        <stp/>
        <stp>False</stp>
        <stp>T</stp>
        <stp>ExcelInterval</stp>
        <stp/>
        <tr r="A22" s="5"/>
      </tp>
      <tp>
        <v>45630.253472222219</v>
        <stp/>
        <stp>StudyData</stp>
        <stp>EP</stp>
        <stp>Mom</stp>
        <stp>Period=10,InputChoice=Close</stp>
        <stp>Time</stp>
        <stp>5</stp>
        <stp>-18</stp>
        <stp>all</stp>
        <stp/>
        <stp/>
        <stp>False</stp>
        <stp>T</stp>
        <stp>ExcelInterval</stp>
        <stp/>
        <tr r="A21" s="5"/>
      </tp>
      <tp>
        <v>45630.263888888891</v>
        <stp/>
        <stp>StudyData</stp>
        <stp>EP</stp>
        <stp>Mom</stp>
        <stp>Period=10,InputChoice=Close</stp>
        <stp>Time</stp>
        <stp>5</stp>
        <stp>-15</stp>
        <stp>all</stp>
        <stp/>
        <stp/>
        <stp>False</stp>
        <stp>T</stp>
        <stp>ExcelInterval</stp>
        <stp/>
        <tr r="A18" s="5"/>
      </tp>
      <tp>
        <v>45630.267361111109</v>
        <stp/>
        <stp>StudyData</stp>
        <stp>EP</stp>
        <stp>Mom</stp>
        <stp>Period=10,InputChoice=Close</stp>
        <stp>Time</stp>
        <stp>5</stp>
        <stp>-14</stp>
        <stp>all</stp>
        <stp/>
        <stp/>
        <stp>False</stp>
        <stp>T</stp>
        <stp>ExcelInterval</stp>
        <stp/>
        <tr r="A17" s="5"/>
      </tp>
      <tp>
        <v>45630.256944444445</v>
        <stp/>
        <stp>StudyData</stp>
        <stp>EP</stp>
        <stp>Mom</stp>
        <stp>Period=10,InputChoice=Close</stp>
        <stp>Time</stp>
        <stp>5</stp>
        <stp>-17</stp>
        <stp>all</stp>
        <stp/>
        <stp/>
        <stp>False</stp>
        <stp>T</stp>
        <stp>ExcelInterval</stp>
        <stp/>
        <tr r="A20" s="5"/>
      </tp>
      <tp>
        <v>45630.260416666664</v>
        <stp/>
        <stp>StudyData</stp>
        <stp>EP</stp>
        <stp>Mom</stp>
        <stp>Period=10,InputChoice=Close</stp>
        <stp>Time</stp>
        <stp>5</stp>
        <stp>-16</stp>
        <stp>all</stp>
        <stp/>
        <stp/>
        <stp>False</stp>
        <stp>T</stp>
        <stp>ExcelInterval</stp>
        <stp/>
        <tr r="A19" s="5"/>
      </tp>
      <tp>
        <v>45630.277777777781</v>
        <stp/>
        <stp>StudyData</stp>
        <stp>EP</stp>
        <stp>Mom</stp>
        <stp>Period=10,InputChoice=Close</stp>
        <stp>Time</stp>
        <stp>5</stp>
        <stp>-11</stp>
        <stp>all</stp>
        <stp/>
        <stp/>
        <stp>False</stp>
        <stp>T</stp>
        <stp>ExcelInterval</stp>
        <stp/>
        <tr r="A14" s="5"/>
      </tp>
      <tp>
        <v>45630.28125</v>
        <stp/>
        <stp>StudyData</stp>
        <stp>EP</stp>
        <stp>Mom</stp>
        <stp>Period=10,InputChoice=Close</stp>
        <stp>Time</stp>
        <stp>5</stp>
        <stp>-10</stp>
        <stp>all</stp>
        <stp/>
        <stp/>
        <stp>False</stp>
        <stp>T</stp>
        <stp>ExcelInterval</stp>
        <stp/>
        <tr r="A13" s="5"/>
      </tp>
      <tp>
        <v>45630.270833333336</v>
        <stp/>
        <stp>StudyData</stp>
        <stp>EP</stp>
        <stp>Mom</stp>
        <stp>Period=10,InputChoice=Close</stp>
        <stp>Time</stp>
        <stp>5</stp>
        <stp>-13</stp>
        <stp>all</stp>
        <stp/>
        <stp/>
        <stp>False</stp>
        <stp>T</stp>
        <stp>ExcelInterval</stp>
        <stp/>
        <tr r="A16" s="5"/>
      </tp>
      <tp>
        <v>45630.274305555555</v>
        <stp/>
        <stp>StudyData</stp>
        <stp>EP</stp>
        <stp>Mom</stp>
        <stp>Period=10,InputChoice=Close</stp>
        <stp>Time</stp>
        <stp>5</stp>
        <stp>-12</stp>
        <stp>all</stp>
        <stp/>
        <stp/>
        <stp>False</stp>
        <stp>T</stp>
        <stp>ExcelInterval</stp>
        <stp/>
        <tr r="A15" s="5"/>
      </tp>
      <tp>
        <v>45630.277777777781</v>
        <stp/>
        <stp>StudyData</stp>
        <stp>YM</stp>
        <stp>Mom</stp>
        <stp>Period=10,InputChoice=Close</stp>
        <stp>Time</stp>
        <stp>5</stp>
        <stp>-11</stp>
        <stp>all</stp>
        <stp/>
        <stp/>
        <stp>False</stp>
        <stp>T</stp>
        <stp>ExcelInterval</stp>
        <stp/>
        <tr r="K14" s="5"/>
      </tp>
      <tp>
        <v>45630.28125</v>
        <stp/>
        <stp>StudyData</stp>
        <stp>YM</stp>
        <stp>Mom</stp>
        <stp>Period=10,InputChoice=Close</stp>
        <stp>Time</stp>
        <stp>5</stp>
        <stp>-10</stp>
        <stp>all</stp>
        <stp/>
        <stp/>
        <stp>False</stp>
        <stp>T</stp>
        <stp>ExcelInterval</stp>
        <stp/>
        <tr r="K13" s="5"/>
      </tp>
      <tp>
        <v>45630.270833333336</v>
        <stp/>
        <stp>StudyData</stp>
        <stp>YM</stp>
        <stp>Mom</stp>
        <stp>Period=10,InputChoice=Close</stp>
        <stp>Time</stp>
        <stp>5</stp>
        <stp>-13</stp>
        <stp>all</stp>
        <stp/>
        <stp/>
        <stp>False</stp>
        <stp>T</stp>
        <stp>ExcelInterval</stp>
        <stp/>
        <tr r="K16" s="5"/>
      </tp>
      <tp>
        <v>45630.274305555555</v>
        <stp/>
        <stp>StudyData</stp>
        <stp>YM</stp>
        <stp>Mom</stp>
        <stp>Period=10,InputChoice=Close</stp>
        <stp>Time</stp>
        <stp>5</stp>
        <stp>-12</stp>
        <stp>all</stp>
        <stp/>
        <stp/>
        <stp>False</stp>
        <stp>T</stp>
        <stp>ExcelInterval</stp>
        <stp/>
        <tr r="K15" s="5"/>
      </tp>
      <tp>
        <v>45630.263888888891</v>
        <stp/>
        <stp>StudyData</stp>
        <stp>YM</stp>
        <stp>Mom</stp>
        <stp>Period=10,InputChoice=Close</stp>
        <stp>Time</stp>
        <stp>5</stp>
        <stp>-15</stp>
        <stp>all</stp>
        <stp/>
        <stp/>
        <stp>False</stp>
        <stp>T</stp>
        <stp>ExcelInterval</stp>
        <stp/>
        <tr r="K18" s="5"/>
      </tp>
      <tp>
        <v>45630.267361111109</v>
        <stp/>
        <stp>StudyData</stp>
        <stp>YM</stp>
        <stp>Mom</stp>
        <stp>Period=10,InputChoice=Close</stp>
        <stp>Time</stp>
        <stp>5</stp>
        <stp>-14</stp>
        <stp>all</stp>
        <stp/>
        <stp/>
        <stp>False</stp>
        <stp>T</stp>
        <stp>ExcelInterval</stp>
        <stp/>
        <tr r="K17" s="5"/>
      </tp>
      <tp>
        <v>45630.256944444445</v>
        <stp/>
        <stp>StudyData</stp>
        <stp>YM</stp>
        <stp>Mom</stp>
        <stp>Period=10,InputChoice=Close</stp>
        <stp>Time</stp>
        <stp>5</stp>
        <stp>-17</stp>
        <stp>all</stp>
        <stp/>
        <stp/>
        <stp>False</stp>
        <stp>T</stp>
        <stp>ExcelInterval</stp>
        <stp/>
        <tr r="K20" s="5"/>
      </tp>
      <tp>
        <v>45630.260416666664</v>
        <stp/>
        <stp>StudyData</stp>
        <stp>YM</stp>
        <stp>Mom</stp>
        <stp>Period=10,InputChoice=Close</stp>
        <stp>Time</stp>
        <stp>5</stp>
        <stp>-16</stp>
        <stp>all</stp>
        <stp/>
        <stp/>
        <stp>False</stp>
        <stp>T</stp>
        <stp>ExcelInterval</stp>
        <stp/>
        <tr r="K19" s="5"/>
      </tp>
      <tp>
        <v>45630.25</v>
        <stp/>
        <stp>StudyData</stp>
        <stp>YM</stp>
        <stp>Mom</stp>
        <stp>Period=10,InputChoice=Close</stp>
        <stp>Time</stp>
        <stp>5</stp>
        <stp>-19</stp>
        <stp>all</stp>
        <stp/>
        <stp/>
        <stp>False</stp>
        <stp>T</stp>
        <stp>ExcelInterval</stp>
        <stp/>
        <tr r="K22" s="5"/>
      </tp>
      <tp>
        <v>45630.253472222219</v>
        <stp/>
        <stp>StudyData</stp>
        <stp>YM</stp>
        <stp>Mom</stp>
        <stp>Period=10,InputChoice=Close</stp>
        <stp>Time</stp>
        <stp>5</stp>
        <stp>-18</stp>
        <stp>all</stp>
        <stp/>
        <stp/>
        <stp>False</stp>
        <stp>T</stp>
        <stp>ExcelInterval</stp>
        <stp/>
        <tr r="K21" s="5"/>
      </tp>
      <tp>
        <v>6081.1309523809996</v>
        <stp/>
        <stp>StudyData</stp>
        <stp>EP</stp>
        <stp>MA</stp>
        <stp>MAType=Sim,Period=21,InputChoice=Close</stp>
        <stp>MA</stp>
        <stp>5</stp>
        <stp>0</stp>
        <stp>all</stp>
        <stp/>
        <stp/>
        <stp>False</stp>
        <stp>T</stp>
        <stp>ExcelInterval</stp>
        <stp/>
        <tr r="B3" s="2"/>
      </tp>
      <tp>
        <v>45630.284722222219</v>
        <stp/>
        <stp>StudyData</stp>
        <stp>ENQ</stp>
        <stp>BBnds</stp>
        <stp>MAType=Sim,Period1=20,InputChoice=Close,Percent=2,Divisor=0</stp>
        <stp>Time</stp>
        <stp>5</stp>
        <stp>-9</stp>
        <stp>all</stp>
        <stp/>
        <stp/>
        <stp>False</stp>
        <stp>T</stp>
        <stp>ExcelInterval</stp>
        <stp/>
        <tr r="F12" s="3"/>
      </tp>
      <tp>
        <v>45630.288194444445</v>
        <stp/>
        <stp>StudyData</stp>
        <stp>ENQ</stp>
        <stp>BBnds</stp>
        <stp>MAType=Sim,Period1=20,InputChoice=Close,Percent=2,Divisor=0</stp>
        <stp>Time</stp>
        <stp>5</stp>
        <stp>-8</stp>
        <stp>all</stp>
        <stp/>
        <stp/>
        <stp>False</stp>
        <stp>T</stp>
        <stp>ExcelInterval</stp>
        <stp/>
        <tr r="F11" s="3"/>
      </tp>
      <tp>
        <v>45630.291666666664</v>
        <stp/>
        <stp>StudyData</stp>
        <stp>ENQ</stp>
        <stp>BBnds</stp>
        <stp>MAType=Sim,Period1=20,InputChoice=Close,Percent=2,Divisor=0</stp>
        <stp>Time</stp>
        <stp>5</stp>
        <stp>-7</stp>
        <stp>all</stp>
        <stp/>
        <stp/>
        <stp>False</stp>
        <stp>T</stp>
        <stp>ExcelInterval</stp>
        <stp/>
        <tr r="F10" s="3"/>
      </tp>
      <tp>
        <v>45630.295138888891</v>
        <stp/>
        <stp>StudyData</stp>
        <stp>ENQ</stp>
        <stp>BBnds</stp>
        <stp>MAType=Sim,Period1=20,InputChoice=Close,Percent=2,Divisor=0</stp>
        <stp>Time</stp>
        <stp>5</stp>
        <stp>-6</stp>
        <stp>all</stp>
        <stp/>
        <stp/>
        <stp>False</stp>
        <stp>T</stp>
        <stp>ExcelInterval</stp>
        <stp/>
        <tr r="F9" s="3"/>
      </tp>
      <tp>
        <v>45630.298611111109</v>
        <stp/>
        <stp>StudyData</stp>
        <stp>ENQ</stp>
        <stp>BBnds</stp>
        <stp>MAType=Sim,Period1=20,InputChoice=Close,Percent=2,Divisor=0</stp>
        <stp>Time</stp>
        <stp>5</stp>
        <stp>-5</stp>
        <stp>all</stp>
        <stp/>
        <stp/>
        <stp>False</stp>
        <stp>T</stp>
        <stp>ExcelInterval</stp>
        <stp/>
        <tr r="F8" s="3"/>
      </tp>
      <tp>
        <v>45630.302083333336</v>
        <stp/>
        <stp>StudyData</stp>
        <stp>ENQ</stp>
        <stp>BBnds</stp>
        <stp>MAType=Sim,Period1=20,InputChoice=Close,Percent=2,Divisor=0</stp>
        <stp>Time</stp>
        <stp>5</stp>
        <stp>-4</stp>
        <stp>all</stp>
        <stp/>
        <stp/>
        <stp>False</stp>
        <stp>T</stp>
        <stp>ExcelInterval</stp>
        <stp/>
        <tr r="F7" s="3"/>
      </tp>
      <tp>
        <v>45630.305555555555</v>
        <stp/>
        <stp>StudyData</stp>
        <stp>ENQ</stp>
        <stp>BBnds</stp>
        <stp>MAType=Sim,Period1=20,InputChoice=Close,Percent=2,Divisor=0</stp>
        <stp>Time</stp>
        <stp>5</stp>
        <stp>-3</stp>
        <stp>all</stp>
        <stp/>
        <stp/>
        <stp>False</stp>
        <stp>T</stp>
        <stp>ExcelInterval</stp>
        <stp/>
        <tr r="F6" s="3"/>
      </tp>
      <tp>
        <v>45630.309027777781</v>
        <stp/>
        <stp>StudyData</stp>
        <stp>ENQ</stp>
        <stp>BBnds</stp>
        <stp>MAType=Sim,Period1=20,InputChoice=Close,Percent=2,Divisor=0</stp>
        <stp>Time</stp>
        <stp>5</stp>
        <stp>-2</stp>
        <stp>all</stp>
        <stp/>
        <stp/>
        <stp>False</stp>
        <stp>T</stp>
        <stp>ExcelInterval</stp>
        <stp/>
        <tr r="F5" s="3"/>
      </tp>
      <tp>
        <v>45630.3125</v>
        <stp/>
        <stp>StudyData</stp>
        <stp>ENQ</stp>
        <stp>BBnds</stp>
        <stp>MAType=Sim,Period1=20,InputChoice=Close,Percent=2,Divisor=0</stp>
        <stp>Time</stp>
        <stp>5</stp>
        <stp>-1</stp>
        <stp>all</stp>
        <stp/>
        <stp/>
        <stp>False</stp>
        <stp>T</stp>
        <stp>ExcelInterval</stp>
        <stp/>
        <tr r="F4" s="3"/>
      </tp>
      <tp>
        <v>-1</v>
        <stp/>
        <stp>StudyData</stp>
        <stp>ENQ</stp>
        <stp>Para</stp>
        <stp>StepValue=0.02,StartValue=0.02,MaxValue=0.2,AtTick=0</stp>
        <stp>ParaDir</stp>
        <stp>5</stp>
        <stp>-7</stp>
        <stp>all</stp>
        <stp/>
        <stp/>
        <stp>False</stp>
        <stp>T</stp>
        <stp>ExcelInterval</stp>
        <stp/>
        <tr r="M10" s="7"/>
      </tp>
      <tp>
        <v>-1</v>
        <stp/>
        <stp>StudyData</stp>
        <stp>ENQ</stp>
        <stp>Para</stp>
        <stp>StepValue=0.02,StartValue=0.02,MaxValue=0.2,AtTick=0</stp>
        <stp>ParaDir</stp>
        <stp>5</stp>
        <stp>-6</stp>
        <stp>all</stp>
        <stp/>
        <stp/>
        <stp>False</stp>
        <stp>T</stp>
        <stp>ExcelInterval</stp>
        <stp/>
        <tr r="M9" s="7"/>
      </tp>
      <tp>
        <v>1</v>
        <stp/>
        <stp>StudyData</stp>
        <stp>ENQ</stp>
        <stp>Para</stp>
        <stp>StepValue=0.02,StartValue=0.02,MaxValue=0.2,AtTick=0</stp>
        <stp>ParaDir</stp>
        <stp>5</stp>
        <stp>-5</stp>
        <stp>all</stp>
        <stp/>
        <stp/>
        <stp>False</stp>
        <stp>T</stp>
        <stp>ExcelInterval</stp>
        <stp/>
        <tr r="M8" s="7"/>
      </tp>
      <tp>
        <v>1</v>
        <stp/>
        <stp>StudyData</stp>
        <stp>ENQ</stp>
        <stp>Para</stp>
        <stp>StepValue=0.02,StartValue=0.02,MaxValue=0.2,AtTick=0</stp>
        <stp>ParaDir</stp>
        <stp>5</stp>
        <stp>-4</stp>
        <stp>all</stp>
        <stp/>
        <stp/>
        <stp>False</stp>
        <stp>T</stp>
        <stp>ExcelInterval</stp>
        <stp/>
        <tr r="M7" s="7"/>
      </tp>
      <tp>
        <v>1</v>
        <stp/>
        <stp>StudyData</stp>
        <stp>ENQ</stp>
        <stp>Para</stp>
        <stp>StepValue=0.02,StartValue=0.02,MaxValue=0.2,AtTick=0</stp>
        <stp>ParaDir</stp>
        <stp>5</stp>
        <stp>-3</stp>
        <stp>all</stp>
        <stp/>
        <stp/>
        <stp>False</stp>
        <stp>T</stp>
        <stp>ExcelInterval</stp>
        <stp/>
        <tr r="M6" s="7"/>
      </tp>
      <tp>
        <v>1</v>
        <stp/>
        <stp>StudyData</stp>
        <stp>ENQ</stp>
        <stp>Para</stp>
        <stp>StepValue=0.02,StartValue=0.02,MaxValue=0.2,AtTick=0</stp>
        <stp>ParaDir</stp>
        <stp>5</stp>
        <stp>-2</stp>
        <stp>all</stp>
        <stp/>
        <stp/>
        <stp>False</stp>
        <stp>T</stp>
        <stp>ExcelInterval</stp>
        <stp/>
        <tr r="M5" s="7"/>
      </tp>
      <tp>
        <v>1</v>
        <stp/>
        <stp>StudyData</stp>
        <stp>ENQ</stp>
        <stp>Para</stp>
        <stp>StepValue=0.02,StartValue=0.02,MaxValue=0.2,AtTick=0</stp>
        <stp>ParaDir</stp>
        <stp>5</stp>
        <stp>-1</stp>
        <stp>all</stp>
        <stp/>
        <stp/>
        <stp>False</stp>
        <stp>T</stp>
        <stp>ExcelInterval</stp>
        <stp/>
        <tr r="M4" s="7"/>
      </tp>
      <tp>
        <v>1</v>
        <stp/>
        <stp>StudyData</stp>
        <stp>ENQ</stp>
        <stp>Para</stp>
        <stp>StepValue=0.02,StartValue=0.02,MaxValue=0.2,AtTick=0</stp>
        <stp>ParaDir</stp>
        <stp>5</stp>
        <stp>-9</stp>
        <stp>all</stp>
        <stp/>
        <stp/>
        <stp>False</stp>
        <stp>T</stp>
        <stp>ExcelInterval</stp>
        <stp/>
        <tr r="M12" s="7"/>
      </tp>
      <tp>
        <v>1</v>
        <stp/>
        <stp>StudyData</stp>
        <stp>ENQ</stp>
        <stp>Para</stp>
        <stp>StepValue=0.02,StartValue=0.02,MaxValue=0.2,AtTick=0</stp>
        <stp>ParaDir</stp>
        <stp>5</stp>
        <stp>-8</stp>
        <stp>all</stp>
        <stp/>
        <stp/>
        <stp>False</stp>
        <stp>T</stp>
        <stp>ExcelInterval</stp>
        <stp/>
        <tr r="M11" s="7"/>
      </tp>
      <tp>
        <v>57.455997588154226</v>
        <stp/>
        <stp>StudyData</stp>
        <stp>ENQ</stp>
        <stp>RSI</stp>
        <stp>Period=9,InputChoice=Close</stp>
        <stp>RSI</stp>
        <stp>5</stp>
        <stp>-6</stp>
        <stp>all</stp>
        <stp/>
        <stp/>
        <stp>False</stp>
        <stp>T</stp>
        <stp>ExcelInterval</stp>
        <stp/>
        <tr r="G9" s="6"/>
      </tp>
      <tp>
        <v>46.236094321961225</v>
        <stp/>
        <stp>StudyData</stp>
        <stp>ENQ</stp>
        <stp>RSI</stp>
        <stp>Period=9,InputChoice=Close</stp>
        <stp>RSI</stp>
        <stp>5</stp>
        <stp>-7</stp>
        <stp>all</stp>
        <stp/>
        <stp/>
        <stp>False</stp>
        <stp>T</stp>
        <stp>ExcelInterval</stp>
        <stp/>
        <tr r="G10" s="6"/>
      </tp>
      <tp>
        <v>62.973033329111885</v>
        <stp/>
        <stp>StudyData</stp>
        <stp>ENQ</stp>
        <stp>RSI</stp>
        <stp>Period=9,InputChoice=Close</stp>
        <stp>RSI</stp>
        <stp>5</stp>
        <stp>-4</stp>
        <stp>all</stp>
        <stp/>
        <stp/>
        <stp>False</stp>
        <stp>T</stp>
        <stp>ExcelInterval</stp>
        <stp/>
        <tr r="G7" s="6"/>
      </tp>
      <tp>
        <v>57.024132775721682</v>
        <stp/>
        <stp>StudyData</stp>
        <stp>ENQ</stp>
        <stp>RSI</stp>
        <stp>Period=9,InputChoice=Close</stp>
        <stp>RSI</stp>
        <stp>5</stp>
        <stp>-5</stp>
        <stp>all</stp>
        <stp/>
        <stp/>
        <stp>False</stp>
        <stp>T</stp>
        <stp>ExcelInterval</stp>
        <stp/>
        <tr r="G8" s="6"/>
      </tp>
      <tp>
        <v>55.521381514989066</v>
        <stp/>
        <stp>StudyData</stp>
        <stp>ENQ</stp>
        <stp>RSI</stp>
        <stp>Period=9,InputChoice=Close</stp>
        <stp>RSI</stp>
        <stp>5</stp>
        <stp>-2</stp>
        <stp>all</stp>
        <stp/>
        <stp/>
        <stp>False</stp>
        <stp>T</stp>
        <stp>ExcelInterval</stp>
        <stp/>
        <tr r="G5" s="6"/>
      </tp>
      <tp>
        <v>60.974019503002303</v>
        <stp/>
        <stp>StudyData</stp>
        <stp>ENQ</stp>
        <stp>RSI</stp>
        <stp>Period=9,InputChoice=Close</stp>
        <stp>RSI</stp>
        <stp>5</stp>
        <stp>-3</stp>
        <stp>all</stp>
        <stp/>
        <stp/>
        <stp>False</stp>
        <stp>T</stp>
        <stp>ExcelInterval</stp>
        <stp/>
        <tr r="G6" s="6"/>
      </tp>
      <tp>
        <v>66.071646696773257</v>
        <stp/>
        <stp>StudyData</stp>
        <stp>ENQ</stp>
        <stp>RSI</stp>
        <stp>Period=9,InputChoice=Close</stp>
        <stp>RSI</stp>
        <stp>5</stp>
        <stp>-1</stp>
        <stp>all</stp>
        <stp/>
        <stp/>
        <stp>False</stp>
        <stp>T</stp>
        <stp>ExcelInterval</stp>
        <stp/>
        <tr r="G4" s="6"/>
      </tp>
      <tp>
        <v>40.870443330217199</v>
        <stp/>
        <stp>StudyData</stp>
        <stp>ENQ</stp>
        <stp>RSI</stp>
        <stp>Period=9,InputChoice=Close</stp>
        <stp>RSI</stp>
        <stp>5</stp>
        <stp>-8</stp>
        <stp>all</stp>
        <stp/>
        <stp/>
        <stp>False</stp>
        <stp>T</stp>
        <stp>ExcelInterval</stp>
        <stp/>
        <tr r="G11" s="6"/>
      </tp>
      <tp>
        <v>51.062554239628334</v>
        <stp/>
        <stp>StudyData</stp>
        <stp>ENQ</stp>
        <stp>RSI</stp>
        <stp>Period=9,InputChoice=Close</stp>
        <stp>RSI</stp>
        <stp>5</stp>
        <stp>-9</stp>
        <stp>all</stp>
        <stp/>
        <stp/>
        <stp>False</stp>
        <stp>T</stp>
        <stp>ExcelInterval</stp>
        <stp/>
        <tr r="G12" s="6"/>
      </tp>
      <tp>
        <v>45630.291666666664</v>
        <stp/>
        <stp>StudyData</stp>
        <stp>EP</stp>
        <stp>Osc</stp>
        <stp>Offset1=0,MAType1=Sim,Period1=4,InputChoice1=Close,Offset2=0,MAType2=Sim,Period2=8,InputChoice2=Close</stp>
        <stp>Time</stp>
        <stp>5</stp>
        <stp>-7</stp>
        <stp>all</stp>
        <stp/>
        <stp/>
        <stp>False</stp>
        <stp>T</stp>
        <stp>ExcelInterval</stp>
        <stp/>
        <tr r="A10" s="4"/>
      </tp>
      <tp>
        <v>45630.295138888891</v>
        <stp/>
        <stp>StudyData</stp>
        <stp>EP</stp>
        <stp>Osc</stp>
        <stp>Offset1=0,MAType1=Sim,Period1=4,InputChoice1=Close,Offset2=0,MAType2=Sim,Period2=8,InputChoice2=Close</stp>
        <stp>Time</stp>
        <stp>5</stp>
        <stp>-6</stp>
        <stp>all</stp>
        <stp/>
        <stp/>
        <stp>False</stp>
        <stp>T</stp>
        <stp>ExcelInterval</stp>
        <stp/>
        <tr r="A9" s="4"/>
      </tp>
      <tp>
        <v>45630.298611111109</v>
        <stp/>
        <stp>StudyData</stp>
        <stp>EP</stp>
        <stp>Osc</stp>
        <stp>Offset1=0,MAType1=Sim,Period1=4,InputChoice1=Close,Offset2=0,MAType2=Sim,Period2=8,InputChoice2=Close</stp>
        <stp>Time</stp>
        <stp>5</stp>
        <stp>-5</stp>
        <stp>all</stp>
        <stp/>
        <stp/>
        <stp>False</stp>
        <stp>T</stp>
        <stp>ExcelInterval</stp>
        <stp/>
        <tr r="A8" s="4"/>
      </tp>
      <tp>
        <v>45630.302083333336</v>
        <stp/>
        <stp>StudyData</stp>
        <stp>EP</stp>
        <stp>Osc</stp>
        <stp>Offset1=0,MAType1=Sim,Period1=4,InputChoice1=Close,Offset2=0,MAType2=Sim,Period2=8,InputChoice2=Close</stp>
        <stp>Time</stp>
        <stp>5</stp>
        <stp>-4</stp>
        <stp>all</stp>
        <stp/>
        <stp/>
        <stp>False</stp>
        <stp>T</stp>
        <stp>ExcelInterval</stp>
        <stp/>
        <tr r="A7" s="4"/>
      </tp>
      <tp>
        <v>45630.305555555555</v>
        <stp/>
        <stp>StudyData</stp>
        <stp>EP</stp>
        <stp>Osc</stp>
        <stp>Offset1=0,MAType1=Sim,Period1=4,InputChoice1=Close,Offset2=0,MAType2=Sim,Period2=8,InputChoice2=Close</stp>
        <stp>Time</stp>
        <stp>5</stp>
        <stp>-3</stp>
        <stp>all</stp>
        <stp/>
        <stp/>
        <stp>False</stp>
        <stp>T</stp>
        <stp>ExcelInterval</stp>
        <stp/>
        <tr r="A6" s="4"/>
      </tp>
      <tp>
        <v>45630.309027777781</v>
        <stp/>
        <stp>StudyData</stp>
        <stp>EP</stp>
        <stp>Osc</stp>
        <stp>Offset1=0,MAType1=Sim,Period1=4,InputChoice1=Close,Offset2=0,MAType2=Sim,Period2=8,InputChoice2=Close</stp>
        <stp>Time</stp>
        <stp>5</stp>
        <stp>-2</stp>
        <stp>all</stp>
        <stp/>
        <stp/>
        <stp>False</stp>
        <stp>T</stp>
        <stp>ExcelInterval</stp>
        <stp/>
        <tr r="A5" s="4"/>
      </tp>
      <tp>
        <v>45630.3125</v>
        <stp/>
        <stp>StudyData</stp>
        <stp>EP</stp>
        <stp>Osc</stp>
        <stp>Offset1=0,MAType1=Sim,Period1=4,InputChoice1=Close,Offset2=0,MAType2=Sim,Period2=8,InputChoice2=Close</stp>
        <stp>Time</stp>
        <stp>5</stp>
        <stp>-1</stp>
        <stp>all</stp>
        <stp/>
        <stp/>
        <stp>False</stp>
        <stp>T</stp>
        <stp>ExcelInterval</stp>
        <stp/>
        <tr r="A4" s="4"/>
      </tp>
      <tp>
        <v>45630.284722222219</v>
        <stp/>
        <stp>StudyData</stp>
        <stp>EP</stp>
        <stp>Osc</stp>
        <stp>Offset1=0,MAType1=Sim,Period1=4,InputChoice1=Close,Offset2=0,MAType2=Sim,Period2=8,InputChoice2=Close</stp>
        <stp>Time</stp>
        <stp>5</stp>
        <stp>-9</stp>
        <stp>all</stp>
        <stp/>
        <stp/>
        <stp>False</stp>
        <stp>T</stp>
        <stp>ExcelInterval</stp>
        <stp/>
        <tr r="A12" s="4"/>
      </tp>
      <tp>
        <v>45630.288194444445</v>
        <stp/>
        <stp>StudyData</stp>
        <stp>EP</stp>
        <stp>Osc</stp>
        <stp>Offset1=0,MAType1=Sim,Period1=4,InputChoice1=Close,Offset2=0,MAType2=Sim,Period2=8,InputChoice2=Close</stp>
        <stp>Time</stp>
        <stp>5</stp>
        <stp>-8</stp>
        <stp>all</stp>
        <stp/>
        <stp/>
        <stp>False</stp>
        <stp>T</stp>
        <stp>ExcelInterval</stp>
        <stp/>
        <tr r="A11" s="4"/>
      </tp>
      <tp>
        <v>21323</v>
        <stp/>
        <stp>ContractData</stp>
        <stp>ENQ</stp>
        <stp>Open</stp>
        <stp/>
        <stp>T</stp>
        <tr r="G11" s="1"/>
      </tp>
      <tp>
        <v>6078.7131600460998</v>
        <stp/>
        <stp>StudyData</stp>
        <stp>EP</stp>
        <stp>BBnds</stp>
        <stp>MAType=Sim,Period1=20,InputChoice=Close,Percent=2,Divisor=0</stp>
        <stp>BLO</stp>
        <stp>5</stp>
        <stp>-9</stp>
        <stp>all</stp>
        <stp/>
        <stp/>
        <stp>False</stp>
        <stp>T</stp>
        <stp>ExcelInterval</stp>
        <stp/>
        <tr r="D12" s="3"/>
      </tp>
      <tp>
        <v>6078.9453825537003</v>
        <stp/>
        <stp>StudyData</stp>
        <stp>EP</stp>
        <stp>BBnds</stp>
        <stp>MAType=Sim,Period1=20,InputChoice=Close,Percent=2,Divisor=0</stp>
        <stp>BLO</stp>
        <stp>5</stp>
        <stp>-8</stp>
        <stp>all</stp>
        <stp/>
        <stp/>
        <stp>False</stp>
        <stp>T</stp>
        <stp>ExcelInterval</stp>
        <stp/>
        <tr r="D11" s="3"/>
      </tp>
      <tp>
        <v>6079.5868305171998</v>
        <stp/>
        <stp>StudyData</stp>
        <stp>EP</stp>
        <stp>BBnds</stp>
        <stp>MAType=Sim,Period1=20,InputChoice=Close,Percent=2,Divisor=0</stp>
        <stp>BLO</stp>
        <stp>5</stp>
        <stp>-5</stp>
        <stp>all</stp>
        <stp/>
        <stp/>
        <stp>False</stp>
        <stp>T</stp>
        <stp>ExcelInterval</stp>
        <stp/>
        <tr r="D8" s="3"/>
      </tp>
      <tp>
        <v>6079.5940942048001</v>
        <stp/>
        <stp>StudyData</stp>
        <stp>EP</stp>
        <stp>BBnds</stp>
        <stp>MAType=Sim,Period1=20,InputChoice=Close,Percent=2,Divisor=0</stp>
        <stp>BLO</stp>
        <stp>5</stp>
        <stp>-4</stp>
        <stp>all</stp>
        <stp/>
        <stp/>
        <stp>False</stp>
        <stp>T</stp>
        <stp>ExcelInterval</stp>
        <stp/>
        <tr r="D7" s="3"/>
      </tp>
      <tp>
        <v>6079.1434828278998</v>
        <stp/>
        <stp>StudyData</stp>
        <stp>EP</stp>
        <stp>BBnds</stp>
        <stp>MAType=Sim,Period1=20,InputChoice=Close,Percent=2,Divisor=0</stp>
        <stp>BLO</stp>
        <stp>5</stp>
        <stp>-7</stp>
        <stp>all</stp>
        <stp/>
        <stp/>
        <stp>False</stp>
        <stp>T</stp>
        <stp>ExcelInterval</stp>
        <stp/>
        <tr r="D10" s="3"/>
      </tp>
      <tp>
        <v>6079.4664047854003</v>
        <stp/>
        <stp>StudyData</stp>
        <stp>EP</stp>
        <stp>BBnds</stp>
        <stp>MAType=Sim,Period1=20,InputChoice=Close,Percent=2,Divisor=0</stp>
        <stp>BLO</stp>
        <stp>5</stp>
        <stp>-6</stp>
        <stp>all</stp>
        <stp/>
        <stp/>
        <stp>False</stp>
        <stp>T</stp>
        <stp>ExcelInterval</stp>
        <stp/>
        <tr r="D9" s="3"/>
      </tp>
      <tp>
        <v>6079.8259618943002</v>
        <stp/>
        <stp>StudyData</stp>
        <stp>EP</stp>
        <stp>BBnds</stp>
        <stp>MAType=Sim,Period1=20,InputChoice=Close,Percent=2,Divisor=0</stp>
        <stp>BLO</stp>
        <stp>5</stp>
        <stp>-1</stp>
        <stp>all</stp>
        <stp/>
        <stp/>
        <stp>False</stp>
        <stp>T</stp>
        <stp>ExcelInterval</stp>
        <stp/>
        <tr r="D4" s="3"/>
      </tp>
      <tp>
        <v>6079.6752272915001</v>
        <stp/>
        <stp>StudyData</stp>
        <stp>EP</stp>
        <stp>BBnds</stp>
        <stp>MAType=Sim,Period1=20,InputChoice=Close,Percent=2,Divisor=0</stp>
        <stp>BLO</stp>
        <stp>5</stp>
        <stp>-3</stp>
        <stp>all</stp>
        <stp/>
        <stp/>
        <stp>False</stp>
        <stp>T</stp>
        <stp>ExcelInterval</stp>
        <stp/>
        <tr r="D6" s="3"/>
      </tp>
      <tp>
        <v>6079.7906287651003</v>
        <stp/>
        <stp>StudyData</stp>
        <stp>EP</stp>
        <stp>BBnds</stp>
        <stp>MAType=Sim,Period1=20,InputChoice=Close,Percent=2,Divisor=0</stp>
        <stp>BLO</stp>
        <stp>5</stp>
        <stp>-2</stp>
        <stp>all</stp>
        <stp/>
        <stp/>
        <stp>False</stp>
        <stp>T</stp>
        <stp>ExcelInterval</stp>
        <stp/>
        <tr r="D5" s="3"/>
      </tp>
      <tp>
        <v>44960.800821606797</v>
        <stp/>
        <stp>StudyData</stp>
        <stp>YM</stp>
        <stp>BBnds</stp>
        <stp>MAType=Sim,Period1=20,InputChoice=Close,Percent=2,Divisor=0</stp>
        <stp>BLO</stp>
        <stp>5</stp>
        <stp>-1</stp>
        <stp>all</stp>
        <stp/>
        <stp/>
        <stp>False</stp>
        <stp>T</stp>
        <stp>ExcelInterval</stp>
        <stp/>
        <tr r="N4" s="3"/>
      </tp>
      <tp>
        <v>44962.138147738297</v>
        <stp/>
        <stp>StudyData</stp>
        <stp>YM</stp>
        <stp>BBnds</stp>
        <stp>MAType=Sim,Period1=20,InputChoice=Close,Percent=2,Divisor=0</stp>
        <stp>BLO</stp>
        <stp>5</stp>
        <stp>-3</stp>
        <stp>all</stp>
        <stp/>
        <stp/>
        <stp>False</stp>
        <stp>T</stp>
        <stp>ExcelInterval</stp>
        <stp/>
        <tr r="N6" s="3"/>
      </tp>
      <tp>
        <v>44961.377223398304</v>
        <stp/>
        <stp>StudyData</stp>
        <stp>YM</stp>
        <stp>BBnds</stp>
        <stp>MAType=Sim,Period1=20,InputChoice=Close,Percent=2,Divisor=0</stp>
        <stp>BLO</stp>
        <stp>5</stp>
        <stp>-2</stp>
        <stp>all</stp>
        <stp/>
        <stp/>
        <stp>False</stp>
        <stp>T</stp>
        <stp>ExcelInterval</stp>
        <stp/>
        <tr r="N5" s="3"/>
      </tp>
      <tp>
        <v>44963.573522677798</v>
        <stp/>
        <stp>StudyData</stp>
        <stp>YM</stp>
        <stp>BBnds</stp>
        <stp>MAType=Sim,Period1=20,InputChoice=Close,Percent=2,Divisor=0</stp>
        <stp>BLO</stp>
        <stp>5</stp>
        <stp>-5</stp>
        <stp>all</stp>
        <stp/>
        <stp/>
        <stp>False</stp>
        <stp>T</stp>
        <stp>ExcelInterval</stp>
        <stp/>
        <tr r="N8" s="3"/>
      </tp>
      <tp>
        <v>44962.200591721201</v>
        <stp/>
        <stp>StudyData</stp>
        <stp>YM</stp>
        <stp>BBnds</stp>
        <stp>MAType=Sim,Period1=20,InputChoice=Close,Percent=2,Divisor=0</stp>
        <stp>BLO</stp>
        <stp>5</stp>
        <stp>-4</stp>
        <stp>all</stp>
        <stp/>
        <stp/>
        <stp>False</stp>
        <stp>T</stp>
        <stp>ExcelInterval</stp>
        <stp/>
        <tr r="N7" s="3"/>
      </tp>
      <tp>
        <v>44968.398116743701</v>
        <stp/>
        <stp>StudyData</stp>
        <stp>YM</stp>
        <stp>BBnds</stp>
        <stp>MAType=Sim,Period1=20,InputChoice=Close,Percent=2,Divisor=0</stp>
        <stp>BLO</stp>
        <stp>5</stp>
        <stp>-7</stp>
        <stp>all</stp>
        <stp/>
        <stp/>
        <stp>False</stp>
        <stp>T</stp>
        <stp>ExcelInterval</stp>
        <stp/>
        <tr r="N10" s="3"/>
      </tp>
      <tp>
        <v>44965.948884910002</v>
        <stp/>
        <stp>StudyData</stp>
        <stp>YM</stp>
        <stp>BBnds</stp>
        <stp>MAType=Sim,Period1=20,InputChoice=Close,Percent=2,Divisor=0</stp>
        <stp>BLO</stp>
        <stp>5</stp>
        <stp>-6</stp>
        <stp>all</stp>
        <stp/>
        <stp/>
        <stp>False</stp>
        <stp>T</stp>
        <stp>ExcelInterval</stp>
        <stp/>
        <tr r="N9" s="3"/>
      </tp>
      <tp>
        <v>44974.430081476698</v>
        <stp/>
        <stp>StudyData</stp>
        <stp>YM</stp>
        <stp>BBnds</stp>
        <stp>MAType=Sim,Period1=20,InputChoice=Close,Percent=2,Divisor=0</stp>
        <stp>BLO</stp>
        <stp>5</stp>
        <stp>-9</stp>
        <stp>all</stp>
        <stp/>
        <stp/>
        <stp>False</stp>
        <stp>T</stp>
        <stp>ExcelInterval</stp>
        <stp/>
        <tr r="N12" s="3"/>
      </tp>
      <tp>
        <v>44971.578293758401</v>
        <stp/>
        <stp>StudyData</stp>
        <stp>YM</stp>
        <stp>BBnds</stp>
        <stp>MAType=Sim,Period1=20,InputChoice=Close,Percent=2,Divisor=0</stp>
        <stp>BLO</stp>
        <stp>5</stp>
        <stp>-8</stp>
        <stp>all</stp>
        <stp/>
        <stp/>
        <stp>False</stp>
        <stp>T</stp>
        <stp>ExcelInterval</stp>
        <stp/>
        <tr r="N11" s="3"/>
      </tp>
      <tp>
        <v>-0.25</v>
        <stp/>
        <stp>StudyData</stp>
        <stp>EP</stp>
        <stp>Mom</stp>
        <stp>Period=10,InputChoice=Close</stp>
        <stp>Mom</stp>
        <stp>5</stp>
        <stp>0</stp>
        <stp>all</stp>
        <stp/>
        <stp/>
        <stp>False</stp>
        <stp>T</stp>
        <stp>ExcelInterval</stp>
        <stp/>
        <tr r="B3" s="5"/>
      </tp>
      <tp>
        <v>-3</v>
        <stp/>
        <stp>StudyData</stp>
        <stp>ENQ</stp>
        <stp>Mom</stp>
        <stp>Period=10,InputChoice=Close</stp>
        <stp>Mom</stp>
        <stp>5</stp>
        <stp>-9</stp>
        <stp>all</stp>
        <stp/>
        <stp/>
        <stp>False</stp>
        <stp>T</stp>
        <stp>ExcelInterval</stp>
        <stp/>
        <tr r="G12" s="5"/>
      </tp>
      <tp>
        <v>-7.75</v>
        <stp/>
        <stp>StudyData</stp>
        <stp>ENQ</stp>
        <stp>Mom</stp>
        <stp>Period=10,InputChoice=Close</stp>
        <stp>Mom</stp>
        <stp>5</stp>
        <stp>-8</stp>
        <stp>all</stp>
        <stp/>
        <stp/>
        <stp>False</stp>
        <stp>T</stp>
        <stp>ExcelInterval</stp>
        <stp/>
        <tr r="G11" s="5"/>
      </tp>
      <tp>
        <v>-3.25</v>
        <stp/>
        <stp>StudyData</stp>
        <stp>ENQ</stp>
        <stp>Mom</stp>
        <stp>Period=10,InputChoice=Close</stp>
        <stp>Mom</stp>
        <stp>5</stp>
        <stp>-7</stp>
        <stp>all</stp>
        <stp/>
        <stp/>
        <stp>False</stp>
        <stp>T</stp>
        <stp>ExcelInterval</stp>
        <stp/>
        <tr r="G10" s="5"/>
      </tp>
      <tp>
        <v>4.75</v>
        <stp/>
        <stp>StudyData</stp>
        <stp>ENQ</stp>
        <stp>Mom</stp>
        <stp>Period=10,InputChoice=Close</stp>
        <stp>Mom</stp>
        <stp>5</stp>
        <stp>-6</stp>
        <stp>all</stp>
        <stp/>
        <stp/>
        <stp>False</stp>
        <stp>T</stp>
        <stp>ExcelInterval</stp>
        <stp/>
        <tr r="G9" s="5"/>
      </tp>
      <tp>
        <v>5.5</v>
        <stp/>
        <stp>StudyData</stp>
        <stp>ENQ</stp>
        <stp>Mom</stp>
        <stp>Period=10,InputChoice=Close</stp>
        <stp>Mom</stp>
        <stp>5</stp>
        <stp>-5</stp>
        <stp>all</stp>
        <stp/>
        <stp/>
        <stp>False</stp>
        <stp>T</stp>
        <stp>ExcelInterval</stp>
        <stp/>
        <tr r="G8" s="5"/>
      </tp>
      <tp>
        <v>8.75</v>
        <stp/>
        <stp>StudyData</stp>
        <stp>ENQ</stp>
        <stp>Mom</stp>
        <stp>Period=10,InputChoice=Close</stp>
        <stp>Mom</stp>
        <stp>5</stp>
        <stp>-4</stp>
        <stp>all</stp>
        <stp/>
        <stp/>
        <stp>False</stp>
        <stp>T</stp>
        <stp>ExcelInterval</stp>
        <stp/>
        <tr r="G7" s="5"/>
      </tp>
      <tp>
        <v>4.25</v>
        <stp/>
        <stp>StudyData</stp>
        <stp>ENQ</stp>
        <stp>Mom</stp>
        <stp>Period=10,InputChoice=Close</stp>
        <stp>Mom</stp>
        <stp>5</stp>
        <stp>-3</stp>
        <stp>all</stp>
        <stp/>
        <stp/>
        <stp>False</stp>
        <stp>T</stp>
        <stp>ExcelInterval</stp>
        <stp/>
        <tr r="G6" s="5"/>
      </tp>
      <tp>
        <v>5.75</v>
        <stp/>
        <stp>StudyData</stp>
        <stp>ENQ</stp>
        <stp>Mom</stp>
        <stp>Period=10,InputChoice=Close</stp>
        <stp>Mom</stp>
        <stp>5</stp>
        <stp>-2</stp>
        <stp>all</stp>
        <stp/>
        <stp/>
        <stp>False</stp>
        <stp>T</stp>
        <stp>ExcelInterval</stp>
        <stp/>
        <tr r="G5" s="5"/>
      </tp>
      <tp>
        <v>13.25</v>
        <stp/>
        <stp>StudyData</stp>
        <stp>ENQ</stp>
        <stp>Mom</stp>
        <stp>Period=10,InputChoice=Close</stp>
        <stp>Mom</stp>
        <stp>5</stp>
        <stp>-1</stp>
        <stp>all</stp>
        <stp/>
        <stp/>
        <stp>False</stp>
        <stp>T</stp>
        <stp>ExcelInterval</stp>
        <stp/>
        <tr r="G4" s="5"/>
      </tp>
      <tp>
        <v>45630.253472222219</v>
        <stp/>
        <stp>StudyData</stp>
        <stp>ENQ</stp>
        <stp>RSI</stp>
        <stp>Period=9,InputChoice=Close</stp>
        <stp>Time</stp>
        <stp>5</stp>
        <stp>-18</stp>
        <stp>all</stp>
        <stp/>
        <stp/>
        <stp>False</stp>
        <stp>T</stp>
        <stp>ExcelInterval</stp>
        <stp/>
        <tr r="F21" s="6"/>
      </tp>
      <tp>
        <v>45630.25</v>
        <stp/>
        <stp>StudyData</stp>
        <stp>ENQ</stp>
        <stp>RSI</stp>
        <stp>Period=9,InputChoice=Close</stp>
        <stp>Time</stp>
        <stp>5</stp>
        <stp>-19</stp>
        <stp>all</stp>
        <stp/>
        <stp/>
        <stp>False</stp>
        <stp>T</stp>
        <stp>ExcelInterval</stp>
        <stp/>
        <tr r="F22" s="6"/>
      </tp>
      <tp>
        <v>45630.260416666664</v>
        <stp/>
        <stp>StudyData</stp>
        <stp>ENQ</stp>
        <stp>RSI</stp>
        <stp>Period=9,InputChoice=Close</stp>
        <stp>Time</stp>
        <stp>5</stp>
        <stp>-16</stp>
        <stp>all</stp>
        <stp/>
        <stp/>
        <stp>False</stp>
        <stp>T</stp>
        <stp>ExcelInterval</stp>
        <stp/>
        <tr r="F19" s="6"/>
      </tp>
      <tp>
        <v>45630.256944444445</v>
        <stp/>
        <stp>StudyData</stp>
        <stp>ENQ</stp>
        <stp>RSI</stp>
        <stp>Period=9,InputChoice=Close</stp>
        <stp>Time</stp>
        <stp>5</stp>
        <stp>-17</stp>
        <stp>all</stp>
        <stp/>
        <stp/>
        <stp>False</stp>
        <stp>T</stp>
        <stp>ExcelInterval</stp>
        <stp/>
        <tr r="F20" s="6"/>
      </tp>
      <tp>
        <v>45630.267361111109</v>
        <stp/>
        <stp>StudyData</stp>
        <stp>ENQ</stp>
        <stp>RSI</stp>
        <stp>Period=9,InputChoice=Close</stp>
        <stp>Time</stp>
        <stp>5</stp>
        <stp>-14</stp>
        <stp>all</stp>
        <stp/>
        <stp/>
        <stp>False</stp>
        <stp>T</stp>
        <stp>ExcelInterval</stp>
        <stp/>
        <tr r="F17" s="6"/>
      </tp>
      <tp>
        <v>45630.263888888891</v>
        <stp/>
        <stp>StudyData</stp>
        <stp>ENQ</stp>
        <stp>RSI</stp>
        <stp>Period=9,InputChoice=Close</stp>
        <stp>Time</stp>
        <stp>5</stp>
        <stp>-15</stp>
        <stp>all</stp>
        <stp/>
        <stp/>
        <stp>False</stp>
        <stp>T</stp>
        <stp>ExcelInterval</stp>
        <stp/>
        <tr r="F18" s="6"/>
      </tp>
      <tp>
        <v>45630.274305555555</v>
        <stp/>
        <stp>StudyData</stp>
        <stp>ENQ</stp>
        <stp>RSI</stp>
        <stp>Period=9,InputChoice=Close</stp>
        <stp>Time</stp>
        <stp>5</stp>
        <stp>-12</stp>
        <stp>all</stp>
        <stp/>
        <stp/>
        <stp>False</stp>
        <stp>T</stp>
        <stp>ExcelInterval</stp>
        <stp/>
        <tr r="F15" s="6"/>
      </tp>
      <tp>
        <v>45630.270833333336</v>
        <stp/>
        <stp>StudyData</stp>
        <stp>ENQ</stp>
        <stp>RSI</stp>
        <stp>Period=9,InputChoice=Close</stp>
        <stp>Time</stp>
        <stp>5</stp>
        <stp>-13</stp>
        <stp>all</stp>
        <stp/>
        <stp/>
        <stp>False</stp>
        <stp>T</stp>
        <stp>ExcelInterval</stp>
        <stp/>
        <tr r="F16" s="6"/>
      </tp>
      <tp>
        <v>45630.28125</v>
        <stp/>
        <stp>StudyData</stp>
        <stp>ENQ</stp>
        <stp>RSI</stp>
        <stp>Period=9,InputChoice=Close</stp>
        <stp>Time</stp>
        <stp>5</stp>
        <stp>-10</stp>
        <stp>all</stp>
        <stp/>
        <stp/>
        <stp>False</stp>
        <stp>T</stp>
        <stp>ExcelInterval</stp>
        <stp/>
        <tr r="F13" s="6"/>
      </tp>
      <tp>
        <v>45630.277777777781</v>
        <stp/>
        <stp>StudyData</stp>
        <stp>ENQ</stp>
        <stp>RSI</stp>
        <stp>Period=9,InputChoice=Close</stp>
        <stp>Time</stp>
        <stp>5</stp>
        <stp>-11</stp>
        <stp>all</stp>
        <stp/>
        <stp/>
        <stp>False</stp>
        <stp>T</stp>
        <stp>ExcelInterval</stp>
        <stp/>
        <tr r="F14" s="6"/>
      </tp>
      <tp>
        <v>6080.7250000000004</v>
        <stp/>
        <stp>StudyData</stp>
        <stp>EP</stp>
        <stp>BBnds</stp>
        <stp>MAType=Sim,Period1=20,InputChoice=Close,Percent=2,Divisor=0</stp>
        <stp>BMA</stp>
        <stp>5</stp>
        <stp>-9</stp>
        <stp>all</stp>
        <stp/>
        <stp/>
        <stp>False</stp>
        <stp>T</stp>
        <stp>ExcelInterval</stp>
        <stp/>
        <tr r="B12" s="3"/>
      </tp>
      <tp>
        <v>6080.7749999999996</v>
        <stp/>
        <stp>StudyData</stp>
        <stp>EP</stp>
        <stp>BBnds</stp>
        <stp>MAType=Sim,Period1=20,InputChoice=Close,Percent=2,Divisor=0</stp>
        <stp>BMA</stp>
        <stp>5</stp>
        <stp>-8</stp>
        <stp>all</stp>
        <stp/>
        <stp/>
        <stp>False</stp>
        <stp>T</stp>
        <stp>ExcelInterval</stp>
        <stp/>
        <tr r="B11" s="3"/>
      </tp>
      <tp>
        <v>6080.9875000000002</v>
        <stp/>
        <stp>StudyData</stp>
        <stp>EP</stp>
        <stp>BBnds</stp>
        <stp>MAType=Sim,Period1=20,InputChoice=Close,Percent=2,Divisor=0</stp>
        <stp>BMA</stp>
        <stp>5</stp>
        <stp>-5</stp>
        <stp>all</stp>
        <stp/>
        <stp/>
        <stp>False</stp>
        <stp>T</stp>
        <stp>ExcelInterval</stp>
        <stp/>
        <tr r="B8" s="3"/>
      </tp>
      <tp>
        <v>6081.0124999999998</v>
        <stp/>
        <stp>StudyData</stp>
        <stp>EP</stp>
        <stp>BBnds</stp>
        <stp>MAType=Sim,Period1=20,InputChoice=Close,Percent=2,Divisor=0</stp>
        <stp>BMA</stp>
        <stp>5</stp>
        <stp>-4</stp>
        <stp>all</stp>
        <stp/>
        <stp/>
        <stp>False</stp>
        <stp>T</stp>
        <stp>ExcelInterval</stp>
        <stp/>
        <tr r="B7" s="3"/>
      </tp>
      <tp>
        <v>6080.8249999999998</v>
        <stp/>
        <stp>StudyData</stp>
        <stp>EP</stp>
        <stp>BBnds</stp>
        <stp>MAType=Sim,Period1=20,InputChoice=Close,Percent=2,Divisor=0</stp>
        <stp>BMA</stp>
        <stp>5</stp>
        <stp>-7</stp>
        <stp>all</stp>
        <stp/>
        <stp/>
        <stp>False</stp>
        <stp>T</stp>
        <stp>ExcelInterval</stp>
        <stp/>
        <tr r="B10" s="3"/>
      </tp>
      <tp>
        <v>6080.9250000000002</v>
        <stp/>
        <stp>StudyData</stp>
        <stp>EP</stp>
        <stp>BBnds</stp>
        <stp>MAType=Sim,Period1=20,InputChoice=Close,Percent=2,Divisor=0</stp>
        <stp>BMA</stp>
        <stp>5</stp>
        <stp>-6</stp>
        <stp>all</stp>
        <stp/>
        <stp/>
        <stp>False</stp>
        <stp>T</stp>
        <stp>ExcelInterval</stp>
        <stp/>
        <tr r="B9" s="3"/>
      </tp>
      <tp>
        <v>6081.125</v>
        <stp/>
        <stp>StudyData</stp>
        <stp>EP</stp>
        <stp>BBnds</stp>
        <stp>MAType=Sim,Period1=20,InputChoice=Close,Percent=2,Divisor=0</stp>
        <stp>BMA</stp>
        <stp>5</stp>
        <stp>-1</stp>
        <stp>all</stp>
        <stp/>
        <stp/>
        <stp>False</stp>
        <stp>T</stp>
        <stp>ExcelInterval</stp>
        <stp/>
        <tr r="B4" s="3"/>
      </tp>
      <tp>
        <v>6081.05</v>
        <stp/>
        <stp>StudyData</stp>
        <stp>EP</stp>
        <stp>BBnds</stp>
        <stp>MAType=Sim,Period1=20,InputChoice=Close,Percent=2,Divisor=0</stp>
        <stp>BMA</stp>
        <stp>5</stp>
        <stp>-3</stp>
        <stp>all</stp>
        <stp/>
        <stp/>
        <stp>False</stp>
        <stp>T</stp>
        <stp>ExcelInterval</stp>
        <stp/>
        <tr r="B6" s="3"/>
      </tp>
      <tp>
        <v>6081.0874999999996</v>
        <stp/>
        <stp>StudyData</stp>
        <stp>EP</stp>
        <stp>BBnds</stp>
        <stp>MAType=Sim,Period1=20,InputChoice=Close,Percent=2,Divisor=0</stp>
        <stp>BMA</stp>
        <stp>5</stp>
        <stp>-2</stp>
        <stp>all</stp>
        <stp/>
        <stp/>
        <stp>False</stp>
        <stp>T</stp>
        <stp>ExcelInterval</stp>
        <stp/>
        <tr r="B5" s="3"/>
      </tp>
      <tp>
        <v>44992.75</v>
        <stp/>
        <stp>StudyData</stp>
        <stp>YM</stp>
        <stp>BBnds</stp>
        <stp>MAType=Sim,Period1=20,InputChoice=Close,Percent=2,Divisor=0</stp>
        <stp>BMA</stp>
        <stp>5</stp>
        <stp>-1</stp>
        <stp>all</stp>
        <stp/>
        <stp/>
        <stp>False</stp>
        <stp>T</stp>
        <stp>ExcelInterval</stp>
        <stp/>
        <tr r="L4" s="3"/>
      </tp>
      <tp>
        <v>44994.1</v>
        <stp/>
        <stp>StudyData</stp>
        <stp>YM</stp>
        <stp>BBnds</stp>
        <stp>MAType=Sim,Period1=20,InputChoice=Close,Percent=2,Divisor=0</stp>
        <stp>BMA</stp>
        <stp>5</stp>
        <stp>-3</stp>
        <stp>all</stp>
        <stp/>
        <stp/>
        <stp>False</stp>
        <stp>T</stp>
        <stp>ExcelInterval</stp>
        <stp/>
        <tr r="L6" s="3"/>
      </tp>
      <tp>
        <v>44993</v>
        <stp/>
        <stp>StudyData</stp>
        <stp>YM</stp>
        <stp>BBnds</stp>
        <stp>MAType=Sim,Period1=20,InputChoice=Close,Percent=2,Divisor=0</stp>
        <stp>BMA</stp>
        <stp>5</stp>
        <stp>-2</stp>
        <stp>all</stp>
        <stp/>
        <stp/>
        <stp>False</stp>
        <stp>T</stp>
        <stp>ExcelInterval</stp>
        <stp/>
        <tr r="L5" s="3"/>
      </tp>
      <tp>
        <v>44998.9</v>
        <stp/>
        <stp>StudyData</stp>
        <stp>YM</stp>
        <stp>BBnds</stp>
        <stp>MAType=Sim,Period1=20,InputChoice=Close,Percent=2,Divisor=0</stp>
        <stp>BMA</stp>
        <stp>5</stp>
        <stp>-5</stp>
        <stp>all</stp>
        <stp/>
        <stp/>
        <stp>False</stp>
        <stp>T</stp>
        <stp>ExcelInterval</stp>
        <stp/>
        <tr r="L8" s="3"/>
      </tp>
      <tp>
        <v>44996</v>
        <stp/>
        <stp>StudyData</stp>
        <stp>YM</stp>
        <stp>BBnds</stp>
        <stp>MAType=Sim,Period1=20,InputChoice=Close,Percent=2,Divisor=0</stp>
        <stp>BMA</stp>
        <stp>5</stp>
        <stp>-4</stp>
        <stp>all</stp>
        <stp/>
        <stp/>
        <stp>False</stp>
        <stp>T</stp>
        <stp>ExcelInterval</stp>
        <stp/>
        <tr r="L7" s="3"/>
      </tp>
      <tp>
        <v>45002.25</v>
        <stp/>
        <stp>StudyData</stp>
        <stp>YM</stp>
        <stp>BBnds</stp>
        <stp>MAType=Sim,Period1=20,InputChoice=Close,Percent=2,Divisor=0</stp>
        <stp>BMA</stp>
        <stp>5</stp>
        <stp>-7</stp>
        <stp>all</stp>
        <stp/>
        <stp/>
        <stp>False</stp>
        <stp>T</stp>
        <stp>ExcelInterval</stp>
        <stp/>
        <tr r="L10" s="3"/>
      </tp>
      <tp>
        <v>45000.7</v>
        <stp/>
        <stp>StudyData</stp>
        <stp>YM</stp>
        <stp>BBnds</stp>
        <stp>MAType=Sim,Period1=20,InputChoice=Close,Percent=2,Divisor=0</stp>
        <stp>BMA</stp>
        <stp>5</stp>
        <stp>-6</stp>
        <stp>all</stp>
        <stp/>
        <stp/>
        <stp>False</stp>
        <stp>T</stp>
        <stp>ExcelInterval</stp>
        <stp/>
        <tr r="L9" s="3"/>
      </tp>
      <tp>
        <v>45004.5</v>
        <stp/>
        <stp>StudyData</stp>
        <stp>YM</stp>
        <stp>BBnds</stp>
        <stp>MAType=Sim,Period1=20,InputChoice=Close,Percent=2,Divisor=0</stp>
        <stp>BMA</stp>
        <stp>5</stp>
        <stp>-9</stp>
        <stp>all</stp>
        <stp/>
        <stp/>
        <stp>False</stp>
        <stp>T</stp>
        <stp>ExcelInterval</stp>
        <stp/>
        <tr r="L12" s="3"/>
      </tp>
      <tp>
        <v>45003.55</v>
        <stp/>
        <stp>StudyData</stp>
        <stp>YM</stp>
        <stp>BBnds</stp>
        <stp>MAType=Sim,Period1=20,InputChoice=Close,Percent=2,Divisor=0</stp>
        <stp>BMA</stp>
        <stp>5</stp>
        <stp>-8</stp>
        <stp>all</stp>
        <stp/>
        <stp/>
        <stp>False</stp>
        <stp>T</stp>
        <stp>ExcelInterval</stp>
        <stp/>
        <tr r="L11" s="3"/>
      </tp>
      <tp>
        <v>45630.315972222219</v>
        <stp/>
        <stp>StudyData</stp>
        <stp>EP</stp>
        <stp>BBnds</stp>
        <stp>MAType=Sim,Period1=20,InputChoice=Close,Percent=2,Divisor=0</stp>
        <stp>Time</stp>
        <stp>5</stp>
        <stp>0</stp>
        <stp>all</stp>
        <stp/>
        <stp/>
        <stp>False</stp>
        <stp>T</stp>
        <stp>ExcelInterval</stp>
        <stp/>
        <tr r="A3" s="3"/>
      </tp>
      <tp>
        <v>45630.315972222219</v>
        <stp/>
        <stp>StudyData</stp>
        <stp>YM</stp>
        <stp>BBnds</stp>
        <stp>MAType=Sim,Period1=20,InputChoice=Close,Percent=2,Divisor=0</stp>
        <stp>Time</stp>
        <stp>5</stp>
        <stp>0</stp>
        <stp>all</stp>
        <stp/>
        <stp/>
        <stp>False</stp>
        <stp>T</stp>
        <stp>ExcelInterval</stp>
        <stp/>
        <tr r="K3" s="3"/>
      </tp>
      <tp>
        <v>45001.238095238099</v>
        <stp/>
        <stp>StudyData</stp>
        <stp>YM</stp>
        <stp>MA</stp>
        <stp>MAType=Sim,Period=21,InputChoice=Close</stp>
        <stp>MA</stp>
        <stp>5</stp>
        <stp>-6</stp>
        <stp>all</stp>
        <stp/>
        <stp/>
        <stp>False</stp>
        <stp>T</stp>
        <stp>ExcelInterval</stp>
        <stp/>
        <tr r="L9" s="2"/>
      </tp>
      <tp>
        <v>6080.8333333333003</v>
        <stp/>
        <stp>StudyData</stp>
        <stp>EP</stp>
        <stp>MA</stp>
        <stp>MAType=Sim,Period=21,InputChoice=Close</stp>
        <stp>MA</stp>
        <stp>5</stp>
        <stp>-6</stp>
        <stp>all</stp>
        <stp/>
        <stp/>
        <stp>False</stp>
        <stp>T</stp>
        <stp>ExcelInterval</stp>
        <stp/>
        <tr r="B9" s="2"/>
      </tp>
      <tp>
        <v>45002.333333333299</v>
        <stp/>
        <stp>StudyData</stp>
        <stp>YM</stp>
        <stp>MA</stp>
        <stp>MAType=Sim,Period=21,InputChoice=Close</stp>
        <stp>MA</stp>
        <stp>5</stp>
        <stp>-7</stp>
        <stp>all</stp>
        <stp/>
        <stp/>
        <stp>False</stp>
        <stp>T</stp>
        <stp>ExcelInterval</stp>
        <stp/>
        <tr r="L10" s="2"/>
      </tp>
      <tp>
        <v>6080.7380952381</v>
        <stp/>
        <stp>StudyData</stp>
        <stp>EP</stp>
        <stp>MA</stp>
        <stp>MAType=Sim,Period=21,InputChoice=Close</stp>
        <stp>MA</stp>
        <stp>5</stp>
        <stp>-7</stp>
        <stp>all</stp>
        <stp/>
        <stp/>
        <stp>False</stp>
        <stp>T</stp>
        <stp>ExcelInterval</stp>
        <stp/>
        <tr r="B10" s="2"/>
      </tp>
      <tp>
        <v>44997.666666666701</v>
        <stp/>
        <stp>StudyData</stp>
        <stp>YM</stp>
        <stp>MA</stp>
        <stp>MAType=Sim,Period=21,InputChoice=Close</stp>
        <stp>MA</stp>
        <stp>5</stp>
        <stp>-4</stp>
        <stp>all</stp>
        <stp/>
        <stp/>
        <stp>False</stp>
        <stp>T</stp>
        <stp>ExcelInterval</stp>
        <stp/>
        <tr r="L7" s="2"/>
      </tp>
      <tp>
        <v>6081.0119047619</v>
        <stp/>
        <stp>StudyData</stp>
        <stp>EP</stp>
        <stp>MA</stp>
        <stp>MAType=Sim,Period=21,InputChoice=Close</stp>
        <stp>MA</stp>
        <stp>5</stp>
        <stp>-4</stp>
        <stp>all</stp>
        <stp/>
        <stp/>
        <stp>False</stp>
        <stp>T</stp>
        <stp>ExcelInterval</stp>
        <stp/>
        <tr r="B7" s="2"/>
      </tp>
      <tp>
        <v>44999.666666666701</v>
        <stp/>
        <stp>StudyData</stp>
        <stp>YM</stp>
        <stp>MA</stp>
        <stp>MAType=Sim,Period=21,InputChoice=Close</stp>
        <stp>MA</stp>
        <stp>5</stp>
        <stp>-5</stp>
        <stp>all</stp>
        <stp/>
        <stp/>
        <stp>False</stp>
        <stp>T</stp>
        <stp>ExcelInterval</stp>
        <stp/>
        <tr r="L8" s="2"/>
      </tp>
      <tp>
        <v>6080.9404761904998</v>
        <stp/>
        <stp>StudyData</stp>
        <stp>EP</stp>
        <stp>MA</stp>
        <stp>MAType=Sim,Period=21,InputChoice=Close</stp>
        <stp>MA</stp>
        <stp>5</stp>
        <stp>-5</stp>
        <stp>all</stp>
        <stp/>
        <stp/>
        <stp>False</stp>
        <stp>T</stp>
        <stp>ExcelInterval</stp>
        <stp/>
        <tr r="B8" s="2"/>
      </tp>
      <tp>
        <v>44993.666666666701</v>
        <stp/>
        <stp>StudyData</stp>
        <stp>YM</stp>
        <stp>MA</stp>
        <stp>MAType=Sim,Period=21,InputChoice=Close</stp>
        <stp>MA</stp>
        <stp>5</stp>
        <stp>-2</stp>
        <stp>all</stp>
        <stp/>
        <stp/>
        <stp>False</stp>
        <stp>T</stp>
        <stp>ExcelInterval</stp>
        <stp/>
        <tr r="L5" s="2"/>
      </tp>
      <tp>
        <v>6081.0357142857001</v>
        <stp/>
        <stp>StudyData</stp>
        <stp>EP</stp>
        <stp>MA</stp>
        <stp>MAType=Sim,Period=21,InputChoice=Close</stp>
        <stp>MA</stp>
        <stp>5</stp>
        <stp>-2</stp>
        <stp>all</stp>
        <stp/>
        <stp/>
        <stp>False</stp>
        <stp>T</stp>
        <stp>ExcelInterval</stp>
        <stp/>
        <tr r="B5" s="2"/>
      </tp>
      <tp>
        <v>44995.428571428602</v>
        <stp/>
        <stp>StudyData</stp>
        <stp>YM</stp>
        <stp>MA</stp>
        <stp>MAType=Sim,Period=21,InputChoice=Close</stp>
        <stp>MA</stp>
        <stp>5</stp>
        <stp>-3</stp>
        <stp>all</stp>
        <stp/>
        <stp/>
        <stp>False</stp>
        <stp>T</stp>
        <stp>ExcelInterval</stp>
        <stp/>
        <tr r="L6" s="2"/>
      </tp>
      <tp>
        <v>6081.0119047619</v>
        <stp/>
        <stp>StudyData</stp>
        <stp>EP</stp>
        <stp>MA</stp>
        <stp>MAType=Sim,Period=21,InputChoice=Close</stp>
        <stp>MA</stp>
        <stp>5</stp>
        <stp>-3</stp>
        <stp>all</stp>
        <stp/>
        <stp/>
        <stp>False</stp>
        <stp>T</stp>
        <stp>ExcelInterval</stp>
        <stp/>
        <tr r="B6" s="2"/>
      </tp>
      <tp>
        <v>44992.380952380998</v>
        <stp/>
        <stp>StudyData</stp>
        <stp>YM</stp>
        <stp>MA</stp>
        <stp>MAType=Sim,Period=21,InputChoice=Close</stp>
        <stp>MA</stp>
        <stp>5</stp>
        <stp>-1</stp>
        <stp>all</stp>
        <stp/>
        <stp/>
        <stp>False</stp>
        <stp>T</stp>
        <stp>ExcelInterval</stp>
        <stp/>
        <tr r="L4" s="2"/>
      </tp>
      <tp>
        <v>6081.1071428571004</v>
        <stp/>
        <stp>StudyData</stp>
        <stp>EP</stp>
        <stp>MA</stp>
        <stp>MAType=Sim,Period=21,InputChoice=Close</stp>
        <stp>MA</stp>
        <stp>5</stp>
        <stp>-1</stp>
        <stp>all</stp>
        <stp/>
        <stp/>
        <stp>False</stp>
        <stp>T</stp>
        <stp>ExcelInterval</stp>
        <stp/>
        <tr r="B4" s="2"/>
      </tp>
      <tp>
        <v>45003.285714285703</v>
        <stp/>
        <stp>StudyData</stp>
        <stp>YM</stp>
        <stp>MA</stp>
        <stp>MAType=Sim,Period=21,InputChoice=Close</stp>
        <stp>MA</stp>
        <stp>5</stp>
        <stp>-8</stp>
        <stp>all</stp>
        <stp/>
        <stp/>
        <stp>False</stp>
        <stp>T</stp>
        <stp>ExcelInterval</stp>
        <stp/>
        <tr r="L11" s="2"/>
      </tp>
      <tp>
        <v>6080.6666666666997</v>
        <stp/>
        <stp>StudyData</stp>
        <stp>EP</stp>
        <stp>MA</stp>
        <stp>MAType=Sim,Period=21,InputChoice=Close</stp>
        <stp>MA</stp>
        <stp>5</stp>
        <stp>-8</stp>
        <stp>all</stp>
        <stp/>
        <stp/>
        <stp>False</stp>
        <stp>T</stp>
        <stp>ExcelInterval</stp>
        <stp/>
        <tr r="B11" s="2"/>
      </tp>
      <tp>
        <v>45005.428571428602</v>
        <stp/>
        <stp>StudyData</stp>
        <stp>YM</stp>
        <stp>MA</stp>
        <stp>MAType=Sim,Period=21,InputChoice=Close</stp>
        <stp>MA</stp>
        <stp>5</stp>
        <stp>-9</stp>
        <stp>all</stp>
        <stp/>
        <stp/>
        <stp>False</stp>
        <stp>T</stp>
        <stp>ExcelInterval</stp>
        <stp/>
        <tr r="L12" s="2"/>
      </tp>
      <tp>
        <v>6080.7142857142999</v>
        <stp/>
        <stp>StudyData</stp>
        <stp>EP</stp>
        <stp>MA</stp>
        <stp>MAType=Sim,Period=21,InputChoice=Close</stp>
        <stp>MA</stp>
        <stp>5</stp>
        <stp>-9</stp>
        <stp>all</stp>
        <stp/>
        <stp/>
        <stp>False</stp>
        <stp>T</stp>
        <stp>ExcelInterval</stp>
        <stp/>
        <tr r="B12" s="2"/>
      </tp>
      <tp>
        <v>45000.955894160899</v>
        <stp/>
        <stp>StudyData</stp>
        <stp>YM</stp>
        <stp>Para</stp>
        <stp>StepValue=0.02,StartValue=0.02,MaxValue=0.2,AtTick=0</stp>
        <stp>ParaDn</stp>
        <stp>5</stp>
        <stp>0</stp>
        <stp>all</stp>
        <stp/>
        <stp/>
        <stp>False</stp>
        <stp>T</stp>
        <stp>ExcelInterval</stp>
        <stp/>
        <tr r="R3" s="7"/>
      </tp>
      <tp>
        <v>45630.315972222219</v>
        <stp/>
        <stp>StudyData</stp>
        <stp>YM</stp>
        <stp>Para</stp>
        <stp>StepValue=0.02,StartValue=0.02,MaxValue=0.2,AtTick=0</stp>
        <stp>Time</stp>
        <stp>5</stp>
        <stp>0</stp>
        <stp>all</stp>
        <stp/>
        <stp/>
        <stp>False</stp>
        <stp>T</stp>
        <stp>ExcelInterval</stp>
        <stp/>
        <tr r="O3" s="7"/>
      </tp>
      <tp>
        <v>45630.315972222219</v>
        <stp/>
        <stp>StudyData</stp>
        <stp>ENQ</stp>
        <stp>RSI</stp>
        <stp>Period=9,InputChoice=Close</stp>
        <stp>Time</stp>
        <stp>5</stp>
        <stp>0</stp>
        <stp>all</stp>
        <stp/>
        <stp/>
        <stp>False</stp>
        <stp>T</stp>
        <stp>ExcelInterval</stp>
        <stp/>
        <tr r="F3" s="6"/>
      </tp>
      <tp>
        <v>45630.315972222219</v>
        <stp/>
        <stp>StudyData</stp>
        <stp>EP</stp>
        <stp>Para</stp>
        <stp>StepValue=0.02,StartValue=0.02,MaxValue=0.2,AtTick=0</stp>
        <stp>Time</stp>
        <stp>5</stp>
        <stp>0</stp>
        <stp>all</stp>
        <stp/>
        <stp/>
        <stp>False</stp>
        <stp>T</stp>
        <stp>ExcelInterval</stp>
        <stp/>
        <tr r="A3" s="7"/>
      </tp>
      <tp>
        <v>0.06</v>
        <stp/>
        <stp>StudyData</stp>
        <stp>YM</stp>
        <stp>Para</stp>
        <stp>StepValue=0.02,StartValue=0.02,MaxValue=0.2,AtTick=0</stp>
        <stp>ParaStep</stp>
        <stp>5</stp>
        <stp>-3</stp>
        <stp>all</stp>
        <stp/>
        <stp/>
        <stp>False</stp>
        <stp>T</stp>
        <stp>ExcelInterval</stp>
        <stp/>
        <tr r="S6" s="7"/>
      </tp>
      <tp>
        <v>0.06</v>
        <stp/>
        <stp>StudyData</stp>
        <stp>YM</stp>
        <stp>Para</stp>
        <stp>StepValue=0.02,StartValue=0.02,MaxValue=0.2,AtTick=0</stp>
        <stp>ParaStep</stp>
        <stp>5</stp>
        <stp>-2</stp>
        <stp>all</stp>
        <stp/>
        <stp/>
        <stp>False</stp>
        <stp>T</stp>
        <stp>ExcelInterval</stp>
        <stp/>
        <tr r="S5" s="7"/>
      </tp>
      <tp>
        <v>0.06</v>
        <stp/>
        <stp>StudyData</stp>
        <stp>YM</stp>
        <stp>Para</stp>
        <stp>StepValue=0.02,StartValue=0.02,MaxValue=0.2,AtTick=0</stp>
        <stp>ParaStep</stp>
        <stp>5</stp>
        <stp>-1</stp>
        <stp>all</stp>
        <stp/>
        <stp/>
        <stp>False</stp>
        <stp>T</stp>
        <stp>ExcelInterval</stp>
        <stp/>
        <tr r="S4" s="7"/>
      </tp>
      <tp>
        <v>0.04</v>
        <stp/>
        <stp>StudyData</stp>
        <stp>YM</stp>
        <stp>Para</stp>
        <stp>StepValue=0.02,StartValue=0.02,MaxValue=0.2,AtTick=0</stp>
        <stp>ParaStep</stp>
        <stp>5</stp>
        <stp>-7</stp>
        <stp>all</stp>
        <stp/>
        <stp/>
        <stp>False</stp>
        <stp>T</stp>
        <stp>ExcelInterval</stp>
        <stp/>
        <tr r="S10" s="7"/>
      </tp>
      <tp>
        <v>0.04</v>
        <stp/>
        <stp>StudyData</stp>
        <stp>YM</stp>
        <stp>Para</stp>
        <stp>StepValue=0.02,StartValue=0.02,MaxValue=0.2,AtTick=0</stp>
        <stp>ParaStep</stp>
        <stp>5</stp>
        <stp>-6</stp>
        <stp>all</stp>
        <stp/>
        <stp/>
        <stp>False</stp>
        <stp>T</stp>
        <stp>ExcelInterval</stp>
        <stp/>
        <tr r="S9" s="7"/>
      </tp>
      <tp>
        <v>0.04</v>
        <stp/>
        <stp>StudyData</stp>
        <stp>YM</stp>
        <stp>Para</stp>
        <stp>StepValue=0.02,StartValue=0.02,MaxValue=0.2,AtTick=0</stp>
        <stp>ParaStep</stp>
        <stp>5</stp>
        <stp>-5</stp>
        <stp>all</stp>
        <stp/>
        <stp/>
        <stp>False</stp>
        <stp>T</stp>
        <stp>ExcelInterval</stp>
        <stp/>
        <tr r="S8" s="7"/>
      </tp>
      <tp>
        <v>0.04</v>
        <stp/>
        <stp>StudyData</stp>
        <stp>YM</stp>
        <stp>Para</stp>
        <stp>StepValue=0.02,StartValue=0.02,MaxValue=0.2,AtTick=0</stp>
        <stp>ParaStep</stp>
        <stp>5</stp>
        <stp>-4</stp>
        <stp>all</stp>
        <stp/>
        <stp/>
        <stp>False</stp>
        <stp>T</stp>
        <stp>ExcelInterval</stp>
        <stp/>
        <tr r="S7" s="7"/>
      </tp>
      <tp>
        <v>0.04</v>
        <stp/>
        <stp>StudyData</stp>
        <stp>YM</stp>
        <stp>Para</stp>
        <stp>StepValue=0.02,StartValue=0.02,MaxValue=0.2,AtTick=0</stp>
        <stp>ParaStep</stp>
        <stp>5</stp>
        <stp>-9</stp>
        <stp>all</stp>
        <stp/>
        <stp/>
        <stp>False</stp>
        <stp>T</stp>
        <stp>ExcelInterval</stp>
        <stp/>
        <tr r="S12" s="7"/>
      </tp>
      <tp>
        <v>0.04</v>
        <stp/>
        <stp>StudyData</stp>
        <stp>YM</stp>
        <stp>Para</stp>
        <stp>StepValue=0.02,StartValue=0.02,MaxValue=0.2,AtTick=0</stp>
        <stp>ParaStep</stp>
        <stp>5</stp>
        <stp>-8</stp>
        <stp>all</stp>
        <stp/>
        <stp/>
        <stp>False</stp>
        <stp>T</stp>
        <stp>ExcelInterval</stp>
        <stp/>
        <tr r="S11" s="7"/>
      </tp>
      <tp t="s">
        <v/>
        <stp/>
        <stp>StudyData</stp>
        <stp>ENQ</stp>
        <stp>Para</stp>
        <stp>StepValue=0.02,StartValue=0.02,MaxValue=0.2,AtTick=0</stp>
        <stp>ParaDn</stp>
        <stp>5</stp>
        <stp>-3</stp>
        <stp>all</stp>
        <stp/>
        <stp/>
        <stp>False</stp>
        <stp>T</stp>
        <stp>ExcelInterval</stp>
        <stp/>
        <tr r="K6" s="7"/>
      </tp>
      <tp t="s">
        <v/>
        <stp/>
        <stp>StudyData</stp>
        <stp>ENQ</stp>
        <stp>Para</stp>
        <stp>StepValue=0.02,StartValue=0.02,MaxValue=0.2,AtTick=0</stp>
        <stp>ParaDn</stp>
        <stp>5</stp>
        <stp>-2</stp>
        <stp>all</stp>
        <stp/>
        <stp/>
        <stp>False</stp>
        <stp>T</stp>
        <stp>ExcelInterval</stp>
        <stp/>
        <tr r="K5" s="7"/>
      </tp>
      <tp t="s">
        <v/>
        <stp/>
        <stp>StudyData</stp>
        <stp>ENQ</stp>
        <stp>Para</stp>
        <stp>StepValue=0.02,StartValue=0.02,MaxValue=0.2,AtTick=0</stp>
        <stp>ParaDn</stp>
        <stp>5</stp>
        <stp>-1</stp>
        <stp>all</stp>
        <stp/>
        <stp/>
        <stp>False</stp>
        <stp>T</stp>
        <stp>ExcelInterval</stp>
        <stp/>
        <tr r="K4" s="7"/>
      </tp>
      <tp>
        <v>21423.75</v>
        <stp/>
        <stp>StudyData</stp>
        <stp>ENQ</stp>
        <stp>Para</stp>
        <stp>StepValue=0.02,StartValue=0.02,MaxValue=0.2,AtTick=0</stp>
        <stp>ParaDn</stp>
        <stp>5</stp>
        <stp>-7</stp>
        <stp>all</stp>
        <stp/>
        <stp/>
        <stp>False</stp>
        <stp>T</stp>
        <stp>ExcelInterval</stp>
        <stp/>
        <tr r="K10" s="7"/>
      </tp>
      <tp>
        <v>21423.474999999999</v>
        <stp/>
        <stp>StudyData</stp>
        <stp>ENQ</stp>
        <stp>Para</stp>
        <stp>StepValue=0.02,StartValue=0.02,MaxValue=0.2,AtTick=0</stp>
        <stp>ParaDn</stp>
        <stp>5</stp>
        <stp>-6</stp>
        <stp>all</stp>
        <stp/>
        <stp/>
        <stp>False</stp>
        <stp>T</stp>
        <stp>ExcelInterval</stp>
        <stp/>
        <tr r="K9" s="7"/>
      </tp>
      <tp t="s">
        <v/>
        <stp/>
        <stp>StudyData</stp>
        <stp>ENQ</stp>
        <stp>Para</stp>
        <stp>StepValue=0.02,StartValue=0.02,MaxValue=0.2,AtTick=0</stp>
        <stp>ParaDn</stp>
        <stp>5</stp>
        <stp>-5</stp>
        <stp>all</stp>
        <stp/>
        <stp/>
        <stp>False</stp>
        <stp>T</stp>
        <stp>ExcelInterval</stp>
        <stp/>
        <tr r="K8" s="7"/>
      </tp>
      <tp t="s">
        <v/>
        <stp/>
        <stp>StudyData</stp>
        <stp>ENQ</stp>
        <stp>Para</stp>
        <stp>StepValue=0.02,StartValue=0.02,MaxValue=0.2,AtTick=0</stp>
        <stp>ParaDn</stp>
        <stp>5</stp>
        <stp>-4</stp>
        <stp>all</stp>
        <stp/>
        <stp/>
        <stp>False</stp>
        <stp>T</stp>
        <stp>ExcelInterval</stp>
        <stp/>
        <tr r="K7" s="7"/>
      </tp>
      <tp t="s">
        <v/>
        <stp/>
        <stp>StudyData</stp>
        <stp>ENQ</stp>
        <stp>Para</stp>
        <stp>StepValue=0.02,StartValue=0.02,MaxValue=0.2,AtTick=0</stp>
        <stp>ParaDn</stp>
        <stp>5</stp>
        <stp>-9</stp>
        <stp>all</stp>
        <stp/>
        <stp/>
        <stp>False</stp>
        <stp>T</stp>
        <stp>ExcelInterval</stp>
        <stp/>
        <tr r="K12" s="7"/>
      </tp>
      <tp>
        <v>21423.75</v>
        <stp/>
        <stp>StudyData</stp>
        <stp>ENQ</stp>
        <stp>Para</stp>
        <stp>StepValue=0.02,StartValue=0.02,MaxValue=0.2,AtTick=0</stp>
        <stp>ParaDn</stp>
        <stp>5</stp>
        <stp>-8</stp>
        <stp>all</stp>
        <stp/>
        <stp/>
        <stp>False</stp>
        <stp>T</stp>
        <stp>ExcelInterval</stp>
        <stp/>
        <tr r="K11" s="7"/>
      </tp>
      <tp>
        <v>62.376999441937485</v>
        <stp/>
        <stp>StudyData</stp>
        <stp>ENQ</stp>
        <stp>RSI</stp>
        <stp>Period=9,InputChoice=Close</stp>
        <stp>RSI</stp>
        <stp>5</stp>
        <stp>-13</stp>
        <stp>all</stp>
        <stp/>
        <stp/>
        <stp>False</stp>
        <stp>T</stp>
        <stp>ExcelInterval</stp>
        <stp/>
        <tr r="G16" s="6"/>
      </tp>
      <tp>
        <v>51.666030907224417</v>
        <stp/>
        <stp>StudyData</stp>
        <stp>ENQ</stp>
        <stp>RSI</stp>
        <stp>Period=9,InputChoice=Close</stp>
        <stp>RSI</stp>
        <stp>5</stp>
        <stp>-12</stp>
        <stp>all</stp>
        <stp/>
        <stp/>
        <stp>False</stp>
        <stp>T</stp>
        <stp>ExcelInterval</stp>
        <stp/>
        <tr r="G15" s="6"/>
      </tp>
      <tp>
        <v>53.767464025393373</v>
        <stp/>
        <stp>StudyData</stp>
        <stp>ENQ</stp>
        <stp>RSI</stp>
        <stp>Period=9,InputChoice=Close</stp>
        <stp>RSI</stp>
        <stp>5</stp>
        <stp>-11</stp>
        <stp>all</stp>
        <stp/>
        <stp/>
        <stp>False</stp>
        <stp>T</stp>
        <stp>ExcelInterval</stp>
        <stp/>
        <tr r="G14" s="6"/>
      </tp>
      <tp>
        <v>64.920291173458878</v>
        <stp/>
        <stp>StudyData</stp>
        <stp>ENQ</stp>
        <stp>RSI</stp>
        <stp>Period=9,InputChoice=Close</stp>
        <stp>RSI</stp>
        <stp>5</stp>
        <stp>-10</stp>
        <stp>all</stp>
        <stp/>
        <stp/>
        <stp>False</stp>
        <stp>T</stp>
        <stp>ExcelInterval</stp>
        <stp/>
        <tr r="G13" s="6"/>
      </tp>
      <tp>
        <v>55.333083736429771</v>
        <stp/>
        <stp>StudyData</stp>
        <stp>ENQ</stp>
        <stp>RSI</stp>
        <stp>Period=9,InputChoice=Close</stp>
        <stp>RSI</stp>
        <stp>5</stp>
        <stp>-17</stp>
        <stp>all</stp>
        <stp/>
        <stp/>
        <stp>False</stp>
        <stp>T</stp>
        <stp>ExcelInterval</stp>
        <stp/>
        <tr r="G20" s="6"/>
      </tp>
      <tp>
        <v>54.775988361496999</v>
        <stp/>
        <stp>StudyData</stp>
        <stp>ENQ</stp>
        <stp>RSI</stp>
        <stp>Period=9,InputChoice=Close</stp>
        <stp>RSI</stp>
        <stp>5</stp>
        <stp>-16</stp>
        <stp>all</stp>
        <stp/>
        <stp/>
        <stp>False</stp>
        <stp>T</stp>
        <stp>ExcelInterval</stp>
        <stp/>
        <tr r="G19" s="6"/>
      </tp>
      <tp>
        <v>52.401861575558236</v>
        <stp/>
        <stp>StudyData</stp>
        <stp>ENQ</stp>
        <stp>RSI</stp>
        <stp>Period=9,InputChoice=Close</stp>
        <stp>RSI</stp>
        <stp>5</stp>
        <stp>-15</stp>
        <stp>all</stp>
        <stp/>
        <stp/>
        <stp>False</stp>
        <stp>T</stp>
        <stp>ExcelInterval</stp>
        <stp/>
        <tr r="G18" s="6"/>
      </tp>
      <tp>
        <v>55.645936533040199</v>
        <stp/>
        <stp>StudyData</stp>
        <stp>ENQ</stp>
        <stp>RSI</stp>
        <stp>Period=9,InputChoice=Close</stp>
        <stp>RSI</stp>
        <stp>5</stp>
        <stp>-14</stp>
        <stp>all</stp>
        <stp/>
        <stp/>
        <stp>False</stp>
        <stp>T</stp>
        <stp>ExcelInterval</stp>
        <stp/>
        <tr r="G17" s="6"/>
      </tp>
      <tp>
        <v>62.773605269890133</v>
        <stp/>
        <stp>StudyData</stp>
        <stp>ENQ</stp>
        <stp>RSI</stp>
        <stp>Period=9,InputChoice=Close</stp>
        <stp>RSI</stp>
        <stp>5</stp>
        <stp>-19</stp>
        <stp>all</stp>
        <stp/>
        <stp/>
        <stp>False</stp>
        <stp>T</stp>
        <stp>ExcelInterval</stp>
        <stp/>
        <tr r="G22" s="6"/>
      </tp>
      <tp>
        <v>58.506616925413461</v>
        <stp/>
        <stp>StudyData</stp>
        <stp>ENQ</stp>
        <stp>RSI</stp>
        <stp>Period=9,InputChoice=Close</stp>
        <stp>RSI</stp>
        <stp>5</stp>
        <stp>-18</stp>
        <stp>all</stp>
        <stp/>
        <stp/>
        <stp>False</stp>
        <stp>T</stp>
        <stp>ExcelInterval</stp>
        <stp/>
        <tr r="G21" s="6"/>
      </tp>
      <tp>
        <v>21305.75</v>
        <stp/>
        <stp>ContractData</stp>
        <stp>ENQ</stp>
        <stp>Low</stp>
        <stp/>
        <stp>T</stp>
        <tr r="I11" s="1"/>
      </tp>
      <tp>
        <v>21410.968000000001</v>
        <stp/>
        <stp>StudyData</stp>
        <stp>ENQ</stp>
        <stp>Para</stp>
        <stp>StepValue=0.02,StartValue=0.02,MaxValue=0.2,AtTick=0</stp>
        <stp>ParaUp</stp>
        <stp>5</stp>
        <stp>-3</stp>
        <stp>all</stp>
        <stp/>
        <stp/>
        <stp>False</stp>
        <stp>T</stp>
        <stp>ExcelInterval</stp>
        <stp/>
        <tr r="J6" s="7"/>
      </tp>
      <tp>
        <v>21412.214919999999</v>
        <stp/>
        <stp>StudyData</stp>
        <stp>ENQ</stp>
        <stp>Para</stp>
        <stp>StepValue=0.02,StartValue=0.02,MaxValue=0.2,AtTick=0</stp>
        <stp>ParaUp</stp>
        <stp>5</stp>
        <stp>-2</stp>
        <stp>all</stp>
        <stp/>
        <stp/>
        <stp>False</stp>
        <stp>T</stp>
        <stp>ExcelInterval</stp>
        <stp/>
        <tr r="J5" s="7"/>
      </tp>
      <tp>
        <v>21413.387024799998</v>
        <stp/>
        <stp>StudyData</stp>
        <stp>ENQ</stp>
        <stp>Para</stp>
        <stp>StepValue=0.02,StartValue=0.02,MaxValue=0.2,AtTick=0</stp>
        <stp>ParaUp</stp>
        <stp>5</stp>
        <stp>-1</stp>
        <stp>all</stp>
        <stp/>
        <stp/>
        <stp>False</stp>
        <stp>T</stp>
        <stp>ExcelInterval</stp>
        <stp/>
        <tr r="J4" s="7"/>
      </tp>
      <tp t="s">
        <v/>
        <stp/>
        <stp>StudyData</stp>
        <stp>EP</stp>
        <stp>Para</stp>
        <stp>StepValue=0.02,StartValue=0.02,MaxValue=0.2,AtTick=0</stp>
        <stp>ParaDn</stp>
        <stp>5</stp>
        <stp>0</stp>
        <stp>all</stp>
        <stp/>
        <stp/>
        <stp>False</stp>
        <stp>T</stp>
        <stp>ExcelInterval</stp>
        <stp/>
        <tr r="D3" s="7"/>
      </tp>
      <tp t="s">
        <v/>
        <stp/>
        <stp>StudyData</stp>
        <stp>ENQ</stp>
        <stp>Para</stp>
        <stp>StepValue=0.02,StartValue=0.02,MaxValue=0.2,AtTick=0</stp>
        <stp>ParaUp</stp>
        <stp>5</stp>
        <stp>-7</stp>
        <stp>all</stp>
        <stp/>
        <stp/>
        <stp>False</stp>
        <stp>T</stp>
        <stp>ExcelInterval</stp>
        <stp/>
        <tr r="J10" s="7"/>
      </tp>
      <tp>
        <v>21410</v>
        <stp/>
        <stp>StudyData</stp>
        <stp>ENQ</stp>
        <stp>Para</stp>
        <stp>StepValue=0.02,StartValue=0.02,MaxValue=0.2,AtTick=0</stp>
        <stp>ParaUp</stp>
        <stp>5</stp>
        <stp>-6</stp>
        <stp>all</stp>
        <stp/>
        <stp/>
        <stp>False</stp>
        <stp>T</stp>
        <stp>ExcelInterval</stp>
        <stp/>
        <tr r="J9" s="7"/>
      </tp>
      <tp>
        <v>21410</v>
        <stp/>
        <stp>StudyData</stp>
        <stp>ENQ</stp>
        <stp>Para</stp>
        <stp>StepValue=0.02,StartValue=0.02,MaxValue=0.2,AtTick=0</stp>
        <stp>ParaUp</stp>
        <stp>5</stp>
        <stp>-5</stp>
        <stp>all</stp>
        <stp/>
        <stp/>
        <stp>False</stp>
        <stp>T</stp>
        <stp>ExcelInterval</stp>
        <stp/>
        <tr r="J8" s="7"/>
      </tp>
      <tp>
        <v>21410.3</v>
        <stp/>
        <stp>StudyData</stp>
        <stp>ENQ</stp>
        <stp>Para</stp>
        <stp>StepValue=0.02,StartValue=0.02,MaxValue=0.2,AtTick=0</stp>
        <stp>ParaUp</stp>
        <stp>5</stp>
        <stp>-4</stp>
        <stp>all</stp>
        <stp/>
        <stp/>
        <stp>False</stp>
        <stp>T</stp>
        <stp>ExcelInterval</stp>
        <stp/>
        <tr r="J7" s="7"/>
      </tp>
      <tp>
        <v>21411</v>
        <stp/>
        <stp>StudyData</stp>
        <stp>ENQ</stp>
        <stp>Para</stp>
        <stp>StepValue=0.02,StartValue=0.02,MaxValue=0.2,AtTick=0</stp>
        <stp>ParaUp</stp>
        <stp>5</stp>
        <stp>-9</stp>
        <stp>all</stp>
        <stp/>
        <stp/>
        <stp>False</stp>
        <stp>T</stp>
        <stp>ExcelInterval</stp>
        <stp/>
        <tr r="J12" s="7"/>
      </tp>
      <tp>
        <v>21411.255000000001</v>
        <stp/>
        <stp>StudyData</stp>
        <stp>ENQ</stp>
        <stp>Para</stp>
        <stp>StepValue=0.02,StartValue=0.02,MaxValue=0.2,AtTick=0</stp>
        <stp>ParaUp</stp>
        <stp>5</stp>
        <stp>-8</stp>
        <stp>all</stp>
        <stp/>
        <stp/>
        <stp>False</stp>
        <stp>T</stp>
        <stp>ExcelInterval</stp>
        <stp/>
        <tr r="J11" s="7"/>
      </tp>
      <tp>
        <v>0.37939653633279774</v>
        <stp/>
        <stp>ContractData</stp>
        <stp>YM</stp>
        <stp>PerCentNetLastTrade</stp>
        <stp/>
        <stp>T</stp>
        <tr r="F20" s="1"/>
      </tp>
      <tp>
        <v>0.29687049024862905</v>
        <stp/>
        <stp>ContractData</stp>
        <stp>EP</stp>
        <stp>PerCentNetLastTrade</stp>
        <stp/>
        <stp>T</stp>
        <tr r="F2" s="1"/>
      </tp>
      <tp>
        <v>45000.955894160899</v>
        <stp/>
        <stp>StudyData</stp>
        <stp>YM</stp>
        <stp>Para</stp>
        <stp>StepValue=0.02,StartValue=0.02,MaxValue=0.2,AtTick=0</stp>
        <stp>Para</stp>
        <stp>5</stp>
        <stp>0</stp>
        <stp>all</stp>
        <stp/>
        <stp/>
        <stp>False</stp>
        <stp>T</stp>
        <stp>ExcelInterval</stp>
        <stp/>
        <tr r="P3" s="7"/>
      </tp>
      <tp>
        <v>6079.4986743808004</v>
        <stp/>
        <stp>StudyData</stp>
        <stp>EP</stp>
        <stp>Para</stp>
        <stp>StepValue=0.02,StartValue=0.02,MaxValue=0.2,AtTick=0</stp>
        <stp>Para</stp>
        <stp>5</stp>
        <stp>0</stp>
        <stp>all</stp>
        <stp/>
        <stp/>
        <stp>False</stp>
        <stp>T</stp>
        <stp>ExcelInterval</stp>
        <stp/>
        <tr r="B3" s="7"/>
      </tp>
      <tp>
        <v>0.08</v>
        <stp/>
        <stp>StudyData</stp>
        <stp>EP</stp>
        <stp>Para</stp>
        <stp>StepValue=0.02,StartValue=0.02,MaxValue=0.2,AtTick=0</stp>
        <stp>ParaStep</stp>
        <stp>5</stp>
        <stp>-8</stp>
        <stp>all</stp>
        <stp/>
        <stp/>
        <stp>False</stp>
        <stp>T</stp>
        <stp>ExcelInterval</stp>
        <stp/>
        <tr r="E11" s="7"/>
      </tp>
      <tp>
        <v>0.06</v>
        <stp/>
        <stp>StudyData</stp>
        <stp>EP</stp>
        <stp>Para</stp>
        <stp>StepValue=0.02,StartValue=0.02,MaxValue=0.2,AtTick=0</stp>
        <stp>ParaStep</stp>
        <stp>5</stp>
        <stp>-9</stp>
        <stp>all</stp>
        <stp/>
        <stp/>
        <stp>False</stp>
        <stp>T</stp>
        <stp>ExcelInterval</stp>
        <stp/>
        <tr r="E12" s="7"/>
      </tp>
      <tp>
        <v>0.02</v>
        <stp/>
        <stp>StudyData</stp>
        <stp>EP</stp>
        <stp>Para</stp>
        <stp>StepValue=0.02,StartValue=0.02,MaxValue=0.2,AtTick=0</stp>
        <stp>ParaStep</stp>
        <stp>5</stp>
        <stp>-6</stp>
        <stp>all</stp>
        <stp/>
        <stp/>
        <stp>False</stp>
        <stp>T</stp>
        <stp>ExcelInterval</stp>
        <stp/>
        <tr r="E9" s="7"/>
      </tp>
      <tp>
        <v>0.08</v>
        <stp/>
        <stp>StudyData</stp>
        <stp>EP</stp>
        <stp>Para</stp>
        <stp>StepValue=0.02,StartValue=0.02,MaxValue=0.2,AtTick=0</stp>
        <stp>ParaStep</stp>
        <stp>5</stp>
        <stp>-7</stp>
        <stp>all</stp>
        <stp/>
        <stp/>
        <stp>False</stp>
        <stp>T</stp>
        <stp>ExcelInterval</stp>
        <stp/>
        <tr r="E10" s="7"/>
      </tp>
      <tp>
        <v>0.04</v>
        <stp/>
        <stp>StudyData</stp>
        <stp>EP</stp>
        <stp>Para</stp>
        <stp>StepValue=0.02,StartValue=0.02,MaxValue=0.2,AtTick=0</stp>
        <stp>ParaStep</stp>
        <stp>5</stp>
        <stp>-4</stp>
        <stp>all</stp>
        <stp/>
        <stp/>
        <stp>False</stp>
        <stp>T</stp>
        <stp>ExcelInterval</stp>
        <stp/>
        <tr r="E7" s="7"/>
      </tp>
      <tp>
        <v>0.02</v>
        <stp/>
        <stp>StudyData</stp>
        <stp>EP</stp>
        <stp>Para</stp>
        <stp>StepValue=0.02,StartValue=0.02,MaxValue=0.2,AtTick=0</stp>
        <stp>ParaStep</stp>
        <stp>5</stp>
        <stp>-5</stp>
        <stp>all</stp>
        <stp/>
        <stp/>
        <stp>False</stp>
        <stp>T</stp>
        <stp>ExcelInterval</stp>
        <stp/>
        <tr r="E8" s="7"/>
      </tp>
      <tp>
        <v>0.04</v>
        <stp/>
        <stp>StudyData</stp>
        <stp>EP</stp>
        <stp>Para</stp>
        <stp>StepValue=0.02,StartValue=0.02,MaxValue=0.2,AtTick=0</stp>
        <stp>ParaStep</stp>
        <stp>5</stp>
        <stp>-2</stp>
        <stp>all</stp>
        <stp/>
        <stp/>
        <stp>False</stp>
        <stp>T</stp>
        <stp>ExcelInterval</stp>
        <stp/>
        <tr r="E5" s="7"/>
      </tp>
      <tp>
        <v>0.04</v>
        <stp/>
        <stp>StudyData</stp>
        <stp>EP</stp>
        <stp>Para</stp>
        <stp>StepValue=0.02,StartValue=0.02,MaxValue=0.2,AtTick=0</stp>
        <stp>ParaStep</stp>
        <stp>5</stp>
        <stp>-3</stp>
        <stp>all</stp>
        <stp/>
        <stp/>
        <stp>False</stp>
        <stp>T</stp>
        <stp>ExcelInterval</stp>
        <stp/>
        <tr r="E6" s="7"/>
      </tp>
      <tp>
        <v>0.04</v>
        <stp/>
        <stp>StudyData</stp>
        <stp>EP</stp>
        <stp>Para</stp>
        <stp>StepValue=0.02,StartValue=0.02,MaxValue=0.2,AtTick=0</stp>
        <stp>ParaStep</stp>
        <stp>5</stp>
        <stp>-1</stp>
        <stp>all</stp>
        <stp/>
        <stp/>
        <stp>False</stp>
        <stp>T</stp>
        <stp>ExcelInterval</stp>
        <stp/>
        <tr r="E4" s="7"/>
      </tp>
      <tp>
        <v>-8.25</v>
        <stp/>
        <stp>StudyData</stp>
        <stp>YM</stp>
        <stp>Osc</stp>
        <stp>Offset1=0,MAType1=Sim,Period1=4,InputChoice1=Close,Offset2=0,MAType2=Sim,Period2=8,InputChoice2=Close</stp>
        <stp>Osc</stp>
        <stp>5</stp>
        <stp>-8</stp>
        <stp>all</stp>
        <stp/>
        <stp/>
        <stp>False</stp>
        <stp>T</stp>
        <stp>ExcelInterval</stp>
        <stp/>
        <tr r="L11" s="4"/>
      </tp>
      <tp>
        <v>-8.25</v>
        <stp/>
        <stp>StudyData</stp>
        <stp>YM</stp>
        <stp>Osc</stp>
        <stp>Offset1=0,MAType1=Sim,Period1=4,InputChoice1=Close,Offset2=0,MAType2=Sim,Period2=8,InputChoice2=Close</stp>
        <stp>Osc</stp>
        <stp>5</stp>
        <stp>-9</stp>
        <stp>all</stp>
        <stp/>
        <stp/>
        <stp>False</stp>
        <stp>T</stp>
        <stp>ExcelInterval</stp>
        <stp/>
        <tr r="L12" s="4"/>
      </tp>
      <tp>
        <v>-1.5</v>
        <stp/>
        <stp>StudyData</stp>
        <stp>YM</stp>
        <stp>Osc</stp>
        <stp>Offset1=0,MAType1=Sim,Period1=4,InputChoice1=Close,Offset2=0,MAType2=Sim,Period2=8,InputChoice2=Close</stp>
        <stp>Osc</stp>
        <stp>5</stp>
        <stp>-4</stp>
        <stp>all</stp>
        <stp/>
        <stp/>
        <stp>False</stp>
        <stp>T</stp>
        <stp>ExcelInterval</stp>
        <stp/>
        <tr r="L7" s="4"/>
      </tp>
      <tp>
        <v>-3.125</v>
        <stp/>
        <stp>StudyData</stp>
        <stp>YM</stp>
        <stp>Osc</stp>
        <stp>Offset1=0,MAType1=Sim,Period1=4,InputChoice1=Close,Offset2=0,MAType2=Sim,Period2=8,InputChoice2=Close</stp>
        <stp>Osc</stp>
        <stp>5</stp>
        <stp>-5</stp>
        <stp>all</stp>
        <stp/>
        <stp/>
        <stp>False</stp>
        <stp>T</stp>
        <stp>ExcelInterval</stp>
        <stp/>
        <tr r="L8" s="4"/>
      </tp>
      <tp>
        <v>-3.75</v>
        <stp/>
        <stp>StudyData</stp>
        <stp>YM</stp>
        <stp>Osc</stp>
        <stp>Offset1=0,MAType1=Sim,Period1=4,InputChoice1=Close,Offset2=0,MAType2=Sim,Period2=8,InputChoice2=Close</stp>
        <stp>Osc</stp>
        <stp>5</stp>
        <stp>-6</stp>
        <stp>all</stp>
        <stp/>
        <stp/>
        <stp>False</stp>
        <stp>T</stp>
        <stp>ExcelInterval</stp>
        <stp/>
        <tr r="L9" s="4"/>
      </tp>
      <tp>
        <v>-5.625</v>
        <stp/>
        <stp>StudyData</stp>
        <stp>YM</stp>
        <stp>Osc</stp>
        <stp>Offset1=0,MAType1=Sim,Period1=4,InputChoice1=Close,Offset2=0,MAType2=Sim,Period2=8,InputChoice2=Close</stp>
        <stp>Osc</stp>
        <stp>5</stp>
        <stp>-7</stp>
        <stp>all</stp>
        <stp/>
        <stp/>
        <stp>False</stp>
        <stp>T</stp>
        <stp>ExcelInterval</stp>
        <stp/>
        <tr r="L10" s="4"/>
      </tp>
      <tp>
        <v>0.625</v>
        <stp/>
        <stp>StudyData</stp>
        <stp>YM</stp>
        <stp>Osc</stp>
        <stp>Offset1=0,MAType1=Sim,Period1=4,InputChoice1=Close,Offset2=0,MAType2=Sim,Period2=8,InputChoice2=Close</stp>
        <stp>Osc</stp>
        <stp>5</stp>
        <stp>-1</stp>
        <stp>all</stp>
        <stp/>
        <stp/>
        <stp>False</stp>
        <stp>T</stp>
        <stp>ExcelInterval</stp>
        <stp/>
        <tr r="L4" s="4"/>
      </tp>
      <tp>
        <v>0.375</v>
        <stp/>
        <stp>StudyData</stp>
        <stp>YM</stp>
        <stp>Osc</stp>
        <stp>Offset1=0,MAType1=Sim,Period1=4,InputChoice1=Close,Offset2=0,MAType2=Sim,Period2=8,InputChoice2=Close</stp>
        <stp>Osc</stp>
        <stp>5</stp>
        <stp>-2</stp>
        <stp>all</stp>
        <stp/>
        <stp/>
        <stp>False</stp>
        <stp>T</stp>
        <stp>ExcelInterval</stp>
        <stp/>
        <tr r="L5" s="4"/>
      </tp>
      <tp>
        <v>0</v>
        <stp/>
        <stp>StudyData</stp>
        <stp>YM</stp>
        <stp>Osc</stp>
        <stp>Offset1=0,MAType1=Sim,Period1=4,InputChoice1=Close,Offset2=0,MAType2=Sim,Period2=8,InputChoice2=Close</stp>
        <stp>Osc</stp>
        <stp>5</stp>
        <stp>-3</stp>
        <stp>all</stp>
        <stp/>
        <stp/>
        <stp>False</stp>
        <stp>T</stp>
        <stp>ExcelInterval</stp>
        <stp/>
        <tr r="L6" s="4"/>
      </tp>
      <tp>
        <v>0.375</v>
        <stp/>
        <stp>StudyData</stp>
        <stp>EP</stp>
        <stp>Osc</stp>
        <stp>Offset1=0,MAType1=Sim,Period1=4,InputChoice1=Close,Offset2=0,MAType2=Sim,Period2=8,InputChoice2=Close</stp>
        <stp>Osc</stp>
        <stp>5</stp>
        <stp>-1</stp>
        <stp>all</stp>
        <stp/>
        <stp/>
        <stp>False</stp>
        <stp>T</stp>
        <stp>ExcelInterval</stp>
        <stp/>
        <tr r="B4" s="4"/>
      </tp>
      <tp>
        <v>0.40625</v>
        <stp/>
        <stp>StudyData</stp>
        <stp>EP</stp>
        <stp>Osc</stp>
        <stp>Offset1=0,MAType1=Sim,Period1=4,InputChoice1=Close,Offset2=0,MAType2=Sim,Period2=8,InputChoice2=Close</stp>
        <stp>Osc</stp>
        <stp>5</stp>
        <stp>-2</stp>
        <stp>all</stp>
        <stp/>
        <stp/>
        <stp>False</stp>
        <stp>T</stp>
        <stp>ExcelInterval</stp>
        <stp/>
        <tr r="B5" s="4"/>
      </tp>
      <tp>
        <v>0.375</v>
        <stp/>
        <stp>StudyData</stp>
        <stp>EP</stp>
        <stp>Osc</stp>
        <stp>Offset1=0,MAType1=Sim,Period1=4,InputChoice1=Close,Offset2=0,MAType2=Sim,Period2=8,InputChoice2=Close</stp>
        <stp>Osc</stp>
        <stp>5</stp>
        <stp>-3</stp>
        <stp>all</stp>
        <stp/>
        <stp/>
        <stp>False</stp>
        <stp>T</stp>
        <stp>ExcelInterval</stp>
        <stp/>
        <tr r="B6" s="4"/>
      </tp>
      <tp>
        <v>0.21875</v>
        <stp/>
        <stp>StudyData</stp>
        <stp>EP</stp>
        <stp>Osc</stp>
        <stp>Offset1=0,MAType1=Sim,Period1=4,InputChoice1=Close,Offset2=0,MAType2=Sim,Period2=8,InputChoice2=Close</stp>
        <stp>Osc</stp>
        <stp>5</stp>
        <stp>-4</stp>
        <stp>all</stp>
        <stp/>
        <stp/>
        <stp>False</stp>
        <stp>T</stp>
        <stp>ExcelInterval</stp>
        <stp/>
        <tr r="B7" s="4"/>
      </tp>
      <tp>
        <v>-0.1875</v>
        <stp/>
        <stp>StudyData</stp>
        <stp>EP</stp>
        <stp>Osc</stp>
        <stp>Offset1=0,MAType1=Sim,Period1=4,InputChoice1=Close,Offset2=0,MAType2=Sim,Period2=8,InputChoice2=Close</stp>
        <stp>Osc</stp>
        <stp>5</stp>
        <stp>-5</stp>
        <stp>all</stp>
        <stp/>
        <stp/>
        <stp>False</stp>
        <stp>T</stp>
        <stp>ExcelInterval</stp>
        <stp/>
        <tr r="B8" s="4"/>
      </tp>
      <tp>
        <v>-0.3125</v>
        <stp/>
        <stp>StudyData</stp>
        <stp>EP</stp>
        <stp>Osc</stp>
        <stp>Offset1=0,MAType1=Sim,Period1=4,InputChoice1=Close,Offset2=0,MAType2=Sim,Period2=8,InputChoice2=Close</stp>
        <stp>Osc</stp>
        <stp>5</stp>
        <stp>-6</stp>
        <stp>all</stp>
        <stp/>
        <stp/>
        <stp>False</stp>
        <stp>T</stp>
        <stp>ExcelInterval</stp>
        <stp/>
        <tr r="B9" s="4"/>
      </tp>
      <tp>
        <v>-0.1875</v>
        <stp/>
        <stp>StudyData</stp>
        <stp>EP</stp>
        <stp>Osc</stp>
        <stp>Offset1=0,MAType1=Sim,Period1=4,InputChoice1=Close,Offset2=0,MAType2=Sim,Period2=8,InputChoice2=Close</stp>
        <stp>Osc</stp>
        <stp>5</stp>
        <stp>-7</stp>
        <stp>all</stp>
        <stp/>
        <stp/>
        <stp>False</stp>
        <stp>T</stp>
        <stp>ExcelInterval</stp>
        <stp/>
        <tr r="B10" s="4"/>
      </tp>
      <tp>
        <v>-0.3125</v>
        <stp/>
        <stp>StudyData</stp>
        <stp>EP</stp>
        <stp>Osc</stp>
        <stp>Offset1=0,MAType1=Sim,Period1=4,InputChoice1=Close,Offset2=0,MAType2=Sim,Period2=8,InputChoice2=Close</stp>
        <stp>Osc</stp>
        <stp>5</stp>
        <stp>-8</stp>
        <stp>all</stp>
        <stp/>
        <stp/>
        <stp>False</stp>
        <stp>T</stp>
        <stp>ExcelInterval</stp>
        <stp/>
        <tr r="B11" s="4"/>
      </tp>
      <tp>
        <v>-0.28125</v>
        <stp/>
        <stp>StudyData</stp>
        <stp>EP</stp>
        <stp>Osc</stp>
        <stp>Offset1=0,MAType1=Sim,Period1=4,InputChoice1=Close,Offset2=0,MAType2=Sim,Period2=8,InputChoice2=Close</stp>
        <stp>Osc</stp>
        <stp>5</stp>
        <stp>-9</stp>
        <stp>all</stp>
        <stp/>
        <stp/>
        <stp>False</stp>
        <stp>T</stp>
        <stp>ExcelInterval</stp>
        <stp/>
        <tr r="B12" s="4"/>
      </tp>
      <tp>
        <v>2.75</v>
        <stp/>
        <stp>StudyData</stp>
        <stp>EP</stp>
        <stp>Mom</stp>
        <stp>Period=10,InputChoice=Close</stp>
        <stp>Mom</stp>
        <stp>5</stp>
        <stp>-16</stp>
        <stp>all</stp>
        <stp/>
        <stp/>
        <stp>False</stp>
        <stp>T</stp>
        <stp>ExcelInterval</stp>
        <stp/>
        <tr r="B19" s="5"/>
      </tp>
      <tp>
        <v>5</v>
        <stp/>
        <stp>StudyData</stp>
        <stp>YM</stp>
        <stp>Mom</stp>
        <stp>Period=10,InputChoice=Close</stp>
        <stp>Mom</stp>
        <stp>5</stp>
        <stp>-16</stp>
        <stp>all</stp>
        <stp/>
        <stp/>
        <stp>False</stp>
        <stp>T</stp>
        <stp>ExcelInterval</stp>
        <stp/>
        <tr r="L19" s="5"/>
      </tp>
      <tp>
        <v>2.5</v>
        <stp/>
        <stp>StudyData</stp>
        <stp>EP</stp>
        <stp>Mom</stp>
        <stp>Period=10,InputChoice=Close</stp>
        <stp>Mom</stp>
        <stp>5</stp>
        <stp>-17</stp>
        <stp>all</stp>
        <stp/>
        <stp/>
        <stp>False</stp>
        <stp>T</stp>
        <stp>ExcelInterval</stp>
        <stp/>
        <tr r="B20" s="5"/>
      </tp>
      <tp>
        <v>14</v>
        <stp/>
        <stp>StudyData</stp>
        <stp>YM</stp>
        <stp>Mom</stp>
        <stp>Period=10,InputChoice=Close</stp>
        <stp>Mom</stp>
        <stp>5</stp>
        <stp>-17</stp>
        <stp>all</stp>
        <stp/>
        <stp/>
        <stp>False</stp>
        <stp>T</stp>
        <stp>ExcelInterval</stp>
        <stp/>
        <tr r="L20" s="5"/>
      </tp>
      <tp>
        <v>0</v>
        <stp/>
        <stp>StudyData</stp>
        <stp>EP</stp>
        <stp>Mom</stp>
        <stp>Period=10,InputChoice=Close</stp>
        <stp>Mom</stp>
        <stp>5</stp>
        <stp>-14</stp>
        <stp>all</stp>
        <stp/>
        <stp/>
        <stp>False</stp>
        <stp>T</stp>
        <stp>ExcelInterval</stp>
        <stp/>
        <tr r="B17" s="5"/>
      </tp>
      <tp>
        <v>-37</v>
        <stp/>
        <stp>StudyData</stp>
        <stp>YM</stp>
        <stp>Mom</stp>
        <stp>Period=10,InputChoice=Close</stp>
        <stp>Mom</stp>
        <stp>5</stp>
        <stp>-14</stp>
        <stp>all</stp>
        <stp/>
        <stp/>
        <stp>False</stp>
        <stp>T</stp>
        <stp>ExcelInterval</stp>
        <stp/>
        <tr r="L17" s="5"/>
      </tp>
      <tp>
        <v>1.5</v>
        <stp/>
        <stp>StudyData</stp>
        <stp>EP</stp>
        <stp>Mom</stp>
        <stp>Period=10,InputChoice=Close</stp>
        <stp>Mom</stp>
        <stp>5</stp>
        <stp>-15</stp>
        <stp>all</stp>
        <stp/>
        <stp/>
        <stp>False</stp>
        <stp>T</stp>
        <stp>ExcelInterval</stp>
        <stp/>
        <tr r="B18" s="5"/>
      </tp>
      <tp>
        <v>-4</v>
        <stp/>
        <stp>StudyData</stp>
        <stp>YM</stp>
        <stp>Mom</stp>
        <stp>Period=10,InputChoice=Close</stp>
        <stp>Mom</stp>
        <stp>5</stp>
        <stp>-15</stp>
        <stp>all</stp>
        <stp/>
        <stp/>
        <stp>False</stp>
        <stp>T</stp>
        <stp>ExcelInterval</stp>
        <stp/>
        <tr r="L18" s="5"/>
      </tp>
      <tp>
        <v>0.75</v>
        <stp/>
        <stp>StudyData</stp>
        <stp>EP</stp>
        <stp>Mom</stp>
        <stp>Period=10,InputChoice=Close</stp>
        <stp>Mom</stp>
        <stp>5</stp>
        <stp>-12</stp>
        <stp>all</stp>
        <stp/>
        <stp/>
        <stp>False</stp>
        <stp>T</stp>
        <stp>ExcelInterval</stp>
        <stp/>
        <tr r="B15" s="5"/>
      </tp>
      <tp>
        <v>-9</v>
        <stp/>
        <stp>StudyData</stp>
        <stp>YM</stp>
        <stp>Mom</stp>
        <stp>Period=10,InputChoice=Close</stp>
        <stp>Mom</stp>
        <stp>5</stp>
        <stp>-12</stp>
        <stp>all</stp>
        <stp/>
        <stp/>
        <stp>False</stp>
        <stp>T</stp>
        <stp>ExcelInterval</stp>
        <stp/>
        <tr r="L15" s="5"/>
      </tp>
      <tp>
        <v>1</v>
        <stp/>
        <stp>StudyData</stp>
        <stp>EP</stp>
        <stp>Mom</stp>
        <stp>Period=10,InputChoice=Close</stp>
        <stp>Mom</stp>
        <stp>5</stp>
        <stp>-13</stp>
        <stp>all</stp>
        <stp/>
        <stp/>
        <stp>False</stp>
        <stp>T</stp>
        <stp>ExcelInterval</stp>
        <stp/>
        <tr r="B16" s="5"/>
      </tp>
      <tp>
        <v>-36</v>
        <stp/>
        <stp>StudyData</stp>
        <stp>YM</stp>
        <stp>Mom</stp>
        <stp>Period=10,InputChoice=Close</stp>
        <stp>Mom</stp>
        <stp>5</stp>
        <stp>-13</stp>
        <stp>all</stp>
        <stp/>
        <stp/>
        <stp>False</stp>
        <stp>T</stp>
        <stp>ExcelInterval</stp>
        <stp/>
        <tr r="L16" s="5"/>
      </tp>
      <tp>
        <v>0</v>
        <stp/>
        <stp>StudyData</stp>
        <stp>EP</stp>
        <stp>Mom</stp>
        <stp>Period=10,InputChoice=Close</stp>
        <stp>Mom</stp>
        <stp>5</stp>
        <stp>-10</stp>
        <stp>all</stp>
        <stp/>
        <stp/>
        <stp>False</stp>
        <stp>T</stp>
        <stp>ExcelInterval</stp>
        <stp/>
        <tr r="B13" s="5"/>
      </tp>
      <tp>
        <v>-34</v>
        <stp/>
        <stp>StudyData</stp>
        <stp>YM</stp>
        <stp>Mom</stp>
        <stp>Period=10,InputChoice=Close</stp>
        <stp>Mom</stp>
        <stp>5</stp>
        <stp>-10</stp>
        <stp>all</stp>
        <stp/>
        <stp/>
        <stp>False</stp>
        <stp>T</stp>
        <stp>ExcelInterval</stp>
        <stp/>
        <tr r="L13" s="5"/>
      </tp>
      <tp>
        <v>-0.5</v>
        <stp/>
        <stp>StudyData</stp>
        <stp>EP</stp>
        <stp>Mom</stp>
        <stp>Period=10,InputChoice=Close</stp>
        <stp>Mom</stp>
        <stp>5</stp>
        <stp>-11</stp>
        <stp>all</stp>
        <stp/>
        <stp/>
        <stp>False</stp>
        <stp>T</stp>
        <stp>ExcelInterval</stp>
        <stp/>
        <tr r="B14" s="5"/>
      </tp>
      <tp>
        <v>-1</v>
        <stp/>
        <stp>StudyData</stp>
        <stp>YM</stp>
        <stp>Mom</stp>
        <stp>Period=10,InputChoice=Close</stp>
        <stp>Mom</stp>
        <stp>5</stp>
        <stp>-11</stp>
        <stp>all</stp>
        <stp/>
        <stp/>
        <stp>False</stp>
        <stp>T</stp>
        <stp>ExcelInterval</stp>
        <stp/>
        <tr r="L14" s="5"/>
      </tp>
      <tp>
        <v>3.5</v>
        <stp/>
        <stp>StudyData</stp>
        <stp>EP</stp>
        <stp>Mom</stp>
        <stp>Period=10,InputChoice=Close</stp>
        <stp>Mom</stp>
        <stp>5</stp>
        <stp>-18</stp>
        <stp>all</stp>
        <stp/>
        <stp/>
        <stp>False</stp>
        <stp>T</stp>
        <stp>ExcelInterval</stp>
        <stp/>
        <tr r="B21" s="5"/>
      </tp>
      <tp>
        <v>22</v>
        <stp/>
        <stp>StudyData</stp>
        <stp>YM</stp>
        <stp>Mom</stp>
        <stp>Period=10,InputChoice=Close</stp>
        <stp>Mom</stp>
        <stp>5</stp>
        <stp>-18</stp>
        <stp>all</stp>
        <stp/>
        <stp/>
        <stp>False</stp>
        <stp>T</stp>
        <stp>ExcelInterval</stp>
        <stp/>
        <tr r="L21" s="5"/>
      </tp>
      <tp>
        <v>1.75</v>
        <stp/>
        <stp>StudyData</stp>
        <stp>EP</stp>
        <stp>Mom</stp>
        <stp>Period=10,InputChoice=Close</stp>
        <stp>Mom</stp>
        <stp>5</stp>
        <stp>-19</stp>
        <stp>all</stp>
        <stp/>
        <stp/>
        <stp>False</stp>
        <stp>T</stp>
        <stp>ExcelInterval</stp>
        <stp/>
        <tr r="B22" s="5"/>
      </tp>
      <tp>
        <v>-10</v>
        <stp/>
        <stp>StudyData</stp>
        <stp>YM</stp>
        <stp>Mom</stp>
        <stp>Period=10,InputChoice=Close</stp>
        <stp>Mom</stp>
        <stp>5</stp>
        <stp>-19</stp>
        <stp>all</stp>
        <stp/>
        <stp/>
        <stp>False</stp>
        <stp>T</stp>
        <stp>ExcelInterval</stp>
        <stp/>
        <tr r="L22" s="5"/>
      </tp>
      <tp>
        <v>45630.309027777781</v>
        <stp/>
        <stp>StudyData</stp>
        <stp>ENQ</stp>
        <stp>Mom</stp>
        <stp>Period=10,InputChoice=Close</stp>
        <stp>Time</stp>
        <stp>5</stp>
        <stp>-2</stp>
        <stp>all</stp>
        <stp/>
        <stp/>
        <stp>False</stp>
        <stp>T</stp>
        <stp>ExcelInterval</stp>
        <stp/>
        <tr r="F5" s="5"/>
      </tp>
      <tp>
        <v>45630.305555555555</v>
        <stp/>
        <stp>StudyData</stp>
        <stp>ENQ</stp>
        <stp>Mom</stp>
        <stp>Period=10,InputChoice=Close</stp>
        <stp>Time</stp>
        <stp>5</stp>
        <stp>-3</stp>
        <stp>all</stp>
        <stp/>
        <stp/>
        <stp>False</stp>
        <stp>T</stp>
        <stp>ExcelInterval</stp>
        <stp/>
        <tr r="F6" s="5"/>
      </tp>
      <tp>
        <v>45630.3125</v>
        <stp/>
        <stp>StudyData</stp>
        <stp>ENQ</stp>
        <stp>Mom</stp>
        <stp>Period=10,InputChoice=Close</stp>
        <stp>Time</stp>
        <stp>5</stp>
        <stp>-1</stp>
        <stp>all</stp>
        <stp/>
        <stp/>
        <stp>False</stp>
        <stp>T</stp>
        <stp>ExcelInterval</stp>
        <stp/>
        <tr r="F4" s="5"/>
      </tp>
      <tp>
        <v>45630.295138888891</v>
        <stp/>
        <stp>StudyData</stp>
        <stp>ENQ</stp>
        <stp>Mom</stp>
        <stp>Period=10,InputChoice=Close</stp>
        <stp>Time</stp>
        <stp>5</stp>
        <stp>-6</stp>
        <stp>all</stp>
        <stp/>
        <stp/>
        <stp>False</stp>
        <stp>T</stp>
        <stp>ExcelInterval</stp>
        <stp/>
        <tr r="F9" s="5"/>
      </tp>
      <tp>
        <v>45630.291666666664</v>
        <stp/>
        <stp>StudyData</stp>
        <stp>ENQ</stp>
        <stp>Mom</stp>
        <stp>Period=10,InputChoice=Close</stp>
        <stp>Time</stp>
        <stp>5</stp>
        <stp>-7</stp>
        <stp>all</stp>
        <stp/>
        <stp/>
        <stp>False</stp>
        <stp>T</stp>
        <stp>ExcelInterval</stp>
        <stp/>
        <tr r="F10" s="5"/>
      </tp>
      <tp>
        <v>45630.302083333336</v>
        <stp/>
        <stp>StudyData</stp>
        <stp>ENQ</stp>
        <stp>Mom</stp>
        <stp>Period=10,InputChoice=Close</stp>
        <stp>Time</stp>
        <stp>5</stp>
        <stp>-4</stp>
        <stp>all</stp>
        <stp/>
        <stp/>
        <stp>False</stp>
        <stp>T</stp>
        <stp>ExcelInterval</stp>
        <stp/>
        <tr r="F7" s="5"/>
      </tp>
      <tp>
        <v>45630.298611111109</v>
        <stp/>
        <stp>StudyData</stp>
        <stp>ENQ</stp>
        <stp>Mom</stp>
        <stp>Period=10,InputChoice=Close</stp>
        <stp>Time</stp>
        <stp>5</stp>
        <stp>-5</stp>
        <stp>all</stp>
        <stp/>
        <stp/>
        <stp>False</stp>
        <stp>T</stp>
        <stp>ExcelInterval</stp>
        <stp/>
        <tr r="F8" s="5"/>
      </tp>
      <tp>
        <v>45630.288194444445</v>
        <stp/>
        <stp>StudyData</stp>
        <stp>ENQ</stp>
        <stp>Mom</stp>
        <stp>Period=10,InputChoice=Close</stp>
        <stp>Time</stp>
        <stp>5</stp>
        <stp>-8</stp>
        <stp>all</stp>
        <stp/>
        <stp/>
        <stp>False</stp>
        <stp>T</stp>
        <stp>ExcelInterval</stp>
        <stp/>
        <tr r="F11" s="5"/>
      </tp>
      <tp>
        <v>45630.284722222219</v>
        <stp/>
        <stp>StudyData</stp>
        <stp>ENQ</stp>
        <stp>Mom</stp>
        <stp>Period=10,InputChoice=Close</stp>
        <stp>Time</stp>
        <stp>5</stp>
        <stp>-9</stp>
        <stp>all</stp>
        <stp/>
        <stp/>
        <stp>False</stp>
        <stp>T</stp>
        <stp>ExcelInterval</stp>
        <stp/>
        <tr r="F12" s="5"/>
      </tp>
      <tp>
        <v>21410.495127391499</v>
        <stp/>
        <stp>StudyData</stp>
        <stp>ENQ</stp>
        <stp>BBnds</stp>
        <stp>MAType=Sim,Period1=20,InputChoice=Close,Percent=2,Divisor=0</stp>
        <stp>BLO</stp>
        <stp>5</stp>
        <stp>0</stp>
        <stp>all</stp>
        <stp/>
        <stp/>
        <stp>False</stp>
        <stp>T</stp>
        <stp>ExcelInterval</stp>
        <stp/>
        <tr r="I3" s="3"/>
      </tp>
      <tp>
        <v>45630.288194444445</v>
        <stp/>
        <stp>StudyData</stp>
        <stp>YM</stp>
        <stp>Osc</stp>
        <stp>Offset1=0,MAType1=Sim,Period1=4,InputChoice1=Close,Offset2=0,MAType2=Sim,Period2=8,InputChoice2=Close</stp>
        <stp>Time</stp>
        <stp>5</stp>
        <stp>-8</stp>
        <stp>all</stp>
        <stp/>
        <stp/>
        <stp>False</stp>
        <stp>T</stp>
        <stp>ExcelInterval</stp>
        <stp/>
        <tr r="K11" s="4"/>
      </tp>
      <tp>
        <v>45630.284722222219</v>
        <stp/>
        <stp>StudyData</stp>
        <stp>YM</stp>
        <stp>Osc</stp>
        <stp>Offset1=0,MAType1=Sim,Period1=4,InputChoice1=Close,Offset2=0,MAType2=Sim,Period2=8,InputChoice2=Close</stp>
        <stp>Time</stp>
        <stp>5</stp>
        <stp>-9</stp>
        <stp>all</stp>
        <stp/>
        <stp/>
        <stp>False</stp>
        <stp>T</stp>
        <stp>ExcelInterval</stp>
        <stp/>
        <tr r="K12" s="4"/>
      </tp>
      <tp>
        <v>45630.309027777781</v>
        <stp/>
        <stp>StudyData</stp>
        <stp>YM</stp>
        <stp>Osc</stp>
        <stp>Offset1=0,MAType1=Sim,Period1=4,InputChoice1=Close,Offset2=0,MAType2=Sim,Period2=8,InputChoice2=Close</stp>
        <stp>Time</stp>
        <stp>5</stp>
        <stp>-2</stp>
        <stp>all</stp>
        <stp/>
        <stp/>
        <stp>False</stp>
        <stp>T</stp>
        <stp>ExcelInterval</stp>
        <stp/>
        <tr r="K5" s="4"/>
      </tp>
      <tp>
        <v>45630.305555555555</v>
        <stp/>
        <stp>StudyData</stp>
        <stp>YM</stp>
        <stp>Osc</stp>
        <stp>Offset1=0,MAType1=Sim,Period1=4,InputChoice1=Close,Offset2=0,MAType2=Sim,Period2=8,InputChoice2=Close</stp>
        <stp>Time</stp>
        <stp>5</stp>
        <stp>-3</stp>
        <stp>all</stp>
        <stp/>
        <stp/>
        <stp>False</stp>
        <stp>T</stp>
        <stp>ExcelInterval</stp>
        <stp/>
        <tr r="K6" s="4"/>
      </tp>
      <tp>
        <v>45630.3125</v>
        <stp/>
        <stp>StudyData</stp>
        <stp>YM</stp>
        <stp>Osc</stp>
        <stp>Offset1=0,MAType1=Sim,Period1=4,InputChoice1=Close,Offset2=0,MAType2=Sim,Period2=8,InputChoice2=Close</stp>
        <stp>Time</stp>
        <stp>5</stp>
        <stp>-1</stp>
        <stp>all</stp>
        <stp/>
        <stp/>
        <stp>False</stp>
        <stp>T</stp>
        <stp>ExcelInterval</stp>
        <stp/>
        <tr r="K4" s="4"/>
      </tp>
      <tp>
        <v>45630.295138888891</v>
        <stp/>
        <stp>StudyData</stp>
        <stp>YM</stp>
        <stp>Osc</stp>
        <stp>Offset1=0,MAType1=Sim,Period1=4,InputChoice1=Close,Offset2=0,MAType2=Sim,Period2=8,InputChoice2=Close</stp>
        <stp>Time</stp>
        <stp>5</stp>
        <stp>-6</stp>
        <stp>all</stp>
        <stp/>
        <stp/>
        <stp>False</stp>
        <stp>T</stp>
        <stp>ExcelInterval</stp>
        <stp/>
        <tr r="K9" s="4"/>
      </tp>
      <tp>
        <v>45630.291666666664</v>
        <stp/>
        <stp>StudyData</stp>
        <stp>YM</stp>
        <stp>Osc</stp>
        <stp>Offset1=0,MAType1=Sim,Period1=4,InputChoice1=Close,Offset2=0,MAType2=Sim,Period2=8,InputChoice2=Close</stp>
        <stp>Time</stp>
        <stp>5</stp>
        <stp>-7</stp>
        <stp>all</stp>
        <stp/>
        <stp/>
        <stp>False</stp>
        <stp>T</stp>
        <stp>ExcelInterval</stp>
        <stp/>
        <tr r="K10" s="4"/>
      </tp>
      <tp>
        <v>45630.302083333336</v>
        <stp/>
        <stp>StudyData</stp>
        <stp>YM</stp>
        <stp>Osc</stp>
        <stp>Offset1=0,MAType1=Sim,Period1=4,InputChoice1=Close,Offset2=0,MAType2=Sim,Period2=8,InputChoice2=Close</stp>
        <stp>Time</stp>
        <stp>5</stp>
        <stp>-4</stp>
        <stp>all</stp>
        <stp/>
        <stp/>
        <stp>False</stp>
        <stp>T</stp>
        <stp>ExcelInterval</stp>
        <stp/>
        <tr r="K7" s="4"/>
      </tp>
      <tp>
        <v>45630.298611111109</v>
        <stp/>
        <stp>StudyData</stp>
        <stp>YM</stp>
        <stp>Osc</stp>
        <stp>Offset1=0,MAType1=Sim,Period1=4,InputChoice1=Close,Offset2=0,MAType2=Sim,Period2=8,InputChoice2=Close</stp>
        <stp>Time</stp>
        <stp>5</stp>
        <stp>-5</stp>
        <stp>all</stp>
        <stp/>
        <stp/>
        <stp>False</stp>
        <stp>T</stp>
        <stp>ExcelInterval</stp>
        <stp/>
        <tr r="K8" s="4"/>
      </tp>
      <tp>
        <v>-2</v>
        <stp/>
        <stp>StudyData</stp>
        <stp>YM</stp>
        <stp>Mom</stp>
        <stp>Period=10,InputChoice=Close</stp>
        <stp>Mom</stp>
        <stp>5</stp>
        <stp>0</stp>
        <stp>all</stp>
        <stp/>
        <stp/>
        <stp>False</stp>
        <stp>T</stp>
        <stp>ExcelInterval</stp>
        <stp/>
        <tr r="L3" s="5"/>
      </tp>
      <tp>
        <v>21420.037499999999</v>
        <stp/>
        <stp>StudyData</stp>
        <stp>ENQ</stp>
        <stp>BBnds</stp>
        <stp>MAType=Sim,Period1=20,InputChoice=Close,Percent=2,Divisor=0</stp>
        <stp>BMA</stp>
        <stp>5</stp>
        <stp>0</stp>
        <stp>all</stp>
        <stp/>
        <stp/>
        <stp>False</stp>
        <stp>T</stp>
        <stp>ExcelInterval</stp>
        <stp/>
        <tr r="G3" s="3"/>
      </tp>
      <tp t="s">
        <v/>
        <stp/>
        <stp>StudyData</stp>
        <stp>YM</stp>
        <stp>Para</stp>
        <stp>StepValue=0.02,StartValue=0.02,MaxValue=0.2,AtTick=0</stp>
        <stp>ParaUp</stp>
        <stp>5</stp>
        <stp>0</stp>
        <stp>all</stp>
        <stp/>
        <stp/>
        <stp>False</stp>
        <stp>T</stp>
        <stp>ExcelInterval</stp>
        <stp/>
        <tr r="Q3" s="7"/>
      </tp>
      <tp>
        <v>21429.579872608501</v>
        <stp/>
        <stp>StudyData</stp>
        <stp>ENQ</stp>
        <stp>BBnds</stp>
        <stp>MAType=Sim,Period1=20,InputChoice=Close,Percent=2,Divisor=0</stp>
        <stp>BHI</stp>
        <stp>5</stp>
        <stp>0</stp>
        <stp>all</stp>
        <stp/>
        <stp/>
        <stp>False</stp>
        <stp>T</stp>
        <stp>ExcelInterval</stp>
        <stp/>
        <tr r="H3" s="3"/>
      </tp>
      <tp>
        <v>0.68604186734957595</v>
        <stp/>
        <stp>ContractData</stp>
        <stp>ENQ</stp>
        <stp>PerCentNetLastTrade</stp>
        <stp/>
        <stp>T</stp>
        <tr r="F11" s="1"/>
      </tp>
      <tp>
        <v>44992.047619047597</v>
        <stp/>
        <stp>StudyData</stp>
        <stp>YM</stp>
        <stp>MA</stp>
        <stp>MAType=Sim,Period=21,InputChoice=Close</stp>
        <stp>MA</stp>
        <stp>5</stp>
        <stp>0</stp>
        <stp>all</stp>
        <stp/>
        <stp/>
        <stp>False</stp>
        <stp>T</stp>
        <stp>ExcelInterval</stp>
        <stp/>
        <tr r="L3" s="2"/>
      </tp>
      <tp>
        <v>44871</v>
        <stp/>
        <stp>ContractData</stp>
        <stp>YM</stp>
        <stp>Low</stp>
        <stp/>
        <stp>T</stp>
        <tr r="I20" s="1"/>
      </tp>
      <tp>
        <v>6063</v>
        <stp/>
        <stp>ContractData</stp>
        <stp>EP</stp>
        <stp>Low</stp>
        <stp/>
        <stp>T</stp>
        <tr r="I2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0AA-DE79-423D-8490-DC0379630FF8}">
  <dimension ref="A1:S26"/>
  <sheetViews>
    <sheetView tabSelected="1" workbookViewId="0">
      <selection activeCell="Q1" sqref="Q1"/>
    </sheetView>
  </sheetViews>
  <sheetFormatPr defaultRowHeight="16.5" x14ac:dyDescent="0.3"/>
  <cols>
    <col min="1" max="1" width="7.25" bestFit="1" customWidth="1"/>
    <col min="2" max="2" width="10" customWidth="1"/>
    <col min="4" max="9" width="12.625" style="2" customWidth="1"/>
    <col min="18" max="18" width="9" customWidth="1"/>
  </cols>
  <sheetData>
    <row r="1" spans="1:19" x14ac:dyDescent="0.3">
      <c r="A1" s="2" t="s">
        <v>0</v>
      </c>
      <c r="B1" s="2" t="s">
        <v>2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R1" s="10">
        <f>MOD(RTD("cqg.rtd", ,"SystemInfo", "Linetime"),1)</f>
        <v>0.31692129629664123</v>
      </c>
      <c r="S1" s="10"/>
    </row>
    <row r="2" spans="1:19" x14ac:dyDescent="0.3">
      <c r="A2" s="2" t="s">
        <v>1</v>
      </c>
      <c r="B2" s="2">
        <v>5</v>
      </c>
      <c r="D2" s="4">
        <f>RTD("cqg.rtd", ,"ContractData",A2, "LastTrade",, "T")</f>
        <v>6081.25</v>
      </c>
      <c r="E2" s="4">
        <f>RTD("cqg.rtd", ,"ContractData",A2, "NetLastTradeToday",, "T")</f>
        <v>18</v>
      </c>
      <c r="F2" s="6">
        <f>RTD("cqg.rtd", ,"ContractData", A2, "PerCentNetLastTrade",, "T")/100</f>
        <v>2.9687049024862905E-3</v>
      </c>
      <c r="G2" s="4">
        <f>RTD("cqg.rtd", ,"ContractData",A2, "Open",, "T")</f>
        <v>6067</v>
      </c>
      <c r="H2" s="4">
        <f>RTD("cqg.rtd", ,"ContractData",A2, "High",, "T")</f>
        <v>6082.75</v>
      </c>
      <c r="I2" s="4">
        <f>RTD("cqg.rtd", ,"ContractData",A2, "Low",, "T")</f>
        <v>6063</v>
      </c>
    </row>
    <row r="3" spans="1:19" x14ac:dyDescent="0.3">
      <c r="A3" s="11" t="s">
        <v>8</v>
      </c>
      <c r="B3" s="11"/>
      <c r="D3" s="4">
        <f>'Moving Average'!B3</f>
        <v>6081.1309523809996</v>
      </c>
      <c r="E3" s="2" t="str">
        <f>IF(D2&gt;D3," Uptrend"," Downtrend")</f>
        <v xml:space="preserve"> Uptrend</v>
      </c>
    </row>
    <row r="4" spans="1:19" x14ac:dyDescent="0.3">
      <c r="A4" s="12" t="s">
        <v>9</v>
      </c>
      <c r="B4" s="11"/>
      <c r="D4" s="7" t="s">
        <v>29</v>
      </c>
      <c r="E4" s="4">
        <f>'Bollinger Bands'!B4</f>
        <v>6081.125</v>
      </c>
      <c r="F4" s="7" t="s">
        <v>30</v>
      </c>
      <c r="G4" s="4">
        <f>'Bollinger Bands'!C4</f>
        <v>6082.4240381056998</v>
      </c>
      <c r="H4" s="7" t="s">
        <v>31</v>
      </c>
      <c r="I4" s="4">
        <f>'Bollinger Bands'!D4</f>
        <v>6079.8259618943002</v>
      </c>
    </row>
    <row r="5" spans="1:19" x14ac:dyDescent="0.3">
      <c r="A5" s="12" t="s">
        <v>10</v>
      </c>
      <c r="B5" s="11"/>
      <c r="D5" s="8" t="s">
        <v>24</v>
      </c>
      <c r="E5" s="4">
        <f>Oscillator!B3</f>
        <v>9.375E-2</v>
      </c>
      <c r="F5" s="9" t="s">
        <v>22</v>
      </c>
      <c r="G5" s="4">
        <f>MAX(Oscillator!B3:B22)</f>
        <v>0.65625</v>
      </c>
      <c r="H5" s="9" t="s">
        <v>23</v>
      </c>
      <c r="I5" s="4">
        <f>MIN(Oscillator!B3:B22)</f>
        <v>-0.4375</v>
      </c>
    </row>
    <row r="6" spans="1:19" x14ac:dyDescent="0.3">
      <c r="A6" s="12" t="s">
        <v>11</v>
      </c>
      <c r="B6" s="11"/>
      <c r="D6" s="7" t="s">
        <v>25</v>
      </c>
      <c r="E6" s="4">
        <f>Momentum!B3</f>
        <v>-0.25</v>
      </c>
      <c r="F6" s="9" t="s">
        <v>22</v>
      </c>
      <c r="G6" s="4">
        <f>MAX(Momentum!B3:B22)</f>
        <v>3.5</v>
      </c>
      <c r="H6" s="9" t="s">
        <v>23</v>
      </c>
      <c r="I6" s="4">
        <f>MIN(Momentum!L3:L22)</f>
        <v>-41</v>
      </c>
    </row>
    <row r="7" spans="1:19" x14ac:dyDescent="0.3">
      <c r="A7" s="12" t="s">
        <v>12</v>
      </c>
      <c r="B7" s="11"/>
      <c r="D7" s="7" t="s">
        <v>26</v>
      </c>
      <c r="E7" s="4">
        <f>RSI!B3</f>
        <v>54.215809227871993</v>
      </c>
      <c r="F7" s="9" t="s">
        <v>22</v>
      </c>
      <c r="G7" s="4">
        <f>MAX(RSI!B3:B22)</f>
        <v>72.249823395176435</v>
      </c>
      <c r="H7" s="9" t="s">
        <v>23</v>
      </c>
      <c r="I7" s="4">
        <f>MIN(RSI!B3:B22)</f>
        <v>40.282268704139391</v>
      </c>
    </row>
    <row r="8" spans="1:19" x14ac:dyDescent="0.3">
      <c r="A8" s="12" t="s">
        <v>13</v>
      </c>
      <c r="B8" s="11"/>
      <c r="D8" s="7" t="str">
        <f>IF(Parabolic!F3=1," Long"," Short")</f>
        <v xml:space="preserve"> Long</v>
      </c>
      <c r="E8" s="7" t="s">
        <v>27</v>
      </c>
      <c r="F8" s="4">
        <f>Parabolic!C3</f>
        <v>6079.4986743808004</v>
      </c>
      <c r="G8" s="7" t="s">
        <v>28</v>
      </c>
      <c r="H8" s="4" t="str">
        <f>Parabolic!D3</f>
        <v/>
      </c>
    </row>
    <row r="10" spans="1:19" x14ac:dyDescent="0.3">
      <c r="A10" s="2" t="s">
        <v>0</v>
      </c>
      <c r="B10" s="2" t="s">
        <v>2</v>
      </c>
      <c r="D10" s="2" t="s">
        <v>16</v>
      </c>
      <c r="E10" s="2" t="s">
        <v>17</v>
      </c>
      <c r="F10" s="2" t="s">
        <v>18</v>
      </c>
      <c r="G10" s="2" t="s">
        <v>19</v>
      </c>
      <c r="H10" s="2" t="s">
        <v>20</v>
      </c>
      <c r="I10" s="2" t="s">
        <v>21</v>
      </c>
    </row>
    <row r="11" spans="1:19" x14ac:dyDescent="0.3">
      <c r="A11" s="2" t="s">
        <v>14</v>
      </c>
      <c r="B11" s="2">
        <v>5</v>
      </c>
      <c r="D11" s="4">
        <f>RTD("cqg.rtd", ,"ContractData",A11, "LastTrade",, "T")</f>
        <v>21427.5</v>
      </c>
      <c r="E11" s="4">
        <f>RTD("cqg.rtd", ,"ContractData",A11, "NetLastTradeToday",, "T")</f>
        <v>146</v>
      </c>
      <c r="F11" s="6">
        <f>RTD("cqg.rtd", ,"ContractData", A11, "PerCentNetLastTrade",, "T")/100</f>
        <v>6.8604186734957592E-3</v>
      </c>
      <c r="G11" s="4">
        <f>RTD("cqg.rtd", ,"ContractData",A11, "Open",, "T")</f>
        <v>21323</v>
      </c>
      <c r="H11" s="4">
        <f>RTD("cqg.rtd", ,"ContractData",A11, "High",, "T")</f>
        <v>21432.75</v>
      </c>
      <c r="I11" s="4">
        <f>RTD("cqg.rtd", ,"ContractData",A11, "Low",, "T")</f>
        <v>21305.75</v>
      </c>
    </row>
    <row r="12" spans="1:19" x14ac:dyDescent="0.3">
      <c r="A12" s="11" t="s">
        <v>8</v>
      </c>
      <c r="B12" s="11"/>
      <c r="D12" s="4">
        <f>'Moving Average'!G12</f>
        <v>21418.3690476191</v>
      </c>
      <c r="E12" s="2" t="str">
        <f>IF(D11&gt;D12," Uptrend"," Downtrend")</f>
        <v xml:space="preserve"> Uptrend</v>
      </c>
    </row>
    <row r="13" spans="1:19" x14ac:dyDescent="0.3">
      <c r="A13" s="12" t="s">
        <v>9</v>
      </c>
      <c r="B13" s="11"/>
      <c r="D13" s="7" t="s">
        <v>29</v>
      </c>
      <c r="E13" s="4">
        <f>'Bollinger Bands'!G4</f>
        <v>21419.575000000001</v>
      </c>
      <c r="F13" s="7" t="s">
        <v>30</v>
      </c>
      <c r="G13" s="4">
        <f>'Bollinger Bands'!H4</f>
        <v>21428.502625664201</v>
      </c>
      <c r="H13" s="7" t="s">
        <v>31</v>
      </c>
      <c r="I13" s="4">
        <f>'Bollinger Bands'!I4</f>
        <v>21410.6473743358</v>
      </c>
    </row>
    <row r="14" spans="1:19" x14ac:dyDescent="0.3">
      <c r="A14" s="12" t="s">
        <v>10</v>
      </c>
      <c r="B14" s="11"/>
      <c r="D14" s="8" t="s">
        <v>24</v>
      </c>
      <c r="E14" s="4">
        <f>Oscillator!G3</f>
        <v>2.875</v>
      </c>
      <c r="F14" s="7" t="s">
        <v>22</v>
      </c>
      <c r="G14" s="4">
        <f>MAX(Oscillator!G3:G22)</f>
        <v>4.59375</v>
      </c>
      <c r="H14" s="8" t="s">
        <v>23</v>
      </c>
      <c r="I14" s="4">
        <f>MIN(Oscillator!G3:G22)</f>
        <v>-1.90625</v>
      </c>
    </row>
    <row r="15" spans="1:19" x14ac:dyDescent="0.3">
      <c r="A15" s="12" t="s">
        <v>11</v>
      </c>
      <c r="B15" s="11"/>
      <c r="D15" s="7" t="s">
        <v>25</v>
      </c>
      <c r="E15" s="4">
        <f>Momentum!G3</f>
        <v>3.5</v>
      </c>
      <c r="F15" s="7" t="s">
        <v>22</v>
      </c>
      <c r="G15" s="4">
        <f>MAX(Momentum!G3:G22)</f>
        <v>13.25</v>
      </c>
      <c r="H15" s="8" t="s">
        <v>23</v>
      </c>
      <c r="I15" s="4">
        <f>MIN(Momentum!G3:G22)</f>
        <v>-7.75</v>
      </c>
    </row>
    <row r="16" spans="1:19" x14ac:dyDescent="0.3">
      <c r="A16" s="12" t="s">
        <v>12</v>
      </c>
      <c r="B16" s="11"/>
      <c r="D16" s="7" t="s">
        <v>26</v>
      </c>
      <c r="E16" s="4">
        <f>RSI!G3</f>
        <v>59.954475282128364</v>
      </c>
      <c r="F16" s="7" t="s">
        <v>22</v>
      </c>
      <c r="G16" s="4">
        <f>MAX(RSI!G3:G22)</f>
        <v>66.071646696773257</v>
      </c>
      <c r="H16" s="8" t="s">
        <v>23</v>
      </c>
      <c r="I16" s="4">
        <f>MIN(RSI!G3:G22)</f>
        <v>40.870443330217199</v>
      </c>
    </row>
    <row r="17" spans="1:9" x14ac:dyDescent="0.3">
      <c r="A17" s="12" t="s">
        <v>13</v>
      </c>
      <c r="B17" s="11"/>
      <c r="D17" s="7" t="str">
        <f>IF(Parabolic!M3=1," Long"," Short")</f>
        <v xml:space="preserve"> Long</v>
      </c>
      <c r="E17" s="7" t="s">
        <v>27</v>
      </c>
      <c r="F17" s="4">
        <f>Parabolic!J3</f>
        <v>21414.936062815999</v>
      </c>
      <c r="G17" s="7" t="s">
        <v>28</v>
      </c>
      <c r="H17" s="4" t="str">
        <f>Parabolic!K3</f>
        <v/>
      </c>
    </row>
    <row r="19" spans="1:9" x14ac:dyDescent="0.3">
      <c r="A19" s="2" t="s">
        <v>0</v>
      </c>
      <c r="B19" s="2" t="s">
        <v>2</v>
      </c>
      <c r="D19" s="2" t="s">
        <v>16</v>
      </c>
      <c r="E19" s="2" t="s">
        <v>17</v>
      </c>
      <c r="F19" s="2" t="s">
        <v>18</v>
      </c>
      <c r="G19" s="2" t="s">
        <v>19</v>
      </c>
      <c r="H19" s="2" t="s">
        <v>20</v>
      </c>
      <c r="I19" s="2" t="s">
        <v>21</v>
      </c>
    </row>
    <row r="20" spans="1:9" x14ac:dyDescent="0.3">
      <c r="A20" s="2" t="s">
        <v>15</v>
      </c>
      <c r="B20" s="2">
        <v>5</v>
      </c>
      <c r="D20" s="4">
        <f>RTD("cqg.rtd", ,"ContractData",A20, "LastTrade",, "T")</f>
        <v>44978</v>
      </c>
      <c r="E20" s="4">
        <f>RTD("cqg.rtd", ,"ContractData",A20, "NetLastTradeToday",, "T")</f>
        <v>170</v>
      </c>
      <c r="F20" s="6">
        <f>RTD("cqg.rtd", ,"ContractData", A20, "PerCentNetLastTrade",, "T")/100</f>
        <v>3.7939653633279774E-3</v>
      </c>
      <c r="G20" s="4">
        <f>RTD("cqg.rtd", ,"ContractData",A20, "Open",, "T")</f>
        <v>44903</v>
      </c>
      <c r="H20" s="4">
        <f>RTD("cqg.rtd", ,"ContractData",A20, "High",, "T")</f>
        <v>45036</v>
      </c>
      <c r="I20" s="4">
        <f>RTD("cqg.rtd", ,"ContractData",A20, "Low",, "T")</f>
        <v>44871</v>
      </c>
    </row>
    <row r="21" spans="1:9" x14ac:dyDescent="0.3">
      <c r="A21" s="11" t="s">
        <v>8</v>
      </c>
      <c r="B21" s="11"/>
      <c r="D21" s="4">
        <f>'Moving Average'!L3</f>
        <v>44992.047619047597</v>
      </c>
      <c r="E21" s="2" t="str">
        <f>IF(D20&gt;D21," Uptrend"," Downtrend")</f>
        <v xml:space="preserve"> Downtrend</v>
      </c>
    </row>
    <row r="22" spans="1:9" x14ac:dyDescent="0.3">
      <c r="A22" s="12" t="s">
        <v>9</v>
      </c>
      <c r="B22" s="11"/>
      <c r="D22" s="7" t="s">
        <v>29</v>
      </c>
      <c r="E22" s="4">
        <f>'Bollinger Bands'!L4</f>
        <v>44992.75</v>
      </c>
      <c r="F22" s="7" t="s">
        <v>30</v>
      </c>
      <c r="G22" s="4">
        <f>'Bollinger Bands'!M4</f>
        <v>45024.699178393203</v>
      </c>
      <c r="H22" s="7" t="s">
        <v>31</v>
      </c>
      <c r="I22" s="4">
        <f>'Bollinger Bands'!N4</f>
        <v>44960.800821606797</v>
      </c>
    </row>
    <row r="23" spans="1:9" x14ac:dyDescent="0.3">
      <c r="A23" s="12" t="s">
        <v>10</v>
      </c>
      <c r="B23" s="11"/>
      <c r="D23" s="8" t="s">
        <v>24</v>
      </c>
      <c r="E23" s="2">
        <f>Oscillator!L3</f>
        <v>2</v>
      </c>
      <c r="F23" s="7" t="s">
        <v>22</v>
      </c>
      <c r="G23" s="4">
        <f>MAX(Oscillator!L3:L22)</f>
        <v>5.75</v>
      </c>
      <c r="H23" s="8" t="s">
        <v>23</v>
      </c>
      <c r="I23" s="4">
        <f>MIN(Oscillator!L3:L22)</f>
        <v>-13</v>
      </c>
    </row>
    <row r="24" spans="1:9" x14ac:dyDescent="0.3">
      <c r="A24" s="12" t="s">
        <v>11</v>
      </c>
      <c r="B24" s="11"/>
      <c r="D24" s="7" t="s">
        <v>25</v>
      </c>
      <c r="E24" s="4">
        <f>Momentum!L3</f>
        <v>-2</v>
      </c>
      <c r="F24" s="7" t="s">
        <v>22</v>
      </c>
      <c r="G24" s="4">
        <f>MAX(Momentum!L3:L22)</f>
        <v>22</v>
      </c>
      <c r="H24" s="8" t="s">
        <v>23</v>
      </c>
      <c r="I24" s="4">
        <f>MIN(Momentum!L3:L22)</f>
        <v>-41</v>
      </c>
    </row>
    <row r="25" spans="1:9" x14ac:dyDescent="0.3">
      <c r="A25" s="12" t="s">
        <v>12</v>
      </c>
      <c r="B25" s="11"/>
      <c r="D25" s="7" t="s">
        <v>26</v>
      </c>
      <c r="E25" s="4">
        <f>RSI!L3</f>
        <v>40.055034724711874</v>
      </c>
      <c r="F25" s="7" t="s">
        <v>22</v>
      </c>
      <c r="G25" s="4">
        <f>MAX(RSI!L3:L22)</f>
        <v>55.235303177526333</v>
      </c>
      <c r="H25" s="8" t="s">
        <v>23</v>
      </c>
      <c r="I25" s="4">
        <f>MIN(RSI!L3:L22)</f>
        <v>32.399839394440846</v>
      </c>
    </row>
    <row r="26" spans="1:9" x14ac:dyDescent="0.3">
      <c r="A26" s="12" t="s">
        <v>13</v>
      </c>
      <c r="B26" s="11"/>
      <c r="D26" s="7" t="str">
        <f>IF(Parabolic!T3=1," Long"," Short")</f>
        <v xml:space="preserve"> Short</v>
      </c>
      <c r="E26" s="7" t="s">
        <v>27</v>
      </c>
      <c r="F26" s="4" t="str">
        <f>Parabolic!Q3</f>
        <v/>
      </c>
      <c r="G26" s="7" t="s">
        <v>28</v>
      </c>
      <c r="H26" s="4">
        <f>Parabolic!R3</f>
        <v>45000.955894160899</v>
      </c>
    </row>
  </sheetData>
  <mergeCells count="19">
    <mergeCell ref="A23:B23"/>
    <mergeCell ref="A24:B24"/>
    <mergeCell ref="A25:B25"/>
    <mergeCell ref="A26:B26"/>
    <mergeCell ref="A15:B15"/>
    <mergeCell ref="A16:B16"/>
    <mergeCell ref="A17:B17"/>
    <mergeCell ref="A21:B21"/>
    <mergeCell ref="A22:B22"/>
    <mergeCell ref="A7:B7"/>
    <mergeCell ref="A8:B8"/>
    <mergeCell ref="A12:B12"/>
    <mergeCell ref="A13:B13"/>
    <mergeCell ref="A14:B14"/>
    <mergeCell ref="R1:S1"/>
    <mergeCell ref="A3:B3"/>
    <mergeCell ref="A4:B4"/>
    <mergeCell ref="A5:B5"/>
    <mergeCell ref="A6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647CE-3242-46C9-A842-B3552E4380E5}">
  <dimension ref="A1:L54"/>
  <sheetViews>
    <sheetView workbookViewId="0">
      <selection activeCell="B3" sqref="B3"/>
    </sheetView>
  </sheetViews>
  <sheetFormatPr defaultRowHeight="16.5" x14ac:dyDescent="0.3"/>
  <cols>
    <col min="1" max="1" width="12.625" style="2" bestFit="1" customWidth="1"/>
    <col min="2" max="2" width="8" style="2" bestFit="1" customWidth="1"/>
    <col min="6" max="6" width="12.625" bestFit="1" customWidth="1"/>
    <col min="7" max="7" width="8.375" bestFit="1" customWidth="1"/>
    <col min="11" max="11" width="12.625" bestFit="1" customWidth="1"/>
    <col min="12" max="12" width="8.375" bestFit="1" customWidth="1"/>
  </cols>
  <sheetData>
    <row r="1" spans="1:12" x14ac:dyDescent="0.3">
      <c r="A1" s="2" t="s">
        <v>0</v>
      </c>
      <c r="B1" s="2" t="s">
        <v>2</v>
      </c>
      <c r="F1" s="2" t="s">
        <v>0</v>
      </c>
      <c r="G1" s="2" t="s">
        <v>2</v>
      </c>
      <c r="K1" s="2" t="s">
        <v>0</v>
      </c>
      <c r="L1" s="2" t="s">
        <v>2</v>
      </c>
    </row>
    <row r="2" spans="1:12" x14ac:dyDescent="0.3">
      <c r="A2" s="2" t="str">
        <f>Main!A2</f>
        <v>EP</v>
      </c>
      <c r="B2" s="2">
        <f>Main!B2</f>
        <v>5</v>
      </c>
      <c r="F2" s="2" t="str">
        <f>Main!A11</f>
        <v>ENQ</v>
      </c>
      <c r="G2" s="2">
        <f>Main!B11</f>
        <v>5</v>
      </c>
      <c r="K2" s="2" t="str">
        <f>Main!A20</f>
        <v>YM</v>
      </c>
      <c r="L2" s="2">
        <f>Main!B20</f>
        <v>5</v>
      </c>
    </row>
    <row r="3" spans="1:12" x14ac:dyDescent="0.3">
      <c r="A3" s="3">
        <f>RTD("cqg.rtd",,"StudyData",A2,"MA","MAType=Sim,Period=21,InputChoice=Close","Time",B2,"0","all","","","False","T","ExcelInterval","")</f>
        <v>45630.315972222219</v>
      </c>
      <c r="B3" s="4">
        <f>RTD("cqg.rtd",,"StudyData",A2,"MA","MAType=Sim,Period=21,InputChoice=Close","MA",B2,"0","all","","","False","T","ExcelInterval","")</f>
        <v>6081.1309523809996</v>
      </c>
      <c r="F3" s="3">
        <f>RTD("cqg.rtd",,"StudyData",F2,"MA","MAType=Sim,Period=21,InputChoice=Close","Time",G2,"0","all","","","False","T","ExcelInterval","")</f>
        <v>45630.315972222219</v>
      </c>
      <c r="G3" s="4">
        <f>RTD("cqg.rtd",,"StudyData",F2,"MA","MAType=Sim,Period=21,InputChoice=Close","MA",G2,"0","all","","","False","T","ExcelInterval","")</f>
        <v>21419.9523809524</v>
      </c>
      <c r="K3" s="3">
        <f>RTD("cqg.rtd",,"StudyData",K2,"MA","MAType=Sim,Period=21,InputChoice=Close","Time",L2,"0","all","","","False","T","ExcelInterval","")</f>
        <v>45630.315972222219</v>
      </c>
      <c r="L3" s="4">
        <f>RTD("cqg.rtd",,"StudyData",K2,"MA","MAType=Sim,Period=21,InputChoice=Close","MA",L2,"0","all","","","False","T","ExcelInterval","")</f>
        <v>44992.047619047597</v>
      </c>
    </row>
    <row r="4" spans="1:12" x14ac:dyDescent="0.3">
      <c r="A4" s="3">
        <f>RTD("cqg.rtd",,"StudyData",A2,"MA","MAType=Sim,Period=21,InputChoice=Close","Time",B2,"-1","all","","","False","T","ExcelInterval","")</f>
        <v>45630.3125</v>
      </c>
      <c r="B4" s="4">
        <f>RTD("cqg.rtd",,"StudyData",A2,"MA","MAType=Sim,Period=21,InputChoice=Close","MA",B2,"-1","all","","","False","T","ExcelInterval","")</f>
        <v>6081.1071428571004</v>
      </c>
      <c r="F4" s="3">
        <f>RTD("cqg.rtd",,"StudyData",F2,"MA","MAType=Sim,Period=21,InputChoice=Close","Time",G2,"-1","all","","","False","T","ExcelInterval","")</f>
        <v>45630.3125</v>
      </c>
      <c r="G4" s="4">
        <f>RTD("cqg.rtd",,"StudyData",F2,"MA","MAType=Sim,Period=21,InputChoice=Close","MA",G2,"-1","all","","","False","T","ExcelInterval","")</f>
        <v>21419.571428571398</v>
      </c>
      <c r="K4" s="3">
        <f>RTD("cqg.rtd",,"StudyData",K2,"MA","MAType=Sim,Period=21,InputChoice=Close","Time",L2,"-1","all","","","False","T","ExcelInterval","")</f>
        <v>45630.3125</v>
      </c>
      <c r="L4" s="4">
        <f>RTD("cqg.rtd",,"StudyData",K2,"MA","MAType=Sim,Period=21,InputChoice=Close","MA",L2,"-1","all","","","False","T","ExcelInterval","")</f>
        <v>44992.380952380998</v>
      </c>
    </row>
    <row r="5" spans="1:12" x14ac:dyDescent="0.3">
      <c r="A5" s="3">
        <f>RTD("cqg.rtd",,"StudyData",A2,"MA","MAType=Sim,Period=21,InputChoice=Close","Time",B2,"-2","all","","","False","T","ExcelInterval","")</f>
        <v>45630.309027777781</v>
      </c>
      <c r="B5" s="4">
        <f>RTD("cqg.rtd",,"StudyData",A2,"MA","MAType=Sim,Period=21,InputChoice=Close","MA",B2,"-2","all","","","False","T","ExcelInterval","")</f>
        <v>6081.0357142857001</v>
      </c>
      <c r="F5" s="3">
        <f>RTD("cqg.rtd",,"StudyData",F2,"MA","MAType=Sim,Period=21,InputChoice=Close","Time",G2,"-2","all","","","False","T","ExcelInterval","")</f>
        <v>45630.309027777781</v>
      </c>
      <c r="G5" s="4">
        <f>RTD("cqg.rtd",,"StudyData",F2,"MA","MAType=Sim,Period=21,InputChoice=Close","MA",G2,"-2","all","","","False","T","ExcelInterval","")</f>
        <v>21418.880952381001</v>
      </c>
      <c r="K5" s="3">
        <f>RTD("cqg.rtd",,"StudyData",K2,"MA","MAType=Sim,Period=21,InputChoice=Close","Time",L2,"-2","all","","","False","T","ExcelInterval","")</f>
        <v>45630.309027777781</v>
      </c>
      <c r="L5" s="4">
        <f>RTD("cqg.rtd",,"StudyData",K2,"MA","MAType=Sim,Period=21,InputChoice=Close","MA",L2,"-2","all","","","False","T","ExcelInterval","")</f>
        <v>44993.666666666701</v>
      </c>
    </row>
    <row r="6" spans="1:12" x14ac:dyDescent="0.3">
      <c r="A6" s="3">
        <f>RTD("cqg.rtd",,"StudyData",A2,"MA","MAType=Sim,Period=21,InputChoice=Close","Time",B2,"-3","all","","","False","T","ExcelInterval","")</f>
        <v>45630.305555555555</v>
      </c>
      <c r="B6" s="4">
        <f>RTD("cqg.rtd",,"StudyData",A2,"MA","MAType=Sim,Period=21,InputChoice=Close","MA",B2,"-3","all","","","False","T","ExcelInterval","")</f>
        <v>6081.0119047619</v>
      </c>
      <c r="F6" s="3">
        <f>RTD("cqg.rtd",,"StudyData",F2,"MA","MAType=Sim,Period=21,InputChoice=Close","Time",G2,"-3","all","","","False","T","ExcelInterval","")</f>
        <v>45630.305555555555</v>
      </c>
      <c r="G6" s="4">
        <f>RTD("cqg.rtd",,"StudyData",F2,"MA","MAType=Sim,Period=21,InputChoice=Close","MA",G2,"-3","all","","","False","T","ExcelInterval","")</f>
        <v>21418.785714285699</v>
      </c>
      <c r="K6" s="3">
        <f>RTD("cqg.rtd",,"StudyData",K2,"MA","MAType=Sim,Period=21,InputChoice=Close","Time",L2,"-3","all","","","False","T","ExcelInterval","")</f>
        <v>45630.305555555555</v>
      </c>
      <c r="L6" s="4">
        <f>RTD("cqg.rtd",,"StudyData",K2,"MA","MAType=Sim,Period=21,InputChoice=Close","MA",L2,"-3","all","","","False","T","ExcelInterval","")</f>
        <v>44995.428571428602</v>
      </c>
    </row>
    <row r="7" spans="1:12" x14ac:dyDescent="0.3">
      <c r="A7" s="3">
        <f>RTD("cqg.rtd",,"StudyData",A2,"MA","MAType=Sim,Period=21,InputChoice=Close","Time",B2,"-4","all","","","False","T","ExcelInterval","")</f>
        <v>45630.302083333336</v>
      </c>
      <c r="B7" s="4">
        <f>RTD("cqg.rtd",,"StudyData",A2,"MA","MAType=Sim,Period=21,InputChoice=Close","MA",B2,"-4","all","","","False","T","ExcelInterval","")</f>
        <v>6081.0119047619</v>
      </c>
      <c r="F7" s="3">
        <f>RTD("cqg.rtd",,"StudyData",F2,"MA","MAType=Sim,Period=21,InputChoice=Close","Time",G2,"-4","all","","","False","T","ExcelInterval","")</f>
        <v>45630.302083333336</v>
      </c>
      <c r="G7" s="4">
        <f>RTD("cqg.rtd",,"StudyData",F2,"MA","MAType=Sim,Period=21,InputChoice=Close","MA",G2,"-4","all","","","False","T","ExcelInterval","")</f>
        <v>21418.6071428572</v>
      </c>
      <c r="K7" s="3">
        <f>RTD("cqg.rtd",,"StudyData",K2,"MA","MAType=Sim,Period=21,InputChoice=Close","Time",L2,"-4","all","","","False","T","ExcelInterval","")</f>
        <v>45630.302083333336</v>
      </c>
      <c r="L7" s="4">
        <f>RTD("cqg.rtd",,"StudyData",K2,"MA","MAType=Sim,Period=21,InputChoice=Close","MA",L2,"-4","all","","","False","T","ExcelInterval","")</f>
        <v>44997.666666666701</v>
      </c>
    </row>
    <row r="8" spans="1:12" x14ac:dyDescent="0.3">
      <c r="A8" s="3">
        <f>RTD("cqg.rtd",,"StudyData",A2,"MA","MAType=Sim,Period=21,InputChoice=Close","Time",B2,"-5","all","","","False","T","ExcelInterval","")</f>
        <v>45630.298611111109</v>
      </c>
      <c r="B8" s="4">
        <f>RTD("cqg.rtd",,"StudyData",A2,"MA","MAType=Sim,Period=21,InputChoice=Close","MA",B2,"-5","all","","","False","T","ExcelInterval","")</f>
        <v>6080.9404761904998</v>
      </c>
      <c r="F8" s="3">
        <f>RTD("cqg.rtd",,"StudyData",F2,"MA","MAType=Sim,Period=21,InputChoice=Close","Time",G2,"-5","all","","","False","T","ExcelInterval","")</f>
        <v>45630.298611111109</v>
      </c>
      <c r="G8" s="4">
        <f>RTD("cqg.rtd",,"StudyData",F2,"MA","MAType=Sim,Period=21,InputChoice=Close","MA",G2,"-5","all","","","False","T","ExcelInterval","")</f>
        <v>21418.476190476202</v>
      </c>
      <c r="K8" s="3">
        <f>RTD("cqg.rtd",,"StudyData",K2,"MA","MAType=Sim,Period=21,InputChoice=Close","Time",L2,"-5","all","","","False","T","ExcelInterval","")</f>
        <v>45630.298611111109</v>
      </c>
      <c r="L8" s="4">
        <f>RTD("cqg.rtd",,"StudyData",K2,"MA","MAType=Sim,Period=21,InputChoice=Close","MA",L2,"-5","all","","","False","T","ExcelInterval","")</f>
        <v>44999.666666666701</v>
      </c>
    </row>
    <row r="9" spans="1:12" x14ac:dyDescent="0.3">
      <c r="A9" s="3">
        <f>RTD("cqg.rtd",,"StudyData",A2,"MA","MAType=Sim,Period=21,InputChoice=Close","Time",B2,"-6","all","","","False","T","ExcelInterval","")</f>
        <v>45630.295138888891</v>
      </c>
      <c r="B9" s="4">
        <f>RTD("cqg.rtd",,"StudyData",A2,"MA","MAType=Sim,Period=21,InputChoice=Close","MA",B2,"-6","all","","","False","T","ExcelInterval","")</f>
        <v>6080.8333333333003</v>
      </c>
      <c r="F9" s="3">
        <f>RTD("cqg.rtd",,"StudyData",F2,"MA","MAType=Sim,Period=21,InputChoice=Close","Time",G2,"-6","all","","","False","T","ExcelInterval","")</f>
        <v>45630.295138888891</v>
      </c>
      <c r="G9" s="4">
        <f>RTD("cqg.rtd",,"StudyData",F2,"MA","MAType=Sim,Period=21,InputChoice=Close","MA",G2,"-6","all","","","False","T","ExcelInterval","")</f>
        <v>21418.011904761901</v>
      </c>
      <c r="K9" s="3">
        <f>RTD("cqg.rtd",,"StudyData",K2,"MA","MAType=Sim,Period=21,InputChoice=Close","Time",L2,"-6","all","","","False","T","ExcelInterval","")</f>
        <v>45630.295138888891</v>
      </c>
      <c r="L9" s="4">
        <f>RTD("cqg.rtd",,"StudyData",K2,"MA","MAType=Sim,Period=21,InputChoice=Close","MA",L2,"-6","all","","","False","T","ExcelInterval","")</f>
        <v>45001.238095238099</v>
      </c>
    </row>
    <row r="10" spans="1:12" x14ac:dyDescent="0.3">
      <c r="A10" s="3">
        <f>RTD("cqg.rtd",,"StudyData",A2,"MA","MAType=Sim,Period=21,InputChoice=Close","Time",B2,"-7","all","","","False","T","ExcelInterval","")</f>
        <v>45630.291666666664</v>
      </c>
      <c r="B10" s="4">
        <f>RTD("cqg.rtd",,"StudyData",A2,"MA","MAType=Sim,Period=21,InputChoice=Close","MA",B2,"-7","all","","","False","T","ExcelInterval","")</f>
        <v>6080.7380952381</v>
      </c>
      <c r="F10" s="3">
        <f>RTD("cqg.rtd",,"StudyData",F2,"MA","MAType=Sim,Period=21,InputChoice=Close","Time",G2,"-7","all","","","False","T","ExcelInterval","")</f>
        <v>45630.291666666664</v>
      </c>
      <c r="G10" s="4">
        <f>RTD("cqg.rtd",,"StudyData",F2,"MA","MAType=Sim,Period=21,InputChoice=Close","MA",G2,"-7","all","","","False","T","ExcelInterval","")</f>
        <v>21417.726190476202</v>
      </c>
      <c r="K10" s="3">
        <f>RTD("cqg.rtd",,"StudyData",K2,"MA","MAType=Sim,Period=21,InputChoice=Close","Time",L2,"-7","all","","","False","T","ExcelInterval","")</f>
        <v>45630.291666666664</v>
      </c>
      <c r="L10" s="4">
        <f>RTD("cqg.rtd",,"StudyData",K2,"MA","MAType=Sim,Period=21,InputChoice=Close","MA",L2,"-7","all","","","False","T","ExcelInterval","")</f>
        <v>45002.333333333299</v>
      </c>
    </row>
    <row r="11" spans="1:12" x14ac:dyDescent="0.3">
      <c r="A11" s="3">
        <f>RTD("cqg.rtd",,"StudyData",A2,"MA","MAType=Sim,Period=21,InputChoice=Close","Time",B2,"-8","all","","","False","T","ExcelInterval","")</f>
        <v>45630.288194444445</v>
      </c>
      <c r="B11" s="4">
        <f>RTD("cqg.rtd",,"StudyData",A2,"MA","MAType=Sim,Period=21,InputChoice=Close","MA",B2,"-8","all","","","False","T","ExcelInterval","")</f>
        <v>6080.6666666666997</v>
      </c>
      <c r="F11" s="3">
        <f>RTD("cqg.rtd",,"StudyData",F2,"MA","MAType=Sim,Period=21,InputChoice=Close","Time",G2,"-8","all","","","False","T","ExcelInterval","")</f>
        <v>45630.288194444445</v>
      </c>
      <c r="G11" s="4">
        <f>RTD("cqg.rtd",,"StudyData",F2,"MA","MAType=Sim,Period=21,InputChoice=Close","MA",G2,"-8","all","","","False","T","ExcelInterval","")</f>
        <v>21417.8571428572</v>
      </c>
      <c r="K11" s="3">
        <f>RTD("cqg.rtd",,"StudyData",K2,"MA","MAType=Sim,Period=21,InputChoice=Close","Time",L2,"-8","all","","","False","T","ExcelInterval","")</f>
        <v>45630.288194444445</v>
      </c>
      <c r="L11" s="4">
        <f>RTD("cqg.rtd",,"StudyData",K2,"MA","MAType=Sim,Period=21,InputChoice=Close","MA",L2,"-8","all","","","False","T","ExcelInterval","")</f>
        <v>45003.285714285703</v>
      </c>
    </row>
    <row r="12" spans="1:12" x14ac:dyDescent="0.3">
      <c r="A12" s="3">
        <f>RTD("cqg.rtd",,"StudyData",A2,"MA","MAType=Sim,Period=21,InputChoice=Close","Time",B2,"-9","all","","","False","T","ExcelInterval","")</f>
        <v>45630.284722222219</v>
      </c>
      <c r="B12" s="4">
        <f>RTD("cqg.rtd",,"StudyData",A2,"MA","MAType=Sim,Period=21,InputChoice=Close","MA",B2,"-9","all","","","False","T","ExcelInterval","")</f>
        <v>6080.7142857142999</v>
      </c>
      <c r="F12" s="3">
        <f>RTD("cqg.rtd",,"StudyData",F2,"MA","MAType=Sim,Period=21,InputChoice=Close","Time",G2,"-9","all","","","False","T","ExcelInterval","")</f>
        <v>45630.284722222219</v>
      </c>
      <c r="G12" s="4">
        <f>RTD("cqg.rtd",,"StudyData",F2,"MA","MAType=Sim,Period=21,InputChoice=Close","MA",G2,"-9","all","","","False","T","ExcelInterval","")</f>
        <v>21418.3690476191</v>
      </c>
      <c r="K12" s="3">
        <f>RTD("cqg.rtd",,"StudyData",K2,"MA","MAType=Sim,Period=21,InputChoice=Close","Time",L2,"-9","all","","","False","T","ExcelInterval","")</f>
        <v>45630.284722222219</v>
      </c>
      <c r="L12" s="4">
        <f>RTD("cqg.rtd",,"StudyData",K2,"MA","MAType=Sim,Period=21,InputChoice=Close","MA",L2,"-9","all","","","False","T","ExcelInterval","")</f>
        <v>45005.428571428602</v>
      </c>
    </row>
    <row r="13" spans="1:12" x14ac:dyDescent="0.3">
      <c r="A13" s="3">
        <f>RTD("cqg.rtd",,"StudyData",A2,"MA","MAType=Sim,Period=21,InputChoice=Close","Time",B2,"-10","all","","","False","T","ExcelInterval","")</f>
        <v>45630.28125</v>
      </c>
      <c r="B13" s="4">
        <f>RTD("cqg.rtd",,"StudyData",A2,"MA","MAType=Sim,Period=21,InputChoice=Close","MA",B2,"-10","all","","","False","T","ExcelInterval","")</f>
        <v>6080.6547619047997</v>
      </c>
      <c r="F13" s="3">
        <f>RTD("cqg.rtd",,"StudyData",F2,"MA","MAType=Sim,Period=21,InputChoice=Close","Time",G2,"-10","all","","","False","T","ExcelInterval","")</f>
        <v>45630.28125</v>
      </c>
      <c r="G13" s="4">
        <f>RTD("cqg.rtd",,"StudyData",F2,"MA","MAType=Sim,Period=21,InputChoice=Close","MA",G2,"-10","all","","","False","T","ExcelInterval","")</f>
        <v>21418.142857142899</v>
      </c>
      <c r="K13" s="3">
        <f>RTD("cqg.rtd",,"StudyData",K2,"MA","MAType=Sim,Period=21,InputChoice=Close","Time",L2,"-10","all","","","False","T","ExcelInterval","")</f>
        <v>45630.28125</v>
      </c>
      <c r="L13" s="4">
        <f>RTD("cqg.rtd",,"StudyData",K2,"MA","MAType=Sim,Period=21,InputChoice=Close","MA",L2,"-10","all","","","False","T","ExcelInterval","")</f>
        <v>45007.714285714297</v>
      </c>
    </row>
    <row r="14" spans="1:12" x14ac:dyDescent="0.3">
      <c r="A14" s="3">
        <f>RTD("cqg.rtd",,"StudyData",A2,"MA","MAType=Sim,Period=21,InputChoice=Close","Time",B2,"-11","all","","","False","T","ExcelInterval","")</f>
        <v>45630.277777777781</v>
      </c>
      <c r="B14" s="4">
        <f>RTD("cqg.rtd",,"StudyData",A2,"MA","MAType=Sim,Period=21,InputChoice=Close","MA",B2,"-11","all","","","False","T","ExcelInterval","")</f>
        <v>6080.5476190476002</v>
      </c>
      <c r="F14" s="3">
        <f>RTD("cqg.rtd",,"StudyData",F2,"MA","MAType=Sim,Period=21,InputChoice=Close","Time",G2,"-11","all","","","False","T","ExcelInterval","")</f>
        <v>45630.277777777781</v>
      </c>
      <c r="G14" s="4">
        <f>RTD("cqg.rtd",,"StudyData",F2,"MA","MAType=Sim,Period=21,InputChoice=Close","MA",G2,"-11","all","","","False","T","ExcelInterval","")</f>
        <v>21417.488095238099</v>
      </c>
      <c r="K14" s="3">
        <f>RTD("cqg.rtd",,"StudyData",K2,"MA","MAType=Sim,Period=21,InputChoice=Close","Time",L2,"-11","all","","","False","T","ExcelInterval","")</f>
        <v>45630.277777777781</v>
      </c>
      <c r="L14" s="4">
        <f>RTD("cqg.rtd",,"StudyData",K2,"MA","MAType=Sim,Period=21,InputChoice=Close","MA",L2,"-11","all","","","False","T","ExcelInterval","")</f>
        <v>45009.952380952403</v>
      </c>
    </row>
    <row r="15" spans="1:12" x14ac:dyDescent="0.3">
      <c r="A15" s="3">
        <f>RTD("cqg.rtd",,"StudyData",A2,"MA","MAType=Sim,Period=21,InputChoice=Close","Time",B2,"-12","all","","","False","T","ExcelInterval","")</f>
        <v>45630.274305555555</v>
      </c>
      <c r="B15" s="4">
        <f>RTD("cqg.rtd",,"StudyData",A2,"MA","MAType=Sim,Period=21,InputChoice=Close","MA",B2,"-12","all","","","False","T","ExcelInterval","")</f>
        <v>6080.4642857142999</v>
      </c>
      <c r="F15" s="3">
        <f>RTD("cqg.rtd",,"StudyData",F2,"MA","MAType=Sim,Period=21,InputChoice=Close","Time",G2,"-12","all","","","False","T","ExcelInterval","")</f>
        <v>45630.274305555555</v>
      </c>
      <c r="G15" s="4">
        <f>RTD("cqg.rtd",,"StudyData",F2,"MA","MAType=Sim,Period=21,InputChoice=Close","MA",G2,"-12","all","","","False","T","ExcelInterval","")</f>
        <v>21416.940476190499</v>
      </c>
      <c r="K15" s="3">
        <f>RTD("cqg.rtd",,"StudyData",K2,"MA","MAType=Sim,Period=21,InputChoice=Close","Time",L2,"-12","all","","","False","T","ExcelInterval","")</f>
        <v>45630.274305555555</v>
      </c>
      <c r="L15" s="4">
        <f>RTD("cqg.rtd",,"StudyData",K2,"MA","MAType=Sim,Period=21,InputChoice=Close","MA",L2,"-12","all","","","False","T","ExcelInterval","")</f>
        <v>45011.523809523802</v>
      </c>
    </row>
    <row r="16" spans="1:12" x14ac:dyDescent="0.3">
      <c r="A16" s="3">
        <f>RTD("cqg.rtd",,"StudyData",A2,"MA","MAType=Sim,Period=21,InputChoice=Close","Time",B2,"-13","all","","","False","T","ExcelInterval","")</f>
        <v>45630.270833333336</v>
      </c>
      <c r="B16" s="4">
        <f>RTD("cqg.rtd",,"StudyData",A2,"MA","MAType=Sim,Period=21,InputChoice=Close","MA",B2,"-13","all","","","False","T","ExcelInterval","")</f>
        <v>6080.3452380952003</v>
      </c>
      <c r="F16" s="3">
        <f>RTD("cqg.rtd",,"StudyData",F2,"MA","MAType=Sim,Period=21,InputChoice=Close","Time",G2,"-13","all","","","False","T","ExcelInterval","")</f>
        <v>45630.270833333336</v>
      </c>
      <c r="G16" s="4">
        <f>RTD("cqg.rtd",,"StudyData",F2,"MA","MAType=Sim,Period=21,InputChoice=Close","MA",G2,"-13","all","","","False","T","ExcelInterval","")</f>
        <v>21416.321428571398</v>
      </c>
      <c r="K16" s="3">
        <f>RTD("cqg.rtd",,"StudyData",K2,"MA","MAType=Sim,Period=21,InputChoice=Close","Time",L2,"-13","all","","","False","T","ExcelInterval","")</f>
        <v>45630.270833333336</v>
      </c>
      <c r="L16" s="4">
        <f>RTD("cqg.rtd",,"StudyData",K2,"MA","MAType=Sim,Period=21,InputChoice=Close","MA",L2,"-13","all","","","False","T","ExcelInterval","")</f>
        <v>45012.714285714297</v>
      </c>
    </row>
    <row r="17" spans="1:12" x14ac:dyDescent="0.3">
      <c r="A17" s="3">
        <f>RTD("cqg.rtd",,"StudyData",A2,"MA","MAType=Sim,Period=21,InputChoice=Close","Time",B2,"-14","all","","","False","T","ExcelInterval","")</f>
        <v>45630.267361111109</v>
      </c>
      <c r="B17" s="4">
        <f>RTD("cqg.rtd",,"StudyData",A2,"MA","MAType=Sim,Period=21,InputChoice=Close","MA",B2,"-14","all","","","False","T","ExcelInterval","")</f>
        <v>6080.2142857142999</v>
      </c>
      <c r="F17" s="3">
        <f>RTD("cqg.rtd",,"StudyData",F2,"MA","MAType=Sim,Period=21,InputChoice=Close","Time",G2,"-14","all","","","False","T","ExcelInterval","")</f>
        <v>45630.267361111109</v>
      </c>
      <c r="G17" s="4">
        <f>RTD("cqg.rtd",,"StudyData",F2,"MA","MAType=Sim,Period=21,InputChoice=Close","MA",G2,"-14","all","","","False","T","ExcelInterval","")</f>
        <v>21415.583333333299</v>
      </c>
      <c r="K17" s="3">
        <f>RTD("cqg.rtd",,"StudyData",K2,"MA","MAType=Sim,Period=21,InputChoice=Close","Time",L2,"-14","all","","","False","T","ExcelInterval","")</f>
        <v>45630.267361111109</v>
      </c>
      <c r="L17" s="4">
        <f>RTD("cqg.rtd",,"StudyData",K2,"MA","MAType=Sim,Period=21,InputChoice=Close","MA",L2,"-14","all","","","False","T","ExcelInterval","")</f>
        <v>45014.142857142899</v>
      </c>
    </row>
    <row r="18" spans="1:12" x14ac:dyDescent="0.3">
      <c r="A18" s="3">
        <f>RTD("cqg.rtd",,"StudyData",A2,"MA","MAType=Sim,Period=21,InputChoice=Close","Time",B2,"-15","all","","","False","T","ExcelInterval","")</f>
        <v>45630.263888888891</v>
      </c>
      <c r="B18" s="4">
        <f>RTD("cqg.rtd",,"StudyData",A2,"MA","MAType=Sim,Period=21,InputChoice=Close","MA",B2,"-15","all","","","False","T","ExcelInterval","")</f>
        <v>6080.0952380952003</v>
      </c>
      <c r="F18" s="3">
        <f>RTD("cqg.rtd",,"StudyData",F2,"MA","MAType=Sim,Period=21,InputChoice=Close","Time",G2,"-15","all","","","False","T","ExcelInterval","")</f>
        <v>45630.263888888891</v>
      </c>
      <c r="G18" s="4">
        <f>RTD("cqg.rtd",,"StudyData",F2,"MA","MAType=Sim,Period=21,InputChoice=Close","MA",G2,"-15","all","","","False","T","ExcelInterval","")</f>
        <v>21414.940476190499</v>
      </c>
      <c r="K18" s="3">
        <f>RTD("cqg.rtd",,"StudyData",K2,"MA","MAType=Sim,Period=21,InputChoice=Close","Time",L2,"-15","all","","","False","T","ExcelInterval","")</f>
        <v>45630.263888888891</v>
      </c>
      <c r="L18" s="4">
        <f>RTD("cqg.rtd",,"StudyData",K2,"MA","MAType=Sim,Period=21,InputChoice=Close","MA",L2,"-15","all","","","False","T","ExcelInterval","")</f>
        <v>45014.9047619048</v>
      </c>
    </row>
    <row r="19" spans="1:12" x14ac:dyDescent="0.3">
      <c r="A19" s="3">
        <f>RTD("cqg.rtd",,"StudyData",A2,"MA","MAType=Sim,Period=21,InputChoice=Close","Time",B2,"-16","all","","","False","T","ExcelInterval","")</f>
        <v>45630.260416666664</v>
      </c>
      <c r="B19" s="4">
        <f>RTD("cqg.rtd",,"StudyData",A2,"MA","MAType=Sim,Period=21,InputChoice=Close","MA",B2,"-16","all","","","False","T","ExcelInterval","")</f>
        <v>6079.8809523809996</v>
      </c>
      <c r="F19" s="3">
        <f>RTD("cqg.rtd",,"StudyData",F2,"MA","MAType=Sim,Period=21,InputChoice=Close","Time",G2,"-16","all","","","False","T","ExcelInterval","")</f>
        <v>45630.260416666664</v>
      </c>
      <c r="G19" s="4">
        <f>RTD("cqg.rtd",,"StudyData",F2,"MA","MAType=Sim,Period=21,InputChoice=Close","MA",G2,"-16","all","","","False","T","ExcelInterval","")</f>
        <v>21413.9523809524</v>
      </c>
      <c r="K19" s="3">
        <f>RTD("cqg.rtd",,"StudyData",K2,"MA","MAType=Sim,Period=21,InputChoice=Close","Time",L2,"-16","all","","","False","T","ExcelInterval","")</f>
        <v>45630.260416666664</v>
      </c>
      <c r="L19" s="4">
        <f>RTD("cqg.rtd",,"StudyData",K2,"MA","MAType=Sim,Period=21,InputChoice=Close","MA",L2,"-16","all","","","False","T","ExcelInterval","")</f>
        <v>45014.571428571398</v>
      </c>
    </row>
    <row r="20" spans="1:12" x14ac:dyDescent="0.3">
      <c r="A20" s="3">
        <f>RTD("cqg.rtd",,"StudyData",A2,"MA","MAType=Sim,Period=21,InputChoice=Close","Time",B2,"-17","all","","","False","T","ExcelInterval","")</f>
        <v>45630.256944444445</v>
      </c>
      <c r="B20" s="4">
        <f>RTD("cqg.rtd",,"StudyData",A2,"MA","MAType=Sim,Period=21,InputChoice=Close","MA",B2,"-17","all","","","False","T","ExcelInterval","")</f>
        <v>6079.6309523809996</v>
      </c>
      <c r="F20" s="3">
        <f>RTD("cqg.rtd",,"StudyData",F2,"MA","MAType=Sim,Period=21,InputChoice=Close","Time",G2,"-17","all","","","False","T","ExcelInterval","")</f>
        <v>45630.256944444445</v>
      </c>
      <c r="G20" s="4">
        <f>RTD("cqg.rtd",,"StudyData",F2,"MA","MAType=Sim,Period=21,InputChoice=Close","MA",G2,"-17","all","","","False","T","ExcelInterval","")</f>
        <v>21412.892857142899</v>
      </c>
      <c r="K20" s="3">
        <f>RTD("cqg.rtd",,"StudyData",K2,"MA","MAType=Sim,Period=21,InputChoice=Close","Time",L2,"-17","all","","","False","T","ExcelInterval","")</f>
        <v>45630.256944444445</v>
      </c>
      <c r="L20" s="4">
        <f>RTD("cqg.rtd",,"StudyData",K2,"MA","MAType=Sim,Period=21,InputChoice=Close","MA",L2,"-17","all","","","False","T","ExcelInterval","")</f>
        <v>45014</v>
      </c>
    </row>
    <row r="21" spans="1:12" x14ac:dyDescent="0.3">
      <c r="A21" s="3">
        <f>RTD("cqg.rtd",,"StudyData",A2,"MA","MAType=Sim,Period=21,InputChoice=Close","Time",B2,"-18","all","","","False","T","ExcelInterval","")</f>
        <v>45630.253472222219</v>
      </c>
      <c r="B21" s="4">
        <f>RTD("cqg.rtd",,"StudyData",A2,"MA","MAType=Sim,Period=21,InputChoice=Close","MA",B2,"-18","all","","","False","T","ExcelInterval","")</f>
        <v>6079.3809523809996</v>
      </c>
      <c r="F21" s="3">
        <f>RTD("cqg.rtd",,"StudyData",F2,"MA","MAType=Sim,Period=21,InputChoice=Close","Time",G2,"-18","all","","","False","T","ExcelInterval","")</f>
        <v>45630.253472222219</v>
      </c>
      <c r="G21" s="4">
        <f>RTD("cqg.rtd",,"StudyData",F2,"MA","MAType=Sim,Period=21,InputChoice=Close","MA",G2,"-18","all","","","False","T","ExcelInterval","")</f>
        <v>21411.833333333299</v>
      </c>
      <c r="K21" s="3">
        <f>RTD("cqg.rtd",,"StudyData",K2,"MA","MAType=Sim,Period=21,InputChoice=Close","Time",L2,"-18","all","","","False","T","ExcelInterval","")</f>
        <v>45630.253472222219</v>
      </c>
      <c r="L21" s="4">
        <f>RTD("cqg.rtd",,"StudyData",K2,"MA","MAType=Sim,Period=21,InputChoice=Close","MA",L2,"-18","all","","","False","T","ExcelInterval","")</f>
        <v>45013.0952380952</v>
      </c>
    </row>
    <row r="22" spans="1:12" x14ac:dyDescent="0.3">
      <c r="A22" s="3">
        <f>RTD("cqg.rtd",,"StudyData",A2,"MA","MAType=Sim,Period=21,InputChoice=Close","Time",B2,"-19","all","","","False","T","ExcelInterval","")</f>
        <v>45630.25</v>
      </c>
      <c r="B22" s="4">
        <f>RTD("cqg.rtd",,"StudyData",A2,"MA","MAType=Sim,Period=21,InputChoice=Close","MA",B2,"-19","all","","","False","T","ExcelInterval","")</f>
        <v>6079.0595238095002</v>
      </c>
      <c r="F22" s="3">
        <f>RTD("cqg.rtd",,"StudyData",F2,"MA","MAType=Sim,Period=21,InputChoice=Close","Time",G2,"-19","all","","","False","T","ExcelInterval","")</f>
        <v>45630.25</v>
      </c>
      <c r="G22" s="4">
        <f>RTD("cqg.rtd",,"StudyData",F2,"MA","MAType=Sim,Period=21,InputChoice=Close","MA",G2,"-19","all","","","False","T","ExcelInterval","")</f>
        <v>21410.4523809524</v>
      </c>
      <c r="K22" s="3">
        <f>RTD("cqg.rtd",,"StudyData",K2,"MA","MAType=Sim,Period=21,InputChoice=Close","Time",L2,"-19","all","","","False","T","ExcelInterval","")</f>
        <v>45630.25</v>
      </c>
      <c r="L22" s="4">
        <f>RTD("cqg.rtd",,"StudyData",K2,"MA","MAType=Sim,Period=21,InputChoice=Close","MA",L2,"-19","all","","","False","T","ExcelInterval","")</f>
        <v>45011.857142857203</v>
      </c>
    </row>
    <row r="23" spans="1:12" x14ac:dyDescent="0.3">
      <c r="A23"/>
      <c r="B23"/>
    </row>
    <row r="24" spans="1:12" x14ac:dyDescent="0.3">
      <c r="A24"/>
      <c r="B24"/>
    </row>
    <row r="25" spans="1:12" x14ac:dyDescent="0.3">
      <c r="A25"/>
      <c r="B25"/>
    </row>
    <row r="26" spans="1:12" x14ac:dyDescent="0.3">
      <c r="A26"/>
      <c r="B26"/>
    </row>
    <row r="27" spans="1:12" x14ac:dyDescent="0.3">
      <c r="A27"/>
      <c r="B27"/>
    </row>
    <row r="28" spans="1:12" x14ac:dyDescent="0.3">
      <c r="A28"/>
      <c r="B28"/>
    </row>
    <row r="29" spans="1:12" x14ac:dyDescent="0.3">
      <c r="A29"/>
      <c r="B29"/>
    </row>
    <row r="30" spans="1:12" x14ac:dyDescent="0.3">
      <c r="A30"/>
      <c r="B30"/>
    </row>
    <row r="31" spans="1:12" x14ac:dyDescent="0.3">
      <c r="A31"/>
      <c r="B31"/>
    </row>
    <row r="32" spans="1:12" x14ac:dyDescent="0.3">
      <c r="A32"/>
      <c r="B32"/>
    </row>
    <row r="33" spans="1:2" x14ac:dyDescent="0.3">
      <c r="A33"/>
      <c r="B33"/>
    </row>
    <row r="34" spans="1:2" x14ac:dyDescent="0.3">
      <c r="A34"/>
      <c r="B34"/>
    </row>
    <row r="35" spans="1:2" x14ac:dyDescent="0.3">
      <c r="A35"/>
      <c r="B35"/>
    </row>
    <row r="36" spans="1:2" x14ac:dyDescent="0.3">
      <c r="A36"/>
      <c r="B36"/>
    </row>
    <row r="37" spans="1:2" x14ac:dyDescent="0.3">
      <c r="A37"/>
      <c r="B37"/>
    </row>
    <row r="38" spans="1:2" x14ac:dyDescent="0.3">
      <c r="A38"/>
      <c r="B38"/>
    </row>
    <row r="39" spans="1:2" x14ac:dyDescent="0.3">
      <c r="A39"/>
      <c r="B39"/>
    </row>
    <row r="40" spans="1:2" x14ac:dyDescent="0.3">
      <c r="A40"/>
      <c r="B40"/>
    </row>
    <row r="41" spans="1:2" x14ac:dyDescent="0.3">
      <c r="A41"/>
      <c r="B41"/>
    </row>
    <row r="42" spans="1:2" x14ac:dyDescent="0.3">
      <c r="A42"/>
      <c r="B42"/>
    </row>
    <row r="43" spans="1:2" x14ac:dyDescent="0.3">
      <c r="A43"/>
      <c r="B43"/>
    </row>
    <row r="44" spans="1:2" x14ac:dyDescent="0.3">
      <c r="A44"/>
      <c r="B44"/>
    </row>
    <row r="45" spans="1:2" x14ac:dyDescent="0.3">
      <c r="A45"/>
      <c r="B45"/>
    </row>
    <row r="46" spans="1:2" x14ac:dyDescent="0.3">
      <c r="A46"/>
      <c r="B46"/>
    </row>
    <row r="47" spans="1:2" x14ac:dyDescent="0.3">
      <c r="A47"/>
      <c r="B47"/>
    </row>
    <row r="48" spans="1:2" x14ac:dyDescent="0.3">
      <c r="A48"/>
      <c r="B48"/>
    </row>
    <row r="49" spans="1:2" x14ac:dyDescent="0.3">
      <c r="A49"/>
      <c r="B49"/>
    </row>
    <row r="50" spans="1:2" x14ac:dyDescent="0.3">
      <c r="A50"/>
      <c r="B50"/>
    </row>
    <row r="51" spans="1:2" x14ac:dyDescent="0.3">
      <c r="A51"/>
      <c r="B51"/>
    </row>
    <row r="52" spans="1:2" x14ac:dyDescent="0.3">
      <c r="A52"/>
      <c r="B52"/>
    </row>
    <row r="53" spans="1:2" x14ac:dyDescent="0.3">
      <c r="A53"/>
      <c r="B53"/>
    </row>
    <row r="54" spans="1:2" x14ac:dyDescent="0.3">
      <c r="A54"/>
      <c r="B5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6FD86-FD6E-4CA5-BBE1-2534D68FA14B}">
  <dimension ref="A1:N22"/>
  <sheetViews>
    <sheetView workbookViewId="0">
      <selection activeCell="D5" sqref="D5"/>
    </sheetView>
  </sheetViews>
  <sheetFormatPr defaultRowHeight="16.5" x14ac:dyDescent="0.3"/>
  <cols>
    <col min="1" max="1" width="12.625" style="2" bestFit="1" customWidth="1"/>
    <col min="2" max="2" width="8" style="2" bestFit="1" customWidth="1"/>
    <col min="3" max="4" width="7.375" style="2" bestFit="1" customWidth="1"/>
    <col min="6" max="6" width="12.625" bestFit="1" customWidth="1"/>
    <col min="7" max="9" width="8.375" bestFit="1" customWidth="1"/>
    <col min="11" max="11" width="12.625" bestFit="1" customWidth="1"/>
    <col min="12" max="14" width="8.375" bestFit="1" customWidth="1"/>
  </cols>
  <sheetData>
    <row r="1" spans="1:14" x14ac:dyDescent="0.3">
      <c r="A1" s="2" t="s">
        <v>0</v>
      </c>
      <c r="B1" s="2" t="s">
        <v>2</v>
      </c>
      <c r="F1" s="2" t="s">
        <v>0</v>
      </c>
      <c r="G1" s="2" t="s">
        <v>2</v>
      </c>
      <c r="K1" s="2" t="s">
        <v>0</v>
      </c>
      <c r="L1" s="2" t="s">
        <v>2</v>
      </c>
    </row>
    <row r="2" spans="1:14" x14ac:dyDescent="0.3">
      <c r="A2" s="2" t="str">
        <f>Main!A2</f>
        <v>EP</v>
      </c>
      <c r="B2" s="2">
        <f>Main!B2</f>
        <v>5</v>
      </c>
      <c r="F2" s="2" t="str">
        <f>Main!A11</f>
        <v>ENQ</v>
      </c>
      <c r="G2" s="2">
        <f>Main!B11</f>
        <v>5</v>
      </c>
      <c r="K2" s="2" t="str">
        <f>Main!A20</f>
        <v>YM</v>
      </c>
      <c r="L2" s="2">
        <f>Main!B20</f>
        <v>5</v>
      </c>
    </row>
    <row r="3" spans="1:14" x14ac:dyDescent="0.3">
      <c r="A3" s="3">
        <f>RTD("cqg.rtd",,"StudyData",A2,"BBnds","MAType=Sim,Period1=20,InputChoice=Close,Percent=2,Divisor=0","Time",B2,"0","all","","","False","T","ExcelInterval","")</f>
        <v>45630.315972222219</v>
      </c>
      <c r="B3" s="4">
        <f>RTD("cqg.rtd",,"StudyData",A2,"BBnds","MAType=Sim,Period1=20,InputChoice=Close,Percent=2,Divisor=0","BMA",B2,"0","all","","","False","T","ExcelInterval","")</f>
        <v>6081.1125000000002</v>
      </c>
      <c r="C3" s="4">
        <f>RTD("cqg.rtd",,"StudyData",A2,"BBnds","MAType=Sim,Period1=20,InputChoice=Close,Percent=2,Divisor=0","BHI",B2,"0","all","","","False","T","ExcelInterval","")</f>
        <v>6082.4016373083996</v>
      </c>
      <c r="D3" s="4">
        <f>RTD("cqg.rtd",,"StudyData",A2,"BBnds","MAType=Sim,Period1=20,InputChoice=Close,Percent=2,Divisor=0","BLO",B2,"0","all","","","False","T","ExcelInterval","")</f>
        <v>6079.8233626915999</v>
      </c>
      <c r="F3" s="3">
        <f>RTD("cqg.rtd",,"StudyData",F2,"BBnds","MAType=Sim,Period1=20,InputChoice=Close,Percent=2,Divisor=0","Time",G2,"0","all","","","False","T","ExcelInterval","")</f>
        <v>45630.315972222219</v>
      </c>
      <c r="G3" s="4">
        <f>RTD("cqg.rtd",,"StudyData",F2,"BBnds","MAType=Sim,Period1=20,InputChoice=Close,Percent=2,Divisor=0","BMA",G2,"0","all","","","False","T","ExcelInterval","")</f>
        <v>21420.037499999999</v>
      </c>
      <c r="H3" s="4">
        <f>RTD("cqg.rtd",,"StudyData",F2,"BBnds","MAType=Sim,Period1=20,InputChoice=Close,Percent=2,Divisor=0","BHI",G2,"0","all","","","False","T","ExcelInterval","")</f>
        <v>21429.579872608501</v>
      </c>
      <c r="I3" s="4">
        <f>RTD("cqg.rtd",,"StudyData",F2,"BBnds","MAType=Sim,Period1=20,InputChoice=Close,Percent=2,Divisor=0","BLO",G2,"0","all","","","False","T","ExcelInterval","")</f>
        <v>21410.495127391499</v>
      </c>
      <c r="K3" s="3">
        <f>RTD("cqg.rtd",,"StudyData",K2,"BBnds","MAType=Sim,Period1=20,InputChoice=Close,Percent=2,Divisor=0","Time",L2,"0","all","","","False","T","ExcelInterval","")</f>
        <v>45630.315972222219</v>
      </c>
      <c r="L3" s="4">
        <f>RTD("cqg.rtd",,"StudyData",K2,"BBnds","MAType=Sim,Period1=20,InputChoice=Close,Percent=2,Divisor=0","BMA",L2,"0","all","","","False","T","ExcelInterval","")</f>
        <v>44990.95</v>
      </c>
      <c r="M3" s="4">
        <f>RTD("cqg.rtd",,"StudyData",K2,"BBnds","MAType=Sim,Period1=20,InputChoice=Close,Percent=2,Divisor=0","BHI",L2,"0","all","","","False","T","ExcelInterval","")</f>
        <v>45021.949838709297</v>
      </c>
      <c r="N3" s="4">
        <f>RTD("cqg.rtd",,"StudyData",K2,"BBnds","MAType=Sim,Period1=20,InputChoice=Close,Percent=2,Divisor=0","BLO",L2,"0","all","","","False","T","ExcelInterval","")</f>
        <v>44959.950161290799</v>
      </c>
    </row>
    <row r="4" spans="1:14" x14ac:dyDescent="0.3">
      <c r="A4" s="3">
        <f>RTD("cqg.rtd",,"StudyData",A2,"BBnds","MAType=Sim,Period1=20,InputChoice=Close,Percent=2,Divisor=0","Time",B2,"-1","all","","","False","T","ExcelInterval","")</f>
        <v>45630.3125</v>
      </c>
      <c r="B4" s="4">
        <f>RTD("cqg.rtd",,"StudyData",A2,"BBnds","MAType=Sim,Period1=20,InputChoice=Close,Percent=2,Divisor=0","BMA",B2,"-1","all","","","False","T","ExcelInterval","")</f>
        <v>6081.125</v>
      </c>
      <c r="C4" s="4">
        <f>RTD("cqg.rtd",,"StudyData",A2,"BBnds","MAType=Sim,Period1=20,InputChoice=Close,Percent=2,Divisor=0","BHI",B2,"-1","all","","","False","T","ExcelInterval","")</f>
        <v>6082.4240381056998</v>
      </c>
      <c r="D4" s="4">
        <f>RTD("cqg.rtd",,"StudyData",A2,"BBnds","MAType=Sim,Period1=20,InputChoice=Close,Percent=2,Divisor=0","BLO",B2,"-1","all","","","False","T","ExcelInterval","")</f>
        <v>6079.8259618943002</v>
      </c>
      <c r="F4" s="3">
        <f>RTD("cqg.rtd",,"StudyData",F2,"BBnds","MAType=Sim,Period1=20,InputChoice=Close,Percent=2,Divisor=0","Time",G2,"-1","all","","","False","T","ExcelInterval","")</f>
        <v>45630.3125</v>
      </c>
      <c r="G4" s="4">
        <f>RTD("cqg.rtd",,"StudyData",F2,"BBnds","MAType=Sim,Period1=20,InputChoice=Close,Percent=2,Divisor=0","BMA",G2,"-1","all","","","False","T","ExcelInterval","")</f>
        <v>21419.575000000001</v>
      </c>
      <c r="H4" s="4">
        <f>RTD("cqg.rtd",,"StudyData",F2,"BBnds","MAType=Sim,Period1=20,InputChoice=Close,Percent=2,Divisor=0","BHI",G2,"-1","all","","","False","T","ExcelInterval","")</f>
        <v>21428.502625664201</v>
      </c>
      <c r="I4" s="4">
        <f>RTD("cqg.rtd",,"StudyData",F2,"BBnds","MAType=Sim,Period1=20,InputChoice=Close,Percent=2,Divisor=0","BLO",G2,"-1","all","","","False","T","ExcelInterval","")</f>
        <v>21410.6473743358</v>
      </c>
      <c r="K4" s="3">
        <f>RTD("cqg.rtd",,"StudyData",K2,"BBnds","MAType=Sim,Period1=20,InputChoice=Close,Percent=2,Divisor=0","Time",L2,"-1","all","","","False","T","ExcelInterval","")</f>
        <v>45630.3125</v>
      </c>
      <c r="L4" s="4">
        <f>RTD("cqg.rtd",,"StudyData",K2,"BBnds","MAType=Sim,Period1=20,InputChoice=Close,Percent=2,Divisor=0","BMA",L2,"-1","all","","","False","T","ExcelInterval","")</f>
        <v>44992.75</v>
      </c>
      <c r="M4" s="4">
        <f>RTD("cqg.rtd",,"StudyData",K2,"BBnds","MAType=Sim,Period1=20,InputChoice=Close,Percent=2,Divisor=0","BHI",L2,"-1","all","","","False","T","ExcelInterval","")</f>
        <v>45024.699178393203</v>
      </c>
      <c r="N4" s="4">
        <f>RTD("cqg.rtd",,"StudyData",K2,"BBnds","MAType=Sim,Period1=20,InputChoice=Close,Percent=2,Divisor=0","BLO",L2,"-1","all","","","False","T","ExcelInterval","")</f>
        <v>44960.800821606797</v>
      </c>
    </row>
    <row r="5" spans="1:14" x14ac:dyDescent="0.3">
      <c r="A5" s="3">
        <f>RTD("cqg.rtd",,"StudyData",A2,"BBnds","MAType=Sim,Period1=20,InputChoice=Close,Percent=2,Divisor=0","Time",B2,"-2","all","","","False","T","ExcelInterval","")</f>
        <v>45630.309027777781</v>
      </c>
      <c r="B5" s="4">
        <f>RTD("cqg.rtd",,"StudyData",A2,"BBnds","MAType=Sim,Period1=20,InputChoice=Close,Percent=2,Divisor=0","BMA",B2,"-2","all","","","False","T","ExcelInterval","")</f>
        <v>6081.0874999999996</v>
      </c>
      <c r="C5" s="4">
        <f>RTD("cqg.rtd",,"StudyData",A2,"BBnds","MAType=Sim,Period1=20,InputChoice=Close,Percent=2,Divisor=0","BHI",B2,"-2","all","","","False","T","ExcelInterval","")</f>
        <v>6082.3843712348998</v>
      </c>
      <c r="D5" s="4">
        <f>RTD("cqg.rtd",,"StudyData",A2,"BBnds","MAType=Sim,Period1=20,InputChoice=Close,Percent=2,Divisor=0","BLO",B2,"-2","all","","","False","T","ExcelInterval","")</f>
        <v>6079.7906287651003</v>
      </c>
      <c r="F5" s="3">
        <f>RTD("cqg.rtd",,"StudyData",F2,"BBnds","MAType=Sim,Period1=20,InputChoice=Close,Percent=2,Divisor=0","Time",G2,"-2","all","","","False","T","ExcelInterval","")</f>
        <v>45630.309027777781</v>
      </c>
      <c r="G5" s="4">
        <f>RTD("cqg.rtd",,"StudyData",F2,"BBnds","MAType=Sim,Period1=20,InputChoice=Close,Percent=2,Divisor=0","BMA",G2,"-2","all","","","False","T","ExcelInterval","")</f>
        <v>21419.012500000001</v>
      </c>
      <c r="H5" s="4">
        <f>RTD("cqg.rtd",,"StudyData",F2,"BBnds","MAType=Sim,Period1=20,InputChoice=Close,Percent=2,Divisor=0","BHI",G2,"-2","all","","","False","T","ExcelInterval","")</f>
        <v>21426.324262783401</v>
      </c>
      <c r="I5" s="4">
        <f>RTD("cqg.rtd",,"StudyData",F2,"BBnds","MAType=Sim,Period1=20,InputChoice=Close,Percent=2,Divisor=0","BLO",G2,"-2","all","","","False","T","ExcelInterval","")</f>
        <v>21411.700737216699</v>
      </c>
      <c r="K5" s="3">
        <f>RTD("cqg.rtd",,"StudyData",K2,"BBnds","MAType=Sim,Period1=20,InputChoice=Close,Percent=2,Divisor=0","Time",L2,"-2","all","","","False","T","ExcelInterval","")</f>
        <v>45630.309027777781</v>
      </c>
      <c r="L5" s="4">
        <f>RTD("cqg.rtd",,"StudyData",K2,"BBnds","MAType=Sim,Period1=20,InputChoice=Close,Percent=2,Divisor=0","BMA",L2,"-2","all","","","False","T","ExcelInterval","")</f>
        <v>44993</v>
      </c>
      <c r="M5" s="4">
        <f>RTD("cqg.rtd",,"StudyData",K2,"BBnds","MAType=Sim,Period1=20,InputChoice=Close,Percent=2,Divisor=0","BHI",L2,"-2","all","","","False","T","ExcelInterval","")</f>
        <v>45024.622776601696</v>
      </c>
      <c r="N5" s="4">
        <f>RTD("cqg.rtd",,"StudyData",K2,"BBnds","MAType=Sim,Period1=20,InputChoice=Close,Percent=2,Divisor=0","BLO",L2,"-2","all","","","False","T","ExcelInterval","")</f>
        <v>44961.377223398304</v>
      </c>
    </row>
    <row r="6" spans="1:14" x14ac:dyDescent="0.3">
      <c r="A6" s="3">
        <f>RTD("cqg.rtd",,"StudyData",A2,"BBnds","MAType=Sim,Period1=20,InputChoice=Close,Percent=2,Divisor=0","Time",B2,"-3","all","","","False","T","ExcelInterval","")</f>
        <v>45630.305555555555</v>
      </c>
      <c r="B6" s="4">
        <f>RTD("cqg.rtd",,"StudyData",A2,"BBnds","MAType=Sim,Period1=20,InputChoice=Close,Percent=2,Divisor=0","BMA",B2,"-3","all","","","False","T","ExcelInterval","")</f>
        <v>6081.05</v>
      </c>
      <c r="C6" s="4">
        <f>RTD("cqg.rtd",,"StudyData",A2,"BBnds","MAType=Sim,Period1=20,InputChoice=Close,Percent=2,Divisor=0","BHI",B2,"-3","all","","","False","T","ExcelInterval","")</f>
        <v>6082.4247727085003</v>
      </c>
      <c r="D6" s="4">
        <f>RTD("cqg.rtd",,"StudyData",A2,"BBnds","MAType=Sim,Period1=20,InputChoice=Close,Percent=2,Divisor=0","BLO",B2,"-3","all","","","False","T","ExcelInterval","")</f>
        <v>6079.6752272915001</v>
      </c>
      <c r="F6" s="3">
        <f>RTD("cqg.rtd",,"StudyData",F2,"BBnds","MAType=Sim,Period1=20,InputChoice=Close,Percent=2,Divisor=0","Time",G2,"-3","all","","","False","T","ExcelInterval","")</f>
        <v>45630.305555555555</v>
      </c>
      <c r="G6" s="4">
        <f>RTD("cqg.rtd",,"StudyData",F2,"BBnds","MAType=Sim,Period1=20,InputChoice=Close,Percent=2,Divisor=0","BMA",G2,"-3","all","","","False","T","ExcelInterval","")</f>
        <v>21418.712500000001</v>
      </c>
      <c r="H6" s="4">
        <f>RTD("cqg.rtd",,"StudyData",F2,"BBnds","MAType=Sim,Period1=20,InputChoice=Close,Percent=2,Divisor=0","BHI",G2,"-3","all","","","False","T","ExcelInterval","")</f>
        <v>21425.960387623301</v>
      </c>
      <c r="I6" s="4">
        <f>RTD("cqg.rtd",,"StudyData",F2,"BBnds","MAType=Sim,Period1=20,InputChoice=Close,Percent=2,Divisor=0","BLO",G2,"-3","all","","","False","T","ExcelInterval","")</f>
        <v>21411.464612376702</v>
      </c>
      <c r="K6" s="3">
        <f>RTD("cqg.rtd",,"StudyData",K2,"BBnds","MAType=Sim,Period1=20,InputChoice=Close,Percent=2,Divisor=0","Time",L2,"-3","all","","","False","T","ExcelInterval","")</f>
        <v>45630.305555555555</v>
      </c>
      <c r="L6" s="4">
        <f>RTD("cqg.rtd",,"StudyData",K2,"BBnds","MAType=Sim,Period1=20,InputChoice=Close,Percent=2,Divisor=0","BMA",L2,"-3","all","","","False","T","ExcelInterval","")</f>
        <v>44994.1</v>
      </c>
      <c r="M6" s="4">
        <f>RTD("cqg.rtd",,"StudyData",K2,"BBnds","MAType=Sim,Period1=20,InputChoice=Close,Percent=2,Divisor=0","BHI",L2,"-3","all","","","False","T","ExcelInterval","")</f>
        <v>45026.061852261701</v>
      </c>
      <c r="N6" s="4">
        <f>RTD("cqg.rtd",,"StudyData",K2,"BBnds","MAType=Sim,Period1=20,InputChoice=Close,Percent=2,Divisor=0","BLO",L2,"-3","all","","","False","T","ExcelInterval","")</f>
        <v>44962.138147738297</v>
      </c>
    </row>
    <row r="7" spans="1:14" x14ac:dyDescent="0.3">
      <c r="A7" s="3">
        <f>RTD("cqg.rtd",,"StudyData",A2,"BBnds","MAType=Sim,Period1=20,InputChoice=Close,Percent=2,Divisor=0","Time",B2,"-4","all","","","False","T","ExcelInterval","")</f>
        <v>45630.302083333336</v>
      </c>
      <c r="B7" s="4">
        <f>RTD("cqg.rtd",,"StudyData",A2,"BBnds","MAType=Sim,Period1=20,InputChoice=Close,Percent=2,Divisor=0","BMA",B2,"-4","all","","","False","T","ExcelInterval","")</f>
        <v>6081.0124999999998</v>
      </c>
      <c r="C7" s="4">
        <f>RTD("cqg.rtd",,"StudyData",A2,"BBnds","MAType=Sim,Period1=20,InputChoice=Close,Percent=2,Divisor=0","BHI",B2,"-4","all","","","False","T","ExcelInterval","")</f>
        <v>6082.4309057952996</v>
      </c>
      <c r="D7" s="4">
        <f>RTD("cqg.rtd",,"StudyData",A2,"BBnds","MAType=Sim,Period1=20,InputChoice=Close,Percent=2,Divisor=0","BLO",B2,"-4","all","","","False","T","ExcelInterval","")</f>
        <v>6079.5940942048001</v>
      </c>
      <c r="F7" s="3">
        <f>RTD("cqg.rtd",,"StudyData",F2,"BBnds","MAType=Sim,Period1=20,InputChoice=Close,Percent=2,Divisor=0","Time",G2,"-4","all","","","False","T","ExcelInterval","")</f>
        <v>45630.302083333336</v>
      </c>
      <c r="G7" s="4">
        <f>RTD("cqg.rtd",,"StudyData",F2,"BBnds","MAType=Sim,Period1=20,InputChoice=Close,Percent=2,Divisor=0","BMA",G2,"-4","all","","","False","T","ExcelInterval","")</f>
        <v>21418.474999999999</v>
      </c>
      <c r="H7" s="4">
        <f>RTD("cqg.rtd",,"StudyData",F2,"BBnds","MAType=Sim,Period1=20,InputChoice=Close,Percent=2,Divisor=0","BHI",G2,"-4","all","","","False","T","ExcelInterval","")</f>
        <v>21425.173693902601</v>
      </c>
      <c r="I7" s="4">
        <f>RTD("cqg.rtd",,"StudyData",F2,"BBnds","MAType=Sim,Period1=20,InputChoice=Close,Percent=2,Divisor=0","BLO",G2,"-4","all","","","False","T","ExcelInterval","")</f>
        <v>21411.776306097501</v>
      </c>
      <c r="K7" s="3">
        <f>RTD("cqg.rtd",,"StudyData",K2,"BBnds","MAType=Sim,Period1=20,InputChoice=Close,Percent=2,Divisor=0","Time",L2,"-4","all","","","False","T","ExcelInterval","")</f>
        <v>45630.302083333336</v>
      </c>
      <c r="L7" s="4">
        <f>RTD("cqg.rtd",,"StudyData",K2,"BBnds","MAType=Sim,Period1=20,InputChoice=Close,Percent=2,Divisor=0","BMA",L2,"-4","all","","","False","T","ExcelInterval","")</f>
        <v>44996</v>
      </c>
      <c r="M7" s="4">
        <f>RTD("cqg.rtd",,"StudyData",K2,"BBnds","MAType=Sim,Period1=20,InputChoice=Close,Percent=2,Divisor=0","BHI",L2,"-4","all","","","False","T","ExcelInterval","")</f>
        <v>45029.799408278901</v>
      </c>
      <c r="N7" s="4">
        <f>RTD("cqg.rtd",,"StudyData",K2,"BBnds","MAType=Sim,Period1=20,InputChoice=Close,Percent=2,Divisor=0","BLO",L2,"-4","all","","","False","T","ExcelInterval","")</f>
        <v>44962.200591721201</v>
      </c>
    </row>
    <row r="8" spans="1:14" x14ac:dyDescent="0.3">
      <c r="A8" s="3">
        <f>RTD("cqg.rtd",,"StudyData",A2,"BBnds","MAType=Sim,Period1=20,InputChoice=Close,Percent=2,Divisor=0","Time",B2,"-5","all","","","False","T","ExcelInterval","")</f>
        <v>45630.298611111109</v>
      </c>
      <c r="B8" s="4">
        <f>RTD("cqg.rtd",,"StudyData",A2,"BBnds","MAType=Sim,Period1=20,InputChoice=Close,Percent=2,Divisor=0","BMA",B2,"-5","all","","","False","T","ExcelInterval","")</f>
        <v>6080.9875000000002</v>
      </c>
      <c r="C8" s="4">
        <f>RTD("cqg.rtd",,"StudyData",A2,"BBnds","MAType=Sim,Period1=20,InputChoice=Close,Percent=2,Divisor=0","BHI",B2,"-5","all","","","False","T","ExcelInterval","")</f>
        <v>6082.3881694827996</v>
      </c>
      <c r="D8" s="4">
        <f>RTD("cqg.rtd",,"StudyData",A2,"BBnds","MAType=Sim,Period1=20,InputChoice=Close,Percent=2,Divisor=0","BLO",B2,"-5","all","","","False","T","ExcelInterval","")</f>
        <v>6079.5868305171998</v>
      </c>
      <c r="F8" s="3">
        <f>RTD("cqg.rtd",,"StudyData",F2,"BBnds","MAType=Sim,Period1=20,InputChoice=Close,Percent=2,Divisor=0","Time",G2,"-5","all","","","False","T","ExcelInterval","")</f>
        <v>45630.298611111109</v>
      </c>
      <c r="G8" s="4">
        <f>RTD("cqg.rtd",,"StudyData",F2,"BBnds","MAType=Sim,Period1=20,InputChoice=Close,Percent=2,Divisor=0","BMA",G2,"-5","all","","","False","T","ExcelInterval","")</f>
        <v>21418.237499999999</v>
      </c>
      <c r="H8" s="4">
        <f>RTD("cqg.rtd",,"StudyData",F2,"BBnds","MAType=Sim,Period1=20,InputChoice=Close,Percent=2,Divisor=0","BHI",G2,"-5","all","","","False","T","ExcelInterval","")</f>
        <v>21424.141894549801</v>
      </c>
      <c r="I8" s="4">
        <f>RTD("cqg.rtd",,"StudyData",F2,"BBnds","MAType=Sim,Period1=20,InputChoice=Close,Percent=2,Divisor=0","BLO",G2,"-5","all","","","False","T","ExcelInterval","")</f>
        <v>21412.333105450201</v>
      </c>
      <c r="K8" s="3">
        <f>RTD("cqg.rtd",,"StudyData",K2,"BBnds","MAType=Sim,Period1=20,InputChoice=Close,Percent=2,Divisor=0","Time",L2,"-5","all","","","False","T","ExcelInterval","")</f>
        <v>45630.298611111109</v>
      </c>
      <c r="L8" s="4">
        <f>RTD("cqg.rtd",,"StudyData",K2,"BBnds","MAType=Sim,Period1=20,InputChoice=Close,Percent=2,Divisor=0","BMA",L2,"-5","all","","","False","T","ExcelInterval","")</f>
        <v>44998.9</v>
      </c>
      <c r="M8" s="4">
        <f>RTD("cqg.rtd",,"StudyData",K2,"BBnds","MAType=Sim,Period1=20,InputChoice=Close,Percent=2,Divisor=0","BHI",L2,"-5","all","","","False","T","ExcelInterval","")</f>
        <v>45034.2264773223</v>
      </c>
      <c r="N8" s="4">
        <f>RTD("cqg.rtd",,"StudyData",K2,"BBnds","MAType=Sim,Period1=20,InputChoice=Close,Percent=2,Divisor=0","BLO",L2,"-5","all","","","False","T","ExcelInterval","")</f>
        <v>44963.573522677798</v>
      </c>
    </row>
    <row r="9" spans="1:14" x14ac:dyDescent="0.3">
      <c r="A9" s="3">
        <f>RTD("cqg.rtd",,"StudyData",A2,"BBnds","MAType=Sim,Period1=20,InputChoice=Close,Percent=2,Divisor=0","Time",B2,"-6","all","","","False","T","ExcelInterval","")</f>
        <v>45630.295138888891</v>
      </c>
      <c r="B9" s="4">
        <f>RTD("cqg.rtd",,"StudyData",A2,"BBnds","MAType=Sim,Period1=20,InputChoice=Close,Percent=2,Divisor=0","BMA",B2,"-6","all","","","False","T","ExcelInterval","")</f>
        <v>6080.9250000000002</v>
      </c>
      <c r="C9" s="4">
        <f>RTD("cqg.rtd",,"StudyData",A2,"BBnds","MAType=Sim,Period1=20,InputChoice=Close,Percent=2,Divisor=0","BHI",B2,"-6","all","","","False","T","ExcelInterval","")</f>
        <v>6082.3835952146001</v>
      </c>
      <c r="D9" s="4">
        <f>RTD("cqg.rtd",,"StudyData",A2,"BBnds","MAType=Sim,Period1=20,InputChoice=Close,Percent=2,Divisor=0","BLO",B2,"-6","all","","","False","T","ExcelInterval","")</f>
        <v>6079.4664047854003</v>
      </c>
      <c r="F9" s="3">
        <f>RTD("cqg.rtd",,"StudyData",F2,"BBnds","MAType=Sim,Period1=20,InputChoice=Close,Percent=2,Divisor=0","Time",G2,"-6","all","","","False","T","ExcelInterval","")</f>
        <v>45630.295138888891</v>
      </c>
      <c r="G9" s="4">
        <f>RTD("cqg.rtd",,"StudyData",F2,"BBnds","MAType=Sim,Period1=20,InputChoice=Close,Percent=2,Divisor=0","BMA",G2,"-6","all","","","False","T","ExcelInterval","")</f>
        <v>21418.337500000001</v>
      </c>
      <c r="H9" s="4">
        <f>RTD("cqg.rtd",,"StudyData",F2,"BBnds","MAType=Sim,Period1=20,InputChoice=Close,Percent=2,Divisor=0","BHI",G2,"-6","all","","","False","T","ExcelInterval","")</f>
        <v>21424.504498864899</v>
      </c>
      <c r="I9" s="4">
        <f>RTD("cqg.rtd",,"StudyData",F2,"BBnds","MAType=Sim,Period1=20,InputChoice=Close,Percent=2,Divisor=0","BLO",G2,"-6","all","","","False","T","ExcelInterval","")</f>
        <v>21412.1705011351</v>
      </c>
      <c r="K9" s="3">
        <f>RTD("cqg.rtd",,"StudyData",K2,"BBnds","MAType=Sim,Period1=20,InputChoice=Close,Percent=2,Divisor=0","Time",L2,"-6","all","","","False","T","ExcelInterval","")</f>
        <v>45630.295138888891</v>
      </c>
      <c r="L9" s="4">
        <f>RTD("cqg.rtd",,"StudyData",K2,"BBnds","MAType=Sim,Period1=20,InputChoice=Close,Percent=2,Divisor=0","BMA",L2,"-6","all","","","False","T","ExcelInterval","")</f>
        <v>45000.7</v>
      </c>
      <c r="M9" s="4">
        <f>RTD("cqg.rtd",,"StudyData",K2,"BBnds","MAType=Sim,Period1=20,InputChoice=Close,Percent=2,Divisor=0","BHI",L2,"-6","all","","","False","T","ExcelInterval","")</f>
        <v>45035.45111509</v>
      </c>
      <c r="N9" s="4">
        <f>RTD("cqg.rtd",,"StudyData",K2,"BBnds","MAType=Sim,Period1=20,InputChoice=Close,Percent=2,Divisor=0","BLO",L2,"-6","all","","","False","T","ExcelInterval","")</f>
        <v>44965.948884910002</v>
      </c>
    </row>
    <row r="10" spans="1:14" x14ac:dyDescent="0.3">
      <c r="A10" s="3">
        <f>RTD("cqg.rtd",,"StudyData",A2,"BBnds","MAType=Sim,Period1=20,InputChoice=Close,Percent=2,Divisor=0","Time",B2,"-7","all","","","False","T","ExcelInterval","")</f>
        <v>45630.291666666664</v>
      </c>
      <c r="B10" s="4">
        <f>RTD("cqg.rtd",,"StudyData",A2,"BBnds","MAType=Sim,Period1=20,InputChoice=Close,Percent=2,Divisor=0","BMA",B2,"-7","all","","","False","T","ExcelInterval","")</f>
        <v>6080.8249999999998</v>
      </c>
      <c r="C10" s="4">
        <f>RTD("cqg.rtd",,"StudyData",A2,"BBnds","MAType=Sim,Period1=20,InputChoice=Close,Percent=2,Divisor=0","BHI",B2,"-7","all","","","False","T","ExcelInterval","")</f>
        <v>6082.5065171720998</v>
      </c>
      <c r="D10" s="4">
        <f>RTD("cqg.rtd",,"StudyData",A2,"BBnds","MAType=Sim,Period1=20,InputChoice=Close,Percent=2,Divisor=0","BLO",B2,"-7","all","","","False","T","ExcelInterval","")</f>
        <v>6079.1434828278998</v>
      </c>
      <c r="F10" s="3">
        <f>RTD("cqg.rtd",,"StudyData",F2,"BBnds","MAType=Sim,Period1=20,InputChoice=Close,Percent=2,Divisor=0","Time",G2,"-7","all","","","False","T","ExcelInterval","")</f>
        <v>45630.291666666664</v>
      </c>
      <c r="G10" s="4">
        <f>RTD("cqg.rtd",,"StudyData",F2,"BBnds","MAType=Sim,Period1=20,InputChoice=Close,Percent=2,Divisor=0","BMA",G2,"-7","all","","","False","T","ExcelInterval","")</f>
        <v>21417.837500000001</v>
      </c>
      <c r="H10" s="4">
        <f>RTD("cqg.rtd",,"StudyData",F2,"BBnds","MAType=Sim,Period1=20,InputChoice=Close,Percent=2,Divisor=0","BHI",G2,"-7","all","","","False","T","ExcelInterval","")</f>
        <v>21424.499472305601</v>
      </c>
      <c r="I10" s="4">
        <f>RTD("cqg.rtd",,"StudyData",F2,"BBnds","MAType=Sim,Period1=20,InputChoice=Close,Percent=2,Divisor=0","BLO",G2,"-7","all","","","False","T","ExcelInterval","")</f>
        <v>21411.1755276945</v>
      </c>
      <c r="K10" s="3">
        <f>RTD("cqg.rtd",,"StudyData",K2,"BBnds","MAType=Sim,Period1=20,InputChoice=Close,Percent=2,Divisor=0","Time",L2,"-7","all","","","False","T","ExcelInterval","")</f>
        <v>45630.291666666664</v>
      </c>
      <c r="L10" s="4">
        <f>RTD("cqg.rtd",,"StudyData",K2,"BBnds","MAType=Sim,Period1=20,InputChoice=Close,Percent=2,Divisor=0","BMA",L2,"-7","all","","","False","T","ExcelInterval","")</f>
        <v>45002.25</v>
      </c>
      <c r="M10" s="4">
        <f>RTD("cqg.rtd",,"StudyData",K2,"BBnds","MAType=Sim,Period1=20,InputChoice=Close,Percent=2,Divisor=0","BHI",L2,"-7","all","","","False","T","ExcelInterval","")</f>
        <v>45036.101883256299</v>
      </c>
      <c r="N10" s="4">
        <f>RTD("cqg.rtd",,"StudyData",K2,"BBnds","MAType=Sim,Period1=20,InputChoice=Close,Percent=2,Divisor=0","BLO",L2,"-7","all","","","False","T","ExcelInterval","")</f>
        <v>44968.398116743701</v>
      </c>
    </row>
    <row r="11" spans="1:14" x14ac:dyDescent="0.3">
      <c r="A11" s="3">
        <f>RTD("cqg.rtd",,"StudyData",A2,"BBnds","MAType=Sim,Period1=20,InputChoice=Close,Percent=2,Divisor=0","Time",B2,"-8","all","","","False","T","ExcelInterval","")</f>
        <v>45630.288194444445</v>
      </c>
      <c r="B11" s="4">
        <f>RTD("cqg.rtd",,"StudyData",A2,"BBnds","MAType=Sim,Period1=20,InputChoice=Close,Percent=2,Divisor=0","BMA",B2,"-8","all","","","False","T","ExcelInterval","")</f>
        <v>6080.7749999999996</v>
      </c>
      <c r="C11" s="4">
        <f>RTD("cqg.rtd",,"StudyData",A2,"BBnds","MAType=Sim,Period1=20,InputChoice=Close,Percent=2,Divisor=0","BHI",B2,"-8","all","","","False","T","ExcelInterval","")</f>
        <v>6082.6046174464</v>
      </c>
      <c r="D11" s="4">
        <f>RTD("cqg.rtd",,"StudyData",A2,"BBnds","MAType=Sim,Period1=20,InputChoice=Close,Percent=2,Divisor=0","BLO",B2,"-8","all","","","False","T","ExcelInterval","")</f>
        <v>6078.9453825537003</v>
      </c>
      <c r="F11" s="3">
        <f>RTD("cqg.rtd",,"StudyData",F2,"BBnds","MAType=Sim,Period1=20,InputChoice=Close,Percent=2,Divisor=0","Time",G2,"-8","all","","","False","T","ExcelInterval","")</f>
        <v>45630.288194444445</v>
      </c>
      <c r="G11" s="4">
        <f>RTD("cqg.rtd",,"StudyData",F2,"BBnds","MAType=Sim,Period1=20,InputChoice=Close,Percent=2,Divisor=0","BMA",G2,"-8","all","","","False","T","ExcelInterval","")</f>
        <v>21417.924999999999</v>
      </c>
      <c r="H11" s="4">
        <f>RTD("cqg.rtd",,"StudyData",F2,"BBnds","MAType=Sim,Period1=20,InputChoice=Close,Percent=2,Divisor=0","BHI",G2,"-8","all","","","False","T","ExcelInterval","")</f>
        <v>21424.413643926098</v>
      </c>
      <c r="I11" s="4">
        <f>RTD("cqg.rtd",,"StudyData",F2,"BBnds","MAType=Sim,Period1=20,InputChoice=Close,Percent=2,Divisor=0","BLO",G2,"-8","all","","","False","T","ExcelInterval","")</f>
        <v>21411.4363560739</v>
      </c>
      <c r="K11" s="3">
        <f>RTD("cqg.rtd",,"StudyData",K2,"BBnds","MAType=Sim,Period1=20,InputChoice=Close,Percent=2,Divisor=0","Time",L2,"-8","all","","","False","T","ExcelInterval","")</f>
        <v>45630.288194444445</v>
      </c>
      <c r="L11" s="4">
        <f>RTD("cqg.rtd",,"StudyData",K2,"BBnds","MAType=Sim,Period1=20,InputChoice=Close,Percent=2,Divisor=0","BMA",L2,"-8","all","","","False","T","ExcelInterval","")</f>
        <v>45003.55</v>
      </c>
      <c r="M11" s="4">
        <f>RTD("cqg.rtd",,"StudyData",K2,"BBnds","MAType=Sim,Period1=20,InputChoice=Close,Percent=2,Divisor=0","BHI",L2,"-8","all","","","False","T","ExcelInterval","")</f>
        <v>45035.521706241598</v>
      </c>
      <c r="N11" s="4">
        <f>RTD("cqg.rtd",,"StudyData",K2,"BBnds","MAType=Sim,Period1=20,InputChoice=Close,Percent=2,Divisor=0","BLO",L2,"-8","all","","","False","T","ExcelInterval","")</f>
        <v>44971.578293758401</v>
      </c>
    </row>
    <row r="12" spans="1:14" x14ac:dyDescent="0.3">
      <c r="A12" s="3">
        <f>RTD("cqg.rtd",,"StudyData",A2,"BBnds","MAType=Sim,Period1=20,InputChoice=Close,Percent=2,Divisor=0","Time",B2,"-9","all","","","False","T","ExcelInterval","")</f>
        <v>45630.284722222219</v>
      </c>
      <c r="B12" s="4">
        <f>RTD("cqg.rtd",,"StudyData",A2,"BBnds","MAType=Sim,Period1=20,InputChoice=Close,Percent=2,Divisor=0","BMA",B2,"-9","all","","","False","T","ExcelInterval","")</f>
        <v>6080.7250000000004</v>
      </c>
      <c r="C12" s="4">
        <f>RTD("cqg.rtd",,"StudyData",A2,"BBnds","MAType=Sim,Period1=20,InputChoice=Close,Percent=2,Divisor=0","BHI",B2,"-9","all","","","False","T","ExcelInterval","")</f>
        <v>6082.7368399539</v>
      </c>
      <c r="D12" s="4">
        <f>RTD("cqg.rtd",,"StudyData",A2,"BBnds","MAType=Sim,Period1=20,InputChoice=Close,Percent=2,Divisor=0","BLO",B2,"-9","all","","","False","T","ExcelInterval","")</f>
        <v>6078.7131600460998</v>
      </c>
      <c r="F12" s="3">
        <f>RTD("cqg.rtd",,"StudyData",F2,"BBnds","MAType=Sim,Period1=20,InputChoice=Close,Percent=2,Divisor=0","Time",G2,"-9","all","","","False","T","ExcelInterval","")</f>
        <v>45630.284722222219</v>
      </c>
      <c r="G12" s="4">
        <f>RTD("cqg.rtd",,"StudyData",F2,"BBnds","MAType=Sim,Period1=20,InputChoice=Close,Percent=2,Divisor=0","BMA",G2,"-9","all","","","False","T","ExcelInterval","")</f>
        <v>21418.212500000001</v>
      </c>
      <c r="H12" s="4">
        <f>RTD("cqg.rtd",,"StudyData",F2,"BBnds","MAType=Sim,Period1=20,InputChoice=Close,Percent=2,Divisor=0","BHI",G2,"-9","all","","","False","T","ExcelInterval","")</f>
        <v>21423.858903722699</v>
      </c>
      <c r="I12" s="4">
        <f>RTD("cqg.rtd",,"StudyData",F2,"BBnds","MAType=Sim,Period1=20,InputChoice=Close,Percent=2,Divisor=0","BLO",G2,"-9","all","","","False","T","ExcelInterval","")</f>
        <v>21412.5660962773</v>
      </c>
      <c r="K12" s="3">
        <f>RTD("cqg.rtd",,"StudyData",K2,"BBnds","MAType=Sim,Period1=20,InputChoice=Close,Percent=2,Divisor=0","Time",L2,"-9","all","","","False","T","ExcelInterval","")</f>
        <v>45630.284722222219</v>
      </c>
      <c r="L12" s="4">
        <f>RTD("cqg.rtd",,"StudyData",K2,"BBnds","MAType=Sim,Period1=20,InputChoice=Close,Percent=2,Divisor=0","BMA",L2,"-9","all","","","False","T","ExcelInterval","")</f>
        <v>45004.5</v>
      </c>
      <c r="M12" s="4">
        <f>RTD("cqg.rtd",,"StudyData",K2,"BBnds","MAType=Sim,Period1=20,InputChoice=Close,Percent=2,Divisor=0","BHI",L2,"-9","all","","","False","T","ExcelInterval","")</f>
        <v>45034.569918523302</v>
      </c>
      <c r="N12" s="4">
        <f>RTD("cqg.rtd",,"StudyData",K2,"BBnds","MAType=Sim,Period1=20,InputChoice=Close,Percent=2,Divisor=0","BLO",L2,"-9","all","","","False","T","ExcelInterval","")</f>
        <v>44974.430081476698</v>
      </c>
    </row>
    <row r="13" spans="1:14" x14ac:dyDescent="0.3">
      <c r="A13" s="3">
        <f>RTD("cqg.rtd",,"StudyData",A2,"BBnds","MAType=Sim,Period1=20,InputChoice=Close,Percent=2,Divisor=0","Time",B2,"-10","all","","","False","T","ExcelInterval","")</f>
        <v>45630.28125</v>
      </c>
      <c r="B13" s="4">
        <f>RTD("cqg.rtd",,"StudyData",A2,"BBnds","MAType=Sim,Period1=20,InputChoice=Close,Percent=2,Divisor=0","BMA",B2,"-10","all","","","False","T","ExcelInterval","")</f>
        <v>6080.7124999999996</v>
      </c>
      <c r="C13" s="4">
        <f>RTD("cqg.rtd",,"StudyData",A2,"BBnds","MAType=Sim,Period1=20,InputChoice=Close,Percent=2,Divisor=0","BHI",B2,"-10","all","","","False","T","ExcelInterval","")</f>
        <v>6082.7266685630002</v>
      </c>
      <c r="D13" s="4">
        <f>RTD("cqg.rtd",,"StudyData",A2,"BBnds","MAType=Sim,Period1=20,InputChoice=Close,Percent=2,Divisor=0","BLO",B2,"-10","all","","","False","T","ExcelInterval","")</f>
        <v>6078.6983314371</v>
      </c>
      <c r="F13" s="3">
        <f>RTD("cqg.rtd",,"StudyData",F2,"BBnds","MAType=Sim,Period1=20,InputChoice=Close,Percent=2,Divisor=0","Time",G2,"-10","all","","","False","T","ExcelInterval","")</f>
        <v>45630.28125</v>
      </c>
      <c r="G13" s="4">
        <f>RTD("cqg.rtd",,"StudyData",F2,"BBnds","MAType=Sim,Period1=20,InputChoice=Close,Percent=2,Divisor=0","BMA",G2,"-10","all","","","False","T","ExcelInterval","")</f>
        <v>21418.412499999999</v>
      </c>
      <c r="H13" s="4">
        <f>RTD("cqg.rtd",,"StudyData",F2,"BBnds","MAType=Sim,Period1=20,InputChoice=Close,Percent=2,Divisor=0","BHI",G2,"-10","all","","","False","T","ExcelInterval","")</f>
        <v>21424.224717735098</v>
      </c>
      <c r="I13" s="4">
        <f>RTD("cqg.rtd",,"StudyData",F2,"BBnds","MAType=Sim,Period1=20,InputChoice=Close,Percent=2,Divisor=0","BLO",G2,"-10","all","","","False","T","ExcelInterval","")</f>
        <v>21412.600282264899</v>
      </c>
      <c r="K13" s="3">
        <f>RTD("cqg.rtd",,"StudyData",K2,"BBnds","MAType=Sim,Period1=20,InputChoice=Close,Percent=2,Divisor=0","Time",L2,"-10","all","","","False","T","ExcelInterval","")</f>
        <v>45630.28125</v>
      </c>
      <c r="L13" s="4">
        <f>RTD("cqg.rtd",,"StudyData",K2,"BBnds","MAType=Sim,Period1=20,InputChoice=Close,Percent=2,Divisor=0","BMA",L2,"-10","all","","","False","T","ExcelInterval","")</f>
        <v>45006.7</v>
      </c>
      <c r="M13" s="4">
        <f>RTD("cqg.rtd",,"StudyData",K2,"BBnds","MAType=Sim,Period1=20,InputChoice=Close,Percent=2,Divisor=0","BHI",L2,"-10","all","","","False","T","ExcelInterval","")</f>
        <v>45035.697241248097</v>
      </c>
      <c r="N13" s="4">
        <f>RTD("cqg.rtd",,"StudyData",K2,"BBnds","MAType=Sim,Period1=20,InputChoice=Close,Percent=2,Divisor=0","BLO",L2,"-10","all","","","False","T","ExcelInterval","")</f>
        <v>44977.702758751897</v>
      </c>
    </row>
    <row r="14" spans="1:14" x14ac:dyDescent="0.3">
      <c r="A14" s="3">
        <f>RTD("cqg.rtd",,"StudyData",A2,"BBnds","MAType=Sim,Period1=20,InputChoice=Close,Percent=2,Divisor=0","Time",B2,"-11","all","","","False","T","ExcelInterval","")</f>
        <v>45630.277777777781</v>
      </c>
      <c r="B14" s="4">
        <f>RTD("cqg.rtd",,"StudyData",A2,"BBnds","MAType=Sim,Period1=20,InputChoice=Close,Percent=2,Divisor=0","BMA",B2,"-11","all","","","False","T","ExcelInterval","")</f>
        <v>6080.6125000000002</v>
      </c>
      <c r="C14" s="4">
        <f>RTD("cqg.rtd",,"StudyData",A2,"BBnds","MAType=Sim,Period1=20,InputChoice=Close,Percent=2,Divisor=0","BHI",B2,"-11","all","","","False","T","ExcelInterval","")</f>
        <v>6082.6586854754996</v>
      </c>
      <c r="D14" s="4">
        <f>RTD("cqg.rtd",,"StudyData",A2,"BBnds","MAType=Sim,Period1=20,InputChoice=Close,Percent=2,Divisor=0","BLO",B2,"-11","all","","","False","T","ExcelInterval","")</f>
        <v>6078.5663145244998</v>
      </c>
      <c r="F14" s="3">
        <f>RTD("cqg.rtd",,"StudyData",F2,"BBnds","MAType=Sim,Period1=20,InputChoice=Close,Percent=2,Divisor=0","Time",G2,"-11","all","","","False","T","ExcelInterval","")</f>
        <v>45630.277777777781</v>
      </c>
      <c r="G14" s="4">
        <f>RTD("cqg.rtd",,"StudyData",F2,"BBnds","MAType=Sim,Period1=20,InputChoice=Close,Percent=2,Divisor=0","BMA",G2,"-11","all","","","False","T","ExcelInterval","")</f>
        <v>21417.85</v>
      </c>
      <c r="H14" s="4">
        <f>RTD("cqg.rtd",,"StudyData",F2,"BBnds","MAType=Sim,Period1=20,InputChoice=Close,Percent=2,Divisor=0","BHI",G2,"-11","all","","","False","T","ExcelInterval","")</f>
        <v>21423.5670796741</v>
      </c>
      <c r="I14" s="4">
        <f>RTD("cqg.rtd",,"StudyData",F2,"BBnds","MAType=Sim,Period1=20,InputChoice=Close,Percent=2,Divisor=0","BLO",G2,"-11","all","","","False","T","ExcelInterval","")</f>
        <v>21412.132920325901</v>
      </c>
      <c r="K14" s="3">
        <f>RTD("cqg.rtd",,"StudyData",K2,"BBnds","MAType=Sim,Period1=20,InputChoice=Close,Percent=2,Divisor=0","Time",L2,"-11","all","","","False","T","ExcelInterval","")</f>
        <v>45630.277777777781</v>
      </c>
      <c r="L14" s="4">
        <f>RTD("cqg.rtd",,"StudyData",K2,"BBnds","MAType=Sim,Period1=20,InputChoice=Close,Percent=2,Divisor=0","BMA",L2,"-11","all","","","False","T","ExcelInterval","")</f>
        <v>45009.1</v>
      </c>
      <c r="M14" s="4">
        <f>RTD("cqg.rtd",,"StudyData",K2,"BBnds","MAType=Sim,Period1=20,InputChoice=Close,Percent=2,Divisor=0","BHI",L2,"-11","all","","","False","T","ExcelInterval","")</f>
        <v>45036.775982367399</v>
      </c>
      <c r="N14" s="4">
        <f>RTD("cqg.rtd",,"StudyData",K2,"BBnds","MAType=Sim,Period1=20,InputChoice=Close,Percent=2,Divisor=0","BLO",L2,"-11","all","","","False","T","ExcelInterval","")</f>
        <v>44981.424017632598</v>
      </c>
    </row>
    <row r="15" spans="1:14" x14ac:dyDescent="0.3">
      <c r="A15" s="3">
        <f>RTD("cqg.rtd",,"StudyData",A2,"BBnds","MAType=Sim,Period1=20,InputChoice=Close,Percent=2,Divisor=0","Time",B2,"-12","all","","","False","T","ExcelInterval","")</f>
        <v>45630.274305555555</v>
      </c>
      <c r="B15" s="4">
        <f>RTD("cqg.rtd",,"StudyData",A2,"BBnds","MAType=Sim,Period1=20,InputChoice=Close,Percent=2,Divisor=0","BMA",B2,"-12","all","","","False","T","ExcelInterval","")</f>
        <v>6080.5625</v>
      </c>
      <c r="C15" s="4">
        <f>RTD("cqg.rtd",,"StudyData",A2,"BBnds","MAType=Sim,Period1=20,InputChoice=Close,Percent=2,Divisor=0","BHI",B2,"-12","all","","","False","T","ExcelInterval","")</f>
        <v>6082.6889700797001</v>
      </c>
      <c r="D15" s="4">
        <f>RTD("cqg.rtd",,"StudyData",A2,"BBnds","MAType=Sim,Period1=20,InputChoice=Close,Percent=2,Divisor=0","BLO",B2,"-12","all","","","False","T","ExcelInterval","")</f>
        <v>6078.4360299202999</v>
      </c>
      <c r="F15" s="3">
        <f>RTD("cqg.rtd",,"StudyData",F2,"BBnds","MAType=Sim,Period1=20,InputChoice=Close,Percent=2,Divisor=0","Time",G2,"-12","all","","","False","T","ExcelInterval","")</f>
        <v>45630.274305555555</v>
      </c>
      <c r="G15" s="4">
        <f>RTD("cqg.rtd",,"StudyData",F2,"BBnds","MAType=Sim,Period1=20,InputChoice=Close,Percent=2,Divisor=0","BMA",G2,"-12","all","","","False","T","ExcelInterval","")</f>
        <v>21417.487499999999</v>
      </c>
      <c r="H15" s="4">
        <f>RTD("cqg.rtd",,"StudyData",F2,"BBnds","MAType=Sim,Period1=20,InputChoice=Close,Percent=2,Divisor=0","BHI",G2,"-12","all","","","False","T","ExcelInterval","")</f>
        <v>21424.097104753699</v>
      </c>
      <c r="I15" s="4">
        <f>RTD("cqg.rtd",,"StudyData",F2,"BBnds","MAType=Sim,Period1=20,InputChoice=Close,Percent=2,Divisor=0","BLO",G2,"-12","all","","","False","T","ExcelInterval","")</f>
        <v>21410.8778952463</v>
      </c>
      <c r="K15" s="3">
        <f>RTD("cqg.rtd",,"StudyData",K2,"BBnds","MAType=Sim,Period1=20,InputChoice=Close,Percent=2,Divisor=0","Time",L2,"-12","all","","","False","T","ExcelInterval","")</f>
        <v>45630.274305555555</v>
      </c>
      <c r="L15" s="4">
        <f>RTD("cqg.rtd",,"StudyData",K2,"BBnds","MAType=Sim,Period1=20,InputChoice=Close,Percent=2,Divisor=0","BMA",L2,"-12","all","","","False","T","ExcelInterval","")</f>
        <v>45011.25</v>
      </c>
      <c r="M15" s="4">
        <f>RTD("cqg.rtd",,"StudyData",K2,"BBnds","MAType=Sim,Period1=20,InputChoice=Close,Percent=2,Divisor=0","BHI",L2,"-12","all","","","False","T","ExcelInterval","")</f>
        <v>45037.433009758199</v>
      </c>
      <c r="N15" s="4">
        <f>RTD("cqg.rtd",,"StudyData",K2,"BBnds","MAType=Sim,Period1=20,InputChoice=Close,Percent=2,Divisor=0","BLO",L2,"-12","all","","","False","T","ExcelInterval","")</f>
        <v>44985.066990241801</v>
      </c>
    </row>
    <row r="16" spans="1:14" x14ac:dyDescent="0.3">
      <c r="A16" s="3">
        <f>RTD("cqg.rtd",,"StudyData",A2,"BBnds","MAType=Sim,Period1=20,InputChoice=Close,Percent=2,Divisor=0","Time",B2,"-13","all","","","False","T","ExcelInterval","")</f>
        <v>45630.270833333336</v>
      </c>
      <c r="B16" s="4">
        <f>RTD("cqg.rtd",,"StudyData",A2,"BBnds","MAType=Sim,Period1=20,InputChoice=Close,Percent=2,Divisor=0","BMA",B2,"-13","all","","","False","T","ExcelInterval","")</f>
        <v>6080.45</v>
      </c>
      <c r="C16" s="4">
        <f>RTD("cqg.rtd",,"StudyData",A2,"BBnds","MAType=Sim,Period1=20,InputChoice=Close,Percent=2,Divisor=0","BHI",B2,"-13","all","","","False","T","ExcelInterval","")</f>
        <v>6082.7554283767004</v>
      </c>
      <c r="D16" s="4">
        <f>RTD("cqg.rtd",,"StudyData",A2,"BBnds","MAType=Sim,Period1=20,InputChoice=Close,Percent=2,Divisor=0","BLO",B2,"-13","all","","","False","T","ExcelInterval","")</f>
        <v>6078.1445716233002</v>
      </c>
      <c r="F16" s="3">
        <f>RTD("cqg.rtd",,"StudyData",F2,"BBnds","MAType=Sim,Period1=20,InputChoice=Close,Percent=2,Divisor=0","Time",G2,"-13","all","","","False","T","ExcelInterval","")</f>
        <v>45630.270833333336</v>
      </c>
      <c r="G16" s="4">
        <f>RTD("cqg.rtd",,"StudyData",F2,"BBnds","MAType=Sim,Period1=20,InputChoice=Close,Percent=2,Divisor=0","BMA",G2,"-13","all","","","False","T","ExcelInterval","")</f>
        <v>21416.962500000001</v>
      </c>
      <c r="H16" s="4">
        <f>RTD("cqg.rtd",,"StudyData",F2,"BBnds","MAType=Sim,Period1=20,InputChoice=Close,Percent=2,Divisor=0","BHI",G2,"-13","all","","","False","T","ExcelInterval","")</f>
        <v>21425.255983888001</v>
      </c>
      <c r="I16" s="4">
        <f>RTD("cqg.rtd",,"StudyData",F2,"BBnds","MAType=Sim,Period1=20,InputChoice=Close,Percent=2,Divisor=0","BLO",G2,"-13","all","","","False","T","ExcelInterval","")</f>
        <v>21408.669016111999</v>
      </c>
      <c r="K16" s="3">
        <f>RTD("cqg.rtd",,"StudyData",K2,"BBnds","MAType=Sim,Period1=20,InputChoice=Close,Percent=2,Divisor=0","Time",L2,"-13","all","","","False","T","ExcelInterval","")</f>
        <v>45630.270833333336</v>
      </c>
      <c r="L16" s="4">
        <f>RTD("cqg.rtd",,"StudyData",K2,"BBnds","MAType=Sim,Period1=20,InputChoice=Close,Percent=2,Divisor=0","BMA",L2,"-13","all","","","False","T","ExcelInterval","")</f>
        <v>45012.2</v>
      </c>
      <c r="M16" s="4">
        <f>RTD("cqg.rtd",,"StudyData",K2,"BBnds","MAType=Sim,Period1=20,InputChoice=Close,Percent=2,Divisor=0","BHI",L2,"-13","all","","","False","T","ExcelInterval","")</f>
        <v>45037.762472493901</v>
      </c>
      <c r="N16" s="4">
        <f>RTD("cqg.rtd",,"StudyData",K2,"BBnds","MAType=Sim,Period1=20,InputChoice=Close,Percent=2,Divisor=0","BLO",L2,"-13","all","","","False","T","ExcelInterval","")</f>
        <v>44986.6375275061</v>
      </c>
    </row>
    <row r="17" spans="1:14" x14ac:dyDescent="0.3">
      <c r="A17" s="3">
        <f>RTD("cqg.rtd",,"StudyData",A2,"BBnds","MAType=Sim,Period1=20,InputChoice=Close,Percent=2,Divisor=0","Time",B2,"-14","all","","","False","T","ExcelInterval","")</f>
        <v>45630.267361111109</v>
      </c>
      <c r="B17" s="4">
        <f>RTD("cqg.rtd",,"StudyData",A2,"BBnds","MAType=Sim,Period1=20,InputChoice=Close,Percent=2,Divisor=0","BMA",B2,"-14","all","","","False","T","ExcelInterval","")</f>
        <v>6080.3</v>
      </c>
      <c r="C17" s="4">
        <f>RTD("cqg.rtd",,"StudyData",A2,"BBnds","MAType=Sim,Period1=20,InputChoice=Close,Percent=2,Divisor=0","BHI",B2,"-14","all","","","False","T","ExcelInterval","")</f>
        <v>6082.7627220712002</v>
      </c>
      <c r="D17" s="4">
        <f>RTD("cqg.rtd",,"StudyData",A2,"BBnds","MAType=Sim,Period1=20,InputChoice=Close,Percent=2,Divisor=0","BLO",B2,"-14","all","","","False","T","ExcelInterval","")</f>
        <v>6077.8372779288002</v>
      </c>
      <c r="F17" s="3">
        <f>RTD("cqg.rtd",,"StudyData",F2,"BBnds","MAType=Sim,Period1=20,InputChoice=Close,Percent=2,Divisor=0","Time",G2,"-14","all","","","False","T","ExcelInterval","")</f>
        <v>45630.267361111109</v>
      </c>
      <c r="G17" s="4">
        <f>RTD("cqg.rtd",,"StudyData",F2,"BBnds","MAType=Sim,Period1=20,InputChoice=Close,Percent=2,Divisor=0","BMA",G2,"-14","all","","","False","T","ExcelInterval","")</f>
        <v>21416.1</v>
      </c>
      <c r="H17" s="4">
        <f>RTD("cqg.rtd",,"StudyData",F2,"BBnds","MAType=Sim,Period1=20,InputChoice=Close,Percent=2,Divisor=0","BHI",G2,"-14","all","","","False","T","ExcelInterval","")</f>
        <v>21426.0591666318</v>
      </c>
      <c r="I17" s="4">
        <f>RTD("cqg.rtd",,"StudyData",F2,"BBnds","MAType=Sim,Period1=20,InputChoice=Close,Percent=2,Divisor=0","BLO",G2,"-14","all","","","False","T","ExcelInterval","")</f>
        <v>21406.140833368201</v>
      </c>
      <c r="K17" s="3">
        <f>RTD("cqg.rtd",,"StudyData",K2,"BBnds","MAType=Sim,Period1=20,InputChoice=Close,Percent=2,Divisor=0","Time",L2,"-14","all","","","False","T","ExcelInterval","")</f>
        <v>45630.267361111109</v>
      </c>
      <c r="L17" s="4">
        <f>RTD("cqg.rtd",,"StudyData",K2,"BBnds","MAType=Sim,Period1=20,InputChoice=Close,Percent=2,Divisor=0","BMA",L2,"-14","all","","","False","T","ExcelInterval","")</f>
        <v>45014.05</v>
      </c>
      <c r="M17" s="4">
        <f>RTD("cqg.rtd",,"StudyData",K2,"BBnds","MAType=Sim,Period1=20,InputChoice=Close,Percent=2,Divisor=0","BHI",L2,"-14","all","","","False","T","ExcelInterval","")</f>
        <v>45036.980111207798</v>
      </c>
      <c r="N17" s="4">
        <f>RTD("cqg.rtd",,"StudyData",K2,"BBnds","MAType=Sim,Period1=20,InputChoice=Close,Percent=2,Divisor=0","BLO",L2,"-14","all","","","False","T","ExcelInterval","")</f>
        <v>44991.119888792302</v>
      </c>
    </row>
    <row r="18" spans="1:14" x14ac:dyDescent="0.3">
      <c r="A18" s="3">
        <f>RTD("cqg.rtd",,"StudyData",A2,"BBnds","MAType=Sim,Period1=20,InputChoice=Close,Percent=2,Divisor=0","Time",B2,"-15","all","","","False","T","ExcelInterval","")</f>
        <v>45630.263888888891</v>
      </c>
      <c r="B18" s="4">
        <f>RTD("cqg.rtd",,"StudyData",A2,"BBnds","MAType=Sim,Period1=20,InputChoice=Close,Percent=2,Divisor=0","BMA",B2,"-15","all","","","False","T","ExcelInterval","")</f>
        <v>6080.1750000000002</v>
      </c>
      <c r="C18" s="4">
        <f>RTD("cqg.rtd",,"StudyData",A2,"BBnds","MAType=Sim,Period1=20,InputChoice=Close,Percent=2,Divisor=0","BHI",B2,"-15","all","","","False","T","ExcelInterval","")</f>
        <v>6082.7347851471995</v>
      </c>
      <c r="D18" s="4">
        <f>RTD("cqg.rtd",,"StudyData",A2,"BBnds","MAType=Sim,Period1=20,InputChoice=Close,Percent=2,Divisor=0","BLO",B2,"-15","all","","","False","T","ExcelInterval","")</f>
        <v>6077.6152148527999</v>
      </c>
      <c r="F18" s="3">
        <f>RTD("cqg.rtd",,"StudyData",F2,"BBnds","MAType=Sim,Period1=20,InputChoice=Close,Percent=2,Divisor=0","Time",G2,"-15","all","","","False","T","ExcelInterval","")</f>
        <v>45630.263888888891</v>
      </c>
      <c r="G18" s="4">
        <f>RTD("cqg.rtd",,"StudyData",F2,"BBnds","MAType=Sim,Period1=20,InputChoice=Close,Percent=2,Divisor=0","BMA",G2,"-15","all","","","False","T","ExcelInterval","")</f>
        <v>21415.5</v>
      </c>
      <c r="H18" s="4">
        <f>RTD("cqg.rtd",,"StudyData",F2,"BBnds","MAType=Sim,Period1=20,InputChoice=Close,Percent=2,Divisor=0","BHI",G2,"-15","all","","","False","T","ExcelInterval","")</f>
        <v>21426.501136305</v>
      </c>
      <c r="I18" s="4">
        <f>RTD("cqg.rtd",,"StudyData",F2,"BBnds","MAType=Sim,Period1=20,InputChoice=Close,Percent=2,Divisor=0","BLO",G2,"-15","all","","","False","T","ExcelInterval","")</f>
        <v>21404.498863695098</v>
      </c>
      <c r="K18" s="3">
        <f>RTD("cqg.rtd",,"StudyData",K2,"BBnds","MAType=Sim,Period1=20,InputChoice=Close,Percent=2,Divisor=0","Time",L2,"-15","all","","","False","T","ExcelInterval","")</f>
        <v>45630.263888888891</v>
      </c>
      <c r="L18" s="4">
        <f>RTD("cqg.rtd",,"StudyData",K2,"BBnds","MAType=Sim,Period1=20,InputChoice=Close,Percent=2,Divisor=0","BMA",L2,"-15","all","","","False","T","ExcelInterval","")</f>
        <v>45015.15</v>
      </c>
      <c r="M18" s="4">
        <f>RTD("cqg.rtd",,"StudyData",K2,"BBnds","MAType=Sim,Period1=20,InputChoice=Close,Percent=2,Divisor=0","BHI",L2,"-15","all","","","False","T","ExcelInterval","")</f>
        <v>45036.157379655699</v>
      </c>
      <c r="N18" s="4">
        <f>RTD("cqg.rtd",,"StudyData",K2,"BBnds","MAType=Sim,Period1=20,InputChoice=Close,Percent=2,Divisor=0","BLO",L2,"-15","all","","","False","T","ExcelInterval","")</f>
        <v>44994.142620344297</v>
      </c>
    </row>
    <row r="19" spans="1:14" x14ac:dyDescent="0.3">
      <c r="A19" s="3">
        <f>RTD("cqg.rtd",,"StudyData",A2,"BBnds","MAType=Sim,Period1=20,InputChoice=Close,Percent=2,Divisor=0","Time",B2,"-16","all","","","False","T","ExcelInterval","")</f>
        <v>45630.260416666664</v>
      </c>
      <c r="B19" s="4">
        <f>RTD("cqg.rtd",,"StudyData",A2,"BBnds","MAType=Sim,Period1=20,InputChoice=Close,Percent=2,Divisor=0","BMA",B2,"-16","all","","","False","T","ExcelInterval","")</f>
        <v>6080.0249999999996</v>
      </c>
      <c r="C19" s="4">
        <f>RTD("cqg.rtd",,"StudyData",A2,"BBnds","MAType=Sim,Period1=20,InputChoice=Close,Percent=2,Divisor=0","BHI",B2,"-16","all","","","False","T","ExcelInterval","")</f>
        <v>6082.6081182706002</v>
      </c>
      <c r="D19" s="4">
        <f>RTD("cqg.rtd",,"StudyData",A2,"BBnds","MAType=Sim,Period1=20,InputChoice=Close,Percent=2,Divisor=0","BLO",B2,"-16","all","","","False","T","ExcelInterval","")</f>
        <v>6077.4418817293999</v>
      </c>
      <c r="F19" s="3">
        <f>RTD("cqg.rtd",,"StudyData",F2,"BBnds","MAType=Sim,Period1=20,InputChoice=Close,Percent=2,Divisor=0","Time",G2,"-16","all","","","False","T","ExcelInterval","")</f>
        <v>45630.260416666664</v>
      </c>
      <c r="G19" s="4">
        <f>RTD("cqg.rtd",,"StudyData",F2,"BBnds","MAType=Sim,Period1=20,InputChoice=Close,Percent=2,Divisor=0","BMA",G2,"-16","all","","","False","T","ExcelInterval","")</f>
        <v>21414.9</v>
      </c>
      <c r="H19" s="4">
        <f>RTD("cqg.rtd",,"StudyData",F2,"BBnds","MAType=Sim,Period1=20,InputChoice=Close,Percent=2,Divisor=0","BHI",G2,"-16","all","","","False","T","ExcelInterval","")</f>
        <v>21427.031982525601</v>
      </c>
      <c r="I19" s="4">
        <f>RTD("cqg.rtd",,"StudyData",F2,"BBnds","MAType=Sim,Period1=20,InputChoice=Close,Percent=2,Divisor=0","BLO",G2,"-16","all","","","False","T","ExcelInterval","")</f>
        <v>21402.7680174745</v>
      </c>
      <c r="K19" s="3">
        <f>RTD("cqg.rtd",,"StudyData",K2,"BBnds","MAType=Sim,Period1=20,InputChoice=Close,Percent=2,Divisor=0","Time",L2,"-16","all","","","False","T","ExcelInterval","")</f>
        <v>45630.260416666664</v>
      </c>
      <c r="L19" s="4">
        <f>RTD("cqg.rtd",,"StudyData",K2,"BBnds","MAType=Sim,Period1=20,InputChoice=Close,Percent=2,Divisor=0","BMA",L2,"-16","all","","","False","T","ExcelInterval","")</f>
        <v>45015.1</v>
      </c>
      <c r="M19" s="4">
        <f>RTD("cqg.rtd",,"StudyData",K2,"BBnds","MAType=Sim,Period1=20,InputChoice=Close,Percent=2,Divisor=0","BHI",L2,"-16","all","","","False","T","ExcelInterval","")</f>
        <v>45036.151365751401</v>
      </c>
      <c r="N19" s="4">
        <f>RTD("cqg.rtd",,"StudyData",K2,"BBnds","MAType=Sim,Period1=20,InputChoice=Close,Percent=2,Divisor=0","BLO",L2,"-16","all","","","False","T","ExcelInterval","")</f>
        <v>44994.048634248596</v>
      </c>
    </row>
    <row r="20" spans="1:14" x14ac:dyDescent="0.3">
      <c r="A20" s="3">
        <f>RTD("cqg.rtd",,"StudyData",A2,"BBnds","MAType=Sim,Period1=20,InputChoice=Close,Percent=2,Divisor=0","Time",B2,"-17","all","","","False","T","ExcelInterval","")</f>
        <v>45630.256944444445</v>
      </c>
      <c r="B20" s="4">
        <f>RTD("cqg.rtd",,"StudyData",A2,"BBnds","MAType=Sim,Period1=20,InputChoice=Close,Percent=2,Divisor=0","BMA",B2,"-17","all","","","False","T","ExcelInterval","")</f>
        <v>6079.7875000000004</v>
      </c>
      <c r="C20" s="4">
        <f>RTD("cqg.rtd",,"StudyData",A2,"BBnds","MAType=Sim,Period1=20,InputChoice=Close,Percent=2,Divisor=0","BHI",B2,"-17","all","","","False","T","ExcelInterval","")</f>
        <v>6082.5591195626002</v>
      </c>
      <c r="D20" s="4">
        <f>RTD("cqg.rtd",,"StudyData",A2,"BBnds","MAType=Sim,Period1=20,InputChoice=Close,Percent=2,Divisor=0","BLO",B2,"-17","all","","","False","T","ExcelInterval","")</f>
        <v>6077.0158804373996</v>
      </c>
      <c r="F20" s="3">
        <f>RTD("cqg.rtd",,"StudyData",F2,"BBnds","MAType=Sim,Period1=20,InputChoice=Close,Percent=2,Divisor=0","Time",G2,"-17","all","","","False","T","ExcelInterval","")</f>
        <v>45630.256944444445</v>
      </c>
      <c r="G20" s="4">
        <f>RTD("cqg.rtd",,"StudyData",F2,"BBnds","MAType=Sim,Period1=20,InputChoice=Close,Percent=2,Divisor=0","BMA",G2,"-17","all","","","False","T","ExcelInterval","")</f>
        <v>21413.8125</v>
      </c>
      <c r="H20" s="4">
        <f>RTD("cqg.rtd",,"StudyData",F2,"BBnds","MAType=Sim,Period1=20,InputChoice=Close,Percent=2,Divisor=0","BHI",G2,"-17","all","","","False","T","ExcelInterval","")</f>
        <v>21428.677622771102</v>
      </c>
      <c r="I20" s="4">
        <f>RTD("cqg.rtd",,"StudyData",F2,"BBnds","MAType=Sim,Period1=20,InputChoice=Close,Percent=2,Divisor=0","BLO",G2,"-17","all","","","False","T","ExcelInterval","")</f>
        <v>21398.947377228898</v>
      </c>
      <c r="K20" s="3">
        <f>RTD("cqg.rtd",,"StudyData",K2,"BBnds","MAType=Sim,Period1=20,InputChoice=Close,Percent=2,Divisor=0","Time",L2,"-17","all","","","False","T","ExcelInterval","")</f>
        <v>45630.256944444445</v>
      </c>
      <c r="L20" s="4">
        <f>RTD("cqg.rtd",,"StudyData",K2,"BBnds","MAType=Sim,Period1=20,InputChoice=Close,Percent=2,Divisor=0","BMA",L2,"-17","all","","","False","T","ExcelInterval","")</f>
        <v>45014.45</v>
      </c>
      <c r="M20" s="4">
        <f>RTD("cqg.rtd",,"StudyData",K2,"BBnds","MAType=Sim,Period1=20,InputChoice=Close,Percent=2,Divisor=0","BHI",L2,"-17","all","","","False","T","ExcelInterval","")</f>
        <v>45036.022899666001</v>
      </c>
      <c r="N20" s="4">
        <f>RTD("cqg.rtd",,"StudyData",K2,"BBnds","MAType=Sim,Period1=20,InputChoice=Close,Percent=2,Divisor=0","BLO",L2,"-17","all","","","False","T","ExcelInterval","")</f>
        <v>44992.877100334001</v>
      </c>
    </row>
    <row r="21" spans="1:14" x14ac:dyDescent="0.3">
      <c r="A21" s="3">
        <f>RTD("cqg.rtd",,"StudyData",A2,"BBnds","MAType=Sim,Period1=20,InputChoice=Close,Percent=2,Divisor=0","Time",B2,"-18","all","","","False","T","ExcelInterval","")</f>
        <v>45630.253472222219</v>
      </c>
      <c r="B21" s="4">
        <f>RTD("cqg.rtd",,"StudyData",A2,"BBnds","MAType=Sim,Period1=20,InputChoice=Close,Percent=2,Divisor=0","BMA",B2,"-18","all","","","False","T","ExcelInterval","")</f>
        <v>6079.5375000000004</v>
      </c>
      <c r="C21" s="4">
        <f>RTD("cqg.rtd",,"StudyData",A2,"BBnds","MAType=Sim,Period1=20,InputChoice=Close,Percent=2,Divisor=0","BHI",B2,"-18","all","","","False","T","ExcelInterval","")</f>
        <v>6082.5386456145998</v>
      </c>
      <c r="D21" s="4">
        <f>RTD("cqg.rtd",,"StudyData",A2,"BBnds","MAType=Sim,Period1=20,InputChoice=Close,Percent=2,Divisor=0","BLO",B2,"-18","all","","","False","T","ExcelInterval","")</f>
        <v>6076.5363543854</v>
      </c>
      <c r="F21" s="3">
        <f>RTD("cqg.rtd",,"StudyData",F2,"BBnds","MAType=Sim,Period1=20,InputChoice=Close,Percent=2,Divisor=0","Time",G2,"-18","all","","","False","T","ExcelInterval","")</f>
        <v>45630.253472222219</v>
      </c>
      <c r="G21" s="4">
        <f>RTD("cqg.rtd",,"StudyData",F2,"BBnds","MAType=Sim,Period1=20,InputChoice=Close,Percent=2,Divisor=0","BMA",G2,"-18","all","","","False","T","ExcelInterval","")</f>
        <v>21412.6875</v>
      </c>
      <c r="H21" s="4">
        <f>RTD("cqg.rtd",,"StudyData",F2,"BBnds","MAType=Sim,Period1=20,InputChoice=Close,Percent=2,Divisor=0","BHI",G2,"-18","all","","","False","T","ExcelInterval","")</f>
        <v>21429.6719598089</v>
      </c>
      <c r="I21" s="4">
        <f>RTD("cqg.rtd",,"StudyData",F2,"BBnds","MAType=Sim,Period1=20,InputChoice=Close,Percent=2,Divisor=0","BLO",G2,"-18","all","","","False","T","ExcelInterval","")</f>
        <v>21395.7030401911</v>
      </c>
      <c r="K21" s="3">
        <f>RTD("cqg.rtd",,"StudyData",K2,"BBnds","MAType=Sim,Period1=20,InputChoice=Close,Percent=2,Divisor=0","Time",L2,"-18","all","","","False","T","ExcelInterval","")</f>
        <v>45630.253472222219</v>
      </c>
      <c r="L21" s="4">
        <f>RTD("cqg.rtd",,"StudyData",K2,"BBnds","MAType=Sim,Period1=20,InputChoice=Close,Percent=2,Divisor=0","BMA",L2,"-18","all","","","False","T","ExcelInterval","")</f>
        <v>45013.8</v>
      </c>
      <c r="M21" s="4">
        <f>RTD("cqg.rtd",,"StudyData",K2,"BBnds","MAType=Sim,Period1=20,InputChoice=Close,Percent=2,Divisor=0","BHI",L2,"-18","all","","","False","T","ExcelInterval","")</f>
        <v>45035.686982432497</v>
      </c>
      <c r="N21" s="4">
        <f>RTD("cqg.rtd",,"StudyData",K2,"BBnds","MAType=Sim,Period1=20,InputChoice=Close,Percent=2,Divisor=0","BLO",L2,"-18","all","","","False","T","ExcelInterval","")</f>
        <v>44991.913017567502</v>
      </c>
    </row>
    <row r="22" spans="1:14" x14ac:dyDescent="0.3">
      <c r="A22" s="3">
        <f>RTD("cqg.rtd",,"StudyData",A2,"BBnds","MAType=Sim,Period1=20,InputChoice=Close,Percent=2,Divisor=0","Time",B2,"-19","all","","","False","T","ExcelInterval","")</f>
        <v>45630.25</v>
      </c>
      <c r="B22" s="4">
        <f>RTD("cqg.rtd",,"StudyData",A2,"BBnds","MAType=Sim,Period1=20,InputChoice=Close,Percent=2,Divisor=0","BMA",B2,"-19","all","","","False","T","ExcelInterval","")</f>
        <v>6079.25</v>
      </c>
      <c r="C22" s="4">
        <f>RTD("cqg.rtd",,"StudyData",A2,"BBnds","MAType=Sim,Period1=20,InputChoice=Close,Percent=2,Divisor=0","BHI",B2,"-19","all","","","False","T","ExcelInterval","")</f>
        <v>6082.3524184115004</v>
      </c>
      <c r="D22" s="4">
        <f>RTD("cqg.rtd",,"StudyData",A2,"BBnds","MAType=Sim,Period1=20,InputChoice=Close,Percent=2,Divisor=0","BLO",B2,"-19","all","","","False","T","ExcelInterval","")</f>
        <v>6076.1475815884996</v>
      </c>
      <c r="F22" s="3">
        <f>RTD("cqg.rtd",,"StudyData",F2,"BBnds","MAType=Sim,Period1=20,InputChoice=Close,Percent=2,Divisor=0","Time",G2,"-19","all","","","False","T","ExcelInterval","")</f>
        <v>45630.25</v>
      </c>
      <c r="G22" s="4">
        <f>RTD("cqg.rtd",,"StudyData",F2,"BBnds","MAType=Sim,Period1=20,InputChoice=Close,Percent=2,Divisor=0","BMA",G2,"-19","all","","","False","T","ExcelInterval","")</f>
        <v>21411.5</v>
      </c>
      <c r="H22" s="4">
        <f>RTD("cqg.rtd",,"StudyData",F2,"BBnds","MAType=Sim,Period1=20,InputChoice=Close,Percent=2,Divisor=0","BHI",G2,"-19","all","","","False","T","ExcelInterval","")</f>
        <v>21429.950609746</v>
      </c>
      <c r="I22" s="4">
        <f>RTD("cqg.rtd",,"StudyData",F2,"BBnds","MAType=Sim,Period1=20,InputChoice=Close,Percent=2,Divisor=0","BLO",G2,"-19","all","","","False","T","ExcelInterval","")</f>
        <v>21393.049390254</v>
      </c>
      <c r="K22" s="3">
        <f>RTD("cqg.rtd",,"StudyData",K2,"BBnds","MAType=Sim,Period1=20,InputChoice=Close,Percent=2,Divisor=0","Time",L2,"-19","all","","","False","T","ExcelInterval","")</f>
        <v>45630.25</v>
      </c>
      <c r="L22" s="4">
        <f>RTD("cqg.rtd",,"StudyData",K2,"BBnds","MAType=Sim,Period1=20,InputChoice=Close,Percent=2,Divisor=0","BMA",L2,"-19","all","","","False","T","ExcelInterval","")</f>
        <v>45012.75</v>
      </c>
      <c r="M22" s="4">
        <f>RTD("cqg.rtd",,"StudyData",K2,"BBnds","MAType=Sim,Period1=20,InputChoice=Close,Percent=2,Divisor=0","BHI",L2,"-19","all","","","False","T","ExcelInterval","")</f>
        <v>45035.349778759999</v>
      </c>
      <c r="N22" s="4">
        <f>RTD("cqg.rtd",,"StudyData",K2,"BBnds","MAType=Sim,Period1=20,InputChoice=Close,Percent=2,Divisor=0","BLO",L2,"-19","all","","","False","T","ExcelInterval","")</f>
        <v>44990.150221240001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D24A5-B8C3-4093-BDA5-848942AAAB34}">
  <dimension ref="A1:L22"/>
  <sheetViews>
    <sheetView workbookViewId="0">
      <selection activeCell="B3" sqref="B3"/>
    </sheetView>
  </sheetViews>
  <sheetFormatPr defaultRowHeight="16.5" x14ac:dyDescent="0.3"/>
  <cols>
    <col min="1" max="1" width="12.625" bestFit="1" customWidth="1"/>
    <col min="2" max="2" width="8" bestFit="1" customWidth="1"/>
    <col min="6" max="6" width="12.625" bestFit="1" customWidth="1"/>
    <col min="7" max="7" width="8" bestFit="1" customWidth="1"/>
    <col min="11" max="11" width="12.625" bestFit="1" customWidth="1"/>
    <col min="12" max="12" width="8" bestFit="1" customWidth="1"/>
  </cols>
  <sheetData>
    <row r="1" spans="1:12" x14ac:dyDescent="0.3">
      <c r="A1" s="2" t="s">
        <v>0</v>
      </c>
      <c r="B1" s="2" t="s">
        <v>2</v>
      </c>
      <c r="F1" s="2" t="s">
        <v>0</v>
      </c>
      <c r="G1" s="2" t="s">
        <v>2</v>
      </c>
      <c r="K1" s="2" t="s">
        <v>0</v>
      </c>
      <c r="L1" s="2" t="s">
        <v>2</v>
      </c>
    </row>
    <row r="2" spans="1:12" x14ac:dyDescent="0.3">
      <c r="A2" s="2" t="str">
        <f>Main!A2</f>
        <v>EP</v>
      </c>
      <c r="B2" s="2">
        <f>Main!B2</f>
        <v>5</v>
      </c>
      <c r="F2" s="2" t="str">
        <f>Main!A11</f>
        <v>ENQ</v>
      </c>
      <c r="G2" s="2">
        <f>Main!B11</f>
        <v>5</v>
      </c>
      <c r="K2" s="2" t="str">
        <f>Main!A20</f>
        <v>YM</v>
      </c>
      <c r="L2" s="2">
        <f>Main!B20</f>
        <v>5</v>
      </c>
    </row>
    <row r="3" spans="1:12" x14ac:dyDescent="0.3">
      <c r="A3" s="1">
        <f>RTD("cqg.rtd",,"StudyData",A2,"Osc","Offset1=0,MAType1=Sim,Period1=4,InputChoice1=Close,Offset2=0,MAType2=Sim,Period2=8,InputChoice2=Close","Time",B2,"0","all","","","False","T","ExcelInterval","")</f>
        <v>45630.315972222219</v>
      </c>
      <c r="B3" s="5">
        <f>RTD("cqg.rtd",,"StudyData",A2,"Osc","Offset1=0,MAType1=Sim,Period1=4,InputChoice1=Close,Offset2=0,MAType2=Sim,Period2=8,InputChoice2=Close","Osc",B2,"0","all","","","False","T","ExcelInterval","")</f>
        <v>9.375E-2</v>
      </c>
      <c r="F3" s="1">
        <f>RTD("cqg.rtd",,"StudyData",F2,"Osc","Offset1=0,MAType1=Sim,Period1=4,InputChoice1=Close,Offset2=0,MAType2=Sim,Period2=8,InputChoice2=Close","Time",G2,"0","all","","","False","T","ExcelInterval","")</f>
        <v>45630.315972222219</v>
      </c>
      <c r="G3" s="5">
        <f>RTD("cqg.rtd",,"StudyData",F2,"Osc","Offset1=0,MAType1=Sim,Period1=4,InputChoice1=Close,Offset2=0,MAType2=Sim,Period2=8,InputChoice2=Close","Osc",G2,"0","all","","","False","T","ExcelInterval","")</f>
        <v>2.875</v>
      </c>
      <c r="K3" s="1">
        <f>RTD("cqg.rtd",,"StudyData",K2,"Osc","Offset1=0,MAType1=Sim,Period1=4,InputChoice1=Close,Offset2=0,MAType2=Sim,Period2=8,InputChoice2=Close","Time",L2,"0","all","","","False","T","ExcelInterval","")</f>
        <v>45630.315972222219</v>
      </c>
      <c r="L3" s="5">
        <f>RTD("cqg.rtd",,"StudyData",K2,"Osc","Offset1=0,MAType1=Sim,Period1=4,InputChoice1=Close,Offset2=0,MAType2=Sim,Period2=8,InputChoice2=Close","Osc",L2,"0","all","","","False","T","ExcelInterval","")</f>
        <v>2</v>
      </c>
    </row>
    <row r="4" spans="1:12" x14ac:dyDescent="0.3">
      <c r="A4" s="1">
        <f>RTD("cqg.rtd",,"StudyData",A2,"Osc","Offset1=0,MAType1=Sim,Period1=4,InputChoice1=Close,Offset2=0,MAType2=Sim,Period2=8,InputChoice2=Close","Time",B2,"-1","all","","","False","T","ExcelInterval","")</f>
        <v>45630.3125</v>
      </c>
      <c r="B4" s="5">
        <f>RTD("cqg.rtd",,"StudyData",A2,"Osc","Offset1=0,MAType1=Sim,Period1=4,InputChoice1=Close,Offset2=0,MAType2=Sim,Period2=8,InputChoice2=Close","Osc",B2,"-1","all","","","False","T","ExcelInterval","")</f>
        <v>0.375</v>
      </c>
      <c r="F4" s="1">
        <f>RTD("cqg.rtd",,"StudyData",F2,"Osc","Offset1=0,MAType1=Sim,Period1=4,InputChoice1=Close,Offset2=0,MAType2=Sim,Period2=8,InputChoice2=Close","Time",G2,"-1","all","","","False","T","ExcelInterval","")</f>
        <v>45630.3125</v>
      </c>
      <c r="G4" s="5">
        <f>RTD("cqg.rtd",,"StudyData",F2,"Osc","Offset1=0,MAType1=Sim,Period1=4,InputChoice1=Close,Offset2=0,MAType2=Sim,Period2=8,InputChoice2=Close","Osc",G2,"-1","all","","","False","T","ExcelInterval","")</f>
        <v>4.59375</v>
      </c>
      <c r="K4" s="1">
        <f>RTD("cqg.rtd",,"StudyData",K2,"Osc","Offset1=0,MAType1=Sim,Period1=4,InputChoice1=Close,Offset2=0,MAType2=Sim,Period2=8,InputChoice2=Close","Time",L2,"-1","all","","","False","T","ExcelInterval","")</f>
        <v>45630.3125</v>
      </c>
      <c r="L4" s="5">
        <f>RTD("cqg.rtd",,"StudyData",K2,"Osc","Offset1=0,MAType1=Sim,Period1=4,InputChoice1=Close,Offset2=0,MAType2=Sim,Period2=8,InputChoice2=Close","Osc",L2,"-1","all","","","False","T","ExcelInterval","")</f>
        <v>0.625</v>
      </c>
    </row>
    <row r="5" spans="1:12" x14ac:dyDescent="0.3">
      <c r="A5" s="1">
        <f>RTD("cqg.rtd",,"StudyData",A2,"Osc","Offset1=0,MAType1=Sim,Period1=4,InputChoice1=Close,Offset2=0,MAType2=Sim,Period2=8,InputChoice2=Close","Time",B2,"-2","all","","","False","T","ExcelInterval","")</f>
        <v>45630.309027777781</v>
      </c>
      <c r="B5" s="5">
        <f>RTD("cqg.rtd",,"StudyData",A2,"Osc","Offset1=0,MAType1=Sim,Period1=4,InputChoice1=Close,Offset2=0,MAType2=Sim,Period2=8,InputChoice2=Close","Osc",B2,"-2","all","","","False","T","ExcelInterval","")</f>
        <v>0.40625</v>
      </c>
      <c r="F5" s="1">
        <f>RTD("cqg.rtd",,"StudyData",F2,"Osc","Offset1=0,MAType1=Sim,Period1=4,InputChoice1=Close,Offset2=0,MAType2=Sim,Period2=8,InputChoice2=Close","Time",G2,"-2","all","","","False","T","ExcelInterval","")</f>
        <v>45630.309027777781</v>
      </c>
      <c r="G5" s="5">
        <f>RTD("cqg.rtd",,"StudyData",F2,"Osc","Offset1=0,MAType1=Sim,Period1=4,InputChoice1=Close,Offset2=0,MAType2=Sim,Period2=8,InputChoice2=Close","Osc",G2,"-2","all","","","False","T","ExcelInterval","")</f>
        <v>3.875</v>
      </c>
      <c r="K5" s="1">
        <f>RTD("cqg.rtd",,"StudyData",K2,"Osc","Offset1=0,MAType1=Sim,Period1=4,InputChoice1=Close,Offset2=0,MAType2=Sim,Period2=8,InputChoice2=Close","Time",L2,"-2","all","","","False","T","ExcelInterval","")</f>
        <v>45630.309027777781</v>
      </c>
      <c r="L5" s="5">
        <f>RTD("cqg.rtd",,"StudyData",K2,"Osc","Offset1=0,MAType1=Sim,Period1=4,InputChoice1=Close,Offset2=0,MAType2=Sim,Period2=8,InputChoice2=Close","Osc",L2,"-2","all","","","False","T","ExcelInterval","")</f>
        <v>0.375</v>
      </c>
    </row>
    <row r="6" spans="1:12" x14ac:dyDescent="0.3">
      <c r="A6" s="1">
        <f>RTD("cqg.rtd",,"StudyData",A2,"Osc","Offset1=0,MAType1=Sim,Period1=4,InputChoice1=Close,Offset2=0,MAType2=Sim,Period2=8,InputChoice2=Close","Time",B2,"-3","all","","","False","T","ExcelInterval","")</f>
        <v>45630.305555555555</v>
      </c>
      <c r="B6" s="5">
        <f>RTD("cqg.rtd",,"StudyData",A2,"Osc","Offset1=0,MAType1=Sim,Period1=4,InputChoice1=Close,Offset2=0,MAType2=Sim,Period2=8,InputChoice2=Close","Osc",B2,"-3","all","","","False","T","ExcelInterval","")</f>
        <v>0.375</v>
      </c>
      <c r="F6" s="1">
        <f>RTD("cqg.rtd",,"StudyData",F2,"Osc","Offset1=0,MAType1=Sim,Period1=4,InputChoice1=Close,Offset2=0,MAType2=Sim,Period2=8,InputChoice2=Close","Time",G2,"-3","all","","","False","T","ExcelInterval","")</f>
        <v>45630.305555555555</v>
      </c>
      <c r="G6" s="5">
        <f>RTD("cqg.rtd",,"StudyData",F2,"Osc","Offset1=0,MAType1=Sim,Period1=4,InputChoice1=Close,Offset2=0,MAType2=Sim,Period2=8,InputChoice2=Close","Osc",G2,"-3","all","","","False","T","ExcelInterval","")</f>
        <v>3.46875</v>
      </c>
      <c r="K6" s="1">
        <f>RTD("cqg.rtd",,"StudyData",K2,"Osc","Offset1=0,MAType1=Sim,Period1=4,InputChoice1=Close,Offset2=0,MAType2=Sim,Period2=8,InputChoice2=Close","Time",L2,"-3","all","","","False","T","ExcelInterval","")</f>
        <v>45630.305555555555</v>
      </c>
      <c r="L6" s="5">
        <f>RTD("cqg.rtd",,"StudyData",K2,"Osc","Offset1=0,MAType1=Sim,Period1=4,InputChoice1=Close,Offset2=0,MAType2=Sim,Period2=8,InputChoice2=Close","Osc",L2,"-3","all","","","False","T","ExcelInterval","")</f>
        <v>0</v>
      </c>
    </row>
    <row r="7" spans="1:12" x14ac:dyDescent="0.3">
      <c r="A7" s="1">
        <f>RTD("cqg.rtd",,"StudyData",A2,"Osc","Offset1=0,MAType1=Sim,Period1=4,InputChoice1=Close,Offset2=0,MAType2=Sim,Period2=8,InputChoice2=Close","Time",B2,"-4","all","","","False","T","ExcelInterval","")</f>
        <v>45630.302083333336</v>
      </c>
      <c r="B7" s="5">
        <f>RTD("cqg.rtd",,"StudyData",A2,"Osc","Offset1=0,MAType1=Sim,Period1=4,InputChoice1=Close,Offset2=0,MAType2=Sim,Period2=8,InputChoice2=Close","Osc",B2,"-4","all","","","False","T","ExcelInterval","")</f>
        <v>0.21875</v>
      </c>
      <c r="F7" s="1">
        <f>RTD("cqg.rtd",,"StudyData",F2,"Osc","Offset1=0,MAType1=Sim,Period1=4,InputChoice1=Close,Offset2=0,MAType2=Sim,Period2=8,InputChoice2=Close","Time",G2,"-4","all","","","False","T","ExcelInterval","")</f>
        <v>45630.302083333336</v>
      </c>
      <c r="G7" s="5">
        <f>RTD("cqg.rtd",,"StudyData",F2,"Osc","Offset1=0,MAType1=Sim,Period1=4,InputChoice1=Close,Offset2=0,MAType2=Sim,Period2=8,InputChoice2=Close","Osc",G2,"-4","all","","","False","T","ExcelInterval","")</f>
        <v>1.59375</v>
      </c>
      <c r="K7" s="1">
        <f>RTD("cqg.rtd",,"StudyData",K2,"Osc","Offset1=0,MAType1=Sim,Period1=4,InputChoice1=Close,Offset2=0,MAType2=Sim,Period2=8,InputChoice2=Close","Time",L2,"-4","all","","","False","T","ExcelInterval","")</f>
        <v>45630.302083333336</v>
      </c>
      <c r="L7" s="5">
        <f>RTD("cqg.rtd",,"StudyData",K2,"Osc","Offset1=0,MAType1=Sim,Period1=4,InputChoice1=Close,Offset2=0,MAType2=Sim,Period2=8,InputChoice2=Close","Osc",L2,"-4","all","","","False","T","ExcelInterval","")</f>
        <v>-1.5</v>
      </c>
    </row>
    <row r="8" spans="1:12" x14ac:dyDescent="0.3">
      <c r="A8" s="1">
        <f>RTD("cqg.rtd",,"StudyData",A2,"Osc","Offset1=0,MAType1=Sim,Period1=4,InputChoice1=Close,Offset2=0,MAType2=Sim,Period2=8,InputChoice2=Close","Time",B2,"-5","all","","","False","T","ExcelInterval","")</f>
        <v>45630.298611111109</v>
      </c>
      <c r="B8" s="5">
        <f>RTD("cqg.rtd",,"StudyData",A2,"Osc","Offset1=0,MAType1=Sim,Period1=4,InputChoice1=Close,Offset2=0,MAType2=Sim,Period2=8,InputChoice2=Close","Osc",B2,"-5","all","","","False","T","ExcelInterval","")</f>
        <v>-0.1875</v>
      </c>
      <c r="F8" s="1">
        <f>RTD("cqg.rtd",,"StudyData",F2,"Osc","Offset1=0,MAType1=Sim,Period1=4,InputChoice1=Close,Offset2=0,MAType2=Sim,Period2=8,InputChoice2=Close","Time",G2,"-5","all","","","False","T","ExcelInterval","")</f>
        <v>45630.298611111109</v>
      </c>
      <c r="G8" s="5">
        <f>RTD("cqg.rtd",,"StudyData",F2,"Osc","Offset1=0,MAType1=Sim,Period1=4,InputChoice1=Close,Offset2=0,MAType2=Sim,Period2=8,InputChoice2=Close","Osc",G2,"-5","all","","","False","T","ExcelInterval","")</f>
        <v>-1.03125</v>
      </c>
      <c r="K8" s="1">
        <f>RTD("cqg.rtd",,"StudyData",K2,"Osc","Offset1=0,MAType1=Sim,Period1=4,InputChoice1=Close,Offset2=0,MAType2=Sim,Period2=8,InputChoice2=Close","Time",L2,"-5","all","","","False","T","ExcelInterval","")</f>
        <v>45630.298611111109</v>
      </c>
      <c r="L8" s="5">
        <f>RTD("cqg.rtd",,"StudyData",K2,"Osc","Offset1=0,MAType1=Sim,Period1=4,InputChoice1=Close,Offset2=0,MAType2=Sim,Period2=8,InputChoice2=Close","Osc",L2,"-5","all","","","False","T","ExcelInterval","")</f>
        <v>-3.125</v>
      </c>
    </row>
    <row r="9" spans="1:12" x14ac:dyDescent="0.3">
      <c r="A9" s="1">
        <f>RTD("cqg.rtd",,"StudyData",A2,"Osc","Offset1=0,MAType1=Sim,Period1=4,InputChoice1=Close,Offset2=0,MAType2=Sim,Period2=8,InputChoice2=Close","Time",B2,"-6","all","","","False","T","ExcelInterval","")</f>
        <v>45630.295138888891</v>
      </c>
      <c r="B9" s="5">
        <f>RTD("cqg.rtd",,"StudyData",A2,"Osc","Offset1=0,MAType1=Sim,Period1=4,InputChoice1=Close,Offset2=0,MAType2=Sim,Period2=8,InputChoice2=Close","Osc",B2,"-6","all","","","False","T","ExcelInterval","")</f>
        <v>-0.3125</v>
      </c>
      <c r="F9" s="1">
        <f>RTD("cqg.rtd",,"StudyData",F2,"Osc","Offset1=0,MAType1=Sim,Period1=4,InputChoice1=Close,Offset2=0,MAType2=Sim,Period2=8,InputChoice2=Close","Time",G2,"-6","all","","","False","T","ExcelInterval","")</f>
        <v>45630.295138888891</v>
      </c>
      <c r="G9" s="5">
        <f>RTD("cqg.rtd",,"StudyData",F2,"Osc","Offset1=0,MAType1=Sim,Period1=4,InputChoice1=Close,Offset2=0,MAType2=Sim,Period2=8,InputChoice2=Close","Osc",G2,"-6","all","","","False","T","ExcelInterval","")</f>
        <v>-1.90625</v>
      </c>
      <c r="K9" s="1">
        <f>RTD("cqg.rtd",,"StudyData",K2,"Osc","Offset1=0,MAType1=Sim,Period1=4,InputChoice1=Close,Offset2=0,MAType2=Sim,Period2=8,InputChoice2=Close","Time",L2,"-6","all","","","False","T","ExcelInterval","")</f>
        <v>45630.295138888891</v>
      </c>
      <c r="L9" s="5">
        <f>RTD("cqg.rtd",,"StudyData",K2,"Osc","Offset1=0,MAType1=Sim,Period1=4,InputChoice1=Close,Offset2=0,MAType2=Sim,Period2=8,InputChoice2=Close","Osc",L2,"-6","all","","","False","T","ExcelInterval","")</f>
        <v>-3.75</v>
      </c>
    </row>
    <row r="10" spans="1:12" x14ac:dyDescent="0.3">
      <c r="A10" s="1">
        <f>RTD("cqg.rtd",,"StudyData",A2,"Osc","Offset1=0,MAType1=Sim,Period1=4,InputChoice1=Close,Offset2=0,MAType2=Sim,Period2=8,InputChoice2=Close","Time",B2,"-7","all","","","False","T","ExcelInterval","")</f>
        <v>45630.291666666664</v>
      </c>
      <c r="B10" s="5">
        <f>RTD("cqg.rtd",,"StudyData",A2,"Osc","Offset1=0,MAType1=Sim,Period1=4,InputChoice1=Close,Offset2=0,MAType2=Sim,Period2=8,InputChoice2=Close","Osc",B2,"-7","all","","","False","T","ExcelInterval","")</f>
        <v>-0.1875</v>
      </c>
      <c r="F10" s="1">
        <f>RTD("cqg.rtd",,"StudyData",F2,"Osc","Offset1=0,MAType1=Sim,Period1=4,InputChoice1=Close,Offset2=0,MAType2=Sim,Period2=8,InputChoice2=Close","Time",G2,"-7","all","","","False","T","ExcelInterval","")</f>
        <v>45630.291666666664</v>
      </c>
      <c r="G10" s="5">
        <f>RTD("cqg.rtd",,"StudyData",F2,"Osc","Offset1=0,MAType1=Sim,Period1=4,InputChoice1=Close,Offset2=0,MAType2=Sim,Period2=8,InputChoice2=Close","Osc",G2,"-7","all","","","False","T","ExcelInterval","")</f>
        <v>-0.75</v>
      </c>
      <c r="K10" s="1">
        <f>RTD("cqg.rtd",,"StudyData",K2,"Osc","Offset1=0,MAType1=Sim,Period1=4,InputChoice1=Close,Offset2=0,MAType2=Sim,Period2=8,InputChoice2=Close","Time",L2,"-7","all","","","False","T","ExcelInterval","")</f>
        <v>45630.291666666664</v>
      </c>
      <c r="L10" s="5">
        <f>RTD("cqg.rtd",,"StudyData",K2,"Osc","Offset1=0,MAType1=Sim,Period1=4,InputChoice1=Close,Offset2=0,MAType2=Sim,Period2=8,InputChoice2=Close","Osc",L2,"-7","all","","","False","T","ExcelInterval","")</f>
        <v>-5.625</v>
      </c>
    </row>
    <row r="11" spans="1:12" x14ac:dyDescent="0.3">
      <c r="A11" s="1">
        <f>RTD("cqg.rtd",,"StudyData",A2,"Osc","Offset1=0,MAType1=Sim,Period1=4,InputChoice1=Close,Offset2=0,MAType2=Sim,Period2=8,InputChoice2=Close","Time",B2,"-8","all","","","False","T","ExcelInterval","")</f>
        <v>45630.288194444445</v>
      </c>
      <c r="B11" s="5">
        <f>RTD("cqg.rtd",,"StudyData",A2,"Osc","Offset1=0,MAType1=Sim,Period1=4,InputChoice1=Close,Offset2=0,MAType2=Sim,Period2=8,InputChoice2=Close","Osc",B2,"-8","all","","","False","T","ExcelInterval","")</f>
        <v>-0.3125</v>
      </c>
      <c r="F11" s="1">
        <f>RTD("cqg.rtd",,"StudyData",F2,"Osc","Offset1=0,MAType1=Sim,Period1=4,InputChoice1=Close,Offset2=0,MAType2=Sim,Period2=8,InputChoice2=Close","Time",G2,"-8","all","","","False","T","ExcelInterval","")</f>
        <v>45630.288194444445</v>
      </c>
      <c r="G11" s="5">
        <f>RTD("cqg.rtd",,"StudyData",F2,"Osc","Offset1=0,MAType1=Sim,Period1=4,InputChoice1=Close,Offset2=0,MAType2=Sim,Period2=8,InputChoice2=Close","Osc",G2,"-8","all","","","False","T","ExcelInterval","")</f>
        <v>-6.25E-2</v>
      </c>
      <c r="K11" s="1">
        <f>RTD("cqg.rtd",,"StudyData",K2,"Osc","Offset1=0,MAType1=Sim,Period1=4,InputChoice1=Close,Offset2=0,MAType2=Sim,Period2=8,InputChoice2=Close","Time",L2,"-8","all","","","False","T","ExcelInterval","")</f>
        <v>45630.288194444445</v>
      </c>
      <c r="L11" s="5">
        <f>RTD("cqg.rtd",,"StudyData",K2,"Osc","Offset1=0,MAType1=Sim,Period1=4,InputChoice1=Close,Offset2=0,MAType2=Sim,Period2=8,InputChoice2=Close","Osc",L2,"-8","all","","","False","T","ExcelInterval","")</f>
        <v>-8.25</v>
      </c>
    </row>
    <row r="12" spans="1:12" x14ac:dyDescent="0.3">
      <c r="A12" s="1">
        <f>RTD("cqg.rtd",,"StudyData",A2,"Osc","Offset1=0,MAType1=Sim,Period1=4,InputChoice1=Close,Offset2=0,MAType2=Sim,Period2=8,InputChoice2=Close","Time",B2,"-9","all","","","False","T","ExcelInterval","")</f>
        <v>45630.284722222219</v>
      </c>
      <c r="B12" s="5">
        <f>RTD("cqg.rtd",,"StudyData",A2,"Osc","Offset1=0,MAType1=Sim,Period1=4,InputChoice1=Close,Offset2=0,MAType2=Sim,Period2=8,InputChoice2=Close","Osc",B2,"-9","all","","","False","T","ExcelInterval","")</f>
        <v>-0.28125</v>
      </c>
      <c r="F12" s="1">
        <f>RTD("cqg.rtd",,"StudyData",F2,"Osc","Offset1=0,MAType1=Sim,Period1=4,InputChoice1=Close,Offset2=0,MAType2=Sim,Period2=8,InputChoice2=Close","Time",G2,"-9","all","","","False","T","ExcelInterval","")</f>
        <v>45630.284722222219</v>
      </c>
      <c r="G12" s="5">
        <f>RTD("cqg.rtd",,"StudyData",F2,"Osc","Offset1=0,MAType1=Sim,Period1=4,InputChoice1=Close,Offset2=0,MAType2=Sim,Period2=8,InputChoice2=Close","Osc",G2,"-9","all","","","False","T","ExcelInterval","")</f>
        <v>0.625</v>
      </c>
      <c r="K12" s="1">
        <f>RTD("cqg.rtd",,"StudyData",K2,"Osc","Offset1=0,MAType1=Sim,Period1=4,InputChoice1=Close,Offset2=0,MAType2=Sim,Period2=8,InputChoice2=Close","Time",L2,"-9","all","","","False","T","ExcelInterval","")</f>
        <v>45630.284722222219</v>
      </c>
      <c r="L12" s="5">
        <f>RTD("cqg.rtd",,"StudyData",K2,"Osc","Offset1=0,MAType1=Sim,Period1=4,InputChoice1=Close,Offset2=0,MAType2=Sim,Period2=8,InputChoice2=Close","Osc",L2,"-9","all","","","False","T","ExcelInterval","")</f>
        <v>-8.25</v>
      </c>
    </row>
    <row r="13" spans="1:12" x14ac:dyDescent="0.3">
      <c r="A13" s="1">
        <f>RTD("cqg.rtd",,"StudyData",A2,"Osc","Offset1=0,MAType1=Sim,Period1=4,InputChoice1=Close,Offset2=0,MAType2=Sim,Period2=8,InputChoice2=Close","Time",B2,"-10","all","","","False","T","ExcelInterval","")</f>
        <v>45630.28125</v>
      </c>
      <c r="B13" s="5">
        <f>RTD("cqg.rtd",,"StudyData",A2,"Osc","Offset1=0,MAType1=Sim,Period1=4,InputChoice1=Close,Offset2=0,MAType2=Sim,Period2=8,InputChoice2=Close","Osc",B2,"-10","all","","","False","T","ExcelInterval","")</f>
        <v>-0.25</v>
      </c>
      <c r="F13" s="1">
        <f>RTD("cqg.rtd",,"StudyData",F2,"Osc","Offset1=0,MAType1=Sim,Period1=4,InputChoice1=Close,Offset2=0,MAType2=Sim,Period2=8,InputChoice2=Close","Time",G2,"-10","all","","","False","T","ExcelInterval","")</f>
        <v>45630.28125</v>
      </c>
      <c r="G13" s="5">
        <f>RTD("cqg.rtd",,"StudyData",F2,"Osc","Offset1=0,MAType1=Sim,Period1=4,InputChoice1=Close,Offset2=0,MAType2=Sim,Period2=8,InputChoice2=Close","Osc",G2,"-10","all","","","False","T","ExcelInterval","")</f>
        <v>1.5</v>
      </c>
      <c r="K13" s="1">
        <f>RTD("cqg.rtd",,"StudyData",K2,"Osc","Offset1=0,MAType1=Sim,Period1=4,InputChoice1=Close,Offset2=0,MAType2=Sim,Period2=8,InputChoice2=Close","Time",L2,"-10","all","","","False","T","ExcelInterval","")</f>
        <v>45630.28125</v>
      </c>
      <c r="L13" s="5">
        <f>RTD("cqg.rtd",,"StudyData",K2,"Osc","Offset1=0,MAType1=Sim,Period1=4,InputChoice1=Close,Offset2=0,MAType2=Sim,Period2=8,InputChoice2=Close","Osc",L2,"-10","all","","","False","T","ExcelInterval","")</f>
        <v>-11.5</v>
      </c>
    </row>
    <row r="14" spans="1:12" x14ac:dyDescent="0.3">
      <c r="A14" s="1">
        <f>RTD("cqg.rtd",,"StudyData",A2,"Osc","Offset1=0,MAType1=Sim,Period1=4,InputChoice1=Close,Offset2=0,MAType2=Sim,Period2=8,InputChoice2=Close","Time",B2,"-11","all","","","False","T","ExcelInterval","")</f>
        <v>45630.277777777781</v>
      </c>
      <c r="B14" s="5">
        <f>RTD("cqg.rtd",,"StudyData",A2,"Osc","Offset1=0,MAType1=Sim,Period1=4,InputChoice1=Close,Offset2=0,MAType2=Sim,Period2=8,InputChoice2=Close","Osc",B2,"-11","all","","","False","T","ExcelInterval","")</f>
        <v>-0.4375</v>
      </c>
      <c r="F14" s="1">
        <f>RTD("cqg.rtd",,"StudyData",F2,"Osc","Offset1=0,MAType1=Sim,Period1=4,InputChoice1=Close,Offset2=0,MAType2=Sim,Period2=8,InputChoice2=Close","Time",G2,"-11","all","","","False","T","ExcelInterval","")</f>
        <v>45630.277777777781</v>
      </c>
      <c r="G14" s="5">
        <f>RTD("cqg.rtd",,"StudyData",F2,"Osc","Offset1=0,MAType1=Sim,Period1=4,InputChoice1=Close,Offset2=0,MAType2=Sim,Period2=8,InputChoice2=Close","Osc",G2,"-11","all","","","False","T","ExcelInterval","")</f>
        <v>0.5</v>
      </c>
      <c r="K14" s="1">
        <f>RTD("cqg.rtd",,"StudyData",K2,"Osc","Offset1=0,MAType1=Sim,Period1=4,InputChoice1=Close,Offset2=0,MAType2=Sim,Period2=8,InputChoice2=Close","Time",L2,"-11","all","","","False","T","ExcelInterval","")</f>
        <v>45630.277777777781</v>
      </c>
      <c r="L14" s="5">
        <f>RTD("cqg.rtd",,"StudyData",K2,"Osc","Offset1=0,MAType1=Sim,Period1=4,InputChoice1=Close,Offset2=0,MAType2=Sim,Period2=8,InputChoice2=Close","Osc",L2,"-11","all","","","False","T","ExcelInterval","")</f>
        <v>-13</v>
      </c>
    </row>
    <row r="15" spans="1:12" x14ac:dyDescent="0.3">
      <c r="A15" s="1">
        <f>RTD("cqg.rtd",,"StudyData",A2,"Osc","Offset1=0,MAType1=Sim,Period1=4,InputChoice1=Close,Offset2=0,MAType2=Sim,Period2=8,InputChoice2=Close","Time",B2,"-12","all","","","False","T","ExcelInterval","")</f>
        <v>45630.274305555555</v>
      </c>
      <c r="B15" s="5">
        <f>RTD("cqg.rtd",,"StudyData",A2,"Osc","Offset1=0,MAType1=Sim,Period1=4,InputChoice1=Close,Offset2=0,MAType2=Sim,Period2=8,InputChoice2=Close","Osc",B2,"-12","all","","","False","T","ExcelInterval","")</f>
        <v>-0.375</v>
      </c>
      <c r="F15" s="1">
        <f>RTD("cqg.rtd",,"StudyData",F2,"Osc","Offset1=0,MAType1=Sim,Period1=4,InputChoice1=Close,Offset2=0,MAType2=Sim,Period2=8,InputChoice2=Close","Time",G2,"-12","all","","","False","T","ExcelInterval","")</f>
        <v>45630.274305555555</v>
      </c>
      <c r="G15" s="5">
        <f>RTD("cqg.rtd",,"StudyData",F2,"Osc","Offset1=0,MAType1=Sim,Period1=4,InputChoice1=Close,Offset2=0,MAType2=Sim,Period2=8,InputChoice2=Close","Osc",G2,"-12","all","","","False","T","ExcelInterval","")</f>
        <v>-0.3125</v>
      </c>
      <c r="K15" s="1">
        <f>RTD("cqg.rtd",,"StudyData",K2,"Osc","Offset1=0,MAType1=Sim,Period1=4,InputChoice1=Close,Offset2=0,MAType2=Sim,Period2=8,InputChoice2=Close","Time",L2,"-12","all","","","False","T","ExcelInterval","")</f>
        <v>45630.274305555555</v>
      </c>
      <c r="L15" s="5">
        <f>RTD("cqg.rtd",,"StudyData",K2,"Osc","Offset1=0,MAType1=Sim,Period1=4,InputChoice1=Close,Offset2=0,MAType2=Sim,Period2=8,InputChoice2=Close","Osc",L2,"-12","all","","","False","T","ExcelInterval","")</f>
        <v>-10</v>
      </c>
    </row>
    <row r="16" spans="1:12" x14ac:dyDescent="0.3">
      <c r="A16" s="1">
        <f>RTD("cqg.rtd",,"StudyData",A2,"Osc","Offset1=0,MAType1=Sim,Period1=4,InputChoice1=Close,Offset2=0,MAType2=Sim,Period2=8,InputChoice2=Close","Time",B2,"-13","all","","","False","T","ExcelInterval","")</f>
        <v>45630.270833333336</v>
      </c>
      <c r="B16" s="5">
        <f>RTD("cqg.rtd",,"StudyData",A2,"Osc","Offset1=0,MAType1=Sim,Period1=4,InputChoice1=Close,Offset2=0,MAType2=Sim,Period2=8,InputChoice2=Close","Osc",B2,"-13","all","","","False","T","ExcelInterval","")</f>
        <v>-0.21875</v>
      </c>
      <c r="F16" s="1">
        <f>RTD("cqg.rtd",,"StudyData",F2,"Osc","Offset1=0,MAType1=Sim,Period1=4,InputChoice1=Close,Offset2=0,MAType2=Sim,Period2=8,InputChoice2=Close","Time",G2,"-13","all","","","False","T","ExcelInterval","")</f>
        <v>45630.270833333336</v>
      </c>
      <c r="G16" s="5">
        <f>RTD("cqg.rtd",,"StudyData",F2,"Osc","Offset1=0,MAType1=Sim,Period1=4,InputChoice1=Close,Offset2=0,MAType2=Sim,Period2=8,InputChoice2=Close","Osc",G2,"-13","all","","","False","T","ExcelInterval","")</f>
        <v>-0.46875</v>
      </c>
      <c r="K16" s="1">
        <f>RTD("cqg.rtd",,"StudyData",K2,"Osc","Offset1=0,MAType1=Sim,Period1=4,InputChoice1=Close,Offset2=0,MAType2=Sim,Period2=8,InputChoice2=Close","Time",L2,"-13","all","","","False","T","ExcelInterval","")</f>
        <v>45630.270833333336</v>
      </c>
      <c r="L16" s="5">
        <f>RTD("cqg.rtd",,"StudyData",K2,"Osc","Offset1=0,MAType1=Sim,Period1=4,InputChoice1=Close,Offset2=0,MAType2=Sim,Period2=8,InputChoice2=Close","Osc",L2,"-13","all","","","False","T","ExcelInterval","")</f>
        <v>-7.25</v>
      </c>
    </row>
    <row r="17" spans="1:12" x14ac:dyDescent="0.3">
      <c r="A17" s="1">
        <f>RTD("cqg.rtd",,"StudyData",A2,"Osc","Offset1=0,MAType1=Sim,Period1=4,InputChoice1=Close,Offset2=0,MAType2=Sim,Period2=8,InputChoice2=Close","Time",B2,"-14","all","","","False","T","ExcelInterval","")</f>
        <v>45630.267361111109</v>
      </c>
      <c r="B17" s="5">
        <f>RTD("cqg.rtd",,"StudyData",A2,"Osc","Offset1=0,MAType1=Sim,Period1=4,InputChoice1=Close,Offset2=0,MAType2=Sim,Period2=8,InputChoice2=Close","Osc",B2,"-14","all","","","False","T","ExcelInterval","")</f>
        <v>-9.375E-2</v>
      </c>
      <c r="F17" s="1">
        <f>RTD("cqg.rtd",,"StudyData",F2,"Osc","Offset1=0,MAType1=Sim,Period1=4,InputChoice1=Close,Offset2=0,MAType2=Sim,Period2=8,InputChoice2=Close","Time",G2,"-14","all","","","False","T","ExcelInterval","")</f>
        <v>45630.267361111109</v>
      </c>
      <c r="G17" s="5">
        <f>RTD("cqg.rtd",,"StudyData",F2,"Osc","Offset1=0,MAType1=Sim,Period1=4,InputChoice1=Close,Offset2=0,MAType2=Sim,Period2=8,InputChoice2=Close","Osc",G2,"-14","all","","","False","T","ExcelInterval","")</f>
        <v>-1.25</v>
      </c>
      <c r="K17" s="1">
        <f>RTD("cqg.rtd",,"StudyData",K2,"Osc","Offset1=0,MAType1=Sim,Period1=4,InputChoice1=Close,Offset2=0,MAType2=Sim,Period2=8,InputChoice2=Close","Time",L2,"-14","all","","","False","T","ExcelInterval","")</f>
        <v>45630.267361111109</v>
      </c>
      <c r="L17" s="5">
        <f>RTD("cqg.rtd",,"StudyData",K2,"Osc","Offset1=0,MAType1=Sim,Period1=4,InputChoice1=Close,Offset2=0,MAType2=Sim,Period2=8,InputChoice2=Close","Osc",L2,"-14","all","","","False","T","ExcelInterval","")</f>
        <v>0.875</v>
      </c>
    </row>
    <row r="18" spans="1:12" x14ac:dyDescent="0.3">
      <c r="A18" s="1">
        <f>RTD("cqg.rtd",,"StudyData",A2,"Osc","Offset1=0,MAType1=Sim,Period1=4,InputChoice1=Close,Offset2=0,MAType2=Sim,Period2=8,InputChoice2=Close","Time",B2,"-15","all","","","False","T","ExcelInterval","")</f>
        <v>45630.263888888891</v>
      </c>
      <c r="B18" s="5">
        <f>RTD("cqg.rtd",,"StudyData",A2,"Osc","Offset1=0,MAType1=Sim,Period1=4,InputChoice1=Close,Offset2=0,MAType2=Sim,Period2=8,InputChoice2=Close","Osc",B2,"-15","all","","","False","T","ExcelInterval","")</f>
        <v>0.28125</v>
      </c>
      <c r="F18" s="1">
        <f>RTD("cqg.rtd",,"StudyData",F2,"Osc","Offset1=0,MAType1=Sim,Period1=4,InputChoice1=Close,Offset2=0,MAType2=Sim,Period2=8,InputChoice2=Close","Time",G2,"-15","all","","","False","T","ExcelInterval","")</f>
        <v>45630.263888888891</v>
      </c>
      <c r="G18" s="5">
        <f>RTD("cqg.rtd",,"StudyData",F2,"Osc","Offset1=0,MAType1=Sim,Period1=4,InputChoice1=Close,Offset2=0,MAType2=Sim,Period2=8,InputChoice2=Close","Osc",G2,"-15","all","","","False","T","ExcelInterval","")</f>
        <v>-0.8125</v>
      </c>
      <c r="K18" s="1">
        <f>RTD("cqg.rtd",,"StudyData",K2,"Osc","Offset1=0,MAType1=Sim,Period1=4,InputChoice1=Close,Offset2=0,MAType2=Sim,Period2=8,InputChoice2=Close","Time",L2,"-15","all","","","False","T","ExcelInterval","")</f>
        <v>45630.263888888891</v>
      </c>
      <c r="L18" s="5">
        <f>RTD("cqg.rtd",,"StudyData",K2,"Osc","Offset1=0,MAType1=Sim,Period1=4,InputChoice1=Close,Offset2=0,MAType2=Sim,Period2=8,InputChoice2=Close","Osc",L2,"-15","all","","","False","T","ExcelInterval","")</f>
        <v>5.75</v>
      </c>
    </row>
    <row r="19" spans="1:12" x14ac:dyDescent="0.3">
      <c r="A19" s="1">
        <f>RTD("cqg.rtd",,"StudyData",A2,"Osc","Offset1=0,MAType1=Sim,Period1=4,InputChoice1=Close,Offset2=0,MAType2=Sim,Period2=8,InputChoice2=Close","Time",B2,"-16","all","","","False","T","ExcelInterval","")</f>
        <v>45630.260416666664</v>
      </c>
      <c r="B19" s="5">
        <f>RTD("cqg.rtd",,"StudyData",A2,"Osc","Offset1=0,MAType1=Sim,Period1=4,InputChoice1=Close,Offset2=0,MAType2=Sim,Period2=8,InputChoice2=Close","Osc",B2,"-16","all","","","False","T","ExcelInterval","")</f>
        <v>0.625</v>
      </c>
      <c r="F19" s="1">
        <f>RTD("cqg.rtd",,"StudyData",F2,"Osc","Offset1=0,MAType1=Sim,Period1=4,InputChoice1=Close,Offset2=0,MAType2=Sim,Period2=8,InputChoice2=Close","Time",G2,"-16","all","","","False","T","ExcelInterval","")</f>
        <v>45630.260416666664</v>
      </c>
      <c r="G19" s="5">
        <f>RTD("cqg.rtd",,"StudyData",F2,"Osc","Offset1=0,MAType1=Sim,Period1=4,InputChoice1=Close,Offset2=0,MAType2=Sim,Period2=8,InputChoice2=Close","Osc",G2,"-16","all","","","False","T","ExcelInterval","")</f>
        <v>-0.1875</v>
      </c>
      <c r="K19" s="1">
        <f>RTD("cqg.rtd",,"StudyData",K2,"Osc","Offset1=0,MAType1=Sim,Period1=4,InputChoice1=Close,Offset2=0,MAType2=Sim,Period2=8,InputChoice2=Close","Time",L2,"-16","all","","","False","T","ExcelInterval","")</f>
        <v>45630.260416666664</v>
      </c>
      <c r="L19" s="5">
        <f>RTD("cqg.rtd",,"StudyData",K2,"Osc","Offset1=0,MAType1=Sim,Period1=4,InputChoice1=Close,Offset2=0,MAType2=Sim,Period2=8,InputChoice2=Close","Osc",L2,"-16","all","","","False","T","ExcelInterval","")</f>
        <v>5.125</v>
      </c>
    </row>
    <row r="20" spans="1:12" x14ac:dyDescent="0.3">
      <c r="A20" s="1">
        <f>RTD("cqg.rtd",,"StudyData",A2,"Osc","Offset1=0,MAType1=Sim,Period1=4,InputChoice1=Close,Offset2=0,MAType2=Sim,Period2=8,InputChoice2=Close","Time",B2,"-17","all","","","False","T","ExcelInterval","")</f>
        <v>45630.256944444445</v>
      </c>
      <c r="B20" s="5">
        <f>RTD("cqg.rtd",,"StudyData",A2,"Osc","Offset1=0,MAType1=Sim,Period1=4,InputChoice1=Close,Offset2=0,MAType2=Sim,Period2=8,InputChoice2=Close","Osc",B2,"-17","all","","","False","T","ExcelInterval","")</f>
        <v>0.65625</v>
      </c>
      <c r="F20" s="1">
        <f>RTD("cqg.rtd",,"StudyData",F2,"Osc","Offset1=0,MAType1=Sim,Period1=4,InputChoice1=Close,Offset2=0,MAType2=Sim,Period2=8,InputChoice2=Close","Time",G2,"-17","all","","","False","T","ExcelInterval","")</f>
        <v>45630.256944444445</v>
      </c>
      <c r="G20" s="5">
        <f>RTD("cqg.rtd",,"StudyData",F2,"Osc","Offset1=0,MAType1=Sim,Period1=4,InputChoice1=Close,Offset2=0,MAType2=Sim,Period2=8,InputChoice2=Close","Osc",G2,"-17","all","","","False","T","ExcelInterval","")</f>
        <v>-0.375</v>
      </c>
      <c r="K20" s="1">
        <f>RTD("cqg.rtd",,"StudyData",K2,"Osc","Offset1=0,MAType1=Sim,Period1=4,InputChoice1=Close,Offset2=0,MAType2=Sim,Period2=8,InputChoice2=Close","Time",L2,"-17","all","","","False","T","ExcelInterval","")</f>
        <v>45630.256944444445</v>
      </c>
      <c r="L20" s="5">
        <f>RTD("cqg.rtd",,"StudyData",K2,"Osc","Offset1=0,MAType1=Sim,Period1=4,InputChoice1=Close,Offset2=0,MAType2=Sim,Period2=8,InputChoice2=Close","Osc",L2,"-17","all","","","False","T","ExcelInterval","")</f>
        <v>2.625</v>
      </c>
    </row>
    <row r="21" spans="1:12" x14ac:dyDescent="0.3">
      <c r="A21" s="1">
        <f>RTD("cqg.rtd",,"StudyData",A2,"Osc","Offset1=0,MAType1=Sim,Period1=4,InputChoice1=Close,Offset2=0,MAType2=Sim,Period2=8,InputChoice2=Close","Time",B2,"-18","all","","","False","T","ExcelInterval","")</f>
        <v>45630.253472222219</v>
      </c>
      <c r="B21" s="5">
        <f>RTD("cqg.rtd",,"StudyData",A2,"Osc","Offset1=0,MAType1=Sim,Period1=4,InputChoice1=Close,Offset2=0,MAType2=Sim,Period2=8,InputChoice2=Close","Osc",B2,"-18","all","","","False","T","ExcelInterval","")</f>
        <v>0.65625</v>
      </c>
      <c r="F21" s="1">
        <f>RTD("cqg.rtd",,"StudyData",F2,"Osc","Offset1=0,MAType1=Sim,Period1=4,InputChoice1=Close,Offset2=0,MAType2=Sim,Period2=8,InputChoice2=Close","Time",G2,"-18","all","","","False","T","ExcelInterval","")</f>
        <v>45630.253472222219</v>
      </c>
      <c r="G21" s="5">
        <f>RTD("cqg.rtd",,"StudyData",F2,"Osc","Offset1=0,MAType1=Sim,Period1=4,InputChoice1=Close,Offset2=0,MAType2=Sim,Period2=8,InputChoice2=Close","Osc",G2,"-18","all","","","False","T","ExcelInterval","")</f>
        <v>-0.53125</v>
      </c>
      <c r="K21" s="1">
        <f>RTD("cqg.rtd",,"StudyData",K2,"Osc","Offset1=0,MAType1=Sim,Period1=4,InputChoice1=Close,Offset2=0,MAType2=Sim,Period2=8,InputChoice2=Close","Time",L2,"-18","all","","","False","T","ExcelInterval","")</f>
        <v>45630.253472222219</v>
      </c>
      <c r="L21" s="5">
        <f>RTD("cqg.rtd",,"StudyData",K2,"Osc","Offset1=0,MAType1=Sim,Period1=4,InputChoice1=Close,Offset2=0,MAType2=Sim,Period2=8,InputChoice2=Close","Osc",L2,"-18","all","","","False","T","ExcelInterval","")</f>
        <v>-5.25</v>
      </c>
    </row>
    <row r="22" spans="1:12" x14ac:dyDescent="0.3">
      <c r="A22" s="1">
        <f>RTD("cqg.rtd",,"StudyData",A2,"Osc","Offset1=0,MAType1=Sim,Period1=4,InputChoice1=Close,Offset2=0,MAType2=Sim,Period2=8,InputChoice2=Close","Time",B2,"-19","all","","","False","T","ExcelInterval","")</f>
        <v>45630.25</v>
      </c>
      <c r="B22" s="5">
        <f>RTD("cqg.rtd",,"StudyData",A2,"Osc","Offset1=0,MAType1=Sim,Period1=4,InputChoice1=Close,Offset2=0,MAType2=Sim,Period2=8,InputChoice2=Close","Osc",B2,"-19","all","","","False","T","ExcelInterval","")</f>
        <v>0.53125</v>
      </c>
      <c r="F22" s="1">
        <f>RTD("cqg.rtd",,"StudyData",F2,"Osc","Offset1=0,MAType1=Sim,Period1=4,InputChoice1=Close,Offset2=0,MAType2=Sim,Period2=8,InputChoice2=Close","Time",G2,"-19","all","","","False","T","ExcelInterval","")</f>
        <v>45630.25</v>
      </c>
      <c r="G22" s="5">
        <f>RTD("cqg.rtd",,"StudyData",F2,"Osc","Offset1=0,MAType1=Sim,Period1=4,InputChoice1=Close,Offset2=0,MAType2=Sim,Period2=8,InputChoice2=Close","Osc",G2,"-19","all","","","False","T","ExcelInterval","")</f>
        <v>-0.21875</v>
      </c>
      <c r="K22" s="1">
        <f>RTD("cqg.rtd",,"StudyData",K2,"Osc","Offset1=0,MAType1=Sim,Period1=4,InputChoice1=Close,Offset2=0,MAType2=Sim,Period2=8,InputChoice2=Close","Time",L2,"-19","all","","","False","T","ExcelInterval","")</f>
        <v>45630.25</v>
      </c>
      <c r="L22" s="5">
        <f>RTD("cqg.rtd",,"StudyData",K2,"Osc","Offset1=0,MAType1=Sim,Period1=4,InputChoice1=Close,Offset2=0,MAType2=Sim,Period2=8,InputChoice2=Close","Osc",L2,"-19","all","","","False","T","ExcelInterval","")</f>
        <v>-7.5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7A11-9331-4FCD-A3EF-B58BC00753AB}">
  <dimension ref="A1:L23"/>
  <sheetViews>
    <sheetView workbookViewId="0">
      <selection activeCell="O13" sqref="O13"/>
    </sheetView>
  </sheetViews>
  <sheetFormatPr defaultRowHeight="16.5" x14ac:dyDescent="0.3"/>
  <cols>
    <col min="1" max="1" width="12.625" style="2" bestFit="1" customWidth="1"/>
    <col min="2" max="2" width="8" style="2" bestFit="1" customWidth="1"/>
    <col min="3" max="5" width="9" style="2"/>
    <col min="6" max="6" width="12.625" style="2" bestFit="1" customWidth="1"/>
    <col min="7" max="7" width="8" style="2" bestFit="1" customWidth="1"/>
    <col min="8" max="10" width="9" style="2"/>
    <col min="11" max="11" width="12.625" style="2" bestFit="1" customWidth="1"/>
    <col min="12" max="12" width="8" style="2" bestFit="1" customWidth="1"/>
    <col min="13" max="16384" width="9" style="2"/>
  </cols>
  <sheetData>
    <row r="1" spans="1:12" x14ac:dyDescent="0.3">
      <c r="A1" s="2" t="s">
        <v>0</v>
      </c>
      <c r="B1" s="2" t="s">
        <v>2</v>
      </c>
      <c r="F1" s="2" t="s">
        <v>0</v>
      </c>
      <c r="G1" s="2" t="s">
        <v>2</v>
      </c>
      <c r="H1"/>
      <c r="I1"/>
      <c r="J1"/>
      <c r="K1" s="2" t="s">
        <v>0</v>
      </c>
      <c r="L1" s="2" t="s">
        <v>2</v>
      </c>
    </row>
    <row r="2" spans="1:12" x14ac:dyDescent="0.3">
      <c r="A2" s="2" t="str">
        <f>Main!A2</f>
        <v>EP</v>
      </c>
      <c r="B2" s="2">
        <f>Main!B2</f>
        <v>5</v>
      </c>
      <c r="F2" s="2" t="str">
        <f>Main!A11</f>
        <v>ENQ</v>
      </c>
      <c r="G2" s="2">
        <f>Main!B11</f>
        <v>5</v>
      </c>
      <c r="H2"/>
      <c r="I2"/>
      <c r="J2"/>
      <c r="K2" s="2" t="str">
        <f>Main!A20</f>
        <v>YM</v>
      </c>
      <c r="L2" s="2">
        <f>Main!B20</f>
        <v>5</v>
      </c>
    </row>
    <row r="3" spans="1:12" x14ac:dyDescent="0.3">
      <c r="A3" s="3">
        <f>RTD("cqg.rtd",,"StudyData",A2,"Mom","Period=10,InputChoice=Close","Time",B2,"0","all","","","False","T","ExcelInterval","")</f>
        <v>45630.315972222219</v>
      </c>
      <c r="B3" s="4">
        <f>RTD("cqg.rtd",,"StudyData",A2,"Mom","Period=10,InputChoice=Close","Mom",B2,"0","all","","","False","T","ExcelInterval","")</f>
        <v>-0.25</v>
      </c>
      <c r="F3" s="3">
        <f>RTD("cqg.rtd",,"StudyData",F2,"Mom","Period=10,InputChoice=Close","Time",G2,"0","all","","","False","T","ExcelInterval","")</f>
        <v>45630.315972222219</v>
      </c>
      <c r="G3" s="4">
        <f>RTD("cqg.rtd",,"StudyData",F2,"Mom","Period=10,InputChoice=Close","Mom",G2,"0","all","","","False","T","ExcelInterval","")</f>
        <v>3.5</v>
      </c>
      <c r="K3" s="3">
        <f>RTD("cqg.rtd",,"StudyData",K2,"Mom","Period=10,InputChoice=Close","Time",L2,"0","all","","","False","T","ExcelInterval","")</f>
        <v>45630.315972222219</v>
      </c>
      <c r="L3" s="4">
        <f>RTD("cqg.rtd",,"StudyData",K2,"Mom","Period=10,InputChoice=Close","Mom",L2,"0","all","","","False","T","ExcelInterval","")</f>
        <v>-2</v>
      </c>
    </row>
    <row r="4" spans="1:12" x14ac:dyDescent="0.3">
      <c r="A4" s="3">
        <f>RTD("cqg.rtd",,"StudyData",A2,"Mom","Period=10,InputChoice=Close","Time",B2,"-1","all","","","False","T","ExcelInterval","")</f>
        <v>45630.3125</v>
      </c>
      <c r="B4" s="4">
        <f>RTD("cqg.rtd",,"StudyData",A2,"Mom","Period=10,InputChoice=Close","Mom",B2,"-1","all","","","False","T","ExcelInterval","")</f>
        <v>1.25</v>
      </c>
      <c r="F4" s="3">
        <f>RTD("cqg.rtd",,"StudyData",F2,"Mom","Period=10,InputChoice=Close","Time",G2,"-1","all","","","False","T","ExcelInterval","")</f>
        <v>45630.3125</v>
      </c>
      <c r="G4" s="4">
        <f>RTD("cqg.rtd",,"StudyData",F2,"Mom","Period=10,InputChoice=Close","Mom",G2,"-1","all","","","False","T","ExcelInterval","")</f>
        <v>13.25</v>
      </c>
      <c r="K4" s="3">
        <f>RTD("cqg.rtd",,"StudyData",K2,"Mom","Period=10,InputChoice=Close","Time",L2,"-1","all","","","False","T","ExcelInterval","")</f>
        <v>45630.3125</v>
      </c>
      <c r="L4" s="4">
        <f>RTD("cqg.rtd",,"StudyData",K2,"Mom","Period=10,InputChoice=Close","Mom",L2,"-1","all","","","False","T","ExcelInterval","")</f>
        <v>-4</v>
      </c>
    </row>
    <row r="5" spans="1:12" x14ac:dyDescent="0.3">
      <c r="A5" s="3">
        <f>RTD("cqg.rtd",,"StudyData",A2,"Mom","Period=10,InputChoice=Close","Time",B2,"-2","all","","","False","T","ExcelInterval","")</f>
        <v>45630.309027777781</v>
      </c>
      <c r="B5" s="4">
        <f>RTD("cqg.rtd",,"StudyData",A2,"Mom","Period=10,InputChoice=Close","Mom",B2,"-2","all","","","False","T","ExcelInterval","")</f>
        <v>0</v>
      </c>
      <c r="F5" s="3">
        <f>RTD("cqg.rtd",,"StudyData",F2,"Mom","Period=10,InputChoice=Close","Time",G2,"-2","all","","","False","T","ExcelInterval","")</f>
        <v>45630.309027777781</v>
      </c>
      <c r="G5" s="4">
        <f>RTD("cqg.rtd",,"StudyData",F2,"Mom","Period=10,InputChoice=Close","Mom",G2,"-2","all","","","False","T","ExcelInterval","")</f>
        <v>5.75</v>
      </c>
      <c r="K5" s="3">
        <f>RTD("cqg.rtd",,"StudyData",K2,"Mom","Period=10,InputChoice=Close","Time",L2,"-2","all","","","False","T","ExcelInterval","")</f>
        <v>45630.309027777781</v>
      </c>
      <c r="L5" s="4">
        <f>RTD("cqg.rtd",,"StudyData",K2,"Mom","Period=10,InputChoice=Close","Mom",L2,"-2","all","","","False","T","ExcelInterval","")</f>
        <v>-13</v>
      </c>
    </row>
    <row r="6" spans="1:12" x14ac:dyDescent="0.3">
      <c r="A6" s="3">
        <f>RTD("cqg.rtd",,"StudyData",A2,"Mom","Period=10,InputChoice=Close","Time",B2,"-3","all","","","False","T","ExcelInterval","")</f>
        <v>45630.305555555555</v>
      </c>
      <c r="B6" s="4">
        <f>RTD("cqg.rtd",,"StudyData",A2,"Mom","Period=10,InputChoice=Close","Mom",B2,"-3","all","","","False","T","ExcelInterval","")</f>
        <v>-0.25</v>
      </c>
      <c r="F6" s="3">
        <f>RTD("cqg.rtd",,"StudyData",F2,"Mom","Period=10,InputChoice=Close","Time",G2,"-3","all","","","False","T","ExcelInterval","")</f>
        <v>45630.305555555555</v>
      </c>
      <c r="G6" s="4">
        <f>RTD("cqg.rtd",,"StudyData",F2,"Mom","Period=10,InputChoice=Close","Mom",G2,"-3","all","","","False","T","ExcelInterval","")</f>
        <v>4.25</v>
      </c>
      <c r="K6" s="3">
        <f>RTD("cqg.rtd",,"StudyData",K2,"Mom","Period=10,InputChoice=Close","Time",L2,"-3","all","","","False","T","ExcelInterval","")</f>
        <v>45630.305555555555</v>
      </c>
      <c r="L6" s="4">
        <f>RTD("cqg.rtd",,"StudyData",K2,"Mom","Period=10,InputChoice=Close","Mom",L2,"-3","all","","","False","T","ExcelInterval","")</f>
        <v>-2</v>
      </c>
    </row>
    <row r="7" spans="1:12" x14ac:dyDescent="0.3">
      <c r="A7" s="3">
        <f>RTD("cqg.rtd",,"StudyData",A2,"Mom","Period=10,InputChoice=Close","Time",B2,"-4","all","","","False","T","ExcelInterval","")</f>
        <v>45630.302083333336</v>
      </c>
      <c r="B7" s="4">
        <f>RTD("cqg.rtd",,"StudyData",A2,"Mom","Period=10,InputChoice=Close","Mom",B2,"-4","all","","","False","T","ExcelInterval","")</f>
        <v>0.5</v>
      </c>
      <c r="F7" s="3">
        <f>RTD("cqg.rtd",,"StudyData",F2,"Mom","Period=10,InputChoice=Close","Time",G2,"-4","all","","","False","T","ExcelInterval","")</f>
        <v>45630.302083333336</v>
      </c>
      <c r="G7" s="4">
        <f>RTD("cqg.rtd",,"StudyData",F2,"Mom","Period=10,InputChoice=Close","Mom",G2,"-4","all","","","False","T","ExcelInterval","")</f>
        <v>8.75</v>
      </c>
      <c r="K7" s="3">
        <f>RTD("cqg.rtd",,"StudyData",K2,"Mom","Period=10,InputChoice=Close","Time",L2,"-4","all","","","False","T","ExcelInterval","")</f>
        <v>45630.302083333336</v>
      </c>
      <c r="L7" s="4">
        <f>RTD("cqg.rtd",,"StudyData",K2,"Mom","Period=10,InputChoice=Close","Mom",L2,"-4","all","","","False","T","ExcelInterval","")</f>
        <v>-21</v>
      </c>
    </row>
    <row r="8" spans="1:12" x14ac:dyDescent="0.3">
      <c r="A8" s="3">
        <f>RTD("cqg.rtd",,"StudyData",A2,"Mom","Period=10,InputChoice=Close","Time",B2,"-5","all","","","False","T","ExcelInterval","")</f>
        <v>45630.298611111109</v>
      </c>
      <c r="B8" s="4">
        <f>RTD("cqg.rtd",,"StudyData",A2,"Mom","Period=10,InputChoice=Close","Mom",B2,"-5","all","","","False","T","ExcelInterval","")</f>
        <v>-0.25</v>
      </c>
      <c r="F8" s="3">
        <f>RTD("cqg.rtd",,"StudyData",F2,"Mom","Period=10,InputChoice=Close","Time",G2,"-5","all","","","False","T","ExcelInterval","")</f>
        <v>45630.298611111109</v>
      </c>
      <c r="G8" s="4">
        <f>RTD("cqg.rtd",,"StudyData",F2,"Mom","Period=10,InputChoice=Close","Mom",G2,"-5","all","","","False","T","ExcelInterval","")</f>
        <v>5.5</v>
      </c>
      <c r="K8" s="3">
        <f>RTD("cqg.rtd",,"StudyData",K2,"Mom","Period=10,InputChoice=Close","Time",L2,"-5","all","","","False","T","ExcelInterval","")</f>
        <v>45630.298611111109</v>
      </c>
      <c r="L8" s="4">
        <f>RTD("cqg.rtd",,"StudyData",K2,"Mom","Period=10,InputChoice=Close","Mom",L2,"-5","all","","","False","T","ExcelInterval","")</f>
        <v>-32</v>
      </c>
    </row>
    <row r="9" spans="1:12" x14ac:dyDescent="0.3">
      <c r="A9" s="3">
        <f>RTD("cqg.rtd",,"StudyData",A2,"Mom","Period=10,InputChoice=Close","Time",B2,"-6","all","","","False","T","ExcelInterval","")</f>
        <v>45630.295138888891</v>
      </c>
      <c r="B9" s="4">
        <f>RTD("cqg.rtd",,"StudyData",A2,"Mom","Period=10,InputChoice=Close","Mom",B2,"-6","all","","","False","T","ExcelInterval","")</f>
        <v>-0.75</v>
      </c>
      <c r="F9" s="3">
        <f>RTD("cqg.rtd",,"StudyData",F2,"Mom","Period=10,InputChoice=Close","Time",G2,"-6","all","","","False","T","ExcelInterval","")</f>
        <v>45630.295138888891</v>
      </c>
      <c r="G9" s="4">
        <f>RTD("cqg.rtd",,"StudyData",F2,"Mom","Period=10,InputChoice=Close","Mom",G2,"-6","all","","","False","T","ExcelInterval","")</f>
        <v>4.75</v>
      </c>
      <c r="K9" s="3">
        <f>RTD("cqg.rtd",,"StudyData",K2,"Mom","Period=10,InputChoice=Close","Time",L2,"-6","all","","","False","T","ExcelInterval","")</f>
        <v>45630.295138888891</v>
      </c>
      <c r="L9" s="4">
        <f>RTD("cqg.rtd",,"StudyData",K2,"Mom","Period=10,InputChoice=Close","Mom",L2,"-6","all","","","False","T","ExcelInterval","")</f>
        <v>-36</v>
      </c>
    </row>
    <row r="10" spans="1:12" x14ac:dyDescent="0.3">
      <c r="A10" s="3">
        <f>RTD("cqg.rtd",,"StudyData",A2,"Mom","Period=10,InputChoice=Close","Time",B2,"-7","all","","","False","T","ExcelInterval","")</f>
        <v>45630.291666666664</v>
      </c>
      <c r="B10" s="4">
        <f>RTD("cqg.rtd",,"StudyData",A2,"Mom","Period=10,InputChoice=Close","Mom",B2,"-7","all","","","False","T","ExcelInterval","")</f>
        <v>-1.5</v>
      </c>
      <c r="F10" s="3">
        <f>RTD("cqg.rtd",,"StudyData",F2,"Mom","Period=10,InputChoice=Close","Time",G2,"-7","all","","","False","T","ExcelInterval","")</f>
        <v>45630.291666666664</v>
      </c>
      <c r="G10" s="4">
        <f>RTD("cqg.rtd",,"StudyData",F2,"Mom","Period=10,InputChoice=Close","Mom",G2,"-7","all","","","False","T","ExcelInterval","")</f>
        <v>-3.25</v>
      </c>
      <c r="K10" s="3">
        <f>RTD("cqg.rtd",,"StudyData",K2,"Mom","Period=10,InputChoice=Close","Time",L2,"-7","all","","","False","T","ExcelInterval","")</f>
        <v>45630.291666666664</v>
      </c>
      <c r="L10" s="4">
        <f>RTD("cqg.rtd",,"StudyData",K2,"Mom","Period=10,InputChoice=Close","Mom",L2,"-7","all","","","False","T","ExcelInterval","")</f>
        <v>-40</v>
      </c>
    </row>
    <row r="11" spans="1:12" x14ac:dyDescent="0.3">
      <c r="A11" s="3">
        <f>RTD("cqg.rtd",,"StudyData",A2,"Mom","Period=10,InputChoice=Close","Time",B2,"-8","all","","","False","T","ExcelInterval","")</f>
        <v>45630.288194444445</v>
      </c>
      <c r="B11" s="4">
        <f>RTD("cqg.rtd",,"StudyData",A2,"Mom","Period=10,InputChoice=Close","Mom",B2,"-8","all","","","False","T","ExcelInterval","")</f>
        <v>-2.5</v>
      </c>
      <c r="F11" s="3">
        <f>RTD("cqg.rtd",,"StudyData",F2,"Mom","Period=10,InputChoice=Close","Time",G2,"-8","all","","","False","T","ExcelInterval","")</f>
        <v>45630.288194444445</v>
      </c>
      <c r="G11" s="4">
        <f>RTD("cqg.rtd",,"StudyData",F2,"Mom","Period=10,InputChoice=Close","Mom",G2,"-8","all","","","False","T","ExcelInterval","")</f>
        <v>-7.75</v>
      </c>
      <c r="K11" s="3">
        <f>RTD("cqg.rtd",,"StudyData",K2,"Mom","Period=10,InputChoice=Close","Time",L2,"-8","all","","","False","T","ExcelInterval","")</f>
        <v>45630.288194444445</v>
      </c>
      <c r="L11" s="4">
        <f>RTD("cqg.rtd",,"StudyData",K2,"Mom","Period=10,InputChoice=Close","Mom",L2,"-8","all","","","False","T","ExcelInterval","")</f>
        <v>-41</v>
      </c>
    </row>
    <row r="12" spans="1:12" x14ac:dyDescent="0.3">
      <c r="A12" s="3">
        <f>RTD("cqg.rtd",,"StudyData",A2,"Mom","Period=10,InputChoice=Close","Time",B2,"-9","all","","","False","T","ExcelInterval","")</f>
        <v>45630.284722222219</v>
      </c>
      <c r="B12" s="4">
        <f>RTD("cqg.rtd",,"StudyData",A2,"Mom","Period=10,InputChoice=Close","Mom",B2,"-9","all","","","False","T","ExcelInterval","")</f>
        <v>-1.5</v>
      </c>
      <c r="F12" s="3">
        <f>RTD("cqg.rtd",,"StudyData",F2,"Mom","Period=10,InputChoice=Close","Time",G2,"-9","all","","","False","T","ExcelInterval","")</f>
        <v>45630.284722222219</v>
      </c>
      <c r="G12" s="4">
        <f>RTD("cqg.rtd",,"StudyData",F2,"Mom","Period=10,InputChoice=Close","Mom",G2,"-9","all","","","False","T","ExcelInterval","")</f>
        <v>-3</v>
      </c>
      <c r="K12" s="3">
        <f>RTD("cqg.rtd",,"StudyData",K2,"Mom","Period=10,InputChoice=Close","Time",L2,"-9","all","","","False","T","ExcelInterval","")</f>
        <v>45630.284722222219</v>
      </c>
      <c r="L12" s="4">
        <f>RTD("cqg.rtd",,"StudyData",K2,"Mom","Period=10,InputChoice=Close","Mom",L2,"-9","all","","","False","T","ExcelInterval","")</f>
        <v>-34</v>
      </c>
    </row>
    <row r="13" spans="1:12" x14ac:dyDescent="0.3">
      <c r="A13" s="3">
        <f>RTD("cqg.rtd",,"StudyData",A2,"Mom","Period=10,InputChoice=Close","Time",B2,"-10","all","","","False","T","ExcelInterval","")</f>
        <v>45630.28125</v>
      </c>
      <c r="B13" s="4">
        <f>RTD("cqg.rtd",,"StudyData",A2,"Mom","Period=10,InputChoice=Close","Mom",B2,"-10","all","","","False","T","ExcelInterval","")</f>
        <v>0</v>
      </c>
      <c r="F13" s="3">
        <f>RTD("cqg.rtd",,"StudyData",F2,"Mom","Period=10,InputChoice=Close","Time",G2,"-10","all","","","False","T","ExcelInterval","")</f>
        <v>45630.28125</v>
      </c>
      <c r="G13" s="4">
        <f>RTD("cqg.rtd",,"StudyData",F2,"Mom","Period=10,InputChoice=Close","Mom",G2,"-10","all","","","False","T","ExcelInterval","")</f>
        <v>5.75</v>
      </c>
      <c r="K13" s="3">
        <f>RTD("cqg.rtd",,"StudyData",K2,"Mom","Period=10,InputChoice=Close","Time",L2,"-10","all","","","False","T","ExcelInterval","")</f>
        <v>45630.28125</v>
      </c>
      <c r="L13" s="4">
        <f>RTD("cqg.rtd",,"StudyData",K2,"Mom","Period=10,InputChoice=Close","Mom",L2,"-10","all","","","False","T","ExcelInterval","")</f>
        <v>-34</v>
      </c>
    </row>
    <row r="14" spans="1:12" x14ac:dyDescent="0.3">
      <c r="A14" s="3">
        <f>RTD("cqg.rtd",,"StudyData",A2,"Mom","Period=10,InputChoice=Close","Time",B2,"-11","all","","","False","T","ExcelInterval","")</f>
        <v>45630.277777777781</v>
      </c>
      <c r="B14" s="4">
        <f>RTD("cqg.rtd",,"StudyData",A2,"Mom","Period=10,InputChoice=Close","Mom",B2,"-11","all","","","False","T","ExcelInterval","")</f>
        <v>-0.5</v>
      </c>
      <c r="F14" s="3">
        <f>RTD("cqg.rtd",,"StudyData",F2,"Mom","Period=10,InputChoice=Close","Time",G2,"-11","all","","","False","T","ExcelInterval","")</f>
        <v>45630.277777777781</v>
      </c>
      <c r="G14" s="4">
        <f>RTD("cqg.rtd",,"StudyData",F2,"Mom","Period=10,InputChoice=Close","Mom",G2,"-11","all","","","False","T","ExcelInterval","")</f>
        <v>-2</v>
      </c>
      <c r="K14" s="3">
        <f>RTD("cqg.rtd",,"StudyData",K2,"Mom","Period=10,InputChoice=Close","Time",L2,"-11","all","","","False","T","ExcelInterval","")</f>
        <v>45630.277777777781</v>
      </c>
      <c r="L14" s="4">
        <f>RTD("cqg.rtd",,"StudyData",K2,"Mom","Period=10,InputChoice=Close","Mom",L2,"-11","all","","","False","T","ExcelInterval","")</f>
        <v>-1</v>
      </c>
    </row>
    <row r="15" spans="1:12" x14ac:dyDescent="0.3">
      <c r="A15" s="3">
        <f>RTD("cqg.rtd",,"StudyData",A2,"Mom","Period=10,InputChoice=Close","Time",B2,"-12","all","","","False","T","ExcelInterval","")</f>
        <v>45630.274305555555</v>
      </c>
      <c r="B15" s="4">
        <f>RTD("cqg.rtd",,"StudyData",A2,"Mom","Period=10,InputChoice=Close","Mom",B2,"-12","all","","","False","T","ExcelInterval","")</f>
        <v>0.75</v>
      </c>
      <c r="F15" s="3">
        <f>RTD("cqg.rtd",,"StudyData",F2,"Mom","Period=10,InputChoice=Close","Time",G2,"-12","all","","","False","T","ExcelInterval","")</f>
        <v>45630.274305555555</v>
      </c>
      <c r="G15" s="4">
        <f>RTD("cqg.rtd",,"StudyData",F2,"Mom","Period=10,InputChoice=Close","Mom",G2,"-12","all","","","False","T","ExcelInterval","")</f>
        <v>0.25</v>
      </c>
      <c r="K15" s="3">
        <f>RTD("cqg.rtd",,"StudyData",K2,"Mom","Period=10,InputChoice=Close","Time",L2,"-12","all","","","False","T","ExcelInterval","")</f>
        <v>45630.274305555555</v>
      </c>
      <c r="L15" s="4">
        <f>RTD("cqg.rtd",,"StudyData",K2,"Mom","Period=10,InputChoice=Close","Mom",L2,"-12","all","","","False","T","ExcelInterval","")</f>
        <v>-9</v>
      </c>
    </row>
    <row r="16" spans="1:12" x14ac:dyDescent="0.3">
      <c r="A16" s="3">
        <f>RTD("cqg.rtd",,"StudyData",A2,"Mom","Period=10,InputChoice=Close","Time",B2,"-13","all","","","False","T","ExcelInterval","")</f>
        <v>45630.270833333336</v>
      </c>
      <c r="B16" s="4">
        <f>RTD("cqg.rtd",,"StudyData",A2,"Mom","Period=10,InputChoice=Close","Mom",B2,"-13","all","","","False","T","ExcelInterval","")</f>
        <v>1</v>
      </c>
      <c r="F16" s="3">
        <f>RTD("cqg.rtd",,"StudyData",F2,"Mom","Period=10,InputChoice=Close","Time",G2,"-13","all","","","False","T","ExcelInterval","")</f>
        <v>45630.270833333336</v>
      </c>
      <c r="G16" s="4">
        <f>RTD("cqg.rtd",,"StudyData",F2,"Mom","Period=10,InputChoice=Close","Mom",G2,"-13","all","","","False","T","ExcelInterval","")</f>
        <v>0.5</v>
      </c>
      <c r="K16" s="3">
        <f>RTD("cqg.rtd",,"StudyData",K2,"Mom","Period=10,InputChoice=Close","Time",L2,"-13","all","","","False","T","ExcelInterval","")</f>
        <v>45630.270833333336</v>
      </c>
      <c r="L16" s="4">
        <f>RTD("cqg.rtd",,"StudyData",K2,"Mom","Period=10,InputChoice=Close","Mom",L2,"-13","all","","","False","T","ExcelInterval","")</f>
        <v>-36</v>
      </c>
    </row>
    <row r="17" spans="1:12" x14ac:dyDescent="0.3">
      <c r="A17" s="3">
        <f>RTD("cqg.rtd",,"StudyData",A2,"Mom","Period=10,InputChoice=Close","Time",B2,"-14","all","","","False","T","ExcelInterval","")</f>
        <v>45630.267361111109</v>
      </c>
      <c r="B17" s="4">
        <f>RTD("cqg.rtd",,"StudyData",A2,"Mom","Period=10,InputChoice=Close","Mom",B2,"-14","all","","","False","T","ExcelInterval","")</f>
        <v>0</v>
      </c>
      <c r="F17" s="3">
        <f>RTD("cqg.rtd",,"StudyData",F2,"Mom","Period=10,InputChoice=Close","Time",G2,"-14","all","","","False","T","ExcelInterval","")</f>
        <v>45630.267361111109</v>
      </c>
      <c r="G17" s="4">
        <f>RTD("cqg.rtd",,"StudyData",F2,"Mom","Period=10,InputChoice=Close","Mom",G2,"-14","all","","","False","T","ExcelInterval","")</f>
        <v>-4</v>
      </c>
      <c r="K17" s="3">
        <f>RTD("cqg.rtd",,"StudyData",K2,"Mom","Period=10,InputChoice=Close","Time",L2,"-14","all","","","False","T","ExcelInterval","")</f>
        <v>45630.267361111109</v>
      </c>
      <c r="L17" s="4">
        <f>RTD("cqg.rtd",,"StudyData",K2,"Mom","Period=10,InputChoice=Close","Mom",L2,"-14","all","","","False","T","ExcelInterval","")</f>
        <v>-37</v>
      </c>
    </row>
    <row r="18" spans="1:12" x14ac:dyDescent="0.3">
      <c r="A18" s="3">
        <f>RTD("cqg.rtd",,"StudyData",A2,"Mom","Period=10,InputChoice=Close","Time",B2,"-15","all","","","False","T","ExcelInterval","")</f>
        <v>45630.263888888891</v>
      </c>
      <c r="B18" s="4">
        <f>RTD("cqg.rtd",,"StudyData",A2,"Mom","Period=10,InputChoice=Close","Mom",B2,"-15","all","","","False","T","ExcelInterval","")</f>
        <v>1.5</v>
      </c>
      <c r="F18" s="3">
        <f>RTD("cqg.rtd",,"StudyData",F2,"Mom","Period=10,InputChoice=Close","Time",G2,"-15","all","","","False","T","ExcelInterval","")</f>
        <v>45630.263888888891</v>
      </c>
      <c r="G18" s="4">
        <f>RTD("cqg.rtd",,"StudyData",F2,"Mom","Period=10,InputChoice=Close","Mom",G2,"-15","all","","","False","T","ExcelInterval","")</f>
        <v>-7.5</v>
      </c>
      <c r="K18" s="3">
        <f>RTD("cqg.rtd",,"StudyData",K2,"Mom","Period=10,InputChoice=Close","Time",L2,"-15","all","","","False","T","ExcelInterval","")</f>
        <v>45630.263888888891</v>
      </c>
      <c r="L18" s="4">
        <f>RTD("cqg.rtd",,"StudyData",K2,"Mom","Period=10,InputChoice=Close","Mom",L2,"-15","all","","","False","T","ExcelInterval","")</f>
        <v>-4</v>
      </c>
    </row>
    <row r="19" spans="1:12" x14ac:dyDescent="0.3">
      <c r="A19" s="3">
        <f>RTD("cqg.rtd",,"StudyData",A2,"Mom","Period=10,InputChoice=Close","Time",B2,"-16","all","","","False","T","ExcelInterval","")</f>
        <v>45630.260416666664</v>
      </c>
      <c r="B19" s="4">
        <f>RTD("cqg.rtd",,"StudyData",A2,"Mom","Period=10,InputChoice=Close","Mom",B2,"-16","all","","","False","T","ExcelInterval","")</f>
        <v>2.75</v>
      </c>
      <c r="F19" s="3">
        <f>RTD("cqg.rtd",,"StudyData",F2,"Mom","Period=10,InputChoice=Close","Time",G2,"-16","all","","","False","T","ExcelInterval","")</f>
        <v>45630.260416666664</v>
      </c>
      <c r="G19" s="4">
        <f>RTD("cqg.rtd",,"StudyData",F2,"Mom","Period=10,InputChoice=Close","Mom",G2,"-16","all","","","False","T","ExcelInterval","")</f>
        <v>5.25</v>
      </c>
      <c r="K19" s="3">
        <f>RTD("cqg.rtd",,"StudyData",K2,"Mom","Period=10,InputChoice=Close","Time",L2,"-16","all","","","False","T","ExcelInterval","")</f>
        <v>45630.260416666664</v>
      </c>
      <c r="L19" s="4">
        <f>RTD("cqg.rtd",,"StudyData",K2,"Mom","Period=10,InputChoice=Close","Mom",L2,"-16","all","","","False","T","ExcelInterval","")</f>
        <v>5</v>
      </c>
    </row>
    <row r="20" spans="1:12" x14ac:dyDescent="0.3">
      <c r="A20" s="3">
        <f>RTD("cqg.rtd",,"StudyData",A2,"Mom","Period=10,InputChoice=Close","Time",B2,"-17","all","","","False","T","ExcelInterval","")</f>
        <v>45630.256944444445</v>
      </c>
      <c r="B20" s="4">
        <f>RTD("cqg.rtd",,"StudyData",A2,"Mom","Period=10,InputChoice=Close","Mom",B2,"-17","all","","","False","T","ExcelInterval","")</f>
        <v>2.5</v>
      </c>
      <c r="F20" s="3">
        <f>RTD("cqg.rtd",,"StudyData",F2,"Mom","Period=10,InputChoice=Close","Time",G2,"-17","all","","","False","T","ExcelInterval","")</f>
        <v>45630.256944444445</v>
      </c>
      <c r="G20" s="4">
        <f>RTD("cqg.rtd",,"StudyData",F2,"Mom","Period=10,InputChoice=Close","Mom",G2,"-17","all","","","False","T","ExcelInterval","")</f>
        <v>1.5</v>
      </c>
      <c r="K20" s="3">
        <f>RTD("cqg.rtd",,"StudyData",K2,"Mom","Period=10,InputChoice=Close","Time",L2,"-17","all","","","False","T","ExcelInterval","")</f>
        <v>45630.256944444445</v>
      </c>
      <c r="L20" s="4">
        <f>RTD("cqg.rtd",,"StudyData",K2,"Mom","Period=10,InputChoice=Close","Mom",L2,"-17","all","","","False","T","ExcelInterval","")</f>
        <v>14</v>
      </c>
    </row>
    <row r="21" spans="1:12" x14ac:dyDescent="0.3">
      <c r="A21" s="3">
        <f>RTD("cqg.rtd",,"StudyData",A2,"Mom","Period=10,InputChoice=Close","Time",B2,"-18","all","","","False","T","ExcelInterval","")</f>
        <v>45630.253472222219</v>
      </c>
      <c r="B21" s="4">
        <f>RTD("cqg.rtd",,"StudyData",A2,"Mom","Period=10,InputChoice=Close","Mom",B2,"-18","all","","","False","T","ExcelInterval","")</f>
        <v>3.5</v>
      </c>
      <c r="F21" s="3">
        <f>RTD("cqg.rtd",,"StudyData",F2,"Mom","Period=10,InputChoice=Close","Time",G2,"-18","all","","","False","T","ExcelInterval","")</f>
        <v>45630.253472222219</v>
      </c>
      <c r="G21" s="4">
        <f>RTD("cqg.rtd",,"StudyData",F2,"Mom","Period=10,InputChoice=Close","Mom",G2,"-18","all","","","False","T","ExcelInterval","")</f>
        <v>2</v>
      </c>
      <c r="K21" s="3">
        <f>RTD("cqg.rtd",,"StudyData",K2,"Mom","Period=10,InputChoice=Close","Time",L2,"-18","all","","","False","T","ExcelInterval","")</f>
        <v>45630.253472222219</v>
      </c>
      <c r="L21" s="4">
        <f>RTD("cqg.rtd",,"StudyData",K2,"Mom","Period=10,InputChoice=Close","Mom",L2,"-18","all","","","False","T","ExcelInterval","")</f>
        <v>22</v>
      </c>
    </row>
    <row r="22" spans="1:12" x14ac:dyDescent="0.3">
      <c r="A22" s="3">
        <f>RTD("cqg.rtd",,"StudyData",A2,"Mom","Period=10,InputChoice=Close","Time",B2,"-19","all","","","False","T","ExcelInterval","")</f>
        <v>45630.25</v>
      </c>
      <c r="B22" s="4">
        <f>RTD("cqg.rtd",,"StudyData",A2,"Mom","Period=10,InputChoice=Close","Mom",B2,"-19","all","","","False","T","ExcelInterval","")</f>
        <v>1.75</v>
      </c>
      <c r="F22" s="3">
        <f>RTD("cqg.rtd",,"StudyData",F2,"Mom","Period=10,InputChoice=Close","Time",G2,"-19","all","","","False","T","ExcelInterval","")</f>
        <v>45630.25</v>
      </c>
      <c r="G22" s="4">
        <f>RTD("cqg.rtd",,"StudyData",F2,"Mom","Period=10,InputChoice=Close","Mom",G2,"-19","all","","","False","T","ExcelInterval","")</f>
        <v>-1</v>
      </c>
      <c r="K22" s="3">
        <f>RTD("cqg.rtd",,"StudyData",K2,"Mom","Period=10,InputChoice=Close","Time",L2,"-19","all","","","False","T","ExcelInterval","")</f>
        <v>45630.25</v>
      </c>
      <c r="L22" s="4">
        <f>RTD("cqg.rtd",,"StudyData",K2,"Mom","Period=10,InputChoice=Close","Mom",L2,"-19","all","","","False","T","ExcelInterval","")</f>
        <v>-10</v>
      </c>
    </row>
    <row r="23" spans="1:12" x14ac:dyDescent="0.3">
      <c r="L23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5CBF4-46BD-4983-AFF5-C022AD142249}">
  <dimension ref="A1:L22"/>
  <sheetViews>
    <sheetView workbookViewId="0">
      <selection activeCell="B3" sqref="B3"/>
    </sheetView>
  </sheetViews>
  <sheetFormatPr defaultRowHeight="16.5" x14ac:dyDescent="0.3"/>
  <cols>
    <col min="1" max="1" width="12.625" style="2" bestFit="1" customWidth="1"/>
    <col min="2" max="2" width="8" style="2" bestFit="1" customWidth="1"/>
    <col min="3" max="3" width="9" style="2"/>
    <col min="4" max="4" width="12.625" style="2" bestFit="1" customWidth="1"/>
    <col min="5" max="5" width="11.875" style="2" bestFit="1" customWidth="1"/>
    <col min="6" max="6" width="12.625" style="2" bestFit="1" customWidth="1"/>
    <col min="7" max="7" width="8" style="2" bestFit="1" customWidth="1"/>
    <col min="8" max="10" width="9" style="2"/>
    <col min="11" max="11" width="12.625" style="2" bestFit="1" customWidth="1"/>
    <col min="12" max="12" width="8" style="2" bestFit="1" customWidth="1"/>
    <col min="13" max="16384" width="9" style="2"/>
  </cols>
  <sheetData>
    <row r="1" spans="1:12" x14ac:dyDescent="0.3">
      <c r="A1" s="2" t="s">
        <v>0</v>
      </c>
      <c r="B1" s="2" t="s">
        <v>2</v>
      </c>
      <c r="F1" s="2" t="s">
        <v>0</v>
      </c>
      <c r="G1" s="2" t="s">
        <v>2</v>
      </c>
      <c r="H1"/>
      <c r="I1"/>
      <c r="J1"/>
      <c r="K1" s="2" t="s">
        <v>0</v>
      </c>
      <c r="L1" s="2" t="s">
        <v>2</v>
      </c>
    </row>
    <row r="2" spans="1:12" x14ac:dyDescent="0.3">
      <c r="A2" s="2" t="str">
        <f>Main!A2</f>
        <v>EP</v>
      </c>
      <c r="B2" s="2">
        <f>Main!B2</f>
        <v>5</v>
      </c>
      <c r="F2" s="2" t="str">
        <f>Main!A11</f>
        <v>ENQ</v>
      </c>
      <c r="G2" s="2">
        <f>Main!B11</f>
        <v>5</v>
      </c>
      <c r="H2"/>
      <c r="I2"/>
      <c r="J2"/>
      <c r="K2" s="2" t="str">
        <f>Main!A20</f>
        <v>YM</v>
      </c>
      <c r="L2" s="2">
        <f>Main!B20</f>
        <v>5</v>
      </c>
    </row>
    <row r="3" spans="1:12" x14ac:dyDescent="0.3">
      <c r="A3" s="3">
        <f>RTD("cqg.rtd",,"StudyData",A2,"RSI","Period=9,InputChoice=Close","Time",B2,"0","all","","","False","T","ExcelInterval","")</f>
        <v>45630.315972222219</v>
      </c>
      <c r="B3" s="4">
        <f>RTD("cqg.rtd",,"StudyData",A2,"RSI","Period=9,InputChoice=Close","RSI",B2,"0","all","","","False","T","ExcelInterval","")</f>
        <v>54.215809227871993</v>
      </c>
      <c r="D3" s="3"/>
      <c r="E3" s="4"/>
      <c r="F3" s="3">
        <f>RTD("cqg.rtd",,"StudyData",F2,"RSI","Period=9,InputChoice=Close","Time",G2,"0","all","","","False","T","ExcelInterval","")</f>
        <v>45630.315972222219</v>
      </c>
      <c r="G3" s="4">
        <f>RTD("cqg.rtd",,"StudyData",F2,"RSI","Period=9,InputChoice=Close","RSI",G2,"0","all","","","False","T","ExcelInterval","")</f>
        <v>59.954475282128364</v>
      </c>
      <c r="K3" s="3">
        <f>RTD("cqg.rtd",,"StudyData",K2,"RSI","Period=9,InputChoice=Close","Time",L2,"0","all","","","False","T","ExcelInterval","")</f>
        <v>45630.315972222219</v>
      </c>
      <c r="L3" s="4">
        <f>RTD("cqg.rtd",,"StudyData",K2,"RSI","Period=9,InputChoice=Close","RSI",L2,"0","all","","","False","T","ExcelInterval","")</f>
        <v>40.055034724711874</v>
      </c>
    </row>
    <row r="4" spans="1:12" x14ac:dyDescent="0.3">
      <c r="A4" s="3">
        <f>RTD("cqg.rtd",,"StudyData",A2,"RSI","Period=9,InputChoice=Close","Time",B2,"-1","all","","","False","T","ExcelInterval","")</f>
        <v>45630.3125</v>
      </c>
      <c r="B4" s="4">
        <f>RTD("cqg.rtd",,"StudyData",A2,"RSI","Period=9,InputChoice=Close","RSI",B2,"-1","all","","","False","T","ExcelInterval","")</f>
        <v>57.152472498134522</v>
      </c>
      <c r="D4" s="3"/>
      <c r="E4" s="4"/>
      <c r="F4" s="3">
        <f>RTD("cqg.rtd",,"StudyData",F2,"RSI","Period=9,InputChoice=Close","Time",G2,"-1","all","","","False","T","ExcelInterval","")</f>
        <v>45630.3125</v>
      </c>
      <c r="G4" s="4">
        <f>RTD("cqg.rtd",,"StudyData",F2,"RSI","Period=9,InputChoice=Close","RSI",G2,"-1","all","","","False","T","ExcelInterval","")</f>
        <v>66.071646696773257</v>
      </c>
      <c r="K4" s="3">
        <f>RTD("cqg.rtd",,"StudyData",K2,"RSI","Period=9,InputChoice=Close","Time",L2,"-1","all","","","False","T","ExcelInterval","")</f>
        <v>45630.3125</v>
      </c>
      <c r="L4" s="4">
        <f>RTD("cqg.rtd",,"StudyData",K2,"RSI","Period=9,InputChoice=Close","RSI",L2,"-1","all","","","False","T","ExcelInterval","")</f>
        <v>41.799434010762461</v>
      </c>
    </row>
    <row r="5" spans="1:12" x14ac:dyDescent="0.3">
      <c r="A5" s="3">
        <f>RTD("cqg.rtd",,"StudyData",A2,"RSI","Period=9,InputChoice=Close","Time",B2,"-2","all","","","False","T","ExcelInterval","")</f>
        <v>45630.309027777781</v>
      </c>
      <c r="B5" s="4">
        <f>RTD("cqg.rtd",,"StudyData",A2,"RSI","Period=9,InputChoice=Close","RSI",B2,"-2","all","","","False","T","ExcelInterval","")</f>
        <v>49.918550348479087</v>
      </c>
      <c r="D5" s="3"/>
      <c r="E5" s="4"/>
      <c r="F5" s="3">
        <f>RTD("cqg.rtd",,"StudyData",F2,"RSI","Period=9,InputChoice=Close","Time",G2,"-2","all","","","False","T","ExcelInterval","")</f>
        <v>45630.309027777781</v>
      </c>
      <c r="G5" s="4">
        <f>RTD("cqg.rtd",,"StudyData",F2,"RSI","Period=9,InputChoice=Close","RSI",G2,"-2","all","","","False","T","ExcelInterval","")</f>
        <v>55.521381514989066</v>
      </c>
      <c r="K5" s="3">
        <f>RTD("cqg.rtd",,"StudyData",K2,"RSI","Period=9,InputChoice=Close","Time",L2,"-2","all","","","False","T","ExcelInterval","")</f>
        <v>45630.309027777781</v>
      </c>
      <c r="L5" s="4">
        <f>RTD("cqg.rtd",,"StudyData",K2,"RSI","Period=9,InputChoice=Close","RSI",L2,"-2","all","","","False","T","ExcelInterval","")</f>
        <v>46.278135615052051</v>
      </c>
    </row>
    <row r="6" spans="1:12" x14ac:dyDescent="0.3">
      <c r="A6" s="3">
        <f>RTD("cqg.rtd",,"StudyData",A2,"RSI","Period=9,InputChoice=Close","Time",B2,"-3","all","","","False","T","ExcelInterval","")</f>
        <v>45630.305555555555</v>
      </c>
      <c r="B6" s="4">
        <f>RTD("cqg.rtd",,"StudyData",A2,"RSI","Period=9,InputChoice=Close","RSI",B2,"-3","all","","","False","T","ExcelInterval","")</f>
        <v>52.547143676202801</v>
      </c>
      <c r="D6" s="3"/>
      <c r="E6" s="4"/>
      <c r="F6" s="3">
        <f>RTD("cqg.rtd",,"StudyData",F2,"RSI","Period=9,InputChoice=Close","Time",G2,"-3","all","","","False","T","ExcelInterval","")</f>
        <v>45630.305555555555</v>
      </c>
      <c r="G6" s="4">
        <f>RTD("cqg.rtd",,"StudyData",F2,"RSI","Period=9,InputChoice=Close","RSI",G2,"-3","all","","","False","T","ExcelInterval","")</f>
        <v>60.974019503002303</v>
      </c>
      <c r="K6" s="3">
        <f>RTD("cqg.rtd",,"StudyData",K2,"RSI","Period=9,InputChoice=Close","Time",L2,"-3","all","","","False","T","ExcelInterval","")</f>
        <v>45630.305555555555</v>
      </c>
      <c r="L6" s="4">
        <f>RTD("cqg.rtd",,"StudyData",K2,"RSI","Period=9,InputChoice=Close","RSI",L2,"-3","all","","","False","T","ExcelInterval","")</f>
        <v>45.234947308682138</v>
      </c>
    </row>
    <row r="7" spans="1:12" x14ac:dyDescent="0.3">
      <c r="A7" s="3">
        <f>RTD("cqg.rtd",,"StudyData",A2,"RSI","Period=9,InputChoice=Close","Time",B2,"-4","all","","","False","T","ExcelInterval","")</f>
        <v>45630.302083333336</v>
      </c>
      <c r="B7" s="4">
        <f>RTD("cqg.rtd",,"StudyData",A2,"RSI","Period=9,InputChoice=Close","RSI",B2,"-4","all","","","False","T","ExcelInterval","")</f>
        <v>57.97432884207165</v>
      </c>
      <c r="D7" s="3"/>
      <c r="E7" s="4"/>
      <c r="F7" s="3">
        <f>RTD("cqg.rtd",,"StudyData",F2,"RSI","Period=9,InputChoice=Close","Time",G2,"-4","all","","","False","T","ExcelInterval","")</f>
        <v>45630.302083333336</v>
      </c>
      <c r="G7" s="4">
        <f>RTD("cqg.rtd",,"StudyData",F2,"RSI","Period=9,InputChoice=Close","RSI",G2,"-4","all","","","False","T","ExcelInterval","")</f>
        <v>62.973033329111885</v>
      </c>
      <c r="K7" s="3">
        <f>RTD("cqg.rtd",,"StudyData",K2,"RSI","Period=9,InputChoice=Close","Time",L2,"-4","all","","","False","T","ExcelInterval","")</f>
        <v>45630.302083333336</v>
      </c>
      <c r="L7" s="4">
        <f>RTD("cqg.rtd",,"StudyData",K2,"RSI","Period=9,InputChoice=Close","RSI",L2,"-4","all","","","False","T","ExcelInterval","")</f>
        <v>32.399839394440846</v>
      </c>
    </row>
    <row r="8" spans="1:12" x14ac:dyDescent="0.3">
      <c r="A8" s="3">
        <f>RTD("cqg.rtd",,"StudyData",A2,"RSI","Period=9,InputChoice=Close","Time",B2,"-5","all","","","False","T","ExcelInterval","")</f>
        <v>45630.298611111109</v>
      </c>
      <c r="B8" s="4">
        <f>RTD("cqg.rtd",,"StudyData",A2,"RSI","Period=9,InputChoice=Close","RSI",B2,"-5","all","","","False","T","ExcelInterval","")</f>
        <v>55.952402976533207</v>
      </c>
      <c r="D8" s="3"/>
      <c r="E8" s="4"/>
      <c r="F8" s="3">
        <f>RTD("cqg.rtd",,"StudyData",F2,"RSI","Period=9,InputChoice=Close","Time",G2,"-5","all","","","False","T","ExcelInterval","")</f>
        <v>45630.298611111109</v>
      </c>
      <c r="G8" s="4">
        <f>RTD("cqg.rtd",,"StudyData",F2,"RSI","Period=9,InputChoice=Close","RSI",G2,"-5","all","","","False","T","ExcelInterval","")</f>
        <v>57.024132775721682</v>
      </c>
      <c r="K8" s="3">
        <f>RTD("cqg.rtd",,"StudyData",K2,"RSI","Period=9,InputChoice=Close","Time",L2,"-5","all","","","False","T","ExcelInterval","")</f>
        <v>45630.298611111109</v>
      </c>
      <c r="L8" s="4">
        <f>RTD("cqg.rtd",,"StudyData",K2,"RSI","Period=9,InputChoice=Close","RSI",L2,"-5","all","","","False","T","ExcelInterval","")</f>
        <v>36.553500181509072</v>
      </c>
    </row>
    <row r="9" spans="1:12" x14ac:dyDescent="0.3">
      <c r="A9" s="3">
        <f>RTD("cqg.rtd",,"StudyData",A2,"RSI","Period=9,InputChoice=Close","Time",B2,"-6","all","","","False","T","ExcelInterval","")</f>
        <v>45630.295138888891</v>
      </c>
      <c r="B9" s="4">
        <f>RTD("cqg.rtd",,"StudyData",A2,"RSI","Period=9,InputChoice=Close","RSI",B2,"-6","all","","","False","T","ExcelInterval","")</f>
        <v>53.984507051228405</v>
      </c>
      <c r="D9" s="3"/>
      <c r="E9" s="4"/>
      <c r="F9" s="3">
        <f>RTD("cqg.rtd",,"StudyData",F2,"RSI","Period=9,InputChoice=Close","Time",G2,"-6","all","","","False","T","ExcelInterval","")</f>
        <v>45630.295138888891</v>
      </c>
      <c r="G9" s="4">
        <f>RTD("cqg.rtd",,"StudyData",F2,"RSI","Period=9,InputChoice=Close","RSI",G2,"-6","all","","","False","T","ExcelInterval","")</f>
        <v>57.455997588154226</v>
      </c>
      <c r="K9" s="3">
        <f>RTD("cqg.rtd",,"StudyData",K2,"RSI","Period=9,InputChoice=Close","Time",L2,"-6","all","","","False","T","ExcelInterval","")</f>
        <v>45630.295138888891</v>
      </c>
      <c r="L9" s="4">
        <f>RTD("cqg.rtd",,"StudyData",K2,"RSI","Period=9,InputChoice=Close","RSI",L2,"-6","all","","","False","T","ExcelInterval","")</f>
        <v>37.996816781789789</v>
      </c>
    </row>
    <row r="10" spans="1:12" x14ac:dyDescent="0.3">
      <c r="A10" s="3">
        <f>RTD("cqg.rtd",,"StudyData",A2,"RSI","Period=9,InputChoice=Close","Time",B2,"-7","all","","","False","T","ExcelInterval","")</f>
        <v>45630.291666666664</v>
      </c>
      <c r="B10" s="4">
        <f>RTD("cqg.rtd",,"StudyData",A2,"RSI","Period=9,InputChoice=Close","RSI",B2,"-7","all","","","False","T","ExcelInterval","")</f>
        <v>45.294541928135601</v>
      </c>
      <c r="D10" s="3"/>
      <c r="E10" s="4"/>
      <c r="F10" s="3">
        <f>RTD("cqg.rtd",,"StudyData",F2,"RSI","Period=9,InputChoice=Close","Time",G2,"-7","all","","","False","T","ExcelInterval","")</f>
        <v>45630.291666666664</v>
      </c>
      <c r="G10" s="4">
        <f>RTD("cqg.rtd",,"StudyData",F2,"RSI","Period=9,InputChoice=Close","RSI",G2,"-7","all","","","False","T","ExcelInterval","")</f>
        <v>46.236094321961225</v>
      </c>
      <c r="K10" s="3">
        <f>RTD("cqg.rtd",,"StudyData",K2,"RSI","Period=9,InputChoice=Close","Time",L2,"-7","all","","","False","T","ExcelInterval","")</f>
        <v>45630.291666666664</v>
      </c>
      <c r="L10" s="4">
        <f>RTD("cqg.rtd",,"StudyData",K2,"RSI","Period=9,InputChoice=Close","RSI",L2,"-7","all","","","False","T","ExcelInterval","")</f>
        <v>34.551149011462655</v>
      </c>
    </row>
    <row r="11" spans="1:12" x14ac:dyDescent="0.3">
      <c r="A11" s="3">
        <f>RTD("cqg.rtd",,"StudyData",A2,"RSI","Period=9,InputChoice=Close","Time",B2,"-8","all","","","False","T","ExcelInterval","")</f>
        <v>45630.288194444445</v>
      </c>
      <c r="B11" s="4">
        <f>RTD("cqg.rtd",,"StudyData",A2,"RSI","Period=9,InputChoice=Close","RSI",B2,"-8","all","","","False","T","ExcelInterval","")</f>
        <v>40.282268704139391</v>
      </c>
      <c r="D11" s="3"/>
      <c r="E11" s="4"/>
      <c r="F11" s="3">
        <f>RTD("cqg.rtd",,"StudyData",F2,"RSI","Period=9,InputChoice=Close","Time",G2,"-8","all","","","False","T","ExcelInterval","")</f>
        <v>45630.288194444445</v>
      </c>
      <c r="G11" s="4">
        <f>RTD("cqg.rtd",,"StudyData",F2,"RSI","Period=9,InputChoice=Close","RSI",G2,"-8","all","","","False","T","ExcelInterval","")</f>
        <v>40.870443330217199</v>
      </c>
      <c r="K11" s="3">
        <f>RTD("cqg.rtd",,"StudyData",K2,"RSI","Period=9,InputChoice=Close","Time",L2,"-8","all","","","False","T","ExcelInterval","")</f>
        <v>45630.288194444445</v>
      </c>
      <c r="L11" s="4">
        <f>RTD("cqg.rtd",,"StudyData",K2,"RSI","Period=9,InputChoice=Close","RSI",L2,"-8","all","","","False","T","ExcelInterval","")</f>
        <v>35.12958953742816</v>
      </c>
    </row>
    <row r="12" spans="1:12" x14ac:dyDescent="0.3">
      <c r="A12" s="3">
        <f>RTD("cqg.rtd",,"StudyData",A2,"RSI","Period=9,InputChoice=Close","Time",B2,"-9","all","","","False","T","ExcelInterval","")</f>
        <v>45630.284722222219</v>
      </c>
      <c r="B12" s="4">
        <f>RTD("cqg.rtd",,"StudyData",A2,"RSI","Period=9,InputChoice=Close","RSI",B2,"-9","all","","","False","T","ExcelInterval","")</f>
        <v>50.580858509269916</v>
      </c>
      <c r="D12" s="3"/>
      <c r="E12" s="4"/>
      <c r="F12" s="3">
        <f>RTD("cqg.rtd",,"StudyData",F2,"RSI","Period=9,InputChoice=Close","Time",G2,"-9","all","","","False","T","ExcelInterval","")</f>
        <v>45630.284722222219</v>
      </c>
      <c r="G12" s="4">
        <f>RTD("cqg.rtd",,"StudyData",F2,"RSI","Period=9,InputChoice=Close","RSI",G2,"-9","all","","","False","T","ExcelInterval","")</f>
        <v>51.062554239628334</v>
      </c>
      <c r="K12" s="3">
        <f>RTD("cqg.rtd",,"StudyData",K2,"RSI","Period=9,InputChoice=Close","Time",L2,"-9","all","","","False","T","ExcelInterval","")</f>
        <v>45630.284722222219</v>
      </c>
      <c r="L12" s="4">
        <f>RTD("cqg.rtd",,"StudyData",K2,"RSI","Period=9,InputChoice=Close","RSI",L2,"-9","all","","","False","T","ExcelInterval","")</f>
        <v>35.660264075139693</v>
      </c>
    </row>
    <row r="13" spans="1:12" x14ac:dyDescent="0.3">
      <c r="A13" s="3">
        <f>RTD("cqg.rtd",,"StudyData",A2,"RSI","Period=9,InputChoice=Close","Time",B2,"-10","all","","","False","T","ExcelInterval","")</f>
        <v>45630.28125</v>
      </c>
      <c r="B13" s="4">
        <f>RTD("cqg.rtd",,"StudyData",A2,"RSI","Period=9,InputChoice=Close","RSI",B2,"-10","all","","","False","T","ExcelInterval","")</f>
        <v>58.566543181397229</v>
      </c>
      <c r="D13" s="3"/>
      <c r="E13" s="4"/>
      <c r="F13" s="3">
        <f>RTD("cqg.rtd",,"StudyData",F2,"RSI","Period=9,InputChoice=Close","Time",G2,"-10","all","","","False","T","ExcelInterval","")</f>
        <v>45630.28125</v>
      </c>
      <c r="G13" s="4">
        <f>RTD("cqg.rtd",,"StudyData",F2,"RSI","Period=9,InputChoice=Close","RSI",G2,"-10","all","","","False","T","ExcelInterval","")</f>
        <v>64.920291173458878</v>
      </c>
      <c r="K13" s="3">
        <f>RTD("cqg.rtd",,"StudyData",K2,"RSI","Period=9,InputChoice=Close","Time",L2,"-10","all","","","False","T","ExcelInterval","")</f>
        <v>45630.28125</v>
      </c>
      <c r="L13" s="4">
        <f>RTD("cqg.rtd",,"StudyData",K2,"RSI","Period=9,InputChoice=Close","RSI",L2,"-10","all","","","False","T","ExcelInterval","")</f>
        <v>35.660264075139693</v>
      </c>
    </row>
    <row r="14" spans="1:12" x14ac:dyDescent="0.3">
      <c r="A14" s="3">
        <f>RTD("cqg.rtd",,"StudyData",A2,"RSI","Period=9,InputChoice=Close","Time",B2,"-11","all","","","False","T","ExcelInterval","")</f>
        <v>45630.277777777781</v>
      </c>
      <c r="B14" s="4">
        <f>RTD("cqg.rtd",,"StudyData",A2,"RSI","Period=9,InputChoice=Close","RSI",B2,"-11","all","","","False","T","ExcelInterval","")</f>
        <v>45.916691270003462</v>
      </c>
      <c r="D14" s="3"/>
      <c r="E14" s="4"/>
      <c r="F14" s="3">
        <f>RTD("cqg.rtd",,"StudyData",F2,"RSI","Period=9,InputChoice=Close","Time",G2,"-11","all","","","False","T","ExcelInterval","")</f>
        <v>45630.277777777781</v>
      </c>
      <c r="G14" s="4">
        <f>RTD("cqg.rtd",,"StudyData",F2,"RSI","Period=9,InputChoice=Close","RSI",G2,"-11","all","","","False","T","ExcelInterval","")</f>
        <v>53.767464025393373</v>
      </c>
      <c r="K14" s="3">
        <f>RTD("cqg.rtd",,"StudyData",K2,"RSI","Period=9,InputChoice=Close","Time",L2,"-11","all","","","False","T","ExcelInterval","")</f>
        <v>45630.277777777781</v>
      </c>
      <c r="L14" s="4">
        <f>RTD("cqg.rtd",,"StudyData",K2,"RSI","Period=9,InputChoice=Close","RSI",L2,"-11","all","","","False","T","ExcelInterval","")</f>
        <v>37.448152955148245</v>
      </c>
    </row>
    <row r="15" spans="1:12" x14ac:dyDescent="0.3">
      <c r="A15" s="3">
        <f>RTD("cqg.rtd",,"StudyData",A2,"RSI","Period=9,InputChoice=Close","Time",B2,"-12","all","","","False","T","ExcelInterval","")</f>
        <v>45630.274305555555</v>
      </c>
      <c r="B15" s="4">
        <f>RTD("cqg.rtd",,"StudyData",A2,"RSI","Period=9,InputChoice=Close","RSI",B2,"-12","all","","","False","T","ExcelInterval","")</f>
        <v>51.508042692151058</v>
      </c>
      <c r="D15" s="3"/>
      <c r="E15" s="4"/>
      <c r="F15" s="3">
        <f>RTD("cqg.rtd",,"StudyData",F2,"RSI","Period=9,InputChoice=Close","Time",G2,"-12","all","","","False","T","ExcelInterval","")</f>
        <v>45630.274305555555</v>
      </c>
      <c r="G15" s="4">
        <f>RTD("cqg.rtd",,"StudyData",F2,"RSI","Period=9,InputChoice=Close","RSI",G2,"-12","all","","","False","T","ExcelInterval","")</f>
        <v>51.666030907224417</v>
      </c>
      <c r="K15" s="3">
        <f>RTD("cqg.rtd",,"StudyData",K2,"RSI","Period=9,InputChoice=Close","Time",L2,"-12","all","","","False","T","ExcelInterval","")</f>
        <v>45630.274305555555</v>
      </c>
      <c r="L15" s="4">
        <f>RTD("cqg.rtd",,"StudyData",K2,"RSI","Period=9,InputChoice=Close","RSI",L2,"-12","all","","","False","T","ExcelInterval","")</f>
        <v>44.368846681627836</v>
      </c>
    </row>
    <row r="16" spans="1:12" x14ac:dyDescent="0.3">
      <c r="A16" s="3">
        <f>RTD("cqg.rtd",,"StudyData",A2,"RSI","Period=9,InputChoice=Close","Time",B2,"-13","all","","","False","T","ExcelInterval","")</f>
        <v>45630.270833333336</v>
      </c>
      <c r="B16" s="4">
        <f>RTD("cqg.rtd",,"StudyData",A2,"RSI","Period=9,InputChoice=Close","RSI",B2,"-13","all","","","False","T","ExcelInterval","")</f>
        <v>57.760078485163852</v>
      </c>
      <c r="D16" s="3"/>
      <c r="E16" s="4"/>
      <c r="F16" s="3">
        <f>RTD("cqg.rtd",,"StudyData",F2,"RSI","Period=9,InputChoice=Close","Time",G2,"-13","all","","","False","T","ExcelInterval","")</f>
        <v>45630.270833333336</v>
      </c>
      <c r="G16" s="4">
        <f>RTD("cqg.rtd",,"StudyData",F2,"RSI","Period=9,InputChoice=Close","RSI",G2,"-13","all","","","False","T","ExcelInterval","")</f>
        <v>62.376999441937485</v>
      </c>
      <c r="K16" s="3">
        <f>RTD("cqg.rtd",,"StudyData",K2,"RSI","Period=9,InputChoice=Close","Time",L2,"-13","all","","","False","T","ExcelInterval","")</f>
        <v>45630.270833333336</v>
      </c>
      <c r="L16" s="4">
        <f>RTD("cqg.rtd",,"StudyData",K2,"RSI","Period=9,InputChoice=Close","RSI",L2,"-13","all","","","False","T","ExcelInterval","")</f>
        <v>35.251960351968066</v>
      </c>
    </row>
    <row r="17" spans="1:12" x14ac:dyDescent="0.3">
      <c r="A17" s="3">
        <f>RTD("cqg.rtd",,"StudyData",A2,"RSI","Period=9,InputChoice=Close","Time",B2,"-14","all","","","False","T","ExcelInterval","")</f>
        <v>45630.267361111109</v>
      </c>
      <c r="B17" s="4">
        <f>RTD("cqg.rtd",,"StudyData",A2,"RSI","Period=9,InputChoice=Close","RSI",B2,"-14","all","","","False","T","ExcelInterval","")</f>
        <v>55.351441606168521</v>
      </c>
      <c r="D17" s="3"/>
      <c r="E17" s="4"/>
      <c r="F17" s="3">
        <f>RTD("cqg.rtd",,"StudyData",F2,"RSI","Period=9,InputChoice=Close","Time",G2,"-14","all","","","False","T","ExcelInterval","")</f>
        <v>45630.267361111109</v>
      </c>
      <c r="G17" s="4">
        <f>RTD("cqg.rtd",,"StudyData",F2,"RSI","Period=9,InputChoice=Close","RSI",G2,"-14","all","","","False","T","ExcelInterval","")</f>
        <v>55.645936533040199</v>
      </c>
      <c r="K17" s="3">
        <f>RTD("cqg.rtd",,"StudyData",K2,"RSI","Period=9,InputChoice=Close","Time",L2,"-14","all","","","False","T","ExcelInterval","")</f>
        <v>45630.267361111109</v>
      </c>
      <c r="L17" s="4">
        <f>RTD("cqg.rtd",,"StudyData",K2,"RSI","Period=9,InputChoice=Close","RSI",L2,"-14","all","","","False","T","ExcelInterval","")</f>
        <v>39.043672462651713</v>
      </c>
    </row>
    <row r="18" spans="1:12" x14ac:dyDescent="0.3">
      <c r="A18" s="3">
        <f>RTD("cqg.rtd",,"StudyData",A2,"RSI","Period=9,InputChoice=Close","Time",B2,"-15","all","","","False","T","ExcelInterval","")</f>
        <v>45630.263888888891</v>
      </c>
      <c r="B18" s="4">
        <f>RTD("cqg.rtd",,"StudyData",A2,"RSI","Period=9,InputChoice=Close","RSI",B2,"-15","all","","","False","T","ExcelInterval","")</f>
        <v>61.595623697501708</v>
      </c>
      <c r="D18" s="3"/>
      <c r="E18" s="4"/>
      <c r="F18" s="3">
        <f>RTD("cqg.rtd",,"StudyData",F2,"RSI","Period=9,InputChoice=Close","Time",G2,"-15","all","","","False","T","ExcelInterval","")</f>
        <v>45630.263888888891</v>
      </c>
      <c r="G18" s="4">
        <f>RTD("cqg.rtd",,"StudyData",F2,"RSI","Period=9,InputChoice=Close","RSI",G2,"-15","all","","","False","T","ExcelInterval","")</f>
        <v>52.401861575558236</v>
      </c>
      <c r="K18" s="3">
        <f>RTD("cqg.rtd",,"StudyData",K2,"RSI","Period=9,InputChoice=Close","Time",L2,"-15","all","","","False","T","ExcelInterval","")</f>
        <v>45630.263888888891</v>
      </c>
      <c r="L18" s="4">
        <f>RTD("cqg.rtd",,"StudyData",K2,"RSI","Period=9,InputChoice=Close","RSI",L2,"-15","all","","","False","T","ExcelInterval","")</f>
        <v>48.998716878060016</v>
      </c>
    </row>
    <row r="19" spans="1:12" x14ac:dyDescent="0.3">
      <c r="A19" s="3">
        <f>RTD("cqg.rtd",,"StudyData",A2,"RSI","Period=9,InputChoice=Close","Time",B2,"-16","all","","","False","T","ExcelInterval","")</f>
        <v>45630.260416666664</v>
      </c>
      <c r="B19" s="4">
        <f>RTD("cqg.rtd",,"StudyData",A2,"RSI","Period=9,InputChoice=Close","RSI",B2,"-16","all","","","False","T","ExcelInterval","")</f>
        <v>64.846895631750911</v>
      </c>
      <c r="D19" s="3"/>
      <c r="E19" s="4"/>
      <c r="F19" s="3">
        <f>RTD("cqg.rtd",,"StudyData",F2,"RSI","Period=9,InputChoice=Close","Time",G2,"-16","all","","","False","T","ExcelInterval","")</f>
        <v>45630.260416666664</v>
      </c>
      <c r="G19" s="4">
        <f>RTD("cqg.rtd",,"StudyData",F2,"RSI","Period=9,InputChoice=Close","RSI",G2,"-16","all","","","False","T","ExcelInterval","")</f>
        <v>54.775988361496999</v>
      </c>
      <c r="K19" s="3">
        <f>RTD("cqg.rtd",,"StudyData",K2,"RSI","Period=9,InputChoice=Close","Time",L2,"-16","all","","","False","T","ExcelInterval","")</f>
        <v>45630.260416666664</v>
      </c>
      <c r="L19" s="4">
        <f>RTD("cqg.rtd",,"StudyData",K2,"RSI","Period=9,InputChoice=Close","RSI",L2,"-16","all","","","False","T","ExcelInterval","")</f>
        <v>53.258966881650707</v>
      </c>
    </row>
    <row r="20" spans="1:12" x14ac:dyDescent="0.3">
      <c r="A20" s="3">
        <f>RTD("cqg.rtd",,"StudyData",A2,"RSI","Period=9,InputChoice=Close","Time",B2,"-17","all","","","False","T","ExcelInterval","")</f>
        <v>45630.256944444445</v>
      </c>
      <c r="B20" s="4">
        <f>RTD("cqg.rtd",,"StudyData",A2,"RSI","Period=9,InputChoice=Close","RSI",B2,"-17","all","","","False","T","ExcelInterval","")</f>
        <v>63.116342673614085</v>
      </c>
      <c r="D20" s="3"/>
      <c r="E20" s="4"/>
      <c r="F20" s="3">
        <f>RTD("cqg.rtd",,"StudyData",F2,"RSI","Period=9,InputChoice=Close","Time",G2,"-17","all","","","False","T","ExcelInterval","")</f>
        <v>45630.256944444445</v>
      </c>
      <c r="G20" s="4">
        <f>RTD("cqg.rtd",,"StudyData",F2,"RSI","Period=9,InputChoice=Close","RSI",G2,"-17","all","","","False","T","ExcelInterval","")</f>
        <v>55.333083736429771</v>
      </c>
      <c r="K20" s="3">
        <f>RTD("cqg.rtd",,"StudyData",K2,"RSI","Period=9,InputChoice=Close","Time",L2,"-17","all","","","False","T","ExcelInterval","")</f>
        <v>45630.256944444445</v>
      </c>
      <c r="L20" s="4">
        <f>RTD("cqg.rtd",,"StudyData",K2,"RSI","Period=9,InputChoice=Close","RSI",L2,"-17","all","","","False","T","ExcelInterval","")</f>
        <v>53.953942858963991</v>
      </c>
    </row>
    <row r="21" spans="1:12" x14ac:dyDescent="0.3">
      <c r="A21" s="3">
        <f>RTD("cqg.rtd",,"StudyData",A2,"RSI","Period=9,InputChoice=Close","Time",B2,"-18","all","","","False","T","ExcelInterval","")</f>
        <v>45630.253472222219</v>
      </c>
      <c r="B21" s="4">
        <f>RTD("cqg.rtd",,"StudyData",A2,"RSI","Period=9,InputChoice=Close","RSI",B2,"-18","all","","","False","T","ExcelInterval","")</f>
        <v>69.1699790071481</v>
      </c>
      <c r="D21" s="3"/>
      <c r="E21" s="4"/>
      <c r="F21" s="3">
        <f>RTD("cqg.rtd",,"StudyData",F2,"RSI","Period=9,InputChoice=Close","Time",G2,"-18","all","","","False","T","ExcelInterval","")</f>
        <v>45630.253472222219</v>
      </c>
      <c r="G21" s="4">
        <f>RTD("cqg.rtd",,"StudyData",F2,"RSI","Period=9,InputChoice=Close","RSI",G2,"-18","all","","","False","T","ExcelInterval","")</f>
        <v>58.506616925413461</v>
      </c>
      <c r="K21" s="3">
        <f>RTD("cqg.rtd",,"StudyData",K2,"RSI","Period=9,InputChoice=Close","Time",L2,"-18","all","","","False","T","ExcelInterval","")</f>
        <v>45630.253472222219</v>
      </c>
      <c r="L21" s="4">
        <f>RTD("cqg.rtd",,"StudyData",K2,"RSI","Period=9,InputChoice=Close","RSI",L2,"-18","all","","","False","T","ExcelInterval","")</f>
        <v>55.235303177526333</v>
      </c>
    </row>
    <row r="22" spans="1:12" x14ac:dyDescent="0.3">
      <c r="A22" s="3">
        <f>RTD("cqg.rtd",,"StudyData",A2,"RSI","Period=9,InputChoice=Close","Time",B2,"-19","all","","","False","T","ExcelInterval","")</f>
        <v>45630.25</v>
      </c>
      <c r="B22" s="4">
        <f>RTD("cqg.rtd",,"StudyData",A2,"RSI","Period=9,InputChoice=Close","RSI",B2,"-19","all","","","False","T","ExcelInterval","")</f>
        <v>72.249823395176435</v>
      </c>
      <c r="D22" s="3"/>
      <c r="E22" s="4"/>
      <c r="F22" s="3">
        <f>RTD("cqg.rtd",,"StudyData",F2,"RSI","Period=9,InputChoice=Close","Time",G2,"-19","all","","","False","T","ExcelInterval","")</f>
        <v>45630.25</v>
      </c>
      <c r="G22" s="4">
        <f>RTD("cqg.rtd",,"StudyData",F2,"RSI","Period=9,InputChoice=Close","RSI",G2,"-19","all","","","False","T","ExcelInterval","")</f>
        <v>62.773605269890133</v>
      </c>
      <c r="K22" s="3">
        <f>RTD("cqg.rtd",,"StudyData",K2,"RSI","Period=9,InputChoice=Close","Time",L2,"-19","all","","","False","T","ExcelInterval","")</f>
        <v>45630.25</v>
      </c>
      <c r="L22" s="4">
        <f>RTD("cqg.rtd",,"StudyData",K2,"RSI","Period=9,InputChoice=Close","RSI",L2,"-19","all","","","False","T","ExcelInterval","")</f>
        <v>52.208624290103558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D891C-DF12-4522-8329-93F9F8573D4C}">
  <dimension ref="A1:T23"/>
  <sheetViews>
    <sheetView workbookViewId="0">
      <selection activeCell="C3" sqref="C3"/>
    </sheetView>
  </sheetViews>
  <sheetFormatPr defaultRowHeight="16.5" x14ac:dyDescent="0.3"/>
  <cols>
    <col min="1" max="1" width="12.625" style="2" bestFit="1" customWidth="1"/>
    <col min="2" max="2" width="8" style="2" bestFit="1" customWidth="1"/>
    <col min="3" max="3" width="7.75" style="2" bestFit="1" customWidth="1"/>
    <col min="4" max="4" width="7.625" style="2" bestFit="1" customWidth="1"/>
    <col min="5" max="5" width="9.125" style="2" bestFit="1" customWidth="1"/>
    <col min="6" max="6" width="7.5" style="2" bestFit="1" customWidth="1"/>
    <col min="7" max="7" width="9" style="2"/>
    <col min="8" max="8" width="12.625" style="2" bestFit="1" customWidth="1"/>
    <col min="9" max="11" width="8.375" style="2" bestFit="1" customWidth="1"/>
    <col min="12" max="12" width="9.125" style="2" bestFit="1" customWidth="1"/>
    <col min="13" max="13" width="7.5" style="2" bestFit="1" customWidth="1"/>
    <col min="14" max="14" width="9" style="2"/>
    <col min="15" max="15" width="12.625" style="2" bestFit="1" customWidth="1"/>
    <col min="16" max="18" width="8.375" style="2" bestFit="1" customWidth="1"/>
    <col min="19" max="19" width="9.125" style="2" bestFit="1" customWidth="1"/>
    <col min="20" max="20" width="7.5" style="2" bestFit="1" customWidth="1"/>
    <col min="21" max="16384" width="9" style="2"/>
  </cols>
  <sheetData>
    <row r="1" spans="1:20" x14ac:dyDescent="0.3">
      <c r="A1" s="2" t="s">
        <v>0</v>
      </c>
      <c r="B1" s="2" t="s">
        <v>2</v>
      </c>
      <c r="H1" s="2" t="s">
        <v>0</v>
      </c>
      <c r="I1" s="2" t="s">
        <v>2</v>
      </c>
      <c r="J1"/>
      <c r="K1"/>
      <c r="L1"/>
      <c r="M1"/>
      <c r="N1"/>
      <c r="O1" s="2" t="s">
        <v>0</v>
      </c>
      <c r="P1" s="2" t="s">
        <v>2</v>
      </c>
    </row>
    <row r="2" spans="1:20" x14ac:dyDescent="0.3">
      <c r="A2" s="2" t="str">
        <f>Main!A2</f>
        <v>EP</v>
      </c>
      <c r="B2" s="2">
        <f>Main!B2</f>
        <v>5</v>
      </c>
      <c r="H2" s="2" t="str">
        <f>Main!A11</f>
        <v>ENQ</v>
      </c>
      <c r="I2" s="2">
        <f>Main!B11</f>
        <v>5</v>
      </c>
      <c r="J2"/>
      <c r="K2"/>
      <c r="L2"/>
      <c r="M2"/>
      <c r="N2"/>
      <c r="O2" s="2" t="str">
        <f>Main!A20</f>
        <v>YM</v>
      </c>
      <c r="P2" s="2">
        <f>Main!B20</f>
        <v>5</v>
      </c>
    </row>
    <row r="3" spans="1:20" x14ac:dyDescent="0.3">
      <c r="A3" s="3">
        <f>RTD("cqg.rtd",,"StudyData",A2,"Para","StepValue=0.02,StartValue=0.02,MaxValue=0.2,AtTick=0","Time",B2,"0","all","","","False","T","ExcelInterval","")</f>
        <v>45630.315972222219</v>
      </c>
      <c r="B3" s="4">
        <f>RTD("cqg.rtd",,"StudyData",A2,"Para","StepValue=0.02,StartValue=0.02,MaxValue=0.2,AtTick=0","Para",B2,"0","all","","","False","T","ExcelInterval","")</f>
        <v>6079.4986743808004</v>
      </c>
      <c r="C3" s="4">
        <f>RTD("cqg.rtd",,"StudyData",A2,"Para","StepValue=0.02,StartValue=0.02,MaxValue=0.2,AtTick=0","ParaUp",B2,"0","all","","","False","T","ExcelInterval","")</f>
        <v>6079.4986743808004</v>
      </c>
      <c r="D3" s="4" t="str">
        <f>RTD("cqg.rtd",,"StudyData",A2,"Para","StepValue=0.02,StartValue=0.02,MaxValue=0.2,AtTick=0","ParaDn",B2,"0","all","","","False","T","ExcelInterval","")</f>
        <v/>
      </c>
      <c r="E3" s="2">
        <f>RTD("cqg.rtd",,"StudyData",A2,"Para","StepValue=0.02,StartValue=0.02,MaxValue=0.2,AtTick=0","ParaStep",B2,"0","all","","","False","T","ExcelInterval","")</f>
        <v>0.04</v>
      </c>
      <c r="F3" s="2">
        <f>RTD("cqg.rtd",,"StudyData",A2,"Para","StepValue=0.02,StartValue=0.02,MaxValue=0.2,AtTick=0","ParaDir",B2,"0","all","","","False","T","ExcelInterval","")</f>
        <v>1</v>
      </c>
      <c r="H3" s="3">
        <f>RTD("cqg.rtd",,"StudyData",H2,"Para","StepValue=0.02,StartValue=0.02,MaxValue=0.2,AtTick=0","Time",I2,"0","all","","","False","T","ExcelInterval","")</f>
        <v>45630.315972222219</v>
      </c>
      <c r="I3" s="4">
        <f>RTD("cqg.rtd",,"StudyData",H2,"Para","StepValue=0.02,StartValue=0.02,MaxValue=0.2,AtTick=0","Para",I2,"0","all","","","False","T","ExcelInterval","")</f>
        <v>21414.936062815999</v>
      </c>
      <c r="J3" s="4">
        <f>RTD("cqg.rtd",,"StudyData",H2,"Para","StepValue=0.02,StartValue=0.02,MaxValue=0.2,AtTick=0","ParaUp",I2,"0","all","","","False","T","ExcelInterval","")</f>
        <v>21414.936062815999</v>
      </c>
      <c r="K3" s="4" t="str">
        <f>RTD("cqg.rtd",,"StudyData",H2,"Para","StepValue=0.02,StartValue=0.02,MaxValue=0.2,AtTick=0","ParaDn",I2,"0","all","","","False","T","ExcelInterval","")</f>
        <v/>
      </c>
      <c r="L3" s="2">
        <f>RTD("cqg.rtd",,"StudyData",H2,"Para","StepValue=0.02,StartValue=0.02,MaxValue=0.2,AtTick=0","ParaStep",I2,"0","all","","","False","T","ExcelInterval","")</f>
        <v>0.08</v>
      </c>
      <c r="M3" s="2">
        <f>RTD("cqg.rtd",,"StudyData",H2,"Para","StepValue=0.02,StartValue=0.02,MaxValue=0.2,AtTick=0","ParaDir",I2,"0","all","","","False","T","ExcelInterval","")</f>
        <v>1</v>
      </c>
      <c r="O3" s="3">
        <f>RTD("cqg.rtd",,"StudyData",O2,"Para","StepValue=0.02,StartValue=0.02,MaxValue=0.2,AtTick=0","Time",P2,"0","all","","","False","T","ExcelInterval","")</f>
        <v>45630.315972222219</v>
      </c>
      <c r="P3" s="4">
        <f>RTD("cqg.rtd",,"StudyData",O2,"Para","StepValue=0.02,StartValue=0.02,MaxValue=0.2,AtTick=0","Para",P2,"0","all","","","False","T","ExcelInterval","")</f>
        <v>45000.955894160899</v>
      </c>
      <c r="Q3" s="4" t="str">
        <f>RTD("cqg.rtd",,"StudyData",O2,"Para","StepValue=0.02,StartValue=0.02,MaxValue=0.2,AtTick=0","ParaUp",P2,"0","all","","","False","T","ExcelInterval","")</f>
        <v/>
      </c>
      <c r="R3" s="4">
        <f>RTD("cqg.rtd",,"StudyData",O2,"Para","StepValue=0.02,StartValue=0.02,MaxValue=0.2,AtTick=0","ParaDn",P2,"0","all","","","False","T","ExcelInterval","")</f>
        <v>45000.955894160899</v>
      </c>
      <c r="S3" s="2">
        <f>RTD("cqg.rtd",,"StudyData",O2,"Para","StepValue=0.02,StartValue=0.02,MaxValue=0.2,AtTick=0","ParaStep",P2,"0","all","","","False","T","ExcelInterval","")</f>
        <v>0.06</v>
      </c>
      <c r="T3" s="2">
        <f>RTD("cqg.rtd",,"StudyData",O2,"Para","StepValue=0.02,StartValue=0.02,MaxValue=0.2,AtTick=0","ParaDir",P2,"0","all","","","False","T","ExcelInterval","")</f>
        <v>-1</v>
      </c>
    </row>
    <row r="4" spans="1:20" x14ac:dyDescent="0.3">
      <c r="A4" s="3">
        <f>RTD("cqg.rtd",,"StudyData",A2,"Para","StepValue=0.02,StartValue=0.02,MaxValue=0.2,AtTick=0","Time",B2,"-1","all","","","False","T","ExcelInterval","")</f>
        <v>45630.3125</v>
      </c>
      <c r="B4" s="4">
        <f>RTD("cqg.rtd",,"StudyData",A2,"Para","StepValue=0.02,StartValue=0.02,MaxValue=0.2,AtTick=0","Para",B2,"-1","all","","","False","T","ExcelInterval","")</f>
        <v>6079.3944524799999</v>
      </c>
      <c r="C4" s="4">
        <f>RTD("cqg.rtd",,"StudyData",A2,"Para","StepValue=0.02,StartValue=0.02,MaxValue=0.2,AtTick=0","ParaUp",B2,"-1","all","","","False","T","ExcelInterval","")</f>
        <v>6079.3944524799999</v>
      </c>
      <c r="D4" s="4" t="str">
        <f>RTD("cqg.rtd",,"StudyData",A2,"Para","StepValue=0.02,StartValue=0.02,MaxValue=0.2,AtTick=0","ParaDn",B2,"-1","all","","","False","T","ExcelInterval","")</f>
        <v/>
      </c>
      <c r="E4" s="2">
        <f>RTD("cqg.rtd",,"StudyData",A2,"Para","StepValue=0.02,StartValue=0.02,MaxValue=0.2,AtTick=0","ParaStep",B2,"-1","all","","","False","T","ExcelInterval","")</f>
        <v>0.04</v>
      </c>
      <c r="F4" s="2">
        <f>RTD("cqg.rtd",,"StudyData",A2,"Para","StepValue=0.02,StartValue=0.02,MaxValue=0.2,AtTick=0","ParaDir",B2,"-1","all","","","False","T","ExcelInterval","")</f>
        <v>1</v>
      </c>
      <c r="H4" s="3">
        <f>RTD("cqg.rtd",,"StudyData",H2,"Para","StepValue=0.02,StartValue=0.02,MaxValue=0.2,AtTick=0","Time",I2,"-1","all","","","False","T","ExcelInterval","")</f>
        <v>45630.3125</v>
      </c>
      <c r="I4" s="4">
        <f>RTD("cqg.rtd",,"StudyData",H2,"Para","StepValue=0.02,StartValue=0.02,MaxValue=0.2,AtTick=0","Para",I2,"-1","all","","","False","T","ExcelInterval","")</f>
        <v>21413.387024799998</v>
      </c>
      <c r="J4" s="4">
        <f>RTD("cqg.rtd",,"StudyData",H2,"Para","StepValue=0.02,StartValue=0.02,MaxValue=0.2,AtTick=0","ParaUp",I2,"-1","all","","","False","T","ExcelInterval","")</f>
        <v>21413.387024799998</v>
      </c>
      <c r="K4" s="4" t="str">
        <f>RTD("cqg.rtd",,"StudyData",H2,"Para","StepValue=0.02,StartValue=0.02,MaxValue=0.2,AtTick=0","ParaDn",I2,"-1","all","","","False","T","ExcelInterval","")</f>
        <v/>
      </c>
      <c r="L4" s="2">
        <f>RTD("cqg.rtd",,"StudyData",H2,"Para","StepValue=0.02,StartValue=0.02,MaxValue=0.2,AtTick=0","ParaStep",I2,"-1","all","","","False","T","ExcelInterval","")</f>
        <v>0.08</v>
      </c>
      <c r="M4" s="2">
        <f>RTD("cqg.rtd",,"StudyData",H2,"Para","StepValue=0.02,StartValue=0.02,MaxValue=0.2,AtTick=0","ParaDir",I2,"-1","all","","","False","T","ExcelInterval","")</f>
        <v>1</v>
      </c>
      <c r="O4" s="3">
        <f>RTD("cqg.rtd",,"StudyData",O2,"Para","StepValue=0.02,StartValue=0.02,MaxValue=0.2,AtTick=0","Time",P2,"-1","all","","","False","T","ExcelInterval","")</f>
        <v>45630.3125</v>
      </c>
      <c r="P4" s="4">
        <f>RTD("cqg.rtd",,"StudyData",O2,"Para","StepValue=0.02,StartValue=0.02,MaxValue=0.2,AtTick=0","Para",P2,"-1","all","","","False","T","ExcelInterval","")</f>
        <v>45003.059461873301</v>
      </c>
      <c r="Q4" s="4" t="str">
        <f>RTD("cqg.rtd",,"StudyData",O2,"Para","StepValue=0.02,StartValue=0.02,MaxValue=0.2,AtTick=0","ParaUp",P2,"-1","all","","","False","T","ExcelInterval","")</f>
        <v/>
      </c>
      <c r="R4" s="4">
        <f>RTD("cqg.rtd",,"StudyData",O2,"Para","StepValue=0.02,StartValue=0.02,MaxValue=0.2,AtTick=0","ParaDn",P2,"-1","all","","","False","T","ExcelInterval","")</f>
        <v>45003.059461873301</v>
      </c>
      <c r="S4" s="2">
        <f>RTD("cqg.rtd",,"StudyData",O2,"Para","StepValue=0.02,StartValue=0.02,MaxValue=0.2,AtTick=0","ParaStep",P2,"-1","all","","","False","T","ExcelInterval","")</f>
        <v>0.06</v>
      </c>
      <c r="T4" s="2">
        <f>RTD("cqg.rtd",,"StudyData",O2,"Para","StepValue=0.02,StartValue=0.02,MaxValue=0.2,AtTick=0","ParaDir",P2,"-1","all","","","False","T","ExcelInterval","")</f>
        <v>-1</v>
      </c>
    </row>
    <row r="5" spans="1:20" x14ac:dyDescent="0.3">
      <c r="A5" s="3">
        <f>RTD("cqg.rtd",,"StudyData",A2,"Para","StepValue=0.02,StartValue=0.02,MaxValue=0.2,AtTick=0","Time",B2,"-2","all","","","False","T","ExcelInterval","")</f>
        <v>45630.309027777781</v>
      </c>
      <c r="B5" s="4">
        <f>RTD("cqg.rtd",,"StudyData",A2,"Para","StepValue=0.02,StartValue=0.02,MaxValue=0.2,AtTick=0","Para",B2,"-2","all","","","False","T","ExcelInterval","")</f>
        <v>6079.2858880000003</v>
      </c>
      <c r="C5" s="4">
        <f>RTD("cqg.rtd",,"StudyData",A2,"Para","StepValue=0.02,StartValue=0.02,MaxValue=0.2,AtTick=0","ParaUp",B2,"-2","all","","","False","T","ExcelInterval","")</f>
        <v>6079.2858880000003</v>
      </c>
      <c r="D5" s="4" t="str">
        <f>RTD("cqg.rtd",,"StudyData",A2,"Para","StepValue=0.02,StartValue=0.02,MaxValue=0.2,AtTick=0","ParaDn",B2,"-2","all","","","False","T","ExcelInterval","")</f>
        <v/>
      </c>
      <c r="E5" s="2">
        <f>RTD("cqg.rtd",,"StudyData",A2,"Para","StepValue=0.02,StartValue=0.02,MaxValue=0.2,AtTick=0","ParaStep",B2,"-2","all","","","False","T","ExcelInterval","")</f>
        <v>0.04</v>
      </c>
      <c r="F5" s="2">
        <f>RTD("cqg.rtd",,"StudyData",A2,"Para","StepValue=0.02,StartValue=0.02,MaxValue=0.2,AtTick=0","ParaDir",B2,"-2","all","","","False","T","ExcelInterval","")</f>
        <v>1</v>
      </c>
      <c r="H5" s="3">
        <f>RTD("cqg.rtd",,"StudyData",H2,"Para","StepValue=0.02,StartValue=0.02,MaxValue=0.2,AtTick=0","Time",I2,"-2","all","","","False","T","ExcelInterval","")</f>
        <v>45630.309027777781</v>
      </c>
      <c r="I5" s="4">
        <f>RTD("cqg.rtd",,"StudyData",H2,"Para","StepValue=0.02,StartValue=0.02,MaxValue=0.2,AtTick=0","Para",I2,"-2","all","","","False","T","ExcelInterval","")</f>
        <v>21412.214919999999</v>
      </c>
      <c r="J5" s="4">
        <f>RTD("cqg.rtd",,"StudyData",H2,"Para","StepValue=0.02,StartValue=0.02,MaxValue=0.2,AtTick=0","ParaUp",I2,"-2","all","","","False","T","ExcelInterval","")</f>
        <v>21412.214919999999</v>
      </c>
      <c r="K5" s="4" t="str">
        <f>RTD("cqg.rtd",,"StudyData",H2,"Para","StepValue=0.02,StartValue=0.02,MaxValue=0.2,AtTick=0","ParaDn",I2,"-2","all","","","False","T","ExcelInterval","")</f>
        <v/>
      </c>
      <c r="L5" s="2">
        <f>RTD("cqg.rtd",,"StudyData",H2,"Para","StepValue=0.02,StartValue=0.02,MaxValue=0.2,AtTick=0","ParaStep",I2,"-2","all","","","False","T","ExcelInterval","")</f>
        <v>0.06</v>
      </c>
      <c r="M5" s="2">
        <f>RTD("cqg.rtd",,"StudyData",H2,"Para","StepValue=0.02,StartValue=0.02,MaxValue=0.2,AtTick=0","ParaDir",I2,"-2","all","","","False","T","ExcelInterval","")</f>
        <v>1</v>
      </c>
      <c r="O5" s="3">
        <f>RTD("cqg.rtd",,"StudyData",O2,"Para","StepValue=0.02,StartValue=0.02,MaxValue=0.2,AtTick=0","Time",P2,"-2","all","","","False","T","ExcelInterval","")</f>
        <v>45630.309027777781</v>
      </c>
      <c r="P5" s="4">
        <f>RTD("cqg.rtd",,"StudyData",O2,"Para","StepValue=0.02,StartValue=0.02,MaxValue=0.2,AtTick=0","Para",P2,"-2","all","","","False","T","ExcelInterval","")</f>
        <v>45005.297299865197</v>
      </c>
      <c r="Q5" s="4" t="str">
        <f>RTD("cqg.rtd",,"StudyData",O2,"Para","StepValue=0.02,StartValue=0.02,MaxValue=0.2,AtTick=0","ParaUp",P2,"-2","all","","","False","T","ExcelInterval","")</f>
        <v/>
      </c>
      <c r="R5" s="4">
        <f>RTD("cqg.rtd",,"StudyData",O2,"Para","StepValue=0.02,StartValue=0.02,MaxValue=0.2,AtTick=0","ParaDn",P2,"-2","all","","","False","T","ExcelInterval","")</f>
        <v>45005.297299865197</v>
      </c>
      <c r="S5" s="2">
        <f>RTD("cqg.rtd",,"StudyData",O2,"Para","StepValue=0.02,StartValue=0.02,MaxValue=0.2,AtTick=0","ParaStep",P2,"-2","all","","","False","T","ExcelInterval","")</f>
        <v>0.06</v>
      </c>
      <c r="T5" s="2">
        <f>RTD("cqg.rtd",,"StudyData",O2,"Para","StepValue=0.02,StartValue=0.02,MaxValue=0.2,AtTick=0","ParaDir",P2,"-2","all","","","False","T","ExcelInterval","")</f>
        <v>-1</v>
      </c>
    </row>
    <row r="6" spans="1:20" x14ac:dyDescent="0.3">
      <c r="A6" s="3">
        <f>RTD("cqg.rtd",,"StudyData",A2,"Para","StepValue=0.02,StartValue=0.02,MaxValue=0.2,AtTick=0","Time",B2,"-3","all","","","False","T","ExcelInterval","")</f>
        <v>45630.305555555555</v>
      </c>
      <c r="B6" s="4">
        <f>RTD("cqg.rtd",,"StudyData",A2,"Para","StepValue=0.02,StartValue=0.02,MaxValue=0.2,AtTick=0","Para",B2,"-3","all","","","False","T","ExcelInterval","")</f>
        <v>6079.1728000000003</v>
      </c>
      <c r="C6" s="4">
        <f>RTD("cqg.rtd",,"StudyData",A2,"Para","StepValue=0.02,StartValue=0.02,MaxValue=0.2,AtTick=0","ParaUp",B2,"-3","all","","","False","T","ExcelInterval","")</f>
        <v>6079.1728000000003</v>
      </c>
      <c r="D6" s="4" t="str">
        <f>RTD("cqg.rtd",,"StudyData",A2,"Para","StepValue=0.02,StartValue=0.02,MaxValue=0.2,AtTick=0","ParaDn",B2,"-3","all","","","False","T","ExcelInterval","")</f>
        <v/>
      </c>
      <c r="E6" s="2">
        <f>RTD("cqg.rtd",,"StudyData",A2,"Para","StepValue=0.02,StartValue=0.02,MaxValue=0.2,AtTick=0","ParaStep",B2,"-3","all","","","False","T","ExcelInterval","")</f>
        <v>0.04</v>
      </c>
      <c r="F6" s="2">
        <f>RTD("cqg.rtd",,"StudyData",A2,"Para","StepValue=0.02,StartValue=0.02,MaxValue=0.2,AtTick=0","ParaDir",B2,"-3","all","","","False","T","ExcelInterval","")</f>
        <v>1</v>
      </c>
      <c r="H6" s="3">
        <f>RTD("cqg.rtd",,"StudyData",H2,"Para","StepValue=0.02,StartValue=0.02,MaxValue=0.2,AtTick=0","Time",I2,"-3","all","","","False","T","ExcelInterval","")</f>
        <v>45630.305555555555</v>
      </c>
      <c r="I6" s="4">
        <f>RTD("cqg.rtd",,"StudyData",H2,"Para","StepValue=0.02,StartValue=0.02,MaxValue=0.2,AtTick=0","Para",I2,"-3","all","","","False","T","ExcelInterval","")</f>
        <v>21410.968000000001</v>
      </c>
      <c r="J6" s="4">
        <f>RTD("cqg.rtd",,"StudyData",H2,"Para","StepValue=0.02,StartValue=0.02,MaxValue=0.2,AtTick=0","ParaUp",I2,"-3","all","","","False","T","ExcelInterval","")</f>
        <v>21410.968000000001</v>
      </c>
      <c r="K6" s="4" t="str">
        <f>RTD("cqg.rtd",,"StudyData",H2,"Para","StepValue=0.02,StartValue=0.02,MaxValue=0.2,AtTick=0","ParaDn",I2,"-3","all","","","False","T","ExcelInterval","")</f>
        <v/>
      </c>
      <c r="L6" s="2">
        <f>RTD("cqg.rtd",,"StudyData",H2,"Para","StepValue=0.02,StartValue=0.02,MaxValue=0.2,AtTick=0","ParaStep",I2,"-3","all","","","False","T","ExcelInterval","")</f>
        <v>0.06</v>
      </c>
      <c r="M6" s="2">
        <f>RTD("cqg.rtd",,"StudyData",H2,"Para","StepValue=0.02,StartValue=0.02,MaxValue=0.2,AtTick=0","ParaDir",I2,"-3","all","","","False","T","ExcelInterval","")</f>
        <v>1</v>
      </c>
      <c r="O6" s="3">
        <f>RTD("cqg.rtd",,"StudyData",O2,"Para","StepValue=0.02,StartValue=0.02,MaxValue=0.2,AtTick=0","Time",P2,"-3","all","","","False","T","ExcelInterval","")</f>
        <v>45630.305555555555</v>
      </c>
      <c r="P6" s="4">
        <f>RTD("cqg.rtd",,"StudyData",O2,"Para","StepValue=0.02,StartValue=0.02,MaxValue=0.2,AtTick=0","Para",P2,"-3","all","","","False","T","ExcelInterval","")</f>
        <v>45007.677978580003</v>
      </c>
      <c r="Q6" s="4" t="str">
        <f>RTD("cqg.rtd",,"StudyData",O2,"Para","StepValue=0.02,StartValue=0.02,MaxValue=0.2,AtTick=0","ParaUp",P2,"-3","all","","","False","T","ExcelInterval","")</f>
        <v/>
      </c>
      <c r="R6" s="4">
        <f>RTD("cqg.rtd",,"StudyData",O2,"Para","StepValue=0.02,StartValue=0.02,MaxValue=0.2,AtTick=0","ParaDn",P2,"-3","all","","","False","T","ExcelInterval","")</f>
        <v>45007.677978580003</v>
      </c>
      <c r="S6" s="2">
        <f>RTD("cqg.rtd",,"StudyData",O2,"Para","StepValue=0.02,StartValue=0.02,MaxValue=0.2,AtTick=0","ParaStep",P2,"-3","all","","","False","T","ExcelInterval","")</f>
        <v>0.06</v>
      </c>
      <c r="T6" s="2">
        <f>RTD("cqg.rtd",,"StudyData",O2,"Para","StepValue=0.02,StartValue=0.02,MaxValue=0.2,AtTick=0","ParaDir",P2,"-3","all","","","False","T","ExcelInterval","")</f>
        <v>-1</v>
      </c>
    </row>
    <row r="7" spans="1:20" x14ac:dyDescent="0.3">
      <c r="A7" s="3">
        <f>RTD("cqg.rtd",,"StudyData",A2,"Para","StepValue=0.02,StartValue=0.02,MaxValue=0.2,AtTick=0","Time",B2,"-4","all","","","False","T","ExcelInterval","")</f>
        <v>45630.302083333336</v>
      </c>
      <c r="B7" s="4">
        <f>RTD("cqg.rtd",,"StudyData",A2,"Para","StepValue=0.02,StartValue=0.02,MaxValue=0.2,AtTick=0","Para",B2,"-4","all","","","False","T","ExcelInterval","")</f>
        <v>6079.0550000000003</v>
      </c>
      <c r="C7" s="4">
        <f>RTD("cqg.rtd",,"StudyData",A2,"Para","StepValue=0.02,StartValue=0.02,MaxValue=0.2,AtTick=0","ParaUp",B2,"-4","all","","","False","T","ExcelInterval","")</f>
        <v>6079.0550000000003</v>
      </c>
      <c r="D7" s="4" t="str">
        <f>RTD("cqg.rtd",,"StudyData",A2,"Para","StepValue=0.02,StartValue=0.02,MaxValue=0.2,AtTick=0","ParaDn",B2,"-4","all","","","False","T","ExcelInterval","")</f>
        <v/>
      </c>
      <c r="E7" s="2">
        <f>RTD("cqg.rtd",,"StudyData",A2,"Para","StepValue=0.02,StartValue=0.02,MaxValue=0.2,AtTick=0","ParaStep",B2,"-4","all","","","False","T","ExcelInterval","")</f>
        <v>0.04</v>
      </c>
      <c r="F7" s="2">
        <f>RTD("cqg.rtd",,"StudyData",A2,"Para","StepValue=0.02,StartValue=0.02,MaxValue=0.2,AtTick=0","ParaDir",B2,"-4","all","","","False","T","ExcelInterval","")</f>
        <v>1</v>
      </c>
      <c r="H7" s="3">
        <f>RTD("cqg.rtd",,"StudyData",H2,"Para","StepValue=0.02,StartValue=0.02,MaxValue=0.2,AtTick=0","Time",I2,"-4","all","","","False","T","ExcelInterval","")</f>
        <v>45630.302083333336</v>
      </c>
      <c r="I7" s="4">
        <f>RTD("cqg.rtd",,"StudyData",H2,"Para","StepValue=0.02,StartValue=0.02,MaxValue=0.2,AtTick=0","Para",I2,"-4","all","","","False","T","ExcelInterval","")</f>
        <v>21410.3</v>
      </c>
      <c r="J7" s="4">
        <f>RTD("cqg.rtd",,"StudyData",H2,"Para","StepValue=0.02,StartValue=0.02,MaxValue=0.2,AtTick=0","ParaUp",I2,"-4","all","","","False","T","ExcelInterval","")</f>
        <v>21410.3</v>
      </c>
      <c r="K7" s="4" t="str">
        <f>RTD("cqg.rtd",,"StudyData",H2,"Para","StepValue=0.02,StartValue=0.02,MaxValue=0.2,AtTick=0","ParaDn",I2,"-4","all","","","False","T","ExcelInterval","")</f>
        <v/>
      </c>
      <c r="L7" s="2">
        <f>RTD("cqg.rtd",,"StudyData",H2,"Para","StepValue=0.02,StartValue=0.02,MaxValue=0.2,AtTick=0","ParaStep",I2,"-4","all","","","False","T","ExcelInterval","")</f>
        <v>0.04</v>
      </c>
      <c r="M7" s="2">
        <f>RTD("cqg.rtd",,"StudyData",H2,"Para","StepValue=0.02,StartValue=0.02,MaxValue=0.2,AtTick=0","ParaDir",I2,"-4","all","","","False","T","ExcelInterval","")</f>
        <v>1</v>
      </c>
      <c r="O7" s="3">
        <f>RTD("cqg.rtd",,"StudyData",O2,"Para","StepValue=0.02,StartValue=0.02,MaxValue=0.2,AtTick=0","Time",P2,"-4","all","","","False","T","ExcelInterval","")</f>
        <v>45630.302083333336</v>
      </c>
      <c r="P7" s="4">
        <f>RTD("cqg.rtd",,"StudyData",O2,"Para","StepValue=0.02,StartValue=0.02,MaxValue=0.2,AtTick=0","Para",P2,"-4","all","","","False","T","ExcelInterval","")</f>
        <v>45009.2895610208</v>
      </c>
      <c r="Q7" s="4" t="str">
        <f>RTD("cqg.rtd",,"StudyData",O2,"Para","StepValue=0.02,StartValue=0.02,MaxValue=0.2,AtTick=0","ParaUp",P2,"-4","all","","","False","T","ExcelInterval","")</f>
        <v/>
      </c>
      <c r="R7" s="4">
        <f>RTD("cqg.rtd",,"StudyData",O2,"Para","StepValue=0.02,StartValue=0.02,MaxValue=0.2,AtTick=0","ParaDn",P2,"-4","all","","","False","T","ExcelInterval","")</f>
        <v>45009.2895610208</v>
      </c>
      <c r="S7" s="2">
        <f>RTD("cqg.rtd",,"StudyData",O2,"Para","StepValue=0.02,StartValue=0.02,MaxValue=0.2,AtTick=0","ParaStep",P2,"-4","all","","","False","T","ExcelInterval","")</f>
        <v>0.04</v>
      </c>
      <c r="T7" s="2">
        <f>RTD("cqg.rtd",,"StudyData",O2,"Para","StepValue=0.02,StartValue=0.02,MaxValue=0.2,AtTick=0","ParaDir",P2,"-4","all","","","False","T","ExcelInterval","")</f>
        <v>-1</v>
      </c>
    </row>
    <row r="8" spans="1:20" x14ac:dyDescent="0.3">
      <c r="A8" s="3">
        <f>RTD("cqg.rtd",,"StudyData",A2,"Para","StepValue=0.02,StartValue=0.02,MaxValue=0.2,AtTick=0","Time",B2,"-5","all","","","False","T","ExcelInterval","")</f>
        <v>45630.298611111109</v>
      </c>
      <c r="B8" s="4">
        <f>RTD("cqg.rtd",,"StudyData",A2,"Para","StepValue=0.02,StartValue=0.02,MaxValue=0.2,AtTick=0","Para",B2,"-5","all","","","False","T","ExcelInterval","")</f>
        <v>6079</v>
      </c>
      <c r="C8" s="4">
        <f>RTD("cqg.rtd",,"StudyData",A2,"Para","StepValue=0.02,StartValue=0.02,MaxValue=0.2,AtTick=0","ParaUp",B2,"-5","all","","","False","T","ExcelInterval","")</f>
        <v>6079</v>
      </c>
      <c r="D8" s="4" t="str">
        <f>RTD("cqg.rtd",,"StudyData",A2,"Para","StepValue=0.02,StartValue=0.02,MaxValue=0.2,AtTick=0","ParaDn",B2,"-5","all","","","False","T","ExcelInterval","")</f>
        <v/>
      </c>
      <c r="E8" s="2">
        <f>RTD("cqg.rtd",,"StudyData",A2,"Para","StepValue=0.02,StartValue=0.02,MaxValue=0.2,AtTick=0","ParaStep",B2,"-5","all","","","False","T","ExcelInterval","")</f>
        <v>0.02</v>
      </c>
      <c r="F8" s="2">
        <f>RTD("cqg.rtd",,"StudyData",A2,"Para","StepValue=0.02,StartValue=0.02,MaxValue=0.2,AtTick=0","ParaDir",B2,"-5","all","","","False","T","ExcelInterval","")</f>
        <v>1</v>
      </c>
      <c r="H8" s="3">
        <f>RTD("cqg.rtd",,"StudyData",H2,"Para","StepValue=0.02,StartValue=0.02,MaxValue=0.2,AtTick=0","Time",I2,"-5","all","","","False","T","ExcelInterval","")</f>
        <v>45630.298611111109</v>
      </c>
      <c r="I8" s="4">
        <f>RTD("cqg.rtd",,"StudyData",H2,"Para","StepValue=0.02,StartValue=0.02,MaxValue=0.2,AtTick=0","Para",I2,"-5","all","","","False","T","ExcelInterval","")</f>
        <v>21410</v>
      </c>
      <c r="J8" s="4">
        <f>RTD("cqg.rtd",,"StudyData",H2,"Para","StepValue=0.02,StartValue=0.02,MaxValue=0.2,AtTick=0","ParaUp",I2,"-5","all","","","False","T","ExcelInterval","")</f>
        <v>21410</v>
      </c>
      <c r="K8" s="4" t="str">
        <f>RTD("cqg.rtd",,"StudyData",H2,"Para","StepValue=0.02,StartValue=0.02,MaxValue=0.2,AtTick=0","ParaDn",I2,"-5","all","","","False","T","ExcelInterval","")</f>
        <v/>
      </c>
      <c r="L8" s="2">
        <f>RTD("cqg.rtd",,"StudyData",H2,"Para","StepValue=0.02,StartValue=0.02,MaxValue=0.2,AtTick=0","ParaStep",I2,"-5","all","","","False","T","ExcelInterval","")</f>
        <v>0.02</v>
      </c>
      <c r="M8" s="2">
        <f>RTD("cqg.rtd",,"StudyData",H2,"Para","StepValue=0.02,StartValue=0.02,MaxValue=0.2,AtTick=0","ParaDir",I2,"-5","all","","","False","T","ExcelInterval","")</f>
        <v>1</v>
      </c>
      <c r="O8" s="3">
        <f>RTD("cqg.rtd",,"StudyData",O2,"Para","StepValue=0.02,StartValue=0.02,MaxValue=0.2,AtTick=0","Time",P2,"-5","all","","","False","T","ExcelInterval","")</f>
        <v>45630.298611111109</v>
      </c>
      <c r="P8" s="4">
        <f>RTD("cqg.rtd",,"StudyData",O2,"Para","StepValue=0.02,StartValue=0.02,MaxValue=0.2,AtTick=0","Para",P2,"-5","all","","","False","T","ExcelInterval","")</f>
        <v>45010.968292730002</v>
      </c>
      <c r="Q8" s="4" t="str">
        <f>RTD("cqg.rtd",,"StudyData",O2,"Para","StepValue=0.02,StartValue=0.02,MaxValue=0.2,AtTick=0","ParaUp",P2,"-5","all","","","False","T","ExcelInterval","")</f>
        <v/>
      </c>
      <c r="R8" s="4">
        <f>RTD("cqg.rtd",,"StudyData",O2,"Para","StepValue=0.02,StartValue=0.02,MaxValue=0.2,AtTick=0","ParaDn",P2,"-5","all","","","False","T","ExcelInterval","")</f>
        <v>45010.968292730002</v>
      </c>
      <c r="S8" s="2">
        <f>RTD("cqg.rtd",,"StudyData",O2,"Para","StepValue=0.02,StartValue=0.02,MaxValue=0.2,AtTick=0","ParaStep",P2,"-5","all","","","False","T","ExcelInterval","")</f>
        <v>0.04</v>
      </c>
      <c r="T8" s="2">
        <f>RTD("cqg.rtd",,"StudyData",O2,"Para","StepValue=0.02,StartValue=0.02,MaxValue=0.2,AtTick=0","ParaDir",P2,"-5","all","","","False","T","ExcelInterval","")</f>
        <v>-1</v>
      </c>
    </row>
    <row r="9" spans="1:20" x14ac:dyDescent="0.3">
      <c r="A9" s="3">
        <f>RTD("cqg.rtd",,"StudyData",A2,"Para","StepValue=0.02,StartValue=0.02,MaxValue=0.2,AtTick=0","Time",B2,"-6","all","","","False","T","ExcelInterval","")</f>
        <v>45630.295138888891</v>
      </c>
      <c r="B9" s="4">
        <f>RTD("cqg.rtd",,"StudyData",A2,"Para","StepValue=0.02,StartValue=0.02,MaxValue=0.2,AtTick=0","Para",B2,"-6","all","","","False","T","ExcelInterval","")</f>
        <v>6081.6159624599004</v>
      </c>
      <c r="C9" s="4">
        <f>RTD("cqg.rtd",,"StudyData",A2,"Para","StepValue=0.02,StartValue=0.02,MaxValue=0.2,AtTick=0","ParaUp",B2,"-6","all","","","False","T","ExcelInterval","")</f>
        <v>6079</v>
      </c>
      <c r="D9" s="4">
        <f>RTD("cqg.rtd",,"StudyData",A2,"Para","StepValue=0.02,StartValue=0.02,MaxValue=0.2,AtTick=0","ParaDn",B2,"-6","all","","","False","T","ExcelInterval","")</f>
        <v>6081.6159624599004</v>
      </c>
      <c r="E9" s="2">
        <f>RTD("cqg.rtd",,"StudyData",A2,"Para","StepValue=0.02,StartValue=0.02,MaxValue=0.2,AtTick=0","ParaStep",B2,"-6","all","","","False","T","ExcelInterval","")</f>
        <v>0.02</v>
      </c>
      <c r="F9" s="2">
        <f>RTD("cqg.rtd",,"StudyData",A2,"Para","StepValue=0.02,StartValue=0.02,MaxValue=0.2,AtTick=0","ParaDir",B2,"-6","all","","","False","T","ExcelInterval","")</f>
        <v>-1</v>
      </c>
      <c r="H9" s="3">
        <f>RTD("cqg.rtd",,"StudyData",H2,"Para","StepValue=0.02,StartValue=0.02,MaxValue=0.2,AtTick=0","Time",I2,"-6","all","","","False","T","ExcelInterval","")</f>
        <v>45630.295138888891</v>
      </c>
      <c r="I9" s="4">
        <f>RTD("cqg.rtd",,"StudyData",H2,"Para","StepValue=0.02,StartValue=0.02,MaxValue=0.2,AtTick=0","Para",I2,"-6","all","","","False","T","ExcelInterval","")</f>
        <v>21423.474999999999</v>
      </c>
      <c r="J9" s="4">
        <f>RTD("cqg.rtd",,"StudyData",H2,"Para","StepValue=0.02,StartValue=0.02,MaxValue=0.2,AtTick=0","ParaUp",I2,"-6","all","","","False","T","ExcelInterval","")</f>
        <v>21410</v>
      </c>
      <c r="K9" s="4">
        <f>RTD("cqg.rtd",,"StudyData",H2,"Para","StepValue=0.02,StartValue=0.02,MaxValue=0.2,AtTick=0","ParaDn",I2,"-6","all","","","False","T","ExcelInterval","")</f>
        <v>21423.474999999999</v>
      </c>
      <c r="L9" s="2">
        <f>RTD("cqg.rtd",,"StudyData",H2,"Para","StepValue=0.02,StartValue=0.02,MaxValue=0.2,AtTick=0","ParaStep",I2,"-6","all","","","False","T","ExcelInterval","")</f>
        <v>0.02</v>
      </c>
      <c r="M9" s="2">
        <f>RTD("cqg.rtd",,"StudyData",H2,"Para","StepValue=0.02,StartValue=0.02,MaxValue=0.2,AtTick=0","ParaDir",I2,"-6","all","","","False","T","ExcelInterval","")</f>
        <v>-1</v>
      </c>
      <c r="O9" s="3">
        <f>RTD("cqg.rtd",,"StudyData",O2,"Para","StepValue=0.02,StartValue=0.02,MaxValue=0.2,AtTick=0","Time",P2,"-6","all","","","False","T","ExcelInterval","")</f>
        <v>45630.295138888891</v>
      </c>
      <c r="P9" s="4">
        <f>RTD("cqg.rtd",,"StudyData",O2,"Para","StepValue=0.02,StartValue=0.02,MaxValue=0.2,AtTick=0","Para",P2,"-6","all","","","False","T","ExcelInterval","")</f>
        <v>45012.716971593698</v>
      </c>
      <c r="Q9" s="4" t="str">
        <f>RTD("cqg.rtd",,"StudyData",O2,"Para","StepValue=0.02,StartValue=0.02,MaxValue=0.2,AtTick=0","ParaUp",P2,"-6","all","","","False","T","ExcelInterval","")</f>
        <v/>
      </c>
      <c r="R9" s="4">
        <f>RTD("cqg.rtd",,"StudyData",O2,"Para","StepValue=0.02,StartValue=0.02,MaxValue=0.2,AtTick=0","ParaDn",P2,"-6","all","","","False","T","ExcelInterval","")</f>
        <v>45012.716971593698</v>
      </c>
      <c r="S9" s="2">
        <f>RTD("cqg.rtd",,"StudyData",O2,"Para","StepValue=0.02,StartValue=0.02,MaxValue=0.2,AtTick=0","ParaStep",P2,"-6","all","","","False","T","ExcelInterval","")</f>
        <v>0.04</v>
      </c>
      <c r="T9" s="2">
        <f>RTD("cqg.rtd",,"StudyData",O2,"Para","StepValue=0.02,StartValue=0.02,MaxValue=0.2,AtTick=0","ParaDir",P2,"-6","all","","","False","T","ExcelInterval","")</f>
        <v>-1</v>
      </c>
    </row>
    <row r="10" spans="1:20" x14ac:dyDescent="0.3">
      <c r="A10" s="3">
        <f>RTD("cqg.rtd",,"StudyData",A2,"Para","StepValue=0.02,StartValue=0.02,MaxValue=0.2,AtTick=0","Time",B2,"-7","all","","","False","T","ExcelInterval","")</f>
        <v>45630.291666666664</v>
      </c>
      <c r="B10" s="4">
        <f>RTD("cqg.rtd",,"StudyData",A2,"Para","StepValue=0.02,StartValue=0.02,MaxValue=0.2,AtTick=0","Para",B2,"-7","all","","","False","T","ExcelInterval","")</f>
        <v>6081.8434374564004</v>
      </c>
      <c r="C10" s="4" t="str">
        <f>RTD("cqg.rtd",,"StudyData",A2,"Para","StepValue=0.02,StartValue=0.02,MaxValue=0.2,AtTick=0","ParaUp",B2,"-7","all","","","False","T","ExcelInterval","")</f>
        <v/>
      </c>
      <c r="D10" s="4">
        <f>RTD("cqg.rtd",,"StudyData",A2,"Para","StepValue=0.02,StartValue=0.02,MaxValue=0.2,AtTick=0","ParaDn",B2,"-7","all","","","False","T","ExcelInterval","")</f>
        <v>6081.8434374564004</v>
      </c>
      <c r="E10" s="2">
        <f>RTD("cqg.rtd",,"StudyData",A2,"Para","StepValue=0.02,StartValue=0.02,MaxValue=0.2,AtTick=0","ParaStep",B2,"-7","all","","","False","T","ExcelInterval","")</f>
        <v>0.08</v>
      </c>
      <c r="F10" s="2">
        <f>RTD("cqg.rtd",,"StudyData",A2,"Para","StepValue=0.02,StartValue=0.02,MaxValue=0.2,AtTick=0","ParaDir",B2,"-7","all","","","False","T","ExcelInterval","")</f>
        <v>-1</v>
      </c>
      <c r="H10" s="3">
        <f>RTD("cqg.rtd",,"StudyData",H2,"Para","StepValue=0.02,StartValue=0.02,MaxValue=0.2,AtTick=0","Time",I2,"-7","all","","","False","T","ExcelInterval","")</f>
        <v>45630.291666666664</v>
      </c>
      <c r="I10" s="4">
        <f>RTD("cqg.rtd",,"StudyData",H2,"Para","StepValue=0.02,StartValue=0.02,MaxValue=0.2,AtTick=0","Para",I2,"-7","all","","","False","T","ExcelInterval","")</f>
        <v>21423.75</v>
      </c>
      <c r="J10" s="4" t="str">
        <f>RTD("cqg.rtd",,"StudyData",H2,"Para","StepValue=0.02,StartValue=0.02,MaxValue=0.2,AtTick=0","ParaUp",I2,"-7","all","","","False","T","ExcelInterval","")</f>
        <v/>
      </c>
      <c r="K10" s="4">
        <f>RTD("cqg.rtd",,"StudyData",H2,"Para","StepValue=0.02,StartValue=0.02,MaxValue=0.2,AtTick=0","ParaDn",I2,"-7","all","","","False","T","ExcelInterval","")</f>
        <v>21423.75</v>
      </c>
      <c r="L10" s="2">
        <f>RTD("cqg.rtd",,"StudyData",H2,"Para","StepValue=0.02,StartValue=0.02,MaxValue=0.2,AtTick=0","ParaStep",I2,"-7","all","","","False","T","ExcelInterval","")</f>
        <v>0.02</v>
      </c>
      <c r="M10" s="2">
        <f>RTD("cqg.rtd",,"StudyData",H2,"Para","StepValue=0.02,StartValue=0.02,MaxValue=0.2,AtTick=0","ParaDir",I2,"-7","all","","","False","T","ExcelInterval","")</f>
        <v>-1</v>
      </c>
      <c r="O10" s="3">
        <f>RTD("cqg.rtd",,"StudyData",O2,"Para","StepValue=0.02,StartValue=0.02,MaxValue=0.2,AtTick=0","Time",P2,"-7","all","","","False","T","ExcelInterval","")</f>
        <v>45630.291666666664</v>
      </c>
      <c r="P10" s="4">
        <f>RTD("cqg.rtd",,"StudyData",O2,"Para","StepValue=0.02,StartValue=0.02,MaxValue=0.2,AtTick=0","Para",P2,"-7","all","","","False","T","ExcelInterval","")</f>
        <v>45014.538512076797</v>
      </c>
      <c r="Q10" s="4" t="str">
        <f>RTD("cqg.rtd",,"StudyData",O2,"Para","StepValue=0.02,StartValue=0.02,MaxValue=0.2,AtTick=0","ParaUp",P2,"-7","all","","","False","T","ExcelInterval","")</f>
        <v/>
      </c>
      <c r="R10" s="4">
        <f>RTD("cqg.rtd",,"StudyData",O2,"Para","StepValue=0.02,StartValue=0.02,MaxValue=0.2,AtTick=0","ParaDn",P2,"-7","all","","","False","T","ExcelInterval","")</f>
        <v>45014.538512076797</v>
      </c>
      <c r="S10" s="2">
        <f>RTD("cqg.rtd",,"StudyData",O2,"Para","StepValue=0.02,StartValue=0.02,MaxValue=0.2,AtTick=0","ParaStep",P2,"-7","all","","","False","T","ExcelInterval","")</f>
        <v>0.04</v>
      </c>
      <c r="T10" s="2">
        <f>RTD("cqg.rtd",,"StudyData",O2,"Para","StepValue=0.02,StartValue=0.02,MaxValue=0.2,AtTick=0","ParaDir",P2,"-7","all","","","False","T","ExcelInterval","")</f>
        <v>-1</v>
      </c>
    </row>
    <row r="11" spans="1:20" x14ac:dyDescent="0.3">
      <c r="A11" s="3">
        <f>RTD("cqg.rtd",,"StudyData",A2,"Para","StepValue=0.02,StartValue=0.02,MaxValue=0.2,AtTick=0","Time",B2,"-8","all","","","False","T","ExcelInterval","")</f>
        <v>45630.288194444445</v>
      </c>
      <c r="B11" s="4">
        <f>RTD("cqg.rtd",,"StudyData",A2,"Para","StepValue=0.02,StartValue=0.02,MaxValue=0.2,AtTick=0","Para",B2,"-8","all","","","False","T","ExcelInterval","")</f>
        <v>6082.0906928874001</v>
      </c>
      <c r="C11" s="4" t="str">
        <f>RTD("cqg.rtd",,"StudyData",A2,"Para","StepValue=0.02,StartValue=0.02,MaxValue=0.2,AtTick=0","ParaUp",B2,"-8","all","","","False","T","ExcelInterval","")</f>
        <v/>
      </c>
      <c r="D11" s="4">
        <f>RTD("cqg.rtd",,"StudyData",A2,"Para","StepValue=0.02,StartValue=0.02,MaxValue=0.2,AtTick=0","ParaDn",B2,"-8","all","","","False","T","ExcelInterval","")</f>
        <v>6082.0906928874001</v>
      </c>
      <c r="E11" s="2">
        <f>RTD("cqg.rtd",,"StudyData",A2,"Para","StepValue=0.02,StartValue=0.02,MaxValue=0.2,AtTick=0","ParaStep",B2,"-8","all","","","False","T","ExcelInterval","")</f>
        <v>0.08</v>
      </c>
      <c r="F11" s="2">
        <f>RTD("cqg.rtd",,"StudyData",A2,"Para","StepValue=0.02,StartValue=0.02,MaxValue=0.2,AtTick=0","ParaDir",B2,"-8","all","","","False","T","ExcelInterval","")</f>
        <v>-1</v>
      </c>
      <c r="H11" s="3">
        <f>RTD("cqg.rtd",,"StudyData",H2,"Para","StepValue=0.02,StartValue=0.02,MaxValue=0.2,AtTick=0","Time",I2,"-8","all","","","False","T","ExcelInterval","")</f>
        <v>45630.288194444445</v>
      </c>
      <c r="I11" s="4">
        <f>RTD("cqg.rtd",,"StudyData",H2,"Para","StepValue=0.02,StartValue=0.02,MaxValue=0.2,AtTick=0","Para",I2,"-8","all","","","False","T","ExcelInterval","")</f>
        <v>21411.255000000001</v>
      </c>
      <c r="J11" s="4">
        <f>RTD("cqg.rtd",,"StudyData",H2,"Para","StepValue=0.02,StartValue=0.02,MaxValue=0.2,AtTick=0","ParaUp",I2,"-8","all","","","False","T","ExcelInterval","")</f>
        <v>21411.255000000001</v>
      </c>
      <c r="K11" s="4">
        <f>RTD("cqg.rtd",,"StudyData",H2,"Para","StepValue=0.02,StartValue=0.02,MaxValue=0.2,AtTick=0","ParaDn",I2,"-8","all","","","False","T","ExcelInterval","")</f>
        <v>21423.75</v>
      </c>
      <c r="L11" s="2">
        <f>RTD("cqg.rtd",,"StudyData",H2,"Para","StepValue=0.02,StartValue=0.02,MaxValue=0.2,AtTick=0","ParaStep",I2,"-8","all","","","False","T","ExcelInterval","")</f>
        <v>0.02</v>
      </c>
      <c r="M11" s="2">
        <f>RTD("cqg.rtd",,"StudyData",H2,"Para","StepValue=0.02,StartValue=0.02,MaxValue=0.2,AtTick=0","ParaDir",I2,"-8","all","","","False","T","ExcelInterval","")</f>
        <v>1</v>
      </c>
      <c r="O11" s="3">
        <f>RTD("cqg.rtd",,"StudyData",O2,"Para","StepValue=0.02,StartValue=0.02,MaxValue=0.2,AtTick=0","Time",P2,"-8","all","","","False","T","ExcelInterval","")</f>
        <v>45630.288194444445</v>
      </c>
      <c r="P11" s="4">
        <f>RTD("cqg.rtd",,"StudyData",O2,"Para","StepValue=0.02,StartValue=0.02,MaxValue=0.2,AtTick=0","Para",P2,"-8","all","","","False","T","ExcelInterval","")</f>
        <v>45016.435950079998</v>
      </c>
      <c r="Q11" s="4" t="str">
        <f>RTD("cqg.rtd",,"StudyData",O2,"Para","StepValue=0.02,StartValue=0.02,MaxValue=0.2,AtTick=0","ParaUp",P2,"-8","all","","","False","T","ExcelInterval","")</f>
        <v/>
      </c>
      <c r="R11" s="4">
        <f>RTD("cqg.rtd",,"StudyData",O2,"Para","StepValue=0.02,StartValue=0.02,MaxValue=0.2,AtTick=0","ParaDn",P2,"-8","all","","","False","T","ExcelInterval","")</f>
        <v>45016.435950079998</v>
      </c>
      <c r="S11" s="2">
        <f>RTD("cqg.rtd",,"StudyData",O2,"Para","StepValue=0.02,StartValue=0.02,MaxValue=0.2,AtTick=0","ParaStep",P2,"-8","all","","","False","T","ExcelInterval","")</f>
        <v>0.04</v>
      </c>
      <c r="T11" s="2">
        <f>RTD("cqg.rtd",,"StudyData",O2,"Para","StepValue=0.02,StartValue=0.02,MaxValue=0.2,AtTick=0","ParaDir",P2,"-8","all","","","False","T","ExcelInterval","")</f>
        <v>-1</v>
      </c>
    </row>
    <row r="12" spans="1:20" x14ac:dyDescent="0.3">
      <c r="A12" s="3">
        <f>RTD("cqg.rtd",,"StudyData",A2,"Para","StepValue=0.02,StartValue=0.02,MaxValue=0.2,AtTick=0","Time",B2,"-9","all","","","False","T","ExcelInterval","")</f>
        <v>45630.284722222219</v>
      </c>
      <c r="B12" s="4">
        <f>RTD("cqg.rtd",,"StudyData",A2,"Para","StepValue=0.02,StartValue=0.02,MaxValue=0.2,AtTick=0","Para",B2,"-9","all","","","False","T","ExcelInterval","")</f>
        <v>6082.2241413696001</v>
      </c>
      <c r="C12" s="4" t="str">
        <f>RTD("cqg.rtd",,"StudyData",A2,"Para","StepValue=0.02,StartValue=0.02,MaxValue=0.2,AtTick=0","ParaUp",B2,"-9","all","","","False","T","ExcelInterval","")</f>
        <v/>
      </c>
      <c r="D12" s="4">
        <f>RTD("cqg.rtd",,"StudyData",A2,"Para","StepValue=0.02,StartValue=0.02,MaxValue=0.2,AtTick=0","ParaDn",B2,"-9","all","","","False","T","ExcelInterval","")</f>
        <v>6082.2241413696001</v>
      </c>
      <c r="E12" s="2">
        <f>RTD("cqg.rtd",,"StudyData",A2,"Para","StepValue=0.02,StartValue=0.02,MaxValue=0.2,AtTick=0","ParaStep",B2,"-9","all","","","False","T","ExcelInterval","")</f>
        <v>0.06</v>
      </c>
      <c r="F12" s="2">
        <f>RTD("cqg.rtd",,"StudyData",A2,"Para","StepValue=0.02,StartValue=0.02,MaxValue=0.2,AtTick=0","ParaDir",B2,"-9","all","","","False","T","ExcelInterval","")</f>
        <v>-1</v>
      </c>
      <c r="H12" s="3">
        <f>RTD("cqg.rtd",,"StudyData",H2,"Para","StepValue=0.02,StartValue=0.02,MaxValue=0.2,AtTick=0","Time",I2,"-9","all","","","False","T","ExcelInterval","")</f>
        <v>45630.284722222219</v>
      </c>
      <c r="I12" s="4">
        <f>RTD("cqg.rtd",,"StudyData",H2,"Para","StepValue=0.02,StartValue=0.02,MaxValue=0.2,AtTick=0","Para",I2,"-9","all","","","False","T","ExcelInterval","")</f>
        <v>21411</v>
      </c>
      <c r="J12" s="4">
        <f>RTD("cqg.rtd",,"StudyData",H2,"Para","StepValue=0.02,StartValue=0.02,MaxValue=0.2,AtTick=0","ParaUp",I2,"-9","all","","","False","T","ExcelInterval","")</f>
        <v>21411</v>
      </c>
      <c r="K12" s="4" t="str">
        <f>RTD("cqg.rtd",,"StudyData",H2,"Para","StepValue=0.02,StartValue=0.02,MaxValue=0.2,AtTick=0","ParaDn",I2,"-9","all","","","False","T","ExcelInterval","")</f>
        <v/>
      </c>
      <c r="L12" s="2">
        <f>RTD("cqg.rtd",,"StudyData",H2,"Para","StepValue=0.02,StartValue=0.02,MaxValue=0.2,AtTick=0","ParaStep",I2,"-9","all","","","False","T","ExcelInterval","")</f>
        <v>0.02</v>
      </c>
      <c r="M12" s="2">
        <f>RTD("cqg.rtd",,"StudyData",H2,"Para","StepValue=0.02,StartValue=0.02,MaxValue=0.2,AtTick=0","ParaDir",I2,"-9","all","","","False","T","ExcelInterval","")</f>
        <v>1</v>
      </c>
      <c r="O12" s="3">
        <f>RTD("cqg.rtd",,"StudyData",O2,"Para","StepValue=0.02,StartValue=0.02,MaxValue=0.2,AtTick=0","Time",P2,"-9","all","","","False","T","ExcelInterval","")</f>
        <v>45630.284722222219</v>
      </c>
      <c r="P12" s="4">
        <f>RTD("cqg.rtd",,"StudyData",O2,"Para","StepValue=0.02,StartValue=0.02,MaxValue=0.2,AtTick=0","Para",P2,"-9","all","","","False","T","ExcelInterval","")</f>
        <v>45018.412448000003</v>
      </c>
      <c r="Q12" s="4" t="str">
        <f>RTD("cqg.rtd",,"StudyData",O2,"Para","StepValue=0.02,StartValue=0.02,MaxValue=0.2,AtTick=0","ParaUp",P2,"-9","all","","","False","T","ExcelInterval","")</f>
        <v/>
      </c>
      <c r="R12" s="4">
        <f>RTD("cqg.rtd",,"StudyData",O2,"Para","StepValue=0.02,StartValue=0.02,MaxValue=0.2,AtTick=0","ParaDn",P2,"-9","all","","","False","T","ExcelInterval","")</f>
        <v>45018.412448000003</v>
      </c>
      <c r="S12" s="2">
        <f>RTD("cqg.rtd",,"StudyData",O2,"Para","StepValue=0.02,StartValue=0.02,MaxValue=0.2,AtTick=0","ParaStep",P2,"-9","all","","","False","T","ExcelInterval","")</f>
        <v>0.04</v>
      </c>
      <c r="T12" s="2">
        <f>RTD("cqg.rtd",,"StudyData",O2,"Para","StepValue=0.02,StartValue=0.02,MaxValue=0.2,AtTick=0","ParaDir",P2,"-9","all","","","False","T","ExcelInterval","")</f>
        <v>-1</v>
      </c>
    </row>
    <row r="13" spans="1:20" x14ac:dyDescent="0.3">
      <c r="A13" s="3">
        <f>RTD("cqg.rtd",,"StudyData",A2,"Para","StepValue=0.02,StartValue=0.02,MaxValue=0.2,AtTick=0","Time",B2,"-10","all","","","False","T","ExcelInterval","")</f>
        <v>45630.28125</v>
      </c>
      <c r="B13" s="4">
        <f>RTD("cqg.rtd",,"StudyData",A2,"Para","StepValue=0.02,StartValue=0.02,MaxValue=0.2,AtTick=0","Para",B2,"-10","all","","","False","T","ExcelInterval","")</f>
        <v>6082.36610784</v>
      </c>
      <c r="C13" s="4" t="str">
        <f>RTD("cqg.rtd",,"StudyData",A2,"Para","StepValue=0.02,StartValue=0.02,MaxValue=0.2,AtTick=0","ParaUp",B2,"-10","all","","","False","T","ExcelInterval","")</f>
        <v/>
      </c>
      <c r="D13" s="4">
        <f>RTD("cqg.rtd",,"StudyData",A2,"Para","StepValue=0.02,StartValue=0.02,MaxValue=0.2,AtTick=0","ParaDn",B2,"-10","all","","","False","T","ExcelInterval","")</f>
        <v>6082.36610784</v>
      </c>
      <c r="E13" s="2">
        <f>RTD("cqg.rtd",,"StudyData",A2,"Para","StepValue=0.02,StartValue=0.02,MaxValue=0.2,AtTick=0","ParaStep",B2,"-10","all","","","False","T","ExcelInterval","")</f>
        <v>0.06</v>
      </c>
      <c r="F13" s="2">
        <f>RTD("cqg.rtd",,"StudyData",A2,"Para","StepValue=0.02,StartValue=0.02,MaxValue=0.2,AtTick=0","ParaDir",B2,"-10","all","","","False","T","ExcelInterval","")</f>
        <v>-1</v>
      </c>
      <c r="H13" s="3">
        <f>RTD("cqg.rtd",,"StudyData",H2,"Para","StepValue=0.02,StartValue=0.02,MaxValue=0.2,AtTick=0","Time",I2,"-10","all","","","False","T","ExcelInterval","")</f>
        <v>45630.28125</v>
      </c>
      <c r="I13" s="4">
        <f>RTD("cqg.rtd",,"StudyData",H2,"Para","StepValue=0.02,StartValue=0.02,MaxValue=0.2,AtTick=0","Para",I2,"-10","all","","","False","T","ExcelInterval","")</f>
        <v>21423.800907789599</v>
      </c>
      <c r="J13" s="4">
        <f>RTD("cqg.rtd",,"StudyData",H2,"Para","StepValue=0.02,StartValue=0.02,MaxValue=0.2,AtTick=0","ParaUp",I2,"-10","all","","","False","T","ExcelInterval","")</f>
        <v>21411</v>
      </c>
      <c r="K13" s="4">
        <f>RTD("cqg.rtd",,"StudyData",H2,"Para","StepValue=0.02,StartValue=0.02,MaxValue=0.2,AtTick=0","ParaDn",I2,"-10","all","","","False","T","ExcelInterval","")</f>
        <v>21423.800907789599</v>
      </c>
      <c r="L13" s="2">
        <f>RTD("cqg.rtd",,"StudyData",H2,"Para","StepValue=0.02,StartValue=0.02,MaxValue=0.2,AtTick=0","ParaStep",I2,"-10","all","","","False","T","ExcelInterval","")</f>
        <v>0.02</v>
      </c>
      <c r="M13" s="2">
        <f>RTD("cqg.rtd",,"StudyData",H2,"Para","StepValue=0.02,StartValue=0.02,MaxValue=0.2,AtTick=0","ParaDir",I2,"-10","all","","","False","T","ExcelInterval","")</f>
        <v>-1</v>
      </c>
      <c r="O13" s="3">
        <f>RTD("cqg.rtd",,"StudyData",O2,"Para","StepValue=0.02,StartValue=0.02,MaxValue=0.2,AtTick=0","Time",P2,"-10","all","","","False","T","ExcelInterval","")</f>
        <v>45630.28125</v>
      </c>
      <c r="P13" s="4">
        <f>RTD("cqg.rtd",,"StudyData",O2,"Para","StepValue=0.02,StartValue=0.02,MaxValue=0.2,AtTick=0","Para",P2,"-10","all","","","False","T","ExcelInterval","")</f>
        <v>45019.257599999997</v>
      </c>
      <c r="Q13" s="4" t="str">
        <f>RTD("cqg.rtd",,"StudyData",O2,"Para","StepValue=0.02,StartValue=0.02,MaxValue=0.2,AtTick=0","ParaUp",P2,"-10","all","","","False","T","ExcelInterval","")</f>
        <v/>
      </c>
      <c r="R13" s="4">
        <f>RTD("cqg.rtd",,"StudyData",O2,"Para","StepValue=0.02,StartValue=0.02,MaxValue=0.2,AtTick=0","ParaDn",P2,"-10","all","","","False","T","ExcelInterval","")</f>
        <v>45019.257599999997</v>
      </c>
      <c r="S13" s="2">
        <f>RTD("cqg.rtd",,"StudyData",O2,"Para","StepValue=0.02,StartValue=0.02,MaxValue=0.2,AtTick=0","ParaStep",P2,"-10","all","","","False","T","ExcelInterval","")</f>
        <v>0.02</v>
      </c>
      <c r="T13" s="2">
        <f>RTD("cqg.rtd",,"StudyData",O2,"Para","StepValue=0.02,StartValue=0.02,MaxValue=0.2,AtTick=0","ParaDir",P2,"-10","all","","","False","T","ExcelInterval","")</f>
        <v>-1</v>
      </c>
    </row>
    <row r="14" spans="1:20" x14ac:dyDescent="0.3">
      <c r="A14" s="3">
        <f>RTD("cqg.rtd",,"StudyData",A2,"Para","StepValue=0.02,StartValue=0.02,MaxValue=0.2,AtTick=0","Time",B2,"-11","all","","","False","T","ExcelInterval","")</f>
        <v>45630.277777777781</v>
      </c>
      <c r="B14" s="4">
        <f>RTD("cqg.rtd",,"StudyData",A2,"Para","StepValue=0.02,StartValue=0.02,MaxValue=0.2,AtTick=0","Para",B2,"-11","all","","","False","T","ExcelInterval","")</f>
        <v>6082.5171360000004</v>
      </c>
      <c r="C14" s="4" t="str">
        <f>RTD("cqg.rtd",,"StudyData",A2,"Para","StepValue=0.02,StartValue=0.02,MaxValue=0.2,AtTick=0","ParaUp",B2,"-11","all","","","False","T","ExcelInterval","")</f>
        <v/>
      </c>
      <c r="D14" s="4">
        <f>RTD("cqg.rtd",,"StudyData",A2,"Para","StepValue=0.02,StartValue=0.02,MaxValue=0.2,AtTick=0","ParaDn",B2,"-11","all","","","False","T","ExcelInterval","")</f>
        <v>6082.5171360000004</v>
      </c>
      <c r="E14" s="2">
        <f>RTD("cqg.rtd",,"StudyData",A2,"Para","StepValue=0.02,StartValue=0.02,MaxValue=0.2,AtTick=0","ParaStep",B2,"-11","all","","","False","T","ExcelInterval","")</f>
        <v>0.06</v>
      </c>
      <c r="F14" s="2">
        <f>RTD("cqg.rtd",,"StudyData",A2,"Para","StepValue=0.02,StartValue=0.02,MaxValue=0.2,AtTick=0","ParaDir",B2,"-11","all","","","False","T","ExcelInterval","")</f>
        <v>-1</v>
      </c>
      <c r="H14" s="3">
        <f>RTD("cqg.rtd",,"StudyData",H2,"Para","StepValue=0.02,StartValue=0.02,MaxValue=0.2,AtTick=0","Time",I2,"-11","all","","","False","T","ExcelInterval","")</f>
        <v>45630.277777777781</v>
      </c>
      <c r="I14" s="4">
        <f>RTD("cqg.rtd",,"StudyData",H2,"Para","StepValue=0.02,StartValue=0.02,MaxValue=0.2,AtTick=0","Para",I2,"-11","all","","","False","T","ExcelInterval","")</f>
        <v>21424.334278947499</v>
      </c>
      <c r="J14" s="4" t="str">
        <f>RTD("cqg.rtd",,"StudyData",H2,"Para","StepValue=0.02,StartValue=0.02,MaxValue=0.2,AtTick=0","ParaUp",I2,"-11","all","","","False","T","ExcelInterval","")</f>
        <v/>
      </c>
      <c r="K14" s="4">
        <f>RTD("cqg.rtd",,"StudyData",H2,"Para","StepValue=0.02,StartValue=0.02,MaxValue=0.2,AtTick=0","ParaDn",I2,"-11","all","","","False","T","ExcelInterval","")</f>
        <v>21424.334278947499</v>
      </c>
      <c r="L14" s="2">
        <f>RTD("cqg.rtd",,"StudyData",H2,"Para","StepValue=0.02,StartValue=0.02,MaxValue=0.2,AtTick=0","ParaStep",I2,"-11","all","","","False","T","ExcelInterval","")</f>
        <v>0.04</v>
      </c>
      <c r="M14" s="2">
        <f>RTD("cqg.rtd",,"StudyData",H2,"Para","StepValue=0.02,StartValue=0.02,MaxValue=0.2,AtTick=0","ParaDir",I2,"-11","all","","","False","T","ExcelInterval","")</f>
        <v>-1</v>
      </c>
      <c r="O14" s="3">
        <f>RTD("cqg.rtd",,"StudyData",O2,"Para","StepValue=0.02,StartValue=0.02,MaxValue=0.2,AtTick=0","Time",P2,"-11","all","","","False","T","ExcelInterval","")</f>
        <v>45630.277777777781</v>
      </c>
      <c r="P14" s="4">
        <f>RTD("cqg.rtd",,"StudyData",O2,"Para","StepValue=0.02,StartValue=0.02,MaxValue=0.2,AtTick=0","Para",P2,"-11","all","","","False","T","ExcelInterval","")</f>
        <v>45020.12</v>
      </c>
      <c r="Q14" s="4" t="str">
        <f>RTD("cqg.rtd",,"StudyData",O2,"Para","StepValue=0.02,StartValue=0.02,MaxValue=0.2,AtTick=0","ParaUp",P2,"-11","all","","","False","T","ExcelInterval","")</f>
        <v/>
      </c>
      <c r="R14" s="4">
        <f>RTD("cqg.rtd",,"StudyData",O2,"Para","StepValue=0.02,StartValue=0.02,MaxValue=0.2,AtTick=0","ParaDn",P2,"-11","all","","","False","T","ExcelInterval","")</f>
        <v>45020.12</v>
      </c>
      <c r="S14" s="2">
        <f>RTD("cqg.rtd",,"StudyData",O2,"Para","StepValue=0.02,StartValue=0.02,MaxValue=0.2,AtTick=0","ParaStep",P2,"-11","all","","","False","T","ExcelInterval","")</f>
        <v>0.02</v>
      </c>
      <c r="T14" s="2">
        <f>RTD("cqg.rtd",,"StudyData",O2,"Para","StepValue=0.02,StartValue=0.02,MaxValue=0.2,AtTick=0","ParaDir",P2,"-11","all","","","False","T","ExcelInterval","")</f>
        <v>-1</v>
      </c>
    </row>
    <row r="15" spans="1:20" x14ac:dyDescent="0.3">
      <c r="A15" s="3">
        <f>RTD("cqg.rtd",,"StudyData",A2,"Para","StepValue=0.02,StartValue=0.02,MaxValue=0.2,AtTick=0","Time",B2,"-12","all","","","False","T","ExcelInterval","")</f>
        <v>45630.274305555555</v>
      </c>
      <c r="B15" s="4">
        <f>RTD("cqg.rtd",,"StudyData",A2,"Para","StepValue=0.02,StartValue=0.02,MaxValue=0.2,AtTick=0","Para",B2,"-12","all","","","False","T","ExcelInterval","")</f>
        <v>6082.6116000000002</v>
      </c>
      <c r="C15" s="4" t="str">
        <f>RTD("cqg.rtd",,"StudyData",A2,"Para","StepValue=0.02,StartValue=0.02,MaxValue=0.2,AtTick=0","ParaUp",B2,"-12","all","","","False","T","ExcelInterval","")</f>
        <v/>
      </c>
      <c r="D15" s="4">
        <f>RTD("cqg.rtd",,"StudyData",A2,"Para","StepValue=0.02,StartValue=0.02,MaxValue=0.2,AtTick=0","ParaDn",B2,"-12","all","","","False","T","ExcelInterval","")</f>
        <v>6082.6116000000002</v>
      </c>
      <c r="E15" s="2">
        <f>RTD("cqg.rtd",,"StudyData",A2,"Para","StepValue=0.02,StartValue=0.02,MaxValue=0.2,AtTick=0","ParaStep",B2,"-12","all","","","False","T","ExcelInterval","")</f>
        <v>0.04</v>
      </c>
      <c r="F15" s="2">
        <f>RTD("cqg.rtd",,"StudyData",A2,"Para","StepValue=0.02,StartValue=0.02,MaxValue=0.2,AtTick=0","ParaDir",B2,"-12","all","","","False","T","ExcelInterval","")</f>
        <v>-1</v>
      </c>
      <c r="H15" s="3">
        <f>RTD("cqg.rtd",,"StudyData",H2,"Para","StepValue=0.02,StartValue=0.02,MaxValue=0.2,AtTick=0","Time",I2,"-12","all","","","False","T","ExcelInterval","")</f>
        <v>45630.274305555555</v>
      </c>
      <c r="I15" s="4">
        <f>RTD("cqg.rtd",,"StudyData",H2,"Para","StepValue=0.02,StartValue=0.02,MaxValue=0.2,AtTick=0","Para",I2,"-12","all","","","False","T","ExcelInterval","")</f>
        <v>21424.889873903601</v>
      </c>
      <c r="J15" s="4" t="str">
        <f>RTD("cqg.rtd",,"StudyData",H2,"Para","StepValue=0.02,StartValue=0.02,MaxValue=0.2,AtTick=0","ParaUp",I2,"-12","all","","","False","T","ExcelInterval","")</f>
        <v/>
      </c>
      <c r="K15" s="4">
        <f>RTD("cqg.rtd",,"StudyData",H2,"Para","StepValue=0.02,StartValue=0.02,MaxValue=0.2,AtTick=0","ParaDn",I2,"-12","all","","","False","T","ExcelInterval","")</f>
        <v>21424.889873903601</v>
      </c>
      <c r="L15" s="2">
        <f>RTD("cqg.rtd",,"StudyData",H2,"Para","StepValue=0.02,StartValue=0.02,MaxValue=0.2,AtTick=0","ParaStep",I2,"-12","all","","","False","T","ExcelInterval","")</f>
        <v>0.04</v>
      </c>
      <c r="M15" s="2">
        <f>RTD("cqg.rtd",,"StudyData",H2,"Para","StepValue=0.02,StartValue=0.02,MaxValue=0.2,AtTick=0","ParaDir",I2,"-12","all","","","False","T","ExcelInterval","")</f>
        <v>-1</v>
      </c>
      <c r="O15" s="3">
        <f>RTD("cqg.rtd",,"StudyData",O2,"Para","StepValue=0.02,StartValue=0.02,MaxValue=0.2,AtTick=0","Time",P2,"-12","all","","","False","T","ExcelInterval","")</f>
        <v>45630.274305555555</v>
      </c>
      <c r="P15" s="4">
        <f>RTD("cqg.rtd",,"StudyData",O2,"Para","StepValue=0.02,StartValue=0.02,MaxValue=0.2,AtTick=0","Para",P2,"-12","all","","","False","T","ExcelInterval","")</f>
        <v>45021</v>
      </c>
      <c r="Q15" s="4" t="str">
        <f>RTD("cqg.rtd",,"StudyData",O2,"Para","StepValue=0.02,StartValue=0.02,MaxValue=0.2,AtTick=0","ParaUp",P2,"-12","all","","","False","T","ExcelInterval","")</f>
        <v/>
      </c>
      <c r="R15" s="4">
        <f>RTD("cqg.rtd",,"StudyData",O2,"Para","StepValue=0.02,StartValue=0.02,MaxValue=0.2,AtTick=0","ParaDn",P2,"-12","all","","","False","T","ExcelInterval","")</f>
        <v>45021</v>
      </c>
      <c r="S15" s="2">
        <f>RTD("cqg.rtd",,"StudyData",O2,"Para","StepValue=0.02,StartValue=0.02,MaxValue=0.2,AtTick=0","ParaStep",P2,"-12","all","","","False","T","ExcelInterval","")</f>
        <v>0.02</v>
      </c>
      <c r="T15" s="2">
        <f>RTD("cqg.rtd",,"StudyData",O2,"Para","StepValue=0.02,StartValue=0.02,MaxValue=0.2,AtTick=0","ParaDir",P2,"-12","all","","","False","T","ExcelInterval","")</f>
        <v>-1</v>
      </c>
    </row>
    <row r="16" spans="1:20" x14ac:dyDescent="0.3">
      <c r="A16" s="3">
        <f>RTD("cqg.rtd",,"StudyData",A2,"Para","StepValue=0.02,StartValue=0.02,MaxValue=0.2,AtTick=0","Time",B2,"-13","all","","","False","T","ExcelInterval","")</f>
        <v>45630.270833333336</v>
      </c>
      <c r="B16" s="4">
        <f>RTD("cqg.rtd",,"StudyData",A2,"Para","StepValue=0.02,StartValue=0.02,MaxValue=0.2,AtTick=0","Para",B2,"-13","all","","","False","T","ExcelInterval","")</f>
        <v>6082.71</v>
      </c>
      <c r="C16" s="4" t="str">
        <f>RTD("cqg.rtd",,"StudyData",A2,"Para","StepValue=0.02,StartValue=0.02,MaxValue=0.2,AtTick=0","ParaUp",B2,"-13","all","","","False","T","ExcelInterval","")</f>
        <v/>
      </c>
      <c r="D16" s="4">
        <f>RTD("cqg.rtd",,"StudyData",A2,"Para","StepValue=0.02,StartValue=0.02,MaxValue=0.2,AtTick=0","ParaDn",B2,"-13","all","","","False","T","ExcelInterval","")</f>
        <v>6082.71</v>
      </c>
      <c r="E16" s="2">
        <f>RTD("cqg.rtd",,"StudyData",A2,"Para","StepValue=0.02,StartValue=0.02,MaxValue=0.2,AtTick=0","ParaStep",B2,"-13","all","","","False","T","ExcelInterval","")</f>
        <v>0.04</v>
      </c>
      <c r="F16" s="2">
        <f>RTD("cqg.rtd",,"StudyData",A2,"Para","StepValue=0.02,StartValue=0.02,MaxValue=0.2,AtTick=0","ParaDir",B2,"-13","all","","","False","T","ExcelInterval","")</f>
        <v>-1</v>
      </c>
      <c r="H16" s="3">
        <f>RTD("cqg.rtd",,"StudyData",H2,"Para","StepValue=0.02,StartValue=0.02,MaxValue=0.2,AtTick=0","Time",I2,"-13","all","","","False","T","ExcelInterval","")</f>
        <v>45630.270833333336</v>
      </c>
      <c r="I16" s="4">
        <f>RTD("cqg.rtd",,"StudyData",H2,"Para","StepValue=0.02,StartValue=0.02,MaxValue=0.2,AtTick=0","Para",I2,"-13","all","","","False","T","ExcelInterval","")</f>
        <v>21425.4686186496</v>
      </c>
      <c r="J16" s="4" t="str">
        <f>RTD("cqg.rtd",,"StudyData",H2,"Para","StepValue=0.02,StartValue=0.02,MaxValue=0.2,AtTick=0","ParaUp",I2,"-13","all","","","False","T","ExcelInterval","")</f>
        <v/>
      </c>
      <c r="K16" s="4">
        <f>RTD("cqg.rtd",,"StudyData",H2,"Para","StepValue=0.02,StartValue=0.02,MaxValue=0.2,AtTick=0","ParaDn",I2,"-13","all","","","False","T","ExcelInterval","")</f>
        <v>21425.4686186496</v>
      </c>
      <c r="L16" s="2">
        <f>RTD("cqg.rtd",,"StudyData",H2,"Para","StepValue=0.02,StartValue=0.02,MaxValue=0.2,AtTick=0","ParaStep",I2,"-13","all","","","False","T","ExcelInterval","")</f>
        <v>0.04</v>
      </c>
      <c r="M16" s="2">
        <f>RTD("cqg.rtd",,"StudyData",H2,"Para","StepValue=0.02,StartValue=0.02,MaxValue=0.2,AtTick=0","ParaDir",I2,"-13","all","","","False","T","ExcelInterval","")</f>
        <v>-1</v>
      </c>
      <c r="O16" s="3">
        <f>RTD("cqg.rtd",,"StudyData",O2,"Para","StepValue=0.02,StartValue=0.02,MaxValue=0.2,AtTick=0","Time",P2,"-13","all","","","False","T","ExcelInterval","")</f>
        <v>45630.270833333336</v>
      </c>
      <c r="P16" s="4">
        <f>RTD("cqg.rtd",,"StudyData",O2,"Para","StepValue=0.02,StartValue=0.02,MaxValue=0.2,AtTick=0","Para",P2,"-13","all","","","False","T","ExcelInterval","")</f>
        <v>44985.234704000002</v>
      </c>
      <c r="Q16" s="4">
        <f>RTD("cqg.rtd",,"StudyData",O2,"Para","StepValue=0.02,StartValue=0.02,MaxValue=0.2,AtTick=0","ParaUp",P2,"-13","all","","","False","T","ExcelInterval","")</f>
        <v>44985.234704000002</v>
      </c>
      <c r="R16" s="4">
        <f>RTD("cqg.rtd",,"StudyData",O2,"Para","StepValue=0.02,StartValue=0.02,MaxValue=0.2,AtTick=0","ParaDn",P2,"-13","all","","","False","T","ExcelInterval","")</f>
        <v>45021</v>
      </c>
      <c r="S16" s="2">
        <f>RTD("cqg.rtd",,"StudyData",O2,"Para","StepValue=0.02,StartValue=0.02,MaxValue=0.2,AtTick=0","ParaStep",P2,"-13","all","","","False","T","ExcelInterval","")</f>
        <v>0.02</v>
      </c>
      <c r="T16" s="2">
        <f>RTD("cqg.rtd",,"StudyData",O2,"Para","StepValue=0.02,StartValue=0.02,MaxValue=0.2,AtTick=0","ParaDir",P2,"-13","all","","","False","T","ExcelInterval","")</f>
        <v>1</v>
      </c>
    </row>
    <row r="17" spans="1:20" x14ac:dyDescent="0.3">
      <c r="A17" s="3">
        <f>RTD("cqg.rtd",,"StudyData",A2,"Para","StepValue=0.02,StartValue=0.02,MaxValue=0.2,AtTick=0","Time",B2,"-14","all","","","False","T","ExcelInterval","")</f>
        <v>45630.267361111109</v>
      </c>
      <c r="B17" s="4">
        <f>RTD("cqg.rtd",,"StudyData",A2,"Para","StepValue=0.02,StartValue=0.02,MaxValue=0.2,AtTick=0","Para",B2,"-14","all","","","False","T","ExcelInterval","")</f>
        <v>6082.75</v>
      </c>
      <c r="C17" s="4" t="str">
        <f>RTD("cqg.rtd",,"StudyData",A2,"Para","StepValue=0.02,StartValue=0.02,MaxValue=0.2,AtTick=0","ParaUp",B2,"-14","all","","","False","T","ExcelInterval","")</f>
        <v/>
      </c>
      <c r="D17" s="4">
        <f>RTD("cqg.rtd",,"StudyData",A2,"Para","StepValue=0.02,StartValue=0.02,MaxValue=0.2,AtTick=0","ParaDn",B2,"-14","all","","","False","T","ExcelInterval","")</f>
        <v>6082.75</v>
      </c>
      <c r="E17" s="2">
        <f>RTD("cqg.rtd",,"StudyData",A2,"Para","StepValue=0.02,StartValue=0.02,MaxValue=0.2,AtTick=0","ParaStep",B2,"-14","all","","","False","T","ExcelInterval","")</f>
        <v>0.02</v>
      </c>
      <c r="F17" s="2">
        <f>RTD("cqg.rtd",,"StudyData",A2,"Para","StepValue=0.02,StartValue=0.02,MaxValue=0.2,AtTick=0","ParaDir",B2,"-14","all","","","False","T","ExcelInterval","")</f>
        <v>-1</v>
      </c>
      <c r="H17" s="3">
        <f>RTD("cqg.rtd",,"StudyData",H2,"Para","StepValue=0.02,StartValue=0.02,MaxValue=0.2,AtTick=0","Time",I2,"-14","all","","","False","T","ExcelInterval","")</f>
        <v>45630.267361111109</v>
      </c>
      <c r="I17" s="4">
        <f>RTD("cqg.rtd",,"StudyData",H2,"Para","StepValue=0.02,StartValue=0.02,MaxValue=0.2,AtTick=0","Para",I2,"-14","all","","","False","T","ExcelInterval","")</f>
        <v>21426.071477760001</v>
      </c>
      <c r="J17" s="4" t="str">
        <f>RTD("cqg.rtd",,"StudyData",H2,"Para","StepValue=0.02,StartValue=0.02,MaxValue=0.2,AtTick=0","ParaUp",I2,"-14","all","","","False","T","ExcelInterval","")</f>
        <v/>
      </c>
      <c r="K17" s="4">
        <f>RTD("cqg.rtd",,"StudyData",H2,"Para","StepValue=0.02,StartValue=0.02,MaxValue=0.2,AtTick=0","ParaDn",I2,"-14","all","","","False","T","ExcelInterval","")</f>
        <v>21426.071477760001</v>
      </c>
      <c r="L17" s="2">
        <f>RTD("cqg.rtd",,"StudyData",H2,"Para","StepValue=0.02,StartValue=0.02,MaxValue=0.2,AtTick=0","ParaStep",I2,"-14","all","","","False","T","ExcelInterval","")</f>
        <v>0.04</v>
      </c>
      <c r="M17" s="2">
        <f>RTD("cqg.rtd",,"StudyData",H2,"Para","StepValue=0.02,StartValue=0.02,MaxValue=0.2,AtTick=0","ParaDir",I2,"-14","all","","","False","T","ExcelInterval","")</f>
        <v>-1</v>
      </c>
      <c r="O17" s="3">
        <f>RTD("cqg.rtd",,"StudyData",O2,"Para","StepValue=0.02,StartValue=0.02,MaxValue=0.2,AtTick=0","Time",P2,"-14","all","","","False","T","ExcelInterval","")</f>
        <v>45630.267361111109</v>
      </c>
      <c r="P17" s="4">
        <f>RTD("cqg.rtd",,"StudyData",O2,"Para","StepValue=0.02,StartValue=0.02,MaxValue=0.2,AtTick=0","Para",P2,"-14","all","","","False","T","ExcelInterval","")</f>
        <v>44984.504800000002</v>
      </c>
      <c r="Q17" s="4">
        <f>RTD("cqg.rtd",,"StudyData",O2,"Para","StepValue=0.02,StartValue=0.02,MaxValue=0.2,AtTick=0","ParaUp",P2,"-14","all","","","False","T","ExcelInterval","")</f>
        <v>44984.504800000002</v>
      </c>
      <c r="R17" s="4" t="str">
        <f>RTD("cqg.rtd",,"StudyData",O2,"Para","StepValue=0.02,StartValue=0.02,MaxValue=0.2,AtTick=0","ParaDn",P2,"-14","all","","","False","T","ExcelInterval","")</f>
        <v/>
      </c>
      <c r="S17" s="2">
        <f>RTD("cqg.rtd",,"StudyData",O2,"Para","StepValue=0.02,StartValue=0.02,MaxValue=0.2,AtTick=0","ParaStep",P2,"-14","all","","","False","T","ExcelInterval","")</f>
        <v>0.02</v>
      </c>
      <c r="T17" s="2">
        <f>RTD("cqg.rtd",,"StudyData",O2,"Para","StepValue=0.02,StartValue=0.02,MaxValue=0.2,AtTick=0","ParaDir",P2,"-14","all","","","False","T","ExcelInterval","")</f>
        <v>1</v>
      </c>
    </row>
    <row r="18" spans="1:20" x14ac:dyDescent="0.3">
      <c r="A18" s="3">
        <f>RTD("cqg.rtd",,"StudyData",A2,"Para","StepValue=0.02,StartValue=0.02,MaxValue=0.2,AtTick=0","Time",B2,"-15","all","","","False","T","ExcelInterval","")</f>
        <v>45630.263888888891</v>
      </c>
      <c r="B18" s="4">
        <f>RTD("cqg.rtd",,"StudyData",A2,"Para","StepValue=0.02,StartValue=0.02,MaxValue=0.2,AtTick=0","Para",B2,"-15","all","","","False","T","ExcelInterval","")</f>
        <v>6080.8391503879002</v>
      </c>
      <c r="C18" s="4">
        <f>RTD("cqg.rtd",,"StudyData",A2,"Para","StepValue=0.02,StartValue=0.02,MaxValue=0.2,AtTick=0","ParaUp",B2,"-15","all","","","False","T","ExcelInterval","")</f>
        <v>6080.8391503879002</v>
      </c>
      <c r="D18" s="4">
        <f>RTD("cqg.rtd",,"StudyData",A2,"Para","StepValue=0.02,StartValue=0.02,MaxValue=0.2,AtTick=0","ParaDn",B2,"-15","all","","","False","T","ExcelInterval","")</f>
        <v>6082.75</v>
      </c>
      <c r="E18" s="2">
        <f>RTD("cqg.rtd",,"StudyData",A2,"Para","StepValue=0.02,StartValue=0.02,MaxValue=0.2,AtTick=0","ParaStep",B2,"-15","all","","","False","T","ExcelInterval","")</f>
        <v>0.02</v>
      </c>
      <c r="F18" s="2">
        <f>RTD("cqg.rtd",,"StudyData",A2,"Para","StepValue=0.02,StartValue=0.02,MaxValue=0.2,AtTick=0","ParaDir",B2,"-15","all","","","False","T","ExcelInterval","")</f>
        <v>1</v>
      </c>
      <c r="H18" s="3">
        <f>RTD("cqg.rtd",,"StudyData",H2,"Para","StepValue=0.02,StartValue=0.02,MaxValue=0.2,AtTick=0","Time",I2,"-15","all","","","False","T","ExcelInterval","")</f>
        <v>45630.263888888891</v>
      </c>
      <c r="I18" s="4">
        <f>RTD("cqg.rtd",,"StudyData",H2,"Para","StepValue=0.02,StartValue=0.02,MaxValue=0.2,AtTick=0","Para",I2,"-15","all","","","False","T","ExcelInterval","")</f>
        <v>21426.699455999998</v>
      </c>
      <c r="J18" s="4" t="str">
        <f>RTD("cqg.rtd",,"StudyData",H2,"Para","StepValue=0.02,StartValue=0.02,MaxValue=0.2,AtTick=0","ParaUp",I2,"-15","all","","","False","T","ExcelInterval","")</f>
        <v/>
      </c>
      <c r="K18" s="4">
        <f>RTD("cqg.rtd",,"StudyData",H2,"Para","StepValue=0.02,StartValue=0.02,MaxValue=0.2,AtTick=0","ParaDn",I2,"-15","all","","","False","T","ExcelInterval","")</f>
        <v>21426.699455999998</v>
      </c>
      <c r="L18" s="2">
        <f>RTD("cqg.rtd",,"StudyData",H2,"Para","StepValue=0.02,StartValue=0.02,MaxValue=0.2,AtTick=0","ParaStep",I2,"-15","all","","","False","T","ExcelInterval","")</f>
        <v>0.04</v>
      </c>
      <c r="M18" s="2">
        <f>RTD("cqg.rtd",,"StudyData",H2,"Para","StepValue=0.02,StartValue=0.02,MaxValue=0.2,AtTick=0","ParaDir",I2,"-15","all","","","False","T","ExcelInterval","")</f>
        <v>-1</v>
      </c>
      <c r="O18" s="3">
        <f>RTD("cqg.rtd",,"StudyData",O2,"Para","StepValue=0.02,StartValue=0.02,MaxValue=0.2,AtTick=0","Time",P2,"-15","all","","","False","T","ExcelInterval","")</f>
        <v>45630.263888888891</v>
      </c>
      <c r="P18" s="4">
        <f>RTD("cqg.rtd",,"StudyData",O2,"Para","StepValue=0.02,StartValue=0.02,MaxValue=0.2,AtTick=0","Para",P2,"-15","all","","","False","T","ExcelInterval","")</f>
        <v>44983.76</v>
      </c>
      <c r="Q18" s="4">
        <f>RTD("cqg.rtd",,"StudyData",O2,"Para","StepValue=0.02,StartValue=0.02,MaxValue=0.2,AtTick=0","ParaUp",P2,"-15","all","","","False","T","ExcelInterval","")</f>
        <v>44983.76</v>
      </c>
      <c r="R18" s="4" t="str">
        <f>RTD("cqg.rtd",,"StudyData",O2,"Para","StepValue=0.02,StartValue=0.02,MaxValue=0.2,AtTick=0","ParaDn",P2,"-15","all","","","False","T","ExcelInterval","")</f>
        <v/>
      </c>
      <c r="S18" s="2">
        <f>RTD("cqg.rtd",,"StudyData",O2,"Para","StepValue=0.02,StartValue=0.02,MaxValue=0.2,AtTick=0","ParaStep",P2,"-15","all","","","False","T","ExcelInterval","")</f>
        <v>0.02</v>
      </c>
      <c r="T18" s="2">
        <f>RTD("cqg.rtd",,"StudyData",O2,"Para","StepValue=0.02,StartValue=0.02,MaxValue=0.2,AtTick=0","ParaDir",P2,"-15","all","","","False","T","ExcelInterval","")</f>
        <v>1</v>
      </c>
    </row>
    <row r="19" spans="1:20" x14ac:dyDescent="0.3">
      <c r="A19" s="3">
        <f>RTD("cqg.rtd",,"StudyData",A2,"Para","StepValue=0.02,StartValue=0.02,MaxValue=0.2,AtTick=0","Time",B2,"-16","all","","","False","T","ExcelInterval","")</f>
        <v>45630.260416666664</v>
      </c>
      <c r="B19" s="4">
        <f>RTD("cqg.rtd",,"StudyData",A2,"Para","StepValue=0.02,StartValue=0.02,MaxValue=0.2,AtTick=0","Para",B2,"-16","all","","","False","T","ExcelInterval","")</f>
        <v>6080.5280818463998</v>
      </c>
      <c r="C19" s="4">
        <f>RTD("cqg.rtd",,"StudyData",A2,"Para","StepValue=0.02,StartValue=0.02,MaxValue=0.2,AtTick=0","ParaUp",B2,"-16","all","","","False","T","ExcelInterval","")</f>
        <v>6080.5280818463998</v>
      </c>
      <c r="D19" s="4" t="str">
        <f>RTD("cqg.rtd",,"StudyData",A2,"Para","StepValue=0.02,StartValue=0.02,MaxValue=0.2,AtTick=0","ParaDn",B2,"-16","all","","","False","T","ExcelInterval","")</f>
        <v/>
      </c>
      <c r="E19" s="2">
        <f>RTD("cqg.rtd",,"StudyData",A2,"Para","StepValue=0.02,StartValue=0.02,MaxValue=0.2,AtTick=0","ParaStep",B2,"-16","all","","","False","T","ExcelInterval","")</f>
        <v>0.14000000000000001</v>
      </c>
      <c r="F19" s="2">
        <f>RTD("cqg.rtd",,"StudyData",A2,"Para","StepValue=0.02,StartValue=0.02,MaxValue=0.2,AtTick=0","ParaDir",B2,"-16","all","","","False","T","ExcelInterval","")</f>
        <v>1</v>
      </c>
      <c r="H19" s="3">
        <f>RTD("cqg.rtd",,"StudyData",H2,"Para","StepValue=0.02,StartValue=0.02,MaxValue=0.2,AtTick=0","Time",I2,"-16","all","","","False","T","ExcelInterval","")</f>
        <v>45630.260416666664</v>
      </c>
      <c r="I19" s="4">
        <f>RTD("cqg.rtd",,"StudyData",H2,"Para","StepValue=0.02,StartValue=0.02,MaxValue=0.2,AtTick=0","Para",I2,"-16","all","","","False","T","ExcelInterval","")</f>
        <v>21427.353599999999</v>
      </c>
      <c r="J19" s="4" t="str">
        <f>RTD("cqg.rtd",,"StudyData",H2,"Para","StepValue=0.02,StartValue=0.02,MaxValue=0.2,AtTick=0","ParaUp",I2,"-16","all","","","False","T","ExcelInterval","")</f>
        <v/>
      </c>
      <c r="K19" s="4">
        <f>RTD("cqg.rtd",,"StudyData",H2,"Para","StepValue=0.02,StartValue=0.02,MaxValue=0.2,AtTick=0","ParaDn",I2,"-16","all","","","False","T","ExcelInterval","")</f>
        <v>21427.353599999999</v>
      </c>
      <c r="L19" s="2">
        <f>RTD("cqg.rtd",,"StudyData",H2,"Para","StepValue=0.02,StartValue=0.02,MaxValue=0.2,AtTick=0","ParaStep",I2,"-16","all","","","False","T","ExcelInterval","")</f>
        <v>0.04</v>
      </c>
      <c r="M19" s="2">
        <f>RTD("cqg.rtd",,"StudyData",H2,"Para","StepValue=0.02,StartValue=0.02,MaxValue=0.2,AtTick=0","ParaDir",I2,"-16","all","","","False","T","ExcelInterval","")</f>
        <v>-1</v>
      </c>
      <c r="O19" s="3">
        <f>RTD("cqg.rtd",,"StudyData",O2,"Para","StepValue=0.02,StartValue=0.02,MaxValue=0.2,AtTick=0","Time",P2,"-16","all","","","False","T","ExcelInterval","")</f>
        <v>45630.260416666664</v>
      </c>
      <c r="P19" s="4">
        <f>RTD("cqg.rtd",,"StudyData",O2,"Para","StepValue=0.02,StartValue=0.02,MaxValue=0.2,AtTick=0","Para",P2,"-16","all","","","False","T","ExcelInterval","")</f>
        <v>44983</v>
      </c>
      <c r="Q19" s="4">
        <f>RTD("cqg.rtd",,"StudyData",O2,"Para","StepValue=0.02,StartValue=0.02,MaxValue=0.2,AtTick=0","ParaUp",P2,"-16","all","","","False","T","ExcelInterval","")</f>
        <v>44983</v>
      </c>
      <c r="R19" s="4" t="str">
        <f>RTD("cqg.rtd",,"StudyData",O2,"Para","StepValue=0.02,StartValue=0.02,MaxValue=0.2,AtTick=0","ParaDn",P2,"-16","all","","","False","T","ExcelInterval","")</f>
        <v/>
      </c>
      <c r="S19" s="2">
        <f>RTD("cqg.rtd",,"StudyData",O2,"Para","StepValue=0.02,StartValue=0.02,MaxValue=0.2,AtTick=0","ParaStep",P2,"-16","all","","","False","T","ExcelInterval","")</f>
        <v>0.02</v>
      </c>
      <c r="T19" s="2">
        <f>RTD("cqg.rtd",,"StudyData",O2,"Para","StepValue=0.02,StartValue=0.02,MaxValue=0.2,AtTick=0","ParaDir",P2,"-16","all","","","False","T","ExcelInterval","")</f>
        <v>1</v>
      </c>
    </row>
    <row r="20" spans="1:20" x14ac:dyDescent="0.3">
      <c r="A20" s="3">
        <f>RTD("cqg.rtd",,"StudyData",A2,"Para","StepValue=0.02,StartValue=0.02,MaxValue=0.2,AtTick=0","Time",B2,"-17","all","","","False","T","ExcelInterval","")</f>
        <v>45630.256944444445</v>
      </c>
      <c r="B20" s="4">
        <f>RTD("cqg.rtd",,"StudyData",A2,"Para","StepValue=0.02,StartValue=0.02,MaxValue=0.2,AtTick=0","Para",B2,"-17","all","","","False","T","ExcelInterval","")</f>
        <v>6080.1663742399996</v>
      </c>
      <c r="C20" s="4">
        <f>RTD("cqg.rtd",,"StudyData",A2,"Para","StepValue=0.02,StartValue=0.02,MaxValue=0.2,AtTick=0","ParaUp",B2,"-17","all","","","False","T","ExcelInterval","")</f>
        <v>6080.1663742399996</v>
      </c>
      <c r="D20" s="4" t="str">
        <f>RTD("cqg.rtd",,"StudyData",A2,"Para","StepValue=0.02,StartValue=0.02,MaxValue=0.2,AtTick=0","ParaDn",B2,"-17","all","","","False","T","ExcelInterval","")</f>
        <v/>
      </c>
      <c r="E20" s="2">
        <f>RTD("cqg.rtd",,"StudyData",A2,"Para","StepValue=0.02,StartValue=0.02,MaxValue=0.2,AtTick=0","ParaStep",B2,"-17","all","","","False","T","ExcelInterval","")</f>
        <v>0.14000000000000001</v>
      </c>
      <c r="F20" s="2">
        <f>RTD("cqg.rtd",,"StudyData",A2,"Para","StepValue=0.02,StartValue=0.02,MaxValue=0.2,AtTick=0","ParaDir",B2,"-17","all","","","False","T","ExcelInterval","")</f>
        <v>1</v>
      </c>
      <c r="H20" s="3">
        <f>RTD("cqg.rtd",,"StudyData",H2,"Para","StepValue=0.02,StartValue=0.02,MaxValue=0.2,AtTick=0","Time",I2,"-17","all","","","False","T","ExcelInterval","")</f>
        <v>45630.256944444445</v>
      </c>
      <c r="I20" s="4">
        <f>RTD("cqg.rtd",,"StudyData",H2,"Para","StepValue=0.02,StartValue=0.02,MaxValue=0.2,AtTick=0","Para",I2,"-17","all","","","False","T","ExcelInterval","")</f>
        <v>21428.035</v>
      </c>
      <c r="J20" s="4" t="str">
        <f>RTD("cqg.rtd",,"StudyData",H2,"Para","StepValue=0.02,StartValue=0.02,MaxValue=0.2,AtTick=0","ParaUp",I2,"-17","all","","","False","T","ExcelInterval","")</f>
        <v/>
      </c>
      <c r="K20" s="4">
        <f>RTD("cqg.rtd",,"StudyData",H2,"Para","StepValue=0.02,StartValue=0.02,MaxValue=0.2,AtTick=0","ParaDn",I2,"-17","all","","","False","T","ExcelInterval","")</f>
        <v>21428.035</v>
      </c>
      <c r="L20" s="2">
        <f>RTD("cqg.rtd",,"StudyData",H2,"Para","StepValue=0.02,StartValue=0.02,MaxValue=0.2,AtTick=0","ParaStep",I2,"-17","all","","","False","T","ExcelInterval","")</f>
        <v>0.04</v>
      </c>
      <c r="M20" s="2">
        <f>RTD("cqg.rtd",,"StudyData",H2,"Para","StepValue=0.02,StartValue=0.02,MaxValue=0.2,AtTick=0","ParaDir",I2,"-17","all","","","False","T","ExcelInterval","")</f>
        <v>-1</v>
      </c>
      <c r="O20" s="3">
        <f>RTD("cqg.rtd",,"StudyData",O2,"Para","StepValue=0.02,StartValue=0.02,MaxValue=0.2,AtTick=0","Time",P2,"-17","all","","","False","T","ExcelInterval","")</f>
        <v>45630.256944444445</v>
      </c>
      <c r="P20" s="4">
        <f>RTD("cqg.rtd",,"StudyData",O2,"Para","StepValue=0.02,StartValue=0.02,MaxValue=0.2,AtTick=0","Para",P2,"-17","all","","","False","T","ExcelInterval","")</f>
        <v>45028.177215999996</v>
      </c>
      <c r="Q20" s="4">
        <f>RTD("cqg.rtd",,"StudyData",O2,"Para","StepValue=0.02,StartValue=0.02,MaxValue=0.2,AtTick=0","ParaUp",P2,"-17","all","","","False","T","ExcelInterval","")</f>
        <v>44983</v>
      </c>
      <c r="R20" s="4">
        <f>RTD("cqg.rtd",,"StudyData",O2,"Para","StepValue=0.02,StartValue=0.02,MaxValue=0.2,AtTick=0","ParaDn",P2,"-17","all","","","False","T","ExcelInterval","")</f>
        <v>45028.177215999996</v>
      </c>
      <c r="S20" s="2">
        <f>RTD("cqg.rtd",,"StudyData",O2,"Para","StepValue=0.02,StartValue=0.02,MaxValue=0.2,AtTick=0","ParaStep",P2,"-17","all","","","False","T","ExcelInterval","")</f>
        <v>0.02</v>
      </c>
      <c r="T20" s="2">
        <f>RTD("cqg.rtd",,"StudyData",O2,"Para","StepValue=0.02,StartValue=0.02,MaxValue=0.2,AtTick=0","ParaDir",P2,"-17","all","","","False","T","ExcelInterval","")</f>
        <v>-1</v>
      </c>
    </row>
    <row r="21" spans="1:20" x14ac:dyDescent="0.3">
      <c r="A21" s="3">
        <f>RTD("cqg.rtd",,"StudyData",A2,"Para","StepValue=0.02,StartValue=0.02,MaxValue=0.2,AtTick=0","Time",B2,"-18","all","","","False","T","ExcelInterval","")</f>
        <v>45630.253472222219</v>
      </c>
      <c r="B21" s="4">
        <f>RTD("cqg.rtd",,"StudyData",A2,"Para","StepValue=0.02,StartValue=0.02,MaxValue=0.2,AtTick=0","Para",B2,"-18","all","","","False","T","ExcelInterval","")</f>
        <v>6079.7457839999997</v>
      </c>
      <c r="C21" s="4">
        <f>RTD("cqg.rtd",,"StudyData",A2,"Para","StepValue=0.02,StartValue=0.02,MaxValue=0.2,AtTick=0","ParaUp",B2,"-18","all","","","False","T","ExcelInterval","")</f>
        <v>6079.7457839999997</v>
      </c>
      <c r="D21" s="4" t="str">
        <f>RTD("cqg.rtd",,"StudyData",A2,"Para","StepValue=0.02,StartValue=0.02,MaxValue=0.2,AtTick=0","ParaDn",B2,"-18","all","","","False","T","ExcelInterval","")</f>
        <v/>
      </c>
      <c r="E21" s="2">
        <f>RTD("cqg.rtd",,"StudyData",A2,"Para","StepValue=0.02,StartValue=0.02,MaxValue=0.2,AtTick=0","ParaStep",B2,"-18","all","","","False","T","ExcelInterval","")</f>
        <v>0.14000000000000001</v>
      </c>
      <c r="F21" s="2">
        <f>RTD("cqg.rtd",,"StudyData",A2,"Para","StepValue=0.02,StartValue=0.02,MaxValue=0.2,AtTick=0","ParaDir",B2,"-18","all","","","False","T","ExcelInterval","")</f>
        <v>1</v>
      </c>
      <c r="H21" s="3">
        <f>RTD("cqg.rtd",,"StudyData",H2,"Para","StepValue=0.02,StartValue=0.02,MaxValue=0.2,AtTick=0","Time",I2,"-18","all","","","False","T","ExcelInterval","")</f>
        <v>45630.253472222219</v>
      </c>
      <c r="I21" s="4">
        <f>RTD("cqg.rtd",,"StudyData",H2,"Para","StepValue=0.02,StartValue=0.02,MaxValue=0.2,AtTick=0","Para",I2,"-18","all","","","False","T","ExcelInterval","")</f>
        <v>21428.25</v>
      </c>
      <c r="J21" s="4" t="str">
        <f>RTD("cqg.rtd",,"StudyData",H2,"Para","StepValue=0.02,StartValue=0.02,MaxValue=0.2,AtTick=0","ParaUp",I2,"-18","all","","","False","T","ExcelInterval","")</f>
        <v/>
      </c>
      <c r="K21" s="4">
        <f>RTD("cqg.rtd",,"StudyData",H2,"Para","StepValue=0.02,StartValue=0.02,MaxValue=0.2,AtTick=0","ParaDn",I2,"-18","all","","","False","T","ExcelInterval","")</f>
        <v>21428.25</v>
      </c>
      <c r="L21" s="2">
        <f>RTD("cqg.rtd",,"StudyData",H2,"Para","StepValue=0.02,StartValue=0.02,MaxValue=0.2,AtTick=0","ParaStep",I2,"-18","all","","","False","T","ExcelInterval","")</f>
        <v>0.02</v>
      </c>
      <c r="M21" s="2">
        <f>RTD("cqg.rtd",,"StudyData",H2,"Para","StepValue=0.02,StartValue=0.02,MaxValue=0.2,AtTick=0","ParaDir",I2,"-18","all","","","False","T","ExcelInterval","")</f>
        <v>-1</v>
      </c>
      <c r="O21" s="3">
        <f>RTD("cqg.rtd",,"StudyData",O2,"Para","StepValue=0.02,StartValue=0.02,MaxValue=0.2,AtTick=0","Time",P2,"-18","all","","","False","T","ExcelInterval","")</f>
        <v>45630.253472222219</v>
      </c>
      <c r="P21" s="4">
        <f>RTD("cqg.rtd",,"StudyData",O2,"Para","StepValue=0.02,StartValue=0.02,MaxValue=0.2,AtTick=0","Para",P2,"-18","all","","","False","T","ExcelInterval","")</f>
        <v>45029.099199999997</v>
      </c>
      <c r="Q21" s="4" t="str">
        <f>RTD("cqg.rtd",,"StudyData",O2,"Para","StepValue=0.02,StartValue=0.02,MaxValue=0.2,AtTick=0","ParaUp",P2,"-18","all","","","False","T","ExcelInterval","")</f>
        <v/>
      </c>
      <c r="R21" s="4">
        <f>RTD("cqg.rtd",,"StudyData",O2,"Para","StepValue=0.02,StartValue=0.02,MaxValue=0.2,AtTick=0","ParaDn",P2,"-18","all","","","False","T","ExcelInterval","")</f>
        <v>45029.099199999997</v>
      </c>
      <c r="S21" s="2">
        <f>RTD("cqg.rtd",,"StudyData",O2,"Para","StepValue=0.02,StartValue=0.02,MaxValue=0.2,AtTick=0","ParaStep",P2,"-18","all","","","False","T","ExcelInterval","")</f>
        <v>0.02</v>
      </c>
      <c r="T21" s="2">
        <f>RTD("cqg.rtd",,"StudyData",O2,"Para","StepValue=0.02,StartValue=0.02,MaxValue=0.2,AtTick=0","ParaDir",P2,"-18","all","","","False","T","ExcelInterval","")</f>
        <v>-1</v>
      </c>
    </row>
    <row r="22" spans="1:20" x14ac:dyDescent="0.3">
      <c r="A22" s="3">
        <f>RTD("cqg.rtd",,"StudyData",A2,"Para","StepValue=0.02,StartValue=0.02,MaxValue=0.2,AtTick=0","Time",B2,"-19","all","","","False","T","ExcelInterval","")</f>
        <v>45630.25</v>
      </c>
      <c r="B22" s="4">
        <f>RTD("cqg.rtd",,"StudyData",A2,"Para","StepValue=0.02,StartValue=0.02,MaxValue=0.2,AtTick=0","Para",B2,"-19","all","","","False","T","ExcelInterval","")</f>
        <v>6079.4043000000001</v>
      </c>
      <c r="C22" s="4">
        <f>RTD("cqg.rtd",,"StudyData",A2,"Para","StepValue=0.02,StartValue=0.02,MaxValue=0.2,AtTick=0","ParaUp",B2,"-19","all","","","False","T","ExcelInterval","")</f>
        <v>6079.4043000000001</v>
      </c>
      <c r="D22" s="4" t="str">
        <f>RTD("cqg.rtd",,"StudyData",A2,"Para","StepValue=0.02,StartValue=0.02,MaxValue=0.2,AtTick=0","ParaDn",B2,"-19","all","","","False","T","ExcelInterval","")</f>
        <v/>
      </c>
      <c r="E22" s="2">
        <f>RTD("cqg.rtd",,"StudyData",A2,"Para","StepValue=0.02,StartValue=0.02,MaxValue=0.2,AtTick=0","ParaStep",B2,"-19","all","","","False","T","ExcelInterval","")</f>
        <v>0.12000000000000001</v>
      </c>
      <c r="F22" s="2">
        <f>RTD("cqg.rtd",,"StudyData",A2,"Para","StepValue=0.02,StartValue=0.02,MaxValue=0.2,AtTick=0","ParaDir",B2,"-19","all","","","False","T","ExcelInterval","")</f>
        <v>1</v>
      </c>
      <c r="H22" s="3">
        <f>RTD("cqg.rtd",,"StudyData",H2,"Para","StepValue=0.02,StartValue=0.02,MaxValue=0.2,AtTick=0","Time",I2,"-19","all","","","False","T","ExcelInterval","")</f>
        <v>45630.25</v>
      </c>
      <c r="I22" s="4">
        <f>RTD("cqg.rtd",,"StudyData",H2,"Para","StepValue=0.02,StartValue=0.02,MaxValue=0.2,AtTick=0","Para",I2,"-19","all","","","False","T","ExcelInterval","")</f>
        <v>21413.134628515301</v>
      </c>
      <c r="J22" s="4">
        <f>RTD("cqg.rtd",,"StudyData",H2,"Para","StepValue=0.02,StartValue=0.02,MaxValue=0.2,AtTick=0","ParaUp",I2,"-19","all","","","False","T","ExcelInterval","")</f>
        <v>21413.134628515301</v>
      </c>
      <c r="K22" s="4">
        <f>RTD("cqg.rtd",,"StudyData",H2,"Para","StepValue=0.02,StartValue=0.02,MaxValue=0.2,AtTick=0","ParaDn",I2,"-19","all","","","False","T","ExcelInterval","")</f>
        <v>21428.25</v>
      </c>
      <c r="L22" s="2">
        <f>RTD("cqg.rtd",,"StudyData",H2,"Para","StepValue=0.02,StartValue=0.02,MaxValue=0.2,AtTick=0","ParaStep",I2,"-19","all","","","False","T","ExcelInterval","")</f>
        <v>0.02</v>
      </c>
      <c r="M22" s="2">
        <f>RTD("cqg.rtd",,"StudyData",H2,"Para","StepValue=0.02,StartValue=0.02,MaxValue=0.2,AtTick=0","ParaDir",I2,"-19","all","","","False","T","ExcelInterval","")</f>
        <v>1</v>
      </c>
      <c r="O22" s="3">
        <f>RTD("cqg.rtd",,"StudyData",O2,"Para","StepValue=0.02,StartValue=0.02,MaxValue=0.2,AtTick=0","Time",P2,"-19","all","","","False","T","ExcelInterval","")</f>
        <v>45630.25</v>
      </c>
      <c r="P22" s="4">
        <f>RTD("cqg.rtd",,"StudyData",O2,"Para","StepValue=0.02,StartValue=0.02,MaxValue=0.2,AtTick=0","Para",P2,"-19","all","","","False","T","ExcelInterval","")</f>
        <v>45030.04</v>
      </c>
      <c r="Q22" s="4" t="str">
        <f>RTD("cqg.rtd",,"StudyData",O2,"Para","StepValue=0.02,StartValue=0.02,MaxValue=0.2,AtTick=0","ParaUp",P2,"-19","all","","","False","T","ExcelInterval","")</f>
        <v/>
      </c>
      <c r="R22" s="4">
        <f>RTD("cqg.rtd",,"StudyData",O2,"Para","StepValue=0.02,StartValue=0.02,MaxValue=0.2,AtTick=0","ParaDn",P2,"-19","all","","","False","T","ExcelInterval","")</f>
        <v>45030.04</v>
      </c>
      <c r="S22" s="2">
        <f>RTD("cqg.rtd",,"StudyData",O2,"Para","StepValue=0.02,StartValue=0.02,MaxValue=0.2,AtTick=0","ParaStep",P2,"-19","all","","","False","T","ExcelInterval","")</f>
        <v>0.02</v>
      </c>
      <c r="T22" s="2">
        <f>RTD("cqg.rtd",,"StudyData",O2,"Para","StepValue=0.02,StartValue=0.02,MaxValue=0.2,AtTick=0","ParaDir",P2,"-19","all","","","False","T","ExcelInterval","")</f>
        <v>-1</v>
      </c>
    </row>
    <row r="23" spans="1:20" x14ac:dyDescent="0.3">
      <c r="B23" s="2" t="s">
        <v>3</v>
      </c>
      <c r="C23" s="2" t="s">
        <v>4</v>
      </c>
      <c r="D23" s="2" t="s">
        <v>7</v>
      </c>
      <c r="E23" s="2" t="s">
        <v>5</v>
      </c>
      <c r="F23" s="2" t="s">
        <v>6</v>
      </c>
      <c r="I23" s="2" t="s">
        <v>3</v>
      </c>
      <c r="J23" s="2" t="s">
        <v>4</v>
      </c>
      <c r="K23" s="2" t="s">
        <v>7</v>
      </c>
      <c r="L23" s="2" t="s">
        <v>5</v>
      </c>
      <c r="M23" s="2" t="s">
        <v>6</v>
      </c>
      <c r="P23" s="2" t="s">
        <v>3</v>
      </c>
      <c r="Q23" s="2" t="s">
        <v>4</v>
      </c>
      <c r="R23" s="2" t="s">
        <v>7</v>
      </c>
      <c r="S23" s="2" t="s">
        <v>5</v>
      </c>
      <c r="T23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Moving Average</vt:lpstr>
      <vt:lpstr>Bollinger Bands</vt:lpstr>
      <vt:lpstr>Oscillator</vt:lpstr>
      <vt:lpstr>Momentum</vt:lpstr>
      <vt:lpstr>RSI</vt:lpstr>
      <vt:lpstr>Parabolic</vt:lpstr>
    </vt:vector>
  </TitlesOfParts>
  <Company>CQG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2024-12-02T14:36:26Z</dcterms:created>
  <dcterms:modified xsi:type="dcterms:W3CDTF">2024-12-04T13:36:27Z</dcterms:modified>
</cp:coreProperties>
</file>