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xr:revisionPtr revIDLastSave="0" documentId="13_ncr:1_{622FE3E6-E6F6-473D-A373-B6C8679B684B}" xr6:coauthVersionLast="47" xr6:coauthVersionMax="47" xr10:uidLastSave="{00000000-0000-0000-0000-000000000000}"/>
  <bookViews>
    <workbookView showHorizontalScroll="0" showVerticalScroll="0" xWindow="-120" yWindow="-120" windowWidth="29040" windowHeight="16440" xr2:uid="{00000000-000D-0000-FFFF-FFFF00000000}"/>
  </bookViews>
  <sheets>
    <sheet name="All Contracts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H132" i="2"/>
  <c r="H130" i="2"/>
  <c r="H128" i="2"/>
  <c r="H126" i="2"/>
  <c r="H124" i="2"/>
  <c r="H122" i="2"/>
  <c r="H120" i="2"/>
  <c r="H118" i="2"/>
  <c r="H116" i="2"/>
  <c r="H114" i="2"/>
  <c r="H112" i="2"/>
  <c r="H110" i="2"/>
  <c r="H106" i="2"/>
  <c r="H54" i="2"/>
  <c r="H52" i="2"/>
  <c r="H50" i="2"/>
  <c r="H16" i="2"/>
  <c r="B174" i="1"/>
  <c r="B172" i="1"/>
  <c r="B170" i="1"/>
  <c r="B168" i="1"/>
  <c r="B166" i="1"/>
  <c r="B164" i="1"/>
  <c r="B162" i="1"/>
  <c r="B159" i="1"/>
  <c r="B157" i="1"/>
  <c r="B155" i="1"/>
  <c r="B153" i="1"/>
  <c r="B151" i="1"/>
  <c r="B149" i="1"/>
  <c r="B146" i="1"/>
  <c r="B144" i="1"/>
  <c r="B142" i="1"/>
  <c r="B140" i="1"/>
  <c r="B138" i="1"/>
  <c r="B136" i="1"/>
  <c r="B133" i="1"/>
  <c r="B131" i="1"/>
  <c r="B129" i="1"/>
  <c r="B127" i="1"/>
  <c r="B125" i="1"/>
  <c r="B123" i="1"/>
  <c r="F123" i="1" s="1"/>
  <c r="B120" i="1"/>
  <c r="B118" i="1"/>
  <c r="B116" i="1"/>
  <c r="B114" i="1"/>
  <c r="B112" i="1"/>
  <c r="B110" i="1"/>
  <c r="B107" i="1"/>
  <c r="B105" i="1"/>
  <c r="AB105" i="1" s="1"/>
  <c r="B103" i="1"/>
  <c r="B101" i="1"/>
  <c r="B99" i="1"/>
  <c r="B97" i="1"/>
  <c r="B94" i="1"/>
  <c r="B92" i="1"/>
  <c r="B90" i="1"/>
  <c r="B88" i="1"/>
  <c r="B86" i="1"/>
  <c r="B84" i="1"/>
  <c r="B81" i="1"/>
  <c r="B79" i="1"/>
  <c r="B77" i="1"/>
  <c r="B75" i="1"/>
  <c r="B73" i="1"/>
  <c r="B71" i="1"/>
  <c r="B68" i="1"/>
  <c r="B66" i="1"/>
  <c r="B64" i="1"/>
  <c r="B62" i="1"/>
  <c r="B60" i="1"/>
  <c r="B58" i="1"/>
  <c r="B55" i="1"/>
  <c r="B53" i="1"/>
  <c r="B51" i="1"/>
  <c r="B49" i="1"/>
  <c r="B47" i="1"/>
  <c r="B45" i="1"/>
  <c r="B42" i="1"/>
  <c r="B40" i="1"/>
  <c r="B38" i="1"/>
  <c r="B36" i="1"/>
  <c r="B34" i="1"/>
  <c r="B32" i="1"/>
  <c r="B29" i="1"/>
  <c r="B27" i="1"/>
  <c r="B25" i="1"/>
  <c r="B23" i="1"/>
  <c r="B21" i="1"/>
  <c r="B19" i="1"/>
  <c r="B16" i="1"/>
  <c r="B14" i="1"/>
  <c r="B12" i="1"/>
  <c r="B10" i="1"/>
  <c r="B8" i="1"/>
  <c r="B6" i="1"/>
  <c r="C162" i="2"/>
  <c r="C161" i="2"/>
  <c r="C160" i="2"/>
  <c r="C159" i="2"/>
  <c r="C157" i="2"/>
  <c r="C155" i="2"/>
  <c r="C153" i="2"/>
  <c r="C151" i="2"/>
  <c r="C149" i="2"/>
  <c r="C148" i="2"/>
  <c r="C147" i="2"/>
  <c r="C146" i="2"/>
  <c r="C145" i="2"/>
  <c r="C144" i="2"/>
  <c r="C143" i="2"/>
  <c r="C142" i="2"/>
  <c r="C141" i="2"/>
  <c r="C139" i="2"/>
  <c r="C137" i="2"/>
  <c r="C135" i="2"/>
  <c r="C133" i="2"/>
  <c r="C131" i="2"/>
  <c r="C129" i="2"/>
  <c r="C127" i="2"/>
  <c r="C125" i="2"/>
  <c r="C123" i="2"/>
  <c r="C121" i="2"/>
  <c r="C119" i="2"/>
  <c r="C117" i="2"/>
  <c r="C115" i="2"/>
  <c r="C113" i="2"/>
  <c r="C111" i="2"/>
  <c r="C109" i="2"/>
  <c r="C107" i="2"/>
  <c r="C105" i="2"/>
  <c r="C104" i="2"/>
  <c r="C103" i="2"/>
  <c r="C102" i="2"/>
  <c r="C101" i="2"/>
  <c r="C99" i="2"/>
  <c r="C97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C35" i="2"/>
  <c r="C33" i="2"/>
  <c r="C31" i="2"/>
  <c r="C29" i="2"/>
  <c r="C27" i="2"/>
  <c r="C25" i="2"/>
  <c r="C23" i="2"/>
  <c r="C21" i="2"/>
  <c r="C19" i="2"/>
  <c r="C17" i="2"/>
  <c r="C15" i="2"/>
  <c r="C13" i="2"/>
  <c r="C11" i="2"/>
  <c r="C9" i="2"/>
  <c r="B162" i="2"/>
  <c r="H162" i="2" s="1"/>
  <c r="A162" i="2"/>
  <c r="B160" i="2"/>
  <c r="H160" i="2" s="1"/>
  <c r="A160" i="2"/>
  <c r="B158" i="2"/>
  <c r="A158" i="2"/>
  <c r="B156" i="2"/>
  <c r="A156" i="2"/>
  <c r="B154" i="2"/>
  <c r="A154" i="2"/>
  <c r="B152" i="2"/>
  <c r="A152" i="2"/>
  <c r="B150" i="2"/>
  <c r="A150" i="2"/>
  <c r="B148" i="2"/>
  <c r="H148" i="2" s="1"/>
  <c r="A148" i="2"/>
  <c r="B146" i="2"/>
  <c r="H146" i="2" s="1"/>
  <c r="A146" i="2"/>
  <c r="B144" i="2"/>
  <c r="H144" i="2" s="1"/>
  <c r="A144" i="2"/>
  <c r="B142" i="2"/>
  <c r="H142" i="2" s="1"/>
  <c r="A142" i="2"/>
  <c r="B140" i="2"/>
  <c r="A140" i="2"/>
  <c r="B138" i="2"/>
  <c r="A138" i="2"/>
  <c r="B136" i="2"/>
  <c r="A136" i="2"/>
  <c r="B134" i="2"/>
  <c r="A134" i="2"/>
  <c r="B132" i="2"/>
  <c r="C132" i="2" s="1"/>
  <c r="A132" i="2"/>
  <c r="B130" i="2"/>
  <c r="C130" i="2" s="1"/>
  <c r="A130" i="2"/>
  <c r="B128" i="2"/>
  <c r="C128" i="2" s="1"/>
  <c r="A128" i="2"/>
  <c r="B126" i="2"/>
  <c r="C126" i="2" s="1"/>
  <c r="A126" i="2"/>
  <c r="B124" i="2"/>
  <c r="C124" i="2" s="1"/>
  <c r="A124" i="2"/>
  <c r="B122" i="2"/>
  <c r="C122" i="2" s="1"/>
  <c r="A122" i="2"/>
  <c r="B120" i="2"/>
  <c r="C120" i="2" s="1"/>
  <c r="A120" i="2"/>
  <c r="B118" i="2"/>
  <c r="C118" i="2" s="1"/>
  <c r="A118" i="2"/>
  <c r="B116" i="2"/>
  <c r="C116" i="2" s="1"/>
  <c r="A116" i="2"/>
  <c r="B114" i="2"/>
  <c r="C114" i="2" s="1"/>
  <c r="A114" i="2"/>
  <c r="B112" i="2"/>
  <c r="C112" i="2" s="1"/>
  <c r="A112" i="2"/>
  <c r="B110" i="2"/>
  <c r="C110" i="2" s="1"/>
  <c r="A110" i="2"/>
  <c r="B108" i="2"/>
  <c r="A108" i="2"/>
  <c r="B106" i="2"/>
  <c r="C106" i="2" s="1"/>
  <c r="A106" i="2"/>
  <c r="B104" i="2"/>
  <c r="H104" i="2" s="1"/>
  <c r="A104" i="2"/>
  <c r="B102" i="2"/>
  <c r="H102" i="2" s="1"/>
  <c r="A102" i="2"/>
  <c r="B100" i="2"/>
  <c r="A100" i="2"/>
  <c r="B98" i="2"/>
  <c r="A98" i="2"/>
  <c r="B96" i="2"/>
  <c r="A96" i="2"/>
  <c r="B94" i="2"/>
  <c r="A94" i="2"/>
  <c r="B92" i="2"/>
  <c r="A92" i="2"/>
  <c r="B90" i="2"/>
  <c r="A90" i="2"/>
  <c r="B88" i="2"/>
  <c r="A88" i="2"/>
  <c r="B86" i="2"/>
  <c r="A86" i="2"/>
  <c r="B84" i="2"/>
  <c r="A84" i="2"/>
  <c r="B82" i="2"/>
  <c r="A82" i="2"/>
  <c r="B80" i="2"/>
  <c r="A80" i="2"/>
  <c r="B78" i="2"/>
  <c r="A78" i="2"/>
  <c r="B76" i="2"/>
  <c r="A76" i="2"/>
  <c r="B74" i="2"/>
  <c r="A74" i="2"/>
  <c r="B72" i="2"/>
  <c r="A72" i="2"/>
  <c r="B70" i="2"/>
  <c r="A70" i="2"/>
  <c r="B68" i="2"/>
  <c r="A68" i="2"/>
  <c r="B66" i="2"/>
  <c r="A66" i="2"/>
  <c r="B64" i="2"/>
  <c r="A64" i="2"/>
  <c r="B62" i="2"/>
  <c r="A62" i="2"/>
  <c r="B60" i="2"/>
  <c r="A60" i="2"/>
  <c r="B58" i="2"/>
  <c r="A58" i="2"/>
  <c r="B56" i="2"/>
  <c r="A56" i="2"/>
  <c r="B54" i="2"/>
  <c r="C54" i="2" s="1"/>
  <c r="A54" i="2"/>
  <c r="B52" i="2"/>
  <c r="C52" i="2" s="1"/>
  <c r="A52" i="2"/>
  <c r="B50" i="2"/>
  <c r="C50" i="2" s="1"/>
  <c r="A50" i="2"/>
  <c r="B48" i="2"/>
  <c r="A48" i="2"/>
  <c r="B46" i="2"/>
  <c r="A46" i="2"/>
  <c r="B44" i="2"/>
  <c r="A44" i="2"/>
  <c r="B42" i="2"/>
  <c r="A42" i="2"/>
  <c r="B40" i="2"/>
  <c r="A40" i="2"/>
  <c r="B38" i="2"/>
  <c r="A38" i="2"/>
  <c r="B36" i="2"/>
  <c r="A36" i="2"/>
  <c r="B34" i="2"/>
  <c r="A34" i="2"/>
  <c r="B32" i="2"/>
  <c r="A32" i="2"/>
  <c r="B30" i="2"/>
  <c r="A30" i="2"/>
  <c r="B28" i="2"/>
  <c r="A28" i="2"/>
  <c r="B26" i="2"/>
  <c r="A26" i="2"/>
  <c r="B24" i="2"/>
  <c r="A24" i="2"/>
  <c r="B22" i="2"/>
  <c r="A22" i="2"/>
  <c r="B20" i="2"/>
  <c r="A20" i="2"/>
  <c r="B18" i="2"/>
  <c r="A18" i="2"/>
  <c r="B16" i="2"/>
  <c r="C16" i="2" s="1"/>
  <c r="A16" i="2"/>
  <c r="B14" i="2"/>
  <c r="A14" i="2"/>
  <c r="B12" i="2"/>
  <c r="A12" i="2"/>
  <c r="B10" i="2"/>
  <c r="A10" i="2"/>
  <c r="B8" i="2"/>
  <c r="A8" i="2"/>
  <c r="B6" i="2"/>
  <c r="Y176" i="1"/>
  <c r="T176" i="1"/>
  <c r="N176" i="1"/>
  <c r="Z174" i="1"/>
  <c r="N174" i="1"/>
  <c r="L174" i="1"/>
  <c r="K174" i="1"/>
  <c r="J174" i="1"/>
  <c r="A174" i="1"/>
  <c r="Z172" i="1"/>
  <c r="N172" i="1"/>
  <c r="L172" i="1"/>
  <c r="K172" i="1"/>
  <c r="A172" i="1"/>
  <c r="Z170" i="1"/>
  <c r="N170" i="1"/>
  <c r="L170" i="1"/>
  <c r="K170" i="1"/>
  <c r="J170" i="1"/>
  <c r="A170" i="1"/>
  <c r="Z168" i="1"/>
  <c r="N168" i="1"/>
  <c r="L168" i="1"/>
  <c r="K168" i="1"/>
  <c r="J168" i="1"/>
  <c r="A168" i="1"/>
  <c r="Z166" i="1"/>
  <c r="N166" i="1"/>
  <c r="L166" i="1"/>
  <c r="K166" i="1"/>
  <c r="A166" i="1"/>
  <c r="Z164" i="1"/>
  <c r="N164" i="1"/>
  <c r="L164" i="1"/>
  <c r="K164" i="1"/>
  <c r="J164" i="1"/>
  <c r="A164" i="1"/>
  <c r="Z162" i="1"/>
  <c r="N162" i="1"/>
  <c r="L162" i="1"/>
  <c r="K162" i="1"/>
  <c r="A162" i="1"/>
  <c r="Z159" i="1"/>
  <c r="N159" i="1"/>
  <c r="L159" i="1"/>
  <c r="K159" i="1"/>
  <c r="A159" i="1"/>
  <c r="Z157" i="1"/>
  <c r="N157" i="1"/>
  <c r="L157" i="1"/>
  <c r="K157" i="1"/>
  <c r="A157" i="1"/>
  <c r="Z155" i="1"/>
  <c r="N155" i="1"/>
  <c r="L155" i="1"/>
  <c r="K155" i="1"/>
  <c r="J155" i="1"/>
  <c r="A155" i="1"/>
  <c r="Z153" i="1"/>
  <c r="N153" i="1"/>
  <c r="L153" i="1"/>
  <c r="K153" i="1"/>
  <c r="J153" i="1"/>
  <c r="A153" i="1"/>
  <c r="Z151" i="1"/>
  <c r="N151" i="1"/>
  <c r="L151" i="1"/>
  <c r="K151" i="1"/>
  <c r="A151" i="1"/>
  <c r="Z149" i="1"/>
  <c r="N149" i="1"/>
  <c r="L149" i="1"/>
  <c r="K149" i="1"/>
  <c r="J149" i="1"/>
  <c r="A149" i="1"/>
  <c r="Z146" i="1"/>
  <c r="N146" i="1"/>
  <c r="L146" i="1"/>
  <c r="K146" i="1"/>
  <c r="J146" i="1"/>
  <c r="A146" i="1"/>
  <c r="Z144" i="1"/>
  <c r="N144" i="1"/>
  <c r="L144" i="1"/>
  <c r="K144" i="1"/>
  <c r="A144" i="1"/>
  <c r="Z142" i="1"/>
  <c r="N142" i="1"/>
  <c r="L142" i="1"/>
  <c r="K142" i="1"/>
  <c r="A142" i="1"/>
  <c r="Z140" i="1"/>
  <c r="N140" i="1"/>
  <c r="L140" i="1"/>
  <c r="K140" i="1"/>
  <c r="A140" i="1"/>
  <c r="Z138" i="1"/>
  <c r="N138" i="1"/>
  <c r="L138" i="1"/>
  <c r="K138" i="1"/>
  <c r="A138" i="1"/>
  <c r="Z136" i="1"/>
  <c r="N136" i="1"/>
  <c r="L136" i="1"/>
  <c r="K136" i="1"/>
  <c r="A136" i="1"/>
  <c r="Z133" i="1"/>
  <c r="N133" i="1"/>
  <c r="L133" i="1"/>
  <c r="K133" i="1"/>
  <c r="A133" i="1"/>
  <c r="Z131" i="1"/>
  <c r="N131" i="1"/>
  <c r="L131" i="1"/>
  <c r="K131" i="1"/>
  <c r="A131" i="1"/>
  <c r="Z129" i="1"/>
  <c r="N129" i="1"/>
  <c r="L129" i="1"/>
  <c r="K129" i="1"/>
  <c r="A129" i="1"/>
  <c r="Z127" i="1"/>
  <c r="N127" i="1"/>
  <c r="L127" i="1"/>
  <c r="K127" i="1"/>
  <c r="A127" i="1"/>
  <c r="Z125" i="1"/>
  <c r="N125" i="1"/>
  <c r="L125" i="1"/>
  <c r="K125" i="1"/>
  <c r="J125" i="1" s="1"/>
  <c r="A125" i="1"/>
  <c r="Z123" i="1"/>
  <c r="N123" i="1"/>
  <c r="L123" i="1"/>
  <c r="K123" i="1"/>
  <c r="A123" i="1"/>
  <c r="Z120" i="1"/>
  <c r="N120" i="1"/>
  <c r="L120" i="1"/>
  <c r="K120" i="1"/>
  <c r="A120" i="1"/>
  <c r="Z118" i="1"/>
  <c r="N118" i="1"/>
  <c r="L118" i="1"/>
  <c r="K118" i="1"/>
  <c r="A118" i="1"/>
  <c r="Z116" i="1"/>
  <c r="N116" i="1"/>
  <c r="L116" i="1"/>
  <c r="K116" i="1"/>
  <c r="A116" i="1"/>
  <c r="Z114" i="1"/>
  <c r="N114" i="1"/>
  <c r="L114" i="1"/>
  <c r="K114" i="1"/>
  <c r="A114" i="1"/>
  <c r="Z112" i="1"/>
  <c r="N112" i="1"/>
  <c r="L112" i="1"/>
  <c r="K112" i="1"/>
  <c r="A112" i="1"/>
  <c r="Z110" i="1"/>
  <c r="N110" i="1"/>
  <c r="L110" i="1"/>
  <c r="K110" i="1"/>
  <c r="A110" i="1"/>
  <c r="Z107" i="1"/>
  <c r="N107" i="1"/>
  <c r="L107" i="1"/>
  <c r="K107" i="1"/>
  <c r="A107" i="1"/>
  <c r="Z105" i="1"/>
  <c r="N105" i="1"/>
  <c r="L105" i="1"/>
  <c r="K105" i="1"/>
  <c r="A105" i="1"/>
  <c r="Z103" i="1"/>
  <c r="N103" i="1"/>
  <c r="L103" i="1"/>
  <c r="K103" i="1"/>
  <c r="A103" i="1"/>
  <c r="Z101" i="1"/>
  <c r="N101" i="1"/>
  <c r="L101" i="1"/>
  <c r="K101" i="1"/>
  <c r="A101" i="1"/>
  <c r="Z99" i="1"/>
  <c r="N99" i="1"/>
  <c r="L99" i="1"/>
  <c r="K99" i="1"/>
  <c r="A99" i="1"/>
  <c r="Z97" i="1"/>
  <c r="N97" i="1"/>
  <c r="L97" i="1"/>
  <c r="K97" i="1"/>
  <c r="J97" i="1"/>
  <c r="A97" i="1"/>
  <c r="Z94" i="1"/>
  <c r="N94" i="1"/>
  <c r="L94" i="1"/>
  <c r="K94" i="1"/>
  <c r="A94" i="1"/>
  <c r="Z92" i="1"/>
  <c r="N92" i="1"/>
  <c r="L92" i="1"/>
  <c r="K92" i="1"/>
  <c r="A92" i="1"/>
  <c r="Z90" i="1"/>
  <c r="N90" i="1"/>
  <c r="L90" i="1"/>
  <c r="K90" i="1"/>
  <c r="A90" i="1"/>
  <c r="Z88" i="1"/>
  <c r="N88" i="1"/>
  <c r="L88" i="1"/>
  <c r="K88" i="1"/>
  <c r="A88" i="1"/>
  <c r="Z86" i="1"/>
  <c r="N86" i="1"/>
  <c r="L86" i="1"/>
  <c r="K86" i="1"/>
  <c r="A86" i="1"/>
  <c r="Z84" i="1"/>
  <c r="N84" i="1"/>
  <c r="L84" i="1"/>
  <c r="K84" i="1"/>
  <c r="A84" i="1"/>
  <c r="Z81" i="1"/>
  <c r="N81" i="1"/>
  <c r="L81" i="1"/>
  <c r="K81" i="1"/>
  <c r="A81" i="1"/>
  <c r="Z79" i="1"/>
  <c r="N79" i="1"/>
  <c r="L79" i="1"/>
  <c r="K79" i="1"/>
  <c r="A79" i="1"/>
  <c r="Z77" i="1"/>
  <c r="N77" i="1"/>
  <c r="L77" i="1"/>
  <c r="K77" i="1"/>
  <c r="A77" i="1"/>
  <c r="Z75" i="1"/>
  <c r="N75" i="1"/>
  <c r="L75" i="1"/>
  <c r="K75" i="1"/>
  <c r="A75" i="1"/>
  <c r="Z73" i="1"/>
  <c r="N73" i="1"/>
  <c r="L73" i="1"/>
  <c r="K73" i="1"/>
  <c r="A73" i="1"/>
  <c r="Z71" i="1"/>
  <c r="N71" i="1"/>
  <c r="L71" i="1"/>
  <c r="K71" i="1"/>
  <c r="A71" i="1"/>
  <c r="Z68" i="1"/>
  <c r="N68" i="1"/>
  <c r="L68" i="1"/>
  <c r="K68" i="1"/>
  <c r="A68" i="1"/>
  <c r="Z66" i="1"/>
  <c r="N66" i="1"/>
  <c r="L66" i="1"/>
  <c r="K66" i="1"/>
  <c r="A66" i="1"/>
  <c r="Z64" i="1"/>
  <c r="N64" i="1"/>
  <c r="L64" i="1"/>
  <c r="K64" i="1"/>
  <c r="A64" i="1"/>
  <c r="Z62" i="1"/>
  <c r="N62" i="1"/>
  <c r="L62" i="1"/>
  <c r="K62" i="1"/>
  <c r="A62" i="1"/>
  <c r="Z60" i="1"/>
  <c r="N60" i="1"/>
  <c r="L60" i="1"/>
  <c r="K60" i="1"/>
  <c r="A60" i="1"/>
  <c r="Z58" i="1"/>
  <c r="N58" i="1"/>
  <c r="L58" i="1"/>
  <c r="K58" i="1"/>
  <c r="A58" i="1"/>
  <c r="Z55" i="1"/>
  <c r="N55" i="1"/>
  <c r="L55" i="1"/>
  <c r="K55" i="1"/>
  <c r="A55" i="1"/>
  <c r="Z53" i="1"/>
  <c r="N53" i="1"/>
  <c r="L53" i="1"/>
  <c r="K53" i="1"/>
  <c r="A53" i="1"/>
  <c r="Z51" i="1"/>
  <c r="N51" i="1"/>
  <c r="L51" i="1"/>
  <c r="K51" i="1"/>
  <c r="A51" i="1"/>
  <c r="Z49" i="1"/>
  <c r="N49" i="1"/>
  <c r="L49" i="1"/>
  <c r="K49" i="1"/>
  <c r="A49" i="1"/>
  <c r="Z47" i="1"/>
  <c r="N47" i="1"/>
  <c r="L47" i="1"/>
  <c r="K47" i="1"/>
  <c r="J47" i="1" s="1"/>
  <c r="A47" i="1"/>
  <c r="Z45" i="1"/>
  <c r="N45" i="1"/>
  <c r="L45" i="1"/>
  <c r="K45" i="1"/>
  <c r="J45" i="1" s="1"/>
  <c r="A45" i="1"/>
  <c r="Z42" i="1"/>
  <c r="N42" i="1"/>
  <c r="L42" i="1"/>
  <c r="K42" i="1"/>
  <c r="J42" i="1" s="1"/>
  <c r="A42" i="1"/>
  <c r="Z40" i="1"/>
  <c r="N40" i="1"/>
  <c r="L40" i="1"/>
  <c r="K40" i="1"/>
  <c r="J40" i="1" s="1"/>
  <c r="A40" i="1"/>
  <c r="Z38" i="1"/>
  <c r="N38" i="1"/>
  <c r="L38" i="1"/>
  <c r="K38" i="1"/>
  <c r="J38" i="1" s="1"/>
  <c r="A38" i="1"/>
  <c r="Z36" i="1"/>
  <c r="N36" i="1"/>
  <c r="L36" i="1"/>
  <c r="K36" i="1"/>
  <c r="J36" i="1" s="1"/>
  <c r="A36" i="1"/>
  <c r="Z34" i="1"/>
  <c r="N34" i="1"/>
  <c r="L34" i="1"/>
  <c r="K34" i="1"/>
  <c r="J34" i="1" s="1"/>
  <c r="A34" i="1"/>
  <c r="Z32" i="1"/>
  <c r="N32" i="1"/>
  <c r="L32" i="1"/>
  <c r="K32" i="1"/>
  <c r="J32" i="1" s="1"/>
  <c r="A32" i="1"/>
  <c r="Z29" i="1"/>
  <c r="N29" i="1"/>
  <c r="L29" i="1"/>
  <c r="K29" i="1"/>
  <c r="J29" i="1" s="1"/>
  <c r="A29" i="1"/>
  <c r="Z27" i="1"/>
  <c r="N27" i="1"/>
  <c r="L27" i="1"/>
  <c r="K27" i="1"/>
  <c r="J27" i="1" s="1"/>
  <c r="A27" i="1"/>
  <c r="Z25" i="1"/>
  <c r="N25" i="1"/>
  <c r="L25" i="1"/>
  <c r="K25" i="1"/>
  <c r="J25" i="1" s="1"/>
  <c r="A25" i="1"/>
  <c r="Z23" i="1"/>
  <c r="N23" i="1"/>
  <c r="L23" i="1"/>
  <c r="K23" i="1"/>
  <c r="A23" i="1"/>
  <c r="Z21" i="1"/>
  <c r="N21" i="1"/>
  <c r="L21" i="1"/>
  <c r="K21" i="1"/>
  <c r="A21" i="1"/>
  <c r="Z19" i="1"/>
  <c r="N19" i="1"/>
  <c r="L19" i="1"/>
  <c r="K19" i="1"/>
  <c r="J19" i="1" s="1"/>
  <c r="A19" i="1"/>
  <c r="Z16" i="1"/>
  <c r="N16" i="1"/>
  <c r="L16" i="1"/>
  <c r="K16" i="1"/>
  <c r="J16" i="1" s="1"/>
  <c r="A16" i="1"/>
  <c r="Z14" i="1"/>
  <c r="N14" i="1"/>
  <c r="L14" i="1"/>
  <c r="K14" i="1"/>
  <c r="H14" i="1"/>
  <c r="A14" i="1"/>
  <c r="Z12" i="1"/>
  <c r="N12" i="1"/>
  <c r="L12" i="1"/>
  <c r="K12" i="1"/>
  <c r="H12" i="1"/>
  <c r="A12" i="1"/>
  <c r="Z10" i="1"/>
  <c r="N10" i="1"/>
  <c r="L10" i="1"/>
  <c r="K10" i="1"/>
  <c r="H10" i="1"/>
  <c r="A10" i="1"/>
  <c r="Z8" i="1"/>
  <c r="N8" i="1"/>
  <c r="L8" i="1"/>
  <c r="K8" i="1"/>
  <c r="H8" i="1"/>
  <c r="A8" i="1"/>
  <c r="N6" i="1"/>
  <c r="L6" i="1"/>
  <c r="K6" i="1"/>
  <c r="H6" i="1"/>
  <c r="R5" i="1"/>
  <c r="AB2" i="1"/>
  <c r="E2" i="1"/>
  <c r="F1" i="1"/>
  <c r="D1" i="1"/>
  <c r="E1" i="1" s="1"/>
  <c r="A1" i="1"/>
  <c r="H22" i="2" l="1"/>
  <c r="C22" i="2"/>
  <c r="H20" i="2"/>
  <c r="C20" i="2"/>
  <c r="H158" i="2"/>
  <c r="C158" i="2"/>
  <c r="H156" i="2"/>
  <c r="C156" i="2"/>
  <c r="H154" i="2"/>
  <c r="C154" i="2"/>
  <c r="H152" i="2"/>
  <c r="C152" i="2"/>
  <c r="H150" i="2"/>
  <c r="C150" i="2"/>
  <c r="H18" i="2"/>
  <c r="C18" i="2"/>
  <c r="H140" i="2"/>
  <c r="C140" i="2"/>
  <c r="H138" i="2"/>
  <c r="C138" i="2"/>
  <c r="H136" i="2"/>
  <c r="C136" i="2"/>
  <c r="H134" i="2"/>
  <c r="C134" i="2"/>
  <c r="H108" i="2"/>
  <c r="C108" i="2"/>
  <c r="H14" i="2"/>
  <c r="C14" i="2"/>
  <c r="H100" i="2"/>
  <c r="C100" i="2"/>
  <c r="H98" i="2"/>
  <c r="C98" i="2"/>
  <c r="H96" i="2"/>
  <c r="C96" i="2"/>
  <c r="H94" i="2"/>
  <c r="C94" i="2"/>
  <c r="H92" i="2"/>
  <c r="C92" i="2"/>
  <c r="H90" i="2"/>
  <c r="C90" i="2"/>
  <c r="H88" i="2"/>
  <c r="C88" i="2"/>
  <c r="H86" i="2"/>
  <c r="C86" i="2"/>
  <c r="H84" i="2"/>
  <c r="C84" i="2"/>
  <c r="H82" i="2"/>
  <c r="C82" i="2"/>
  <c r="H80" i="2"/>
  <c r="C80" i="2"/>
  <c r="H12" i="2"/>
  <c r="C12" i="2"/>
  <c r="H78" i="2"/>
  <c r="C78" i="2"/>
  <c r="H76" i="2"/>
  <c r="C76" i="2"/>
  <c r="H74" i="2"/>
  <c r="C74" i="2"/>
  <c r="H72" i="2"/>
  <c r="C72" i="2"/>
  <c r="H70" i="2"/>
  <c r="C70" i="2"/>
  <c r="H68" i="2"/>
  <c r="C68" i="2"/>
  <c r="H66" i="2"/>
  <c r="C66" i="2"/>
  <c r="H64" i="2"/>
  <c r="C64" i="2"/>
  <c r="H10" i="2"/>
  <c r="C10" i="2"/>
  <c r="H62" i="2"/>
  <c r="C62" i="2"/>
  <c r="H60" i="2"/>
  <c r="C60" i="2"/>
  <c r="H58" i="2"/>
  <c r="C58" i="2"/>
  <c r="H56" i="2"/>
  <c r="C56" i="2"/>
  <c r="H48" i="2"/>
  <c r="C48" i="2"/>
  <c r="H46" i="2"/>
  <c r="C46" i="2"/>
  <c r="H44" i="2"/>
  <c r="C44" i="2"/>
  <c r="H42" i="2"/>
  <c r="C42" i="2"/>
  <c r="H8" i="2"/>
  <c r="C8" i="2"/>
  <c r="H40" i="2"/>
  <c r="C40" i="2"/>
  <c r="H38" i="2"/>
  <c r="C38" i="2"/>
  <c r="H36" i="2"/>
  <c r="C36" i="2"/>
  <c r="H34" i="2"/>
  <c r="C34" i="2"/>
  <c r="H32" i="2"/>
  <c r="C32" i="2"/>
  <c r="H30" i="2"/>
  <c r="C30" i="2"/>
  <c r="H28" i="2"/>
  <c r="C28" i="2"/>
  <c r="H26" i="2"/>
  <c r="C26" i="2"/>
  <c r="H24" i="2"/>
  <c r="C24" i="2"/>
  <c r="C6" i="2"/>
  <c r="E6" i="2" s="1"/>
  <c r="F6" i="2" s="1"/>
  <c r="H6" i="2"/>
  <c r="P172" i="1"/>
  <c r="P168" i="1"/>
  <c r="P162" i="1"/>
  <c r="P155" i="1"/>
  <c r="P149" i="1"/>
  <c r="P142" i="1"/>
  <c r="P136" i="1"/>
  <c r="P129" i="1"/>
  <c r="P123" i="1"/>
  <c r="P116" i="1"/>
  <c r="P110" i="1"/>
  <c r="P103" i="1"/>
  <c r="P97" i="1"/>
  <c r="P90" i="1"/>
  <c r="P84" i="1"/>
  <c r="P77" i="1"/>
  <c r="P71" i="1"/>
  <c r="P64" i="1"/>
  <c r="P55" i="1"/>
  <c r="P49" i="1"/>
  <c r="P42" i="1"/>
  <c r="P36" i="1"/>
  <c r="P29" i="1"/>
  <c r="P23" i="1"/>
  <c r="P16" i="1"/>
  <c r="P10" i="1"/>
  <c r="P6" i="1"/>
  <c r="P174" i="1"/>
  <c r="P164" i="1"/>
  <c r="P157" i="1"/>
  <c r="P151" i="1"/>
  <c r="P144" i="1"/>
  <c r="P138" i="1"/>
  <c r="P131" i="1"/>
  <c r="P125" i="1"/>
  <c r="P118" i="1"/>
  <c r="P112" i="1"/>
  <c r="P105" i="1"/>
  <c r="P99" i="1"/>
  <c r="P92" i="1"/>
  <c r="P86" i="1"/>
  <c r="P79" i="1"/>
  <c r="P73" i="1"/>
  <c r="P66" i="1"/>
  <c r="P60" i="1"/>
  <c r="P53" i="1"/>
  <c r="P47" i="1"/>
  <c r="P40" i="1"/>
  <c r="P34" i="1"/>
  <c r="P27" i="1"/>
  <c r="P21" i="1"/>
  <c r="P14" i="1"/>
  <c r="P8" i="1"/>
  <c r="P170" i="1"/>
  <c r="P166" i="1"/>
  <c r="P159" i="1"/>
  <c r="P153" i="1"/>
  <c r="P146" i="1"/>
  <c r="P140" i="1"/>
  <c r="P133" i="1"/>
  <c r="P127" i="1"/>
  <c r="P120" i="1"/>
  <c r="P114" i="1"/>
  <c r="P107" i="1"/>
  <c r="P101" i="1"/>
  <c r="P94" i="1"/>
  <c r="P88" i="1"/>
  <c r="P81" i="1"/>
  <c r="P75" i="1"/>
  <c r="P68" i="1"/>
  <c r="P62" i="1"/>
  <c r="P58" i="1"/>
  <c r="P51" i="1"/>
  <c r="P45" i="1"/>
  <c r="P38" i="1"/>
  <c r="P32" i="1"/>
  <c r="P25" i="1"/>
  <c r="P19" i="1"/>
  <c r="P12" i="1"/>
  <c r="S48" i="1"/>
  <c r="AB47" i="1"/>
  <c r="M14" i="1"/>
  <c r="O23" i="1"/>
  <c r="M23" i="1"/>
  <c r="J23" i="1"/>
  <c r="O174" i="1"/>
  <c r="M174" i="1"/>
  <c r="J21" i="1"/>
  <c r="O21" i="1"/>
  <c r="M21" i="1"/>
  <c r="S24" i="1"/>
  <c r="F23" i="1"/>
  <c r="G23" i="1" s="1"/>
  <c r="AB23" i="1"/>
  <c r="S23" i="1"/>
  <c r="S22" i="1"/>
  <c r="AB21" i="1"/>
  <c r="F21" i="1"/>
  <c r="G21" i="1" s="1"/>
  <c r="S21" i="1"/>
  <c r="S175" i="1"/>
  <c r="AB174" i="1"/>
  <c r="S174" i="1"/>
  <c r="F174" i="1"/>
  <c r="G174" i="1" s="1"/>
  <c r="J172" i="1"/>
  <c r="O172" i="1"/>
  <c r="M172" i="1"/>
  <c r="AB172" i="1"/>
  <c r="S172" i="1"/>
  <c r="F172" i="1"/>
  <c r="G172" i="1" s="1"/>
  <c r="S173" i="1"/>
  <c r="O170" i="1"/>
  <c r="M170" i="1"/>
  <c r="M168" i="1"/>
  <c r="O168" i="1"/>
  <c r="O166" i="1"/>
  <c r="J166" i="1"/>
  <c r="M166" i="1"/>
  <c r="M164" i="1"/>
  <c r="O164" i="1"/>
  <c r="M162" i="1"/>
  <c r="O162" i="1"/>
  <c r="J162" i="1"/>
  <c r="O159" i="1"/>
  <c r="J159" i="1"/>
  <c r="M159" i="1"/>
  <c r="O157" i="1"/>
  <c r="M157" i="1"/>
  <c r="J157" i="1"/>
  <c r="O155" i="1"/>
  <c r="M155" i="1"/>
  <c r="O153" i="1"/>
  <c r="M153" i="1"/>
  <c r="O151" i="1"/>
  <c r="M151" i="1"/>
  <c r="J151" i="1"/>
  <c r="O19" i="1"/>
  <c r="M19" i="1"/>
  <c r="O149" i="1"/>
  <c r="M149" i="1"/>
  <c r="S171" i="1"/>
  <c r="F170" i="1"/>
  <c r="G170" i="1" s="1"/>
  <c r="AB170" i="1"/>
  <c r="S170" i="1"/>
  <c r="S169" i="1"/>
  <c r="AB168" i="1"/>
  <c r="S168" i="1"/>
  <c r="F168" i="1"/>
  <c r="G168" i="1" s="1"/>
  <c r="AB166" i="1"/>
  <c r="F166" i="1"/>
  <c r="G166" i="1" s="1"/>
  <c r="S167" i="1"/>
  <c r="S166" i="1"/>
  <c r="S165" i="1"/>
  <c r="F164" i="1"/>
  <c r="G164" i="1" s="1"/>
  <c r="AB164" i="1"/>
  <c r="S164" i="1"/>
  <c r="S162" i="1"/>
  <c r="AB162" i="1"/>
  <c r="F162" i="1"/>
  <c r="G162" i="1" s="1"/>
  <c r="S163" i="1"/>
  <c r="S160" i="1"/>
  <c r="S159" i="1"/>
  <c r="F159" i="1"/>
  <c r="G159" i="1" s="1"/>
  <c r="AB159" i="1"/>
  <c r="S158" i="1"/>
  <c r="AB157" i="1"/>
  <c r="S157" i="1"/>
  <c r="F157" i="1"/>
  <c r="G157" i="1" s="1"/>
  <c r="S156" i="1"/>
  <c r="AB155" i="1"/>
  <c r="S155" i="1"/>
  <c r="F155" i="1"/>
  <c r="G155" i="1" s="1"/>
  <c r="S20" i="1"/>
  <c r="AB19" i="1"/>
  <c r="S19" i="1"/>
  <c r="F19" i="1"/>
  <c r="G19" i="1" s="1"/>
  <c r="F153" i="1"/>
  <c r="G153" i="1" s="1"/>
  <c r="AB153" i="1"/>
  <c r="S154" i="1"/>
  <c r="S153" i="1"/>
  <c r="S152" i="1"/>
  <c r="AB151" i="1"/>
  <c r="S151" i="1"/>
  <c r="F151" i="1"/>
  <c r="G151" i="1" s="1"/>
  <c r="S150" i="1"/>
  <c r="F149" i="1"/>
  <c r="G149" i="1" s="1"/>
  <c r="AB149" i="1"/>
  <c r="S149" i="1"/>
  <c r="O146" i="1"/>
  <c r="M146" i="1"/>
  <c r="S147" i="1"/>
  <c r="AB146" i="1"/>
  <c r="S146" i="1"/>
  <c r="F146" i="1"/>
  <c r="G146" i="1" s="1"/>
  <c r="O144" i="1"/>
  <c r="M144" i="1"/>
  <c r="J144" i="1"/>
  <c r="AB144" i="1"/>
  <c r="S144" i="1"/>
  <c r="F144" i="1"/>
  <c r="G144" i="1" s="1"/>
  <c r="S145" i="1"/>
  <c r="O142" i="1"/>
  <c r="J142" i="1"/>
  <c r="M142" i="1"/>
  <c r="S143" i="1"/>
  <c r="S142" i="1"/>
  <c r="F142" i="1"/>
  <c r="G142" i="1" s="1"/>
  <c r="AB142" i="1"/>
  <c r="O140" i="1"/>
  <c r="J140" i="1"/>
  <c r="M140" i="1"/>
  <c r="S141" i="1"/>
  <c r="AB140" i="1"/>
  <c r="S140" i="1"/>
  <c r="F140" i="1"/>
  <c r="G140" i="1" s="1"/>
  <c r="J138" i="1"/>
  <c r="M138" i="1"/>
  <c r="O138" i="1"/>
  <c r="F138" i="1"/>
  <c r="G138" i="1" s="1"/>
  <c r="S139" i="1"/>
  <c r="AB138" i="1"/>
  <c r="S138" i="1"/>
  <c r="M136" i="1"/>
  <c r="J136" i="1"/>
  <c r="O136" i="1"/>
  <c r="S137" i="1"/>
  <c r="S136" i="1"/>
  <c r="F136" i="1"/>
  <c r="G136" i="1" s="1"/>
  <c r="AB136" i="1"/>
  <c r="O133" i="1"/>
  <c r="M133" i="1"/>
  <c r="J133" i="1"/>
  <c r="S134" i="1"/>
  <c r="S133" i="1"/>
  <c r="AB133" i="1"/>
  <c r="F133" i="1"/>
  <c r="G133" i="1" s="1"/>
  <c r="J131" i="1"/>
  <c r="M131" i="1"/>
  <c r="O131" i="1"/>
  <c r="F131" i="1"/>
  <c r="G131" i="1" s="1"/>
  <c r="S132" i="1"/>
  <c r="S131" i="1"/>
  <c r="AB131" i="1"/>
  <c r="M129" i="1"/>
  <c r="O129" i="1"/>
  <c r="J129" i="1"/>
  <c r="F129" i="1"/>
  <c r="G129" i="1" s="1"/>
  <c r="S129" i="1"/>
  <c r="AB129" i="1"/>
  <c r="S130" i="1"/>
  <c r="J127" i="1"/>
  <c r="M127" i="1"/>
  <c r="O127" i="1"/>
  <c r="S128" i="1"/>
  <c r="F127" i="1"/>
  <c r="G127" i="1" s="1"/>
  <c r="AB127" i="1"/>
  <c r="S127" i="1"/>
  <c r="M125" i="1"/>
  <c r="O125" i="1"/>
  <c r="S126" i="1"/>
  <c r="S125" i="1"/>
  <c r="F125" i="1"/>
  <c r="G125" i="1" s="1"/>
  <c r="AB125" i="1"/>
  <c r="O123" i="1"/>
  <c r="M123" i="1"/>
  <c r="J123" i="1"/>
  <c r="S123" i="1"/>
  <c r="S124" i="1"/>
  <c r="AB123" i="1"/>
  <c r="M120" i="1"/>
  <c r="O120" i="1"/>
  <c r="J120" i="1"/>
  <c r="S121" i="1"/>
  <c r="AB120" i="1"/>
  <c r="S120" i="1"/>
  <c r="F120" i="1"/>
  <c r="G120" i="1" s="1"/>
  <c r="O118" i="1"/>
  <c r="M118" i="1"/>
  <c r="J118" i="1"/>
  <c r="AB118" i="1"/>
  <c r="S119" i="1"/>
  <c r="S118" i="1"/>
  <c r="F118" i="1"/>
  <c r="G118" i="1" s="1"/>
  <c r="J116" i="1"/>
  <c r="O116" i="1"/>
  <c r="M116" i="1"/>
  <c r="F116" i="1"/>
  <c r="G116" i="1" s="1"/>
  <c r="S116" i="1"/>
  <c r="S117" i="1"/>
  <c r="AB116" i="1"/>
  <c r="M114" i="1"/>
  <c r="O114" i="1"/>
  <c r="J114" i="1"/>
  <c r="S115" i="1"/>
  <c r="AB114" i="1"/>
  <c r="S114" i="1"/>
  <c r="F114" i="1"/>
  <c r="G114" i="1" s="1"/>
  <c r="O112" i="1"/>
  <c r="M112" i="1"/>
  <c r="J112" i="1"/>
  <c r="M110" i="1"/>
  <c r="J110" i="1"/>
  <c r="O110" i="1"/>
  <c r="O107" i="1"/>
  <c r="M107" i="1"/>
  <c r="J107" i="1"/>
  <c r="O105" i="1"/>
  <c r="M105" i="1"/>
  <c r="J105" i="1"/>
  <c r="O103" i="1"/>
  <c r="J103" i="1"/>
  <c r="M103" i="1"/>
  <c r="M101" i="1"/>
  <c r="O101" i="1"/>
  <c r="J101" i="1"/>
  <c r="M99" i="1"/>
  <c r="J99" i="1"/>
  <c r="O99" i="1"/>
  <c r="M97" i="1"/>
  <c r="O97" i="1"/>
  <c r="M94" i="1"/>
  <c r="J94" i="1"/>
  <c r="O94" i="1"/>
  <c r="M92" i="1"/>
  <c r="O92" i="1"/>
  <c r="J92" i="1"/>
  <c r="O90" i="1"/>
  <c r="J90" i="1"/>
  <c r="M90" i="1"/>
  <c r="J88" i="1"/>
  <c r="O88" i="1"/>
  <c r="M88" i="1"/>
  <c r="O16" i="1"/>
  <c r="M16" i="1"/>
  <c r="AB16" i="1"/>
  <c r="F16" i="1"/>
  <c r="G16" i="1" s="1"/>
  <c r="S17" i="1"/>
  <c r="S16" i="1"/>
  <c r="O14" i="1"/>
  <c r="J14" i="1"/>
  <c r="J12" i="1"/>
  <c r="O12" i="1"/>
  <c r="M12" i="1"/>
  <c r="AB112" i="1"/>
  <c r="S112" i="1"/>
  <c r="F112" i="1"/>
  <c r="G112" i="1" s="1"/>
  <c r="S113" i="1"/>
  <c r="S111" i="1"/>
  <c r="F110" i="1"/>
  <c r="G110" i="1" s="1"/>
  <c r="S110" i="1"/>
  <c r="AB110" i="1"/>
  <c r="S108" i="1"/>
  <c r="S107" i="1"/>
  <c r="F107" i="1"/>
  <c r="G107" i="1" s="1"/>
  <c r="AB107" i="1"/>
  <c r="S105" i="1"/>
  <c r="F105" i="1"/>
  <c r="G105" i="1" s="1"/>
  <c r="S106" i="1"/>
  <c r="F103" i="1"/>
  <c r="G103" i="1" s="1"/>
  <c r="S104" i="1"/>
  <c r="AB103" i="1"/>
  <c r="S103" i="1"/>
  <c r="S102" i="1"/>
  <c r="AB101" i="1"/>
  <c r="F101" i="1"/>
  <c r="G101" i="1" s="1"/>
  <c r="S101" i="1"/>
  <c r="F99" i="1"/>
  <c r="G99" i="1" s="1"/>
  <c r="S99" i="1"/>
  <c r="AB99" i="1"/>
  <c r="S100" i="1"/>
  <c r="F97" i="1"/>
  <c r="G97" i="1" s="1"/>
  <c r="AB97" i="1"/>
  <c r="S98" i="1"/>
  <c r="S97" i="1"/>
  <c r="AB94" i="1"/>
  <c r="F94" i="1"/>
  <c r="G94" i="1" s="1"/>
  <c r="S95" i="1"/>
  <c r="S94" i="1"/>
  <c r="S92" i="1"/>
  <c r="AB92" i="1"/>
  <c r="F92" i="1"/>
  <c r="G92" i="1" s="1"/>
  <c r="S93" i="1"/>
  <c r="S90" i="1"/>
  <c r="F90" i="1"/>
  <c r="G90" i="1" s="1"/>
  <c r="S91" i="1"/>
  <c r="AB90" i="1"/>
  <c r="F88" i="1"/>
  <c r="G88" i="1" s="1"/>
  <c r="S89" i="1"/>
  <c r="AB88" i="1"/>
  <c r="S88" i="1"/>
  <c r="M86" i="1"/>
  <c r="J86" i="1"/>
  <c r="O86" i="1"/>
  <c r="S87" i="1"/>
  <c r="F86" i="1"/>
  <c r="G86" i="1" s="1"/>
  <c r="AB86" i="1"/>
  <c r="S86" i="1"/>
  <c r="O84" i="1"/>
  <c r="J84" i="1"/>
  <c r="M84" i="1"/>
  <c r="S85" i="1"/>
  <c r="S84" i="1"/>
  <c r="F84" i="1"/>
  <c r="G84" i="1" s="1"/>
  <c r="AB84" i="1"/>
  <c r="O81" i="1"/>
  <c r="M81" i="1"/>
  <c r="J81" i="1"/>
  <c r="AB81" i="1"/>
  <c r="F81" i="1"/>
  <c r="G81" i="1" s="1"/>
  <c r="S81" i="1"/>
  <c r="S82" i="1"/>
  <c r="O79" i="1"/>
  <c r="M79" i="1"/>
  <c r="J79" i="1"/>
  <c r="F79" i="1"/>
  <c r="G79" i="1" s="1"/>
  <c r="AB79" i="1"/>
  <c r="S79" i="1"/>
  <c r="S80" i="1"/>
  <c r="M77" i="1"/>
  <c r="J77" i="1"/>
  <c r="O77" i="1"/>
  <c r="F77" i="1"/>
  <c r="G77" i="1" s="1"/>
  <c r="S78" i="1"/>
  <c r="S77" i="1"/>
  <c r="AB77" i="1"/>
  <c r="M75" i="1"/>
  <c r="J75" i="1"/>
  <c r="O75" i="1"/>
  <c r="F75" i="1"/>
  <c r="G75" i="1" s="1"/>
  <c r="S76" i="1"/>
  <c r="S75" i="1"/>
  <c r="AB75" i="1"/>
  <c r="J73" i="1"/>
  <c r="M73" i="1"/>
  <c r="O73" i="1"/>
  <c r="AB73" i="1"/>
  <c r="S74" i="1"/>
  <c r="S73" i="1"/>
  <c r="F73" i="1"/>
  <c r="G73" i="1" s="1"/>
  <c r="M71" i="1"/>
  <c r="O71" i="1"/>
  <c r="J71" i="1"/>
  <c r="AB71" i="1"/>
  <c r="S71" i="1"/>
  <c r="S72" i="1"/>
  <c r="F71" i="1"/>
  <c r="M68" i="1"/>
  <c r="O68" i="1"/>
  <c r="J68" i="1"/>
  <c r="S69" i="1"/>
  <c r="F68" i="1"/>
  <c r="G68" i="1" s="1"/>
  <c r="AB68" i="1"/>
  <c r="S68" i="1"/>
  <c r="J66" i="1"/>
  <c r="O66" i="1"/>
  <c r="M66" i="1"/>
  <c r="F66" i="1"/>
  <c r="G66" i="1" s="1"/>
  <c r="AB66" i="1"/>
  <c r="S67" i="1"/>
  <c r="S66" i="1"/>
  <c r="M64" i="1"/>
  <c r="O64" i="1"/>
  <c r="J64" i="1"/>
  <c r="F64" i="1"/>
  <c r="G64" i="1" s="1"/>
  <c r="S65" i="1"/>
  <c r="AB64" i="1"/>
  <c r="S64" i="1"/>
  <c r="M62" i="1"/>
  <c r="J62" i="1"/>
  <c r="O62" i="1"/>
  <c r="F62" i="1"/>
  <c r="G62" i="1" s="1"/>
  <c r="AB62" i="1"/>
  <c r="S63" i="1"/>
  <c r="S62" i="1"/>
  <c r="J60" i="1"/>
  <c r="M60" i="1"/>
  <c r="O60" i="1"/>
  <c r="S60" i="1"/>
  <c r="F60" i="1"/>
  <c r="G60" i="1" s="1"/>
  <c r="AB60" i="1"/>
  <c r="S61" i="1"/>
  <c r="J58" i="1"/>
  <c r="O58" i="1"/>
  <c r="M58" i="1"/>
  <c r="S58" i="1"/>
  <c r="AB58" i="1"/>
  <c r="S59" i="1"/>
  <c r="F58" i="1"/>
  <c r="G58" i="1" s="1"/>
  <c r="J55" i="1"/>
  <c r="O55" i="1"/>
  <c r="M55" i="1"/>
  <c r="S55" i="1"/>
  <c r="F55" i="1"/>
  <c r="G55" i="1" s="1"/>
  <c r="S56" i="1"/>
  <c r="AB55" i="1"/>
  <c r="O53" i="1"/>
  <c r="J53" i="1"/>
  <c r="M53" i="1"/>
  <c r="AB53" i="1"/>
  <c r="S53" i="1"/>
  <c r="S54" i="1"/>
  <c r="F53" i="1"/>
  <c r="G53" i="1" s="1"/>
  <c r="M51" i="1"/>
  <c r="O51" i="1"/>
  <c r="J51" i="1"/>
  <c r="F51" i="1"/>
  <c r="G51" i="1" s="1"/>
  <c r="S51" i="1"/>
  <c r="S52" i="1"/>
  <c r="AB51" i="1"/>
  <c r="J49" i="1"/>
  <c r="O49" i="1"/>
  <c r="M49" i="1"/>
  <c r="S49" i="1"/>
  <c r="AB49" i="1"/>
  <c r="S50" i="1"/>
  <c r="F49" i="1"/>
  <c r="G49" i="1" s="1"/>
  <c r="O47" i="1"/>
  <c r="M47" i="1"/>
  <c r="S47" i="1"/>
  <c r="F47" i="1"/>
  <c r="G47" i="1" s="1"/>
  <c r="M45" i="1"/>
  <c r="O45" i="1"/>
  <c r="S45" i="1"/>
  <c r="F45" i="1"/>
  <c r="G45" i="1" s="1"/>
  <c r="S46" i="1"/>
  <c r="AB45" i="1"/>
  <c r="O42" i="1"/>
  <c r="M42" i="1"/>
  <c r="S43" i="1"/>
  <c r="AB42" i="1"/>
  <c r="S42" i="1"/>
  <c r="F42" i="1"/>
  <c r="G42" i="1" s="1"/>
  <c r="O40" i="1"/>
  <c r="M40" i="1"/>
  <c r="AB40" i="1"/>
  <c r="S41" i="1"/>
  <c r="S40" i="1"/>
  <c r="F40" i="1"/>
  <c r="G40" i="1" s="1"/>
  <c r="O38" i="1"/>
  <c r="M38" i="1"/>
  <c r="AB38" i="1"/>
  <c r="S38" i="1"/>
  <c r="F38" i="1"/>
  <c r="G38" i="1" s="1"/>
  <c r="S39" i="1"/>
  <c r="M36" i="1"/>
  <c r="O36" i="1"/>
  <c r="F36" i="1"/>
  <c r="G36" i="1" s="1"/>
  <c r="S36" i="1"/>
  <c r="AB36" i="1"/>
  <c r="S37" i="1"/>
  <c r="M34" i="1"/>
  <c r="O34" i="1"/>
  <c r="F34" i="1"/>
  <c r="G34" i="1" s="1"/>
  <c r="S34" i="1"/>
  <c r="AB34" i="1"/>
  <c r="S35" i="1"/>
  <c r="M32" i="1"/>
  <c r="O32" i="1"/>
  <c r="AB32" i="1"/>
  <c r="S32" i="1"/>
  <c r="F32" i="1"/>
  <c r="G32" i="1" s="1"/>
  <c r="S33" i="1"/>
  <c r="M29" i="1"/>
  <c r="O29" i="1"/>
  <c r="S30" i="1"/>
  <c r="AB29" i="1"/>
  <c r="S29" i="1"/>
  <c r="F29" i="1"/>
  <c r="G29" i="1" s="1"/>
  <c r="M27" i="1"/>
  <c r="O27" i="1"/>
  <c r="S28" i="1"/>
  <c r="AB27" i="1"/>
  <c r="S27" i="1"/>
  <c r="F27" i="1"/>
  <c r="G27" i="1" s="1"/>
  <c r="O25" i="1"/>
  <c r="M25" i="1"/>
  <c r="S26" i="1"/>
  <c r="AB25" i="1"/>
  <c r="S25" i="1"/>
  <c r="F25" i="1"/>
  <c r="G25" i="1" s="1"/>
  <c r="AB14" i="1"/>
  <c r="S15" i="1"/>
  <c r="S14" i="1"/>
  <c r="F14" i="1"/>
  <c r="G14" i="1" s="1"/>
  <c r="F12" i="1"/>
  <c r="G12" i="1" s="1"/>
  <c r="S13" i="1"/>
  <c r="AB12" i="1"/>
  <c r="S12" i="1"/>
  <c r="O10" i="1"/>
  <c r="M10" i="1"/>
  <c r="J10" i="1"/>
  <c r="S11" i="1"/>
  <c r="S10" i="1"/>
  <c r="F10" i="1"/>
  <c r="G10" i="1" s="1"/>
  <c r="AB10" i="1"/>
  <c r="J8" i="1"/>
  <c r="O8" i="1"/>
  <c r="M8" i="1"/>
  <c r="S8" i="1"/>
  <c r="S9" i="1"/>
  <c r="AB8" i="1"/>
  <c r="F8" i="1"/>
  <c r="G8" i="1" s="1"/>
  <c r="O6" i="1"/>
  <c r="M6" i="1"/>
  <c r="J6" i="1"/>
  <c r="S7" i="1"/>
  <c r="AB6" i="1"/>
  <c r="S6" i="1"/>
  <c r="F6" i="1"/>
  <c r="G6" i="1" s="1"/>
  <c r="G123" i="1"/>
  <c r="B1" i="1"/>
  <c r="C1" i="1" s="1"/>
  <c r="AA6" i="1" s="1"/>
  <c r="G71" i="1"/>
  <c r="E84" i="2" l="1"/>
  <c r="D84" i="2"/>
  <c r="I84" i="2" s="1"/>
  <c r="J84" i="2" s="1"/>
  <c r="K84" i="2" s="1"/>
  <c r="D22" i="2"/>
  <c r="I22" i="2" s="1"/>
  <c r="J22" i="2" s="1"/>
  <c r="K22" i="2" s="1"/>
  <c r="E22" i="2"/>
  <c r="D20" i="2"/>
  <c r="I20" i="2" s="1"/>
  <c r="J20" i="2" s="1"/>
  <c r="K20" i="2" s="1"/>
  <c r="E20" i="2"/>
  <c r="D162" i="2"/>
  <c r="I162" i="2" s="1"/>
  <c r="J162" i="2" s="1"/>
  <c r="K162" i="2" s="1"/>
  <c r="E162" i="2"/>
  <c r="D160" i="2"/>
  <c r="I160" i="2" s="1"/>
  <c r="J160" i="2" s="1"/>
  <c r="K160" i="2" s="1"/>
  <c r="E160" i="2"/>
  <c r="D158" i="2"/>
  <c r="I158" i="2" s="1"/>
  <c r="J158" i="2" s="1"/>
  <c r="K158" i="2" s="1"/>
  <c r="E158" i="2"/>
  <c r="D156" i="2"/>
  <c r="I156" i="2" s="1"/>
  <c r="J156" i="2" s="1"/>
  <c r="K156" i="2" s="1"/>
  <c r="E156" i="2"/>
  <c r="D154" i="2"/>
  <c r="I154" i="2" s="1"/>
  <c r="J154" i="2" s="1"/>
  <c r="K154" i="2" s="1"/>
  <c r="E154" i="2"/>
  <c r="D152" i="2"/>
  <c r="I152" i="2" s="1"/>
  <c r="J152" i="2" s="1"/>
  <c r="K152" i="2" s="1"/>
  <c r="E152" i="2"/>
  <c r="D150" i="2"/>
  <c r="I150" i="2" s="1"/>
  <c r="J150" i="2" s="1"/>
  <c r="K150" i="2" s="1"/>
  <c r="E150" i="2"/>
  <c r="E148" i="2"/>
  <c r="D148" i="2"/>
  <c r="I148" i="2" s="1"/>
  <c r="J148" i="2" s="1"/>
  <c r="K148" i="2" s="1"/>
  <c r="D146" i="2"/>
  <c r="I146" i="2" s="1"/>
  <c r="J146" i="2" s="1"/>
  <c r="K146" i="2" s="1"/>
  <c r="E146" i="2"/>
  <c r="D144" i="2"/>
  <c r="I144" i="2" s="1"/>
  <c r="J144" i="2" s="1"/>
  <c r="K144" i="2" s="1"/>
  <c r="E144" i="2"/>
  <c r="D18" i="2"/>
  <c r="I18" i="2" s="1"/>
  <c r="J18" i="2" s="1"/>
  <c r="K18" i="2" s="1"/>
  <c r="E18" i="2"/>
  <c r="D142" i="2"/>
  <c r="I142" i="2" s="1"/>
  <c r="J142" i="2" s="1"/>
  <c r="K142" i="2" s="1"/>
  <c r="E142" i="2"/>
  <c r="D140" i="2"/>
  <c r="I140" i="2" s="1"/>
  <c r="J140" i="2" s="1"/>
  <c r="K140" i="2" s="1"/>
  <c r="E140" i="2"/>
  <c r="D138" i="2"/>
  <c r="I138" i="2" s="1"/>
  <c r="J138" i="2" s="1"/>
  <c r="K138" i="2" s="1"/>
  <c r="E138" i="2"/>
  <c r="D136" i="2"/>
  <c r="I136" i="2" s="1"/>
  <c r="J136" i="2" s="1"/>
  <c r="K136" i="2" s="1"/>
  <c r="E136" i="2"/>
  <c r="D134" i="2"/>
  <c r="I134" i="2" s="1"/>
  <c r="J134" i="2" s="1"/>
  <c r="K134" i="2" s="1"/>
  <c r="E134" i="2"/>
  <c r="D132" i="2"/>
  <c r="I132" i="2" s="1"/>
  <c r="J132" i="2" s="1"/>
  <c r="K132" i="2" s="1"/>
  <c r="E132" i="2"/>
  <c r="D130" i="2"/>
  <c r="I130" i="2" s="1"/>
  <c r="J130" i="2" s="1"/>
  <c r="K130" i="2" s="1"/>
  <c r="E130" i="2"/>
  <c r="E128" i="2"/>
  <c r="D128" i="2"/>
  <c r="I128" i="2" s="1"/>
  <c r="J128" i="2" s="1"/>
  <c r="K128" i="2" s="1"/>
  <c r="D126" i="2"/>
  <c r="I126" i="2" s="1"/>
  <c r="J126" i="2" s="1"/>
  <c r="K126" i="2" s="1"/>
  <c r="E126" i="2"/>
  <c r="E124" i="2"/>
  <c r="D124" i="2"/>
  <c r="I124" i="2" s="1"/>
  <c r="J124" i="2" s="1"/>
  <c r="K124" i="2" s="1"/>
  <c r="E122" i="2"/>
  <c r="D122" i="2"/>
  <c r="I122" i="2" s="1"/>
  <c r="J122" i="2" s="1"/>
  <c r="K122" i="2" s="1"/>
  <c r="D120" i="2"/>
  <c r="I120" i="2" s="1"/>
  <c r="J120" i="2" s="1"/>
  <c r="K120" i="2" s="1"/>
  <c r="E120" i="2"/>
  <c r="E118" i="2"/>
  <c r="D118" i="2"/>
  <c r="I118" i="2" s="1"/>
  <c r="J118" i="2" s="1"/>
  <c r="K118" i="2" s="1"/>
  <c r="D116" i="2"/>
  <c r="I116" i="2" s="1"/>
  <c r="J116" i="2" s="1"/>
  <c r="K116" i="2" s="1"/>
  <c r="E116" i="2"/>
  <c r="E114" i="2"/>
  <c r="D114" i="2"/>
  <c r="I114" i="2" s="1"/>
  <c r="J114" i="2" s="1"/>
  <c r="K114" i="2" s="1"/>
  <c r="D112" i="2"/>
  <c r="I112" i="2" s="1"/>
  <c r="J112" i="2" s="1"/>
  <c r="K112" i="2" s="1"/>
  <c r="E112" i="2"/>
  <c r="D110" i="2"/>
  <c r="I110" i="2" s="1"/>
  <c r="J110" i="2" s="1"/>
  <c r="K110" i="2" s="1"/>
  <c r="E110" i="2"/>
  <c r="D108" i="2"/>
  <c r="I108" i="2" s="1"/>
  <c r="J108" i="2" s="1"/>
  <c r="K108" i="2" s="1"/>
  <c r="E108" i="2"/>
  <c r="D106" i="2"/>
  <c r="I106" i="2" s="1"/>
  <c r="J106" i="2" s="1"/>
  <c r="K106" i="2" s="1"/>
  <c r="E106" i="2"/>
  <c r="D16" i="2"/>
  <c r="I16" i="2" s="1"/>
  <c r="J16" i="2" s="1"/>
  <c r="K16" i="2" s="1"/>
  <c r="E16" i="2"/>
  <c r="D104" i="2"/>
  <c r="I104" i="2" s="1"/>
  <c r="J104" i="2" s="1"/>
  <c r="K104" i="2" s="1"/>
  <c r="E104" i="2"/>
  <c r="D102" i="2"/>
  <c r="I102" i="2" s="1"/>
  <c r="J102" i="2" s="1"/>
  <c r="K102" i="2" s="1"/>
  <c r="E102" i="2"/>
  <c r="D100" i="2"/>
  <c r="I100" i="2" s="1"/>
  <c r="J100" i="2" s="1"/>
  <c r="K100" i="2" s="1"/>
  <c r="E100" i="2"/>
  <c r="E98" i="2"/>
  <c r="D98" i="2"/>
  <c r="I98" i="2" s="1"/>
  <c r="J98" i="2" s="1"/>
  <c r="K98" i="2" s="1"/>
  <c r="D96" i="2"/>
  <c r="I96" i="2" s="1"/>
  <c r="J96" i="2" s="1"/>
  <c r="K96" i="2" s="1"/>
  <c r="E96" i="2"/>
  <c r="E94" i="2"/>
  <c r="D94" i="2"/>
  <c r="I94" i="2" s="1"/>
  <c r="J94" i="2" s="1"/>
  <c r="K94" i="2" s="1"/>
  <c r="D92" i="2"/>
  <c r="I92" i="2" s="1"/>
  <c r="J92" i="2" s="1"/>
  <c r="K92" i="2" s="1"/>
  <c r="E92" i="2"/>
  <c r="D90" i="2"/>
  <c r="I90" i="2" s="1"/>
  <c r="J90" i="2" s="1"/>
  <c r="K90" i="2" s="1"/>
  <c r="E90" i="2"/>
  <c r="E88" i="2"/>
  <c r="D88" i="2"/>
  <c r="I88" i="2" s="1"/>
  <c r="J88" i="2" s="1"/>
  <c r="K88" i="2" s="1"/>
  <c r="D86" i="2"/>
  <c r="I86" i="2" s="1"/>
  <c r="J86" i="2" s="1"/>
  <c r="K86" i="2" s="1"/>
  <c r="E86" i="2"/>
  <c r="F84" i="2"/>
  <c r="U90" i="1" s="1"/>
  <c r="G84" i="2"/>
  <c r="X90" i="1" s="1"/>
  <c r="D82" i="2"/>
  <c r="I82" i="2" s="1"/>
  <c r="J82" i="2" s="1"/>
  <c r="K82" i="2" s="1"/>
  <c r="E82" i="2"/>
  <c r="D80" i="2"/>
  <c r="I80" i="2" s="1"/>
  <c r="J80" i="2" s="1"/>
  <c r="K80" i="2" s="1"/>
  <c r="E80" i="2"/>
  <c r="D78" i="2"/>
  <c r="I78" i="2" s="1"/>
  <c r="J78" i="2" s="1"/>
  <c r="K78" i="2" s="1"/>
  <c r="E78" i="2"/>
  <c r="D76" i="2"/>
  <c r="I76" i="2" s="1"/>
  <c r="J76" i="2" s="1"/>
  <c r="K76" i="2" s="1"/>
  <c r="E76" i="2"/>
  <c r="D74" i="2"/>
  <c r="I74" i="2" s="1"/>
  <c r="J74" i="2" s="1"/>
  <c r="K74" i="2" s="1"/>
  <c r="E74" i="2"/>
  <c r="D72" i="2"/>
  <c r="I72" i="2" s="1"/>
  <c r="J72" i="2" s="1"/>
  <c r="K72" i="2" s="1"/>
  <c r="E72" i="2"/>
  <c r="D70" i="2"/>
  <c r="I70" i="2" s="1"/>
  <c r="J70" i="2" s="1"/>
  <c r="K70" i="2" s="1"/>
  <c r="E70" i="2"/>
  <c r="D68" i="2"/>
  <c r="I68" i="2" s="1"/>
  <c r="J68" i="2" s="1"/>
  <c r="K68" i="2" s="1"/>
  <c r="E68" i="2"/>
  <c r="D66" i="2"/>
  <c r="I66" i="2" s="1"/>
  <c r="J66" i="2" s="1"/>
  <c r="K66" i="2" s="1"/>
  <c r="E66" i="2"/>
  <c r="D64" i="2"/>
  <c r="I64" i="2" s="1"/>
  <c r="J64" i="2" s="1"/>
  <c r="K64" i="2" s="1"/>
  <c r="E64" i="2"/>
  <c r="D62" i="2"/>
  <c r="I62" i="2" s="1"/>
  <c r="J62" i="2" s="1"/>
  <c r="K62" i="2" s="1"/>
  <c r="E62" i="2"/>
  <c r="D60" i="2"/>
  <c r="I60" i="2" s="1"/>
  <c r="J60" i="2" s="1"/>
  <c r="K60" i="2" s="1"/>
  <c r="E60" i="2"/>
  <c r="D58" i="2"/>
  <c r="I58" i="2" s="1"/>
  <c r="J58" i="2" s="1"/>
  <c r="K58" i="2" s="1"/>
  <c r="E58" i="2"/>
  <c r="D56" i="2"/>
  <c r="I56" i="2" s="1"/>
  <c r="J56" i="2" s="1"/>
  <c r="K56" i="2" s="1"/>
  <c r="E56" i="2"/>
  <c r="D54" i="2"/>
  <c r="I54" i="2" s="1"/>
  <c r="J54" i="2" s="1"/>
  <c r="K54" i="2" s="1"/>
  <c r="E54" i="2"/>
  <c r="D52" i="2"/>
  <c r="I52" i="2" s="1"/>
  <c r="J52" i="2" s="1"/>
  <c r="K52" i="2" s="1"/>
  <c r="E52" i="2"/>
  <c r="D50" i="2"/>
  <c r="I50" i="2" s="1"/>
  <c r="J50" i="2" s="1"/>
  <c r="K50" i="2" s="1"/>
  <c r="E50" i="2"/>
  <c r="D48" i="2"/>
  <c r="I48" i="2" s="1"/>
  <c r="J48" i="2" s="1"/>
  <c r="K48" i="2" s="1"/>
  <c r="E48" i="2"/>
  <c r="D46" i="2"/>
  <c r="I46" i="2" s="1"/>
  <c r="J46" i="2" s="1"/>
  <c r="K46" i="2" s="1"/>
  <c r="E46" i="2"/>
  <c r="D44" i="2"/>
  <c r="I44" i="2" s="1"/>
  <c r="J44" i="2" s="1"/>
  <c r="K44" i="2" s="1"/>
  <c r="E44" i="2"/>
  <c r="D42" i="2"/>
  <c r="I42" i="2" s="1"/>
  <c r="J42" i="2" s="1"/>
  <c r="K42" i="2" s="1"/>
  <c r="E42" i="2"/>
  <c r="E40" i="2"/>
  <c r="D40" i="2"/>
  <c r="I40" i="2" s="1"/>
  <c r="J40" i="2" s="1"/>
  <c r="K40" i="2" s="1"/>
  <c r="D38" i="2"/>
  <c r="I38" i="2" s="1"/>
  <c r="J38" i="2" s="1"/>
  <c r="K38" i="2" s="1"/>
  <c r="E38" i="2"/>
  <c r="D36" i="2"/>
  <c r="I36" i="2" s="1"/>
  <c r="J36" i="2" s="1"/>
  <c r="K36" i="2" s="1"/>
  <c r="E36" i="2"/>
  <c r="E34" i="2"/>
  <c r="D34" i="2"/>
  <c r="I34" i="2" s="1"/>
  <c r="J34" i="2" s="1"/>
  <c r="K34" i="2" s="1"/>
  <c r="E32" i="2"/>
  <c r="D32" i="2"/>
  <c r="I32" i="2" s="1"/>
  <c r="J32" i="2" s="1"/>
  <c r="K32" i="2" s="1"/>
  <c r="E30" i="2"/>
  <c r="D30" i="2"/>
  <c r="I30" i="2" s="1"/>
  <c r="J30" i="2" s="1"/>
  <c r="K30" i="2" s="1"/>
  <c r="E28" i="2"/>
  <c r="D28" i="2"/>
  <c r="I28" i="2" s="1"/>
  <c r="J28" i="2" s="1"/>
  <c r="K28" i="2" s="1"/>
  <c r="E26" i="2"/>
  <c r="D26" i="2"/>
  <c r="I26" i="2" s="1"/>
  <c r="J26" i="2" s="1"/>
  <c r="K26" i="2" s="1"/>
  <c r="E24" i="2"/>
  <c r="D24" i="2"/>
  <c r="I24" i="2" s="1"/>
  <c r="J24" i="2" s="1"/>
  <c r="K24" i="2" s="1"/>
  <c r="D14" i="2"/>
  <c r="I14" i="2" s="1"/>
  <c r="J14" i="2" s="1"/>
  <c r="K14" i="2" s="1"/>
  <c r="E14" i="2"/>
  <c r="D12" i="2"/>
  <c r="I12" i="2" s="1"/>
  <c r="J12" i="2" s="1"/>
  <c r="K12" i="2" s="1"/>
  <c r="E12" i="2"/>
  <c r="E10" i="2"/>
  <c r="D10" i="2"/>
  <c r="I10" i="2" s="1"/>
  <c r="J10" i="2" s="1"/>
  <c r="K10" i="2" s="1"/>
  <c r="D8" i="2"/>
  <c r="I8" i="2" s="1"/>
  <c r="J8" i="2" s="1"/>
  <c r="K8" i="2" s="1"/>
  <c r="E8" i="2"/>
  <c r="D6" i="2"/>
  <c r="I6" i="2" s="1"/>
  <c r="J6" i="2" s="1"/>
  <c r="K6" i="2" s="1"/>
  <c r="L6" i="2" s="1"/>
  <c r="AA8" i="1"/>
  <c r="AA19" i="1"/>
  <c r="AA27" i="1"/>
  <c r="AA32" i="1"/>
  <c r="AA40" i="1"/>
  <c r="AA47" i="1"/>
  <c r="AA55" i="1"/>
  <c r="AA10" i="1"/>
  <c r="AA16" i="1"/>
  <c r="AA21" i="1"/>
  <c r="AA29" i="1"/>
  <c r="AA34" i="1"/>
  <c r="AA38" i="1"/>
  <c r="AA42" i="1"/>
  <c r="AA49" i="1"/>
  <c r="AA53" i="1"/>
  <c r="AA58" i="1"/>
  <c r="AA62" i="1"/>
  <c r="AA110" i="1"/>
  <c r="AA112" i="1"/>
  <c r="AA168" i="1"/>
  <c r="AA14" i="1"/>
  <c r="AA25" i="1"/>
  <c r="AA36" i="1"/>
  <c r="AA45" i="1"/>
  <c r="AA51" i="1"/>
  <c r="AA60" i="1"/>
  <c r="AA114" i="1"/>
  <c r="AA116" i="1"/>
  <c r="AA118" i="1"/>
  <c r="AA120" i="1"/>
  <c r="AA123" i="1"/>
  <c r="AA125" i="1"/>
  <c r="AA129" i="1"/>
  <c r="AA131" i="1"/>
  <c r="AA133" i="1"/>
  <c r="AA136" i="1"/>
  <c r="AA138" i="1"/>
  <c r="AA140" i="1"/>
  <c r="AA142" i="1"/>
  <c r="AA144" i="1"/>
  <c r="AA146" i="1"/>
  <c r="AA149" i="1"/>
  <c r="AA151" i="1"/>
  <c r="AA153" i="1"/>
  <c r="AA155" i="1"/>
  <c r="AA157" i="1"/>
  <c r="AA159" i="1"/>
  <c r="AA162" i="1"/>
  <c r="AA164" i="1"/>
  <c r="AA166" i="1"/>
  <c r="AA174" i="1"/>
  <c r="AA170" i="1"/>
  <c r="AA172" i="1"/>
  <c r="AA12" i="1"/>
  <c r="AA23" i="1"/>
  <c r="AA64" i="1"/>
  <c r="AA66" i="1"/>
  <c r="AA68" i="1"/>
  <c r="AA71" i="1"/>
  <c r="AA73" i="1"/>
  <c r="AA75" i="1"/>
  <c r="AA77" i="1"/>
  <c r="AA79" i="1"/>
  <c r="AA81" i="1"/>
  <c r="AA84" i="1"/>
  <c r="AA86" i="1"/>
  <c r="AA88" i="1"/>
  <c r="AA90" i="1"/>
  <c r="AA92" i="1"/>
  <c r="AA94" i="1"/>
  <c r="AA97" i="1"/>
  <c r="AA99" i="1"/>
  <c r="AA101" i="1"/>
  <c r="AA103" i="1"/>
  <c r="AA105" i="1"/>
  <c r="AA107" i="1"/>
  <c r="AA127" i="1"/>
  <c r="L22" i="2" l="1"/>
  <c r="U24" i="1" s="1"/>
  <c r="M22" i="2"/>
  <c r="X24" i="1" s="1"/>
  <c r="F22" i="2"/>
  <c r="U23" i="1" s="1"/>
  <c r="G22" i="2"/>
  <c r="X23" i="1" s="1"/>
  <c r="L20" i="2"/>
  <c r="U22" i="1" s="1"/>
  <c r="M20" i="2"/>
  <c r="X22" i="1" s="1"/>
  <c r="F20" i="2"/>
  <c r="U21" i="1" s="1"/>
  <c r="G20" i="2"/>
  <c r="X21" i="1" s="1"/>
  <c r="L162" i="2"/>
  <c r="U175" i="1" s="1"/>
  <c r="M162" i="2"/>
  <c r="X175" i="1" s="1"/>
  <c r="F162" i="2"/>
  <c r="U174" i="1" s="1"/>
  <c r="G162" i="2"/>
  <c r="X174" i="1" s="1"/>
  <c r="L160" i="2"/>
  <c r="U173" i="1" s="1"/>
  <c r="M160" i="2"/>
  <c r="X173" i="1" s="1"/>
  <c r="F160" i="2"/>
  <c r="U172" i="1" s="1"/>
  <c r="G160" i="2"/>
  <c r="X172" i="1" s="1"/>
  <c r="L158" i="2"/>
  <c r="U171" i="1" s="1"/>
  <c r="M158" i="2"/>
  <c r="X171" i="1" s="1"/>
  <c r="F158" i="2"/>
  <c r="U170" i="1" s="1"/>
  <c r="G158" i="2"/>
  <c r="X170" i="1" s="1"/>
  <c r="L156" i="2"/>
  <c r="U169" i="1" s="1"/>
  <c r="M156" i="2"/>
  <c r="X169" i="1" s="1"/>
  <c r="F156" i="2"/>
  <c r="U168" i="1" s="1"/>
  <c r="G156" i="2"/>
  <c r="X168" i="1" s="1"/>
  <c r="L154" i="2"/>
  <c r="U167" i="1" s="1"/>
  <c r="M154" i="2"/>
  <c r="X167" i="1" s="1"/>
  <c r="F154" i="2"/>
  <c r="U166" i="1" s="1"/>
  <c r="G154" i="2"/>
  <c r="X166" i="1" s="1"/>
  <c r="L152" i="2"/>
  <c r="U165" i="1" s="1"/>
  <c r="M152" i="2"/>
  <c r="X165" i="1" s="1"/>
  <c r="F152" i="2"/>
  <c r="U164" i="1" s="1"/>
  <c r="G152" i="2"/>
  <c r="X164" i="1" s="1"/>
  <c r="L150" i="2"/>
  <c r="U163" i="1" s="1"/>
  <c r="M150" i="2"/>
  <c r="X163" i="1" s="1"/>
  <c r="G150" i="2"/>
  <c r="X162" i="1" s="1"/>
  <c r="F150" i="2"/>
  <c r="U162" i="1" s="1"/>
  <c r="G148" i="2"/>
  <c r="X159" i="1" s="1"/>
  <c r="F148" i="2"/>
  <c r="U159" i="1" s="1"/>
  <c r="M148" i="2"/>
  <c r="X160" i="1" s="1"/>
  <c r="L148" i="2"/>
  <c r="U160" i="1" s="1"/>
  <c r="M146" i="2"/>
  <c r="X158" i="1" s="1"/>
  <c r="L146" i="2"/>
  <c r="U158" i="1" s="1"/>
  <c r="F146" i="2"/>
  <c r="U157" i="1" s="1"/>
  <c r="G146" i="2"/>
  <c r="X157" i="1" s="1"/>
  <c r="L144" i="2"/>
  <c r="U156" i="1" s="1"/>
  <c r="M144" i="2"/>
  <c r="X156" i="1" s="1"/>
  <c r="F144" i="2"/>
  <c r="U155" i="1" s="1"/>
  <c r="G144" i="2"/>
  <c r="X155" i="1" s="1"/>
  <c r="L18" i="2"/>
  <c r="U20" i="1" s="1"/>
  <c r="M18" i="2"/>
  <c r="X20" i="1" s="1"/>
  <c r="F18" i="2"/>
  <c r="U19" i="1" s="1"/>
  <c r="G18" i="2"/>
  <c r="X19" i="1" s="1"/>
  <c r="M142" i="2"/>
  <c r="X154" i="1" s="1"/>
  <c r="L142" i="2"/>
  <c r="U154" i="1" s="1"/>
  <c r="G142" i="2"/>
  <c r="X153" i="1" s="1"/>
  <c r="F142" i="2"/>
  <c r="U153" i="1" s="1"/>
  <c r="L140" i="2"/>
  <c r="U152" i="1" s="1"/>
  <c r="M140" i="2"/>
  <c r="X152" i="1" s="1"/>
  <c r="F140" i="2"/>
  <c r="U151" i="1" s="1"/>
  <c r="G140" i="2"/>
  <c r="X151" i="1" s="1"/>
  <c r="M138" i="2"/>
  <c r="X150" i="1" s="1"/>
  <c r="L138" i="2"/>
  <c r="U150" i="1" s="1"/>
  <c r="F138" i="2"/>
  <c r="U149" i="1" s="1"/>
  <c r="G138" i="2"/>
  <c r="X149" i="1" s="1"/>
  <c r="L136" i="2"/>
  <c r="U147" i="1" s="1"/>
  <c r="M136" i="2"/>
  <c r="X147" i="1" s="1"/>
  <c r="F136" i="2"/>
  <c r="U146" i="1" s="1"/>
  <c r="G136" i="2"/>
  <c r="X146" i="1" s="1"/>
  <c r="L134" i="2"/>
  <c r="U145" i="1" s="1"/>
  <c r="M134" i="2"/>
  <c r="X145" i="1" s="1"/>
  <c r="F134" i="2"/>
  <c r="U144" i="1" s="1"/>
  <c r="G134" i="2"/>
  <c r="X144" i="1" s="1"/>
  <c r="L132" i="2"/>
  <c r="U143" i="1" s="1"/>
  <c r="M132" i="2"/>
  <c r="X143" i="1" s="1"/>
  <c r="F132" i="2"/>
  <c r="U142" i="1" s="1"/>
  <c r="G132" i="2"/>
  <c r="X142" i="1" s="1"/>
  <c r="L130" i="2"/>
  <c r="U141" i="1" s="1"/>
  <c r="M130" i="2"/>
  <c r="X141" i="1" s="1"/>
  <c r="F130" i="2"/>
  <c r="U140" i="1" s="1"/>
  <c r="G130" i="2"/>
  <c r="X140" i="1" s="1"/>
  <c r="G128" i="2"/>
  <c r="X138" i="1" s="1"/>
  <c r="F128" i="2"/>
  <c r="U138" i="1" s="1"/>
  <c r="L128" i="2"/>
  <c r="U139" i="1" s="1"/>
  <c r="M128" i="2"/>
  <c r="X139" i="1" s="1"/>
  <c r="L126" i="2"/>
  <c r="U137" i="1" s="1"/>
  <c r="M126" i="2"/>
  <c r="X137" i="1" s="1"/>
  <c r="F126" i="2"/>
  <c r="U136" i="1" s="1"/>
  <c r="G126" i="2"/>
  <c r="X136" i="1" s="1"/>
  <c r="G124" i="2"/>
  <c r="X133" i="1" s="1"/>
  <c r="F124" i="2"/>
  <c r="U133" i="1" s="1"/>
  <c r="L124" i="2"/>
  <c r="U134" i="1" s="1"/>
  <c r="M124" i="2"/>
  <c r="X134" i="1" s="1"/>
  <c r="G122" i="2"/>
  <c r="X131" i="1" s="1"/>
  <c r="F122" i="2"/>
  <c r="U131" i="1" s="1"/>
  <c r="L122" i="2"/>
  <c r="U132" i="1" s="1"/>
  <c r="M122" i="2"/>
  <c r="X132" i="1" s="1"/>
  <c r="L120" i="2"/>
  <c r="U130" i="1" s="1"/>
  <c r="M120" i="2"/>
  <c r="X130" i="1" s="1"/>
  <c r="F120" i="2"/>
  <c r="U129" i="1" s="1"/>
  <c r="G120" i="2"/>
  <c r="X129" i="1" s="1"/>
  <c r="G118" i="2"/>
  <c r="X127" i="1" s="1"/>
  <c r="F118" i="2"/>
  <c r="U127" i="1" s="1"/>
  <c r="L118" i="2"/>
  <c r="U128" i="1" s="1"/>
  <c r="M118" i="2"/>
  <c r="X128" i="1" s="1"/>
  <c r="L116" i="2"/>
  <c r="U126" i="1" s="1"/>
  <c r="M116" i="2"/>
  <c r="X126" i="1" s="1"/>
  <c r="F116" i="2"/>
  <c r="U125" i="1" s="1"/>
  <c r="G116" i="2"/>
  <c r="X125" i="1" s="1"/>
  <c r="F114" i="2"/>
  <c r="U123" i="1" s="1"/>
  <c r="G114" i="2"/>
  <c r="X123" i="1" s="1"/>
  <c r="L114" i="2"/>
  <c r="U124" i="1" s="1"/>
  <c r="M114" i="2"/>
  <c r="X124" i="1" s="1"/>
  <c r="L112" i="2"/>
  <c r="U121" i="1" s="1"/>
  <c r="M112" i="2"/>
  <c r="X121" i="1" s="1"/>
  <c r="G112" i="2"/>
  <c r="X120" i="1" s="1"/>
  <c r="F112" i="2"/>
  <c r="U120" i="1" s="1"/>
  <c r="L110" i="2"/>
  <c r="U119" i="1" s="1"/>
  <c r="M110" i="2"/>
  <c r="X119" i="1" s="1"/>
  <c r="F110" i="2"/>
  <c r="U118" i="1" s="1"/>
  <c r="G110" i="2"/>
  <c r="X118" i="1" s="1"/>
  <c r="L108" i="2"/>
  <c r="U117" i="1" s="1"/>
  <c r="M108" i="2"/>
  <c r="X117" i="1" s="1"/>
  <c r="F108" i="2"/>
  <c r="U116" i="1" s="1"/>
  <c r="G108" i="2"/>
  <c r="X116" i="1" s="1"/>
  <c r="L106" i="2"/>
  <c r="U115" i="1" s="1"/>
  <c r="M106" i="2"/>
  <c r="X115" i="1" s="1"/>
  <c r="F106" i="2"/>
  <c r="U114" i="1" s="1"/>
  <c r="G106" i="2"/>
  <c r="X114" i="1" s="1"/>
  <c r="L16" i="2"/>
  <c r="U17" i="1" s="1"/>
  <c r="M16" i="2"/>
  <c r="X17" i="1" s="1"/>
  <c r="F16" i="2"/>
  <c r="U16" i="1" s="1"/>
  <c r="G16" i="2"/>
  <c r="X16" i="1" s="1"/>
  <c r="L84" i="2"/>
  <c r="U91" i="1" s="1"/>
  <c r="T91" i="1" s="1"/>
  <c r="M84" i="2"/>
  <c r="X91" i="1" s="1"/>
  <c r="L104" i="2"/>
  <c r="U113" i="1" s="1"/>
  <c r="M104" i="2"/>
  <c r="X113" i="1" s="1"/>
  <c r="F104" i="2"/>
  <c r="U112" i="1" s="1"/>
  <c r="G104" i="2"/>
  <c r="X112" i="1" s="1"/>
  <c r="L102" i="2"/>
  <c r="U111" i="1" s="1"/>
  <c r="M102" i="2"/>
  <c r="X111" i="1" s="1"/>
  <c r="F102" i="2"/>
  <c r="U110" i="1" s="1"/>
  <c r="G102" i="2"/>
  <c r="X110" i="1" s="1"/>
  <c r="L100" i="2"/>
  <c r="U108" i="1" s="1"/>
  <c r="M100" i="2"/>
  <c r="X108" i="1" s="1"/>
  <c r="F100" i="2"/>
  <c r="U107" i="1" s="1"/>
  <c r="G100" i="2"/>
  <c r="X107" i="1" s="1"/>
  <c r="F98" i="2"/>
  <c r="U105" i="1" s="1"/>
  <c r="G98" i="2"/>
  <c r="X105" i="1" s="1"/>
  <c r="L98" i="2"/>
  <c r="U106" i="1" s="1"/>
  <c r="M98" i="2"/>
  <c r="X106" i="1" s="1"/>
  <c r="L96" i="2"/>
  <c r="U104" i="1" s="1"/>
  <c r="M96" i="2"/>
  <c r="X104" i="1" s="1"/>
  <c r="F96" i="2"/>
  <c r="U103" i="1" s="1"/>
  <c r="G96" i="2"/>
  <c r="X103" i="1" s="1"/>
  <c r="G94" i="2"/>
  <c r="X101" i="1" s="1"/>
  <c r="F94" i="2"/>
  <c r="U101" i="1" s="1"/>
  <c r="L94" i="2"/>
  <c r="U102" i="1" s="1"/>
  <c r="M94" i="2"/>
  <c r="X102" i="1" s="1"/>
  <c r="L92" i="2"/>
  <c r="U100" i="1" s="1"/>
  <c r="M92" i="2"/>
  <c r="X100" i="1" s="1"/>
  <c r="F92" i="2"/>
  <c r="U99" i="1" s="1"/>
  <c r="G92" i="2"/>
  <c r="X99" i="1" s="1"/>
  <c r="L90" i="2"/>
  <c r="U98" i="1" s="1"/>
  <c r="M90" i="2"/>
  <c r="X98" i="1" s="1"/>
  <c r="G90" i="2"/>
  <c r="X97" i="1" s="1"/>
  <c r="F90" i="2"/>
  <c r="U97" i="1" s="1"/>
  <c r="G88" i="2"/>
  <c r="X94" i="1" s="1"/>
  <c r="F88" i="2"/>
  <c r="U94" i="1" s="1"/>
  <c r="L88" i="2"/>
  <c r="U95" i="1" s="1"/>
  <c r="M88" i="2"/>
  <c r="X95" i="1" s="1"/>
  <c r="L86" i="2"/>
  <c r="U93" i="1" s="1"/>
  <c r="M86" i="2"/>
  <c r="X93" i="1" s="1"/>
  <c r="G86" i="2"/>
  <c r="X92" i="1" s="1"/>
  <c r="F86" i="2"/>
  <c r="U92" i="1" s="1"/>
  <c r="T90" i="1"/>
  <c r="V90" i="1"/>
  <c r="W90" i="1" s="1"/>
  <c r="Y90" i="1"/>
  <c r="L82" i="2"/>
  <c r="U89" i="1" s="1"/>
  <c r="M82" i="2"/>
  <c r="X89" i="1" s="1"/>
  <c r="F82" i="2"/>
  <c r="U88" i="1" s="1"/>
  <c r="G82" i="2"/>
  <c r="X88" i="1" s="1"/>
  <c r="L80" i="2"/>
  <c r="U87" i="1" s="1"/>
  <c r="M80" i="2"/>
  <c r="X87" i="1" s="1"/>
  <c r="F80" i="2"/>
  <c r="U86" i="1" s="1"/>
  <c r="G80" i="2"/>
  <c r="X86" i="1" s="1"/>
  <c r="L78" i="2"/>
  <c r="U85" i="1" s="1"/>
  <c r="M78" i="2"/>
  <c r="X85" i="1" s="1"/>
  <c r="F78" i="2"/>
  <c r="U84" i="1" s="1"/>
  <c r="G78" i="2"/>
  <c r="X84" i="1" s="1"/>
  <c r="L76" i="2"/>
  <c r="U82" i="1" s="1"/>
  <c r="M76" i="2"/>
  <c r="X82" i="1" s="1"/>
  <c r="F76" i="2"/>
  <c r="U81" i="1" s="1"/>
  <c r="G76" i="2"/>
  <c r="X81" i="1" s="1"/>
  <c r="L74" i="2"/>
  <c r="U80" i="1" s="1"/>
  <c r="M74" i="2"/>
  <c r="X80" i="1" s="1"/>
  <c r="F74" i="2"/>
  <c r="U79" i="1" s="1"/>
  <c r="G74" i="2"/>
  <c r="X79" i="1" s="1"/>
  <c r="L72" i="2"/>
  <c r="U78" i="1" s="1"/>
  <c r="M72" i="2"/>
  <c r="X78" i="1" s="1"/>
  <c r="F72" i="2"/>
  <c r="U77" i="1" s="1"/>
  <c r="G72" i="2"/>
  <c r="X77" i="1" s="1"/>
  <c r="L70" i="2"/>
  <c r="U76" i="1" s="1"/>
  <c r="M70" i="2"/>
  <c r="X76" i="1" s="1"/>
  <c r="F70" i="2"/>
  <c r="U75" i="1" s="1"/>
  <c r="G70" i="2"/>
  <c r="X75" i="1" s="1"/>
  <c r="L68" i="2"/>
  <c r="U74" i="1" s="1"/>
  <c r="M68" i="2"/>
  <c r="X74" i="1" s="1"/>
  <c r="F68" i="2"/>
  <c r="U73" i="1" s="1"/>
  <c r="G68" i="2"/>
  <c r="X73" i="1" s="1"/>
  <c r="L66" i="2"/>
  <c r="U72" i="1" s="1"/>
  <c r="M66" i="2"/>
  <c r="X72" i="1" s="1"/>
  <c r="F66" i="2"/>
  <c r="U71" i="1" s="1"/>
  <c r="G66" i="2"/>
  <c r="X71" i="1" s="1"/>
  <c r="L64" i="2"/>
  <c r="U69" i="1" s="1"/>
  <c r="M64" i="2"/>
  <c r="X69" i="1" s="1"/>
  <c r="F64" i="2"/>
  <c r="U68" i="1" s="1"/>
  <c r="G64" i="2"/>
  <c r="X68" i="1" s="1"/>
  <c r="L62" i="2"/>
  <c r="U67" i="1" s="1"/>
  <c r="M62" i="2"/>
  <c r="X67" i="1" s="1"/>
  <c r="F62" i="2"/>
  <c r="U66" i="1" s="1"/>
  <c r="G62" i="2"/>
  <c r="X66" i="1" s="1"/>
  <c r="L60" i="2"/>
  <c r="U65" i="1" s="1"/>
  <c r="M60" i="2"/>
  <c r="X65" i="1" s="1"/>
  <c r="F60" i="2"/>
  <c r="U64" i="1" s="1"/>
  <c r="G60" i="2"/>
  <c r="X64" i="1" s="1"/>
  <c r="L58" i="2"/>
  <c r="U63" i="1" s="1"/>
  <c r="M58" i="2"/>
  <c r="X63" i="1" s="1"/>
  <c r="F58" i="2"/>
  <c r="U62" i="1" s="1"/>
  <c r="G58" i="2"/>
  <c r="X62" i="1" s="1"/>
  <c r="L56" i="2"/>
  <c r="U61" i="1" s="1"/>
  <c r="M56" i="2"/>
  <c r="X61" i="1" s="1"/>
  <c r="F56" i="2"/>
  <c r="U60" i="1" s="1"/>
  <c r="G56" i="2"/>
  <c r="X60" i="1" s="1"/>
  <c r="L54" i="2"/>
  <c r="U59" i="1" s="1"/>
  <c r="M54" i="2"/>
  <c r="X59" i="1" s="1"/>
  <c r="F54" i="2"/>
  <c r="U58" i="1" s="1"/>
  <c r="G54" i="2"/>
  <c r="X58" i="1" s="1"/>
  <c r="L52" i="2"/>
  <c r="U56" i="1" s="1"/>
  <c r="M52" i="2"/>
  <c r="X56" i="1" s="1"/>
  <c r="F52" i="2"/>
  <c r="U55" i="1" s="1"/>
  <c r="G52" i="2"/>
  <c r="X55" i="1" s="1"/>
  <c r="L50" i="2"/>
  <c r="U54" i="1" s="1"/>
  <c r="M50" i="2"/>
  <c r="X54" i="1" s="1"/>
  <c r="F50" i="2"/>
  <c r="U53" i="1" s="1"/>
  <c r="G50" i="2"/>
  <c r="X53" i="1" s="1"/>
  <c r="L48" i="2"/>
  <c r="U52" i="1" s="1"/>
  <c r="M48" i="2"/>
  <c r="X52" i="1" s="1"/>
  <c r="F48" i="2"/>
  <c r="U51" i="1" s="1"/>
  <c r="G48" i="2"/>
  <c r="X51" i="1" s="1"/>
  <c r="L46" i="2"/>
  <c r="U50" i="1" s="1"/>
  <c r="M46" i="2"/>
  <c r="X50" i="1" s="1"/>
  <c r="F46" i="2"/>
  <c r="U49" i="1" s="1"/>
  <c r="G46" i="2"/>
  <c r="X49" i="1" s="1"/>
  <c r="L44" i="2"/>
  <c r="U48" i="1" s="1"/>
  <c r="M44" i="2"/>
  <c r="X48" i="1" s="1"/>
  <c r="F44" i="2"/>
  <c r="U47" i="1" s="1"/>
  <c r="G44" i="2"/>
  <c r="X47" i="1" s="1"/>
  <c r="L42" i="2"/>
  <c r="U46" i="1" s="1"/>
  <c r="M42" i="2"/>
  <c r="X46" i="1" s="1"/>
  <c r="F42" i="2"/>
  <c r="U45" i="1" s="1"/>
  <c r="G42" i="2"/>
  <c r="X45" i="1" s="1"/>
  <c r="G40" i="2"/>
  <c r="X42" i="1" s="1"/>
  <c r="F40" i="2"/>
  <c r="U42" i="1" s="1"/>
  <c r="L40" i="2"/>
  <c r="U43" i="1" s="1"/>
  <c r="M40" i="2"/>
  <c r="X43" i="1" s="1"/>
  <c r="L38" i="2"/>
  <c r="U41" i="1" s="1"/>
  <c r="M38" i="2"/>
  <c r="X41" i="1" s="1"/>
  <c r="G38" i="2"/>
  <c r="X40" i="1" s="1"/>
  <c r="F38" i="2"/>
  <c r="U40" i="1" s="1"/>
  <c r="L36" i="2"/>
  <c r="U39" i="1" s="1"/>
  <c r="M36" i="2"/>
  <c r="X39" i="1" s="1"/>
  <c r="G36" i="2"/>
  <c r="X38" i="1" s="1"/>
  <c r="F36" i="2"/>
  <c r="U38" i="1" s="1"/>
  <c r="F34" i="2"/>
  <c r="U36" i="1" s="1"/>
  <c r="G34" i="2"/>
  <c r="X36" i="1" s="1"/>
  <c r="M34" i="2"/>
  <c r="X37" i="1" s="1"/>
  <c r="L34" i="2"/>
  <c r="U37" i="1" s="1"/>
  <c r="F32" i="2"/>
  <c r="U34" i="1" s="1"/>
  <c r="G32" i="2"/>
  <c r="X34" i="1" s="1"/>
  <c r="L32" i="2"/>
  <c r="U35" i="1" s="1"/>
  <c r="M32" i="2"/>
  <c r="X35" i="1" s="1"/>
  <c r="F30" i="2"/>
  <c r="U32" i="1" s="1"/>
  <c r="G30" i="2"/>
  <c r="X32" i="1" s="1"/>
  <c r="L30" i="2"/>
  <c r="U33" i="1" s="1"/>
  <c r="M30" i="2"/>
  <c r="X33" i="1" s="1"/>
  <c r="F28" i="2"/>
  <c r="U29" i="1" s="1"/>
  <c r="G28" i="2"/>
  <c r="X29" i="1" s="1"/>
  <c r="M28" i="2"/>
  <c r="X30" i="1" s="1"/>
  <c r="L28" i="2"/>
  <c r="U30" i="1" s="1"/>
  <c r="F26" i="2"/>
  <c r="U27" i="1" s="1"/>
  <c r="G26" i="2"/>
  <c r="X27" i="1" s="1"/>
  <c r="L26" i="2"/>
  <c r="U28" i="1" s="1"/>
  <c r="M26" i="2"/>
  <c r="X28" i="1" s="1"/>
  <c r="G24" i="2"/>
  <c r="X25" i="1" s="1"/>
  <c r="F24" i="2"/>
  <c r="U25" i="1" s="1"/>
  <c r="L24" i="2"/>
  <c r="U26" i="1" s="1"/>
  <c r="M24" i="2"/>
  <c r="X26" i="1" s="1"/>
  <c r="L14" i="2"/>
  <c r="U15" i="1" s="1"/>
  <c r="M14" i="2"/>
  <c r="X15" i="1" s="1"/>
  <c r="F14" i="2"/>
  <c r="U14" i="1" s="1"/>
  <c r="G14" i="2"/>
  <c r="X14" i="1" s="1"/>
  <c r="L12" i="2"/>
  <c r="U13" i="1" s="1"/>
  <c r="M12" i="2"/>
  <c r="X13" i="1" s="1"/>
  <c r="F12" i="2"/>
  <c r="U12" i="1" s="1"/>
  <c r="G12" i="2"/>
  <c r="X12" i="1" s="1"/>
  <c r="G10" i="2"/>
  <c r="X10" i="1" s="1"/>
  <c r="F10" i="2"/>
  <c r="U10" i="1" s="1"/>
  <c r="L10" i="2"/>
  <c r="U11" i="1" s="1"/>
  <c r="M10" i="2"/>
  <c r="X11" i="1" s="1"/>
  <c r="L8" i="2"/>
  <c r="U9" i="1" s="1"/>
  <c r="M8" i="2"/>
  <c r="X9" i="1" s="1"/>
  <c r="F8" i="2"/>
  <c r="U8" i="1" s="1"/>
  <c r="G8" i="2"/>
  <c r="X8" i="1" s="1"/>
  <c r="M6" i="2"/>
  <c r="X7" i="1" s="1"/>
  <c r="U7" i="1"/>
  <c r="U6" i="1"/>
  <c r="G6" i="2"/>
  <c r="X6" i="1" s="1"/>
  <c r="Y91" i="1" l="1"/>
  <c r="V91" i="1"/>
  <c r="W91" i="1" s="1"/>
  <c r="V24" i="1"/>
  <c r="W24" i="1" s="1"/>
  <c r="Y24" i="1"/>
  <c r="T24" i="1"/>
  <c r="V23" i="1"/>
  <c r="W23" i="1" s="1"/>
  <c r="Y23" i="1"/>
  <c r="T23" i="1"/>
  <c r="Y22" i="1"/>
  <c r="T22" i="1"/>
  <c r="V22" i="1"/>
  <c r="W22" i="1" s="1"/>
  <c r="V21" i="1"/>
  <c r="W21" i="1" s="1"/>
  <c r="Y21" i="1"/>
  <c r="T21" i="1"/>
  <c r="V175" i="1"/>
  <c r="W175" i="1" s="1"/>
  <c r="Y175" i="1"/>
  <c r="T175" i="1"/>
  <c r="V174" i="1"/>
  <c r="W174" i="1" s="1"/>
  <c r="T174" i="1"/>
  <c r="Y174" i="1"/>
  <c r="V173" i="1"/>
  <c r="W173" i="1" s="1"/>
  <c r="T173" i="1"/>
  <c r="Y173" i="1"/>
  <c r="Y172" i="1"/>
  <c r="T172" i="1"/>
  <c r="V172" i="1"/>
  <c r="W172" i="1" s="1"/>
  <c r="V171" i="1"/>
  <c r="W171" i="1" s="1"/>
  <c r="Y171" i="1"/>
  <c r="T171" i="1"/>
  <c r="V170" i="1"/>
  <c r="W170" i="1" s="1"/>
  <c r="Y170" i="1"/>
  <c r="T170" i="1"/>
  <c r="V169" i="1"/>
  <c r="W169" i="1" s="1"/>
  <c r="Y169" i="1"/>
  <c r="T169" i="1"/>
  <c r="V168" i="1"/>
  <c r="W168" i="1" s="1"/>
  <c r="Y168" i="1"/>
  <c r="T168" i="1"/>
  <c r="V167" i="1"/>
  <c r="W167" i="1" s="1"/>
  <c r="Y167" i="1"/>
  <c r="T167" i="1"/>
  <c r="T166" i="1"/>
  <c r="V166" i="1"/>
  <c r="W166" i="1" s="1"/>
  <c r="Y166" i="1"/>
  <c r="V165" i="1"/>
  <c r="W165" i="1" s="1"/>
  <c r="Y165" i="1"/>
  <c r="T165" i="1"/>
  <c r="V164" i="1"/>
  <c r="W164" i="1" s="1"/>
  <c r="T164" i="1"/>
  <c r="Y164" i="1"/>
  <c r="V163" i="1"/>
  <c r="W163" i="1" s="1"/>
  <c r="T163" i="1"/>
  <c r="Y163" i="1"/>
  <c r="T162" i="1"/>
  <c r="Y162" i="1"/>
  <c r="V162" i="1"/>
  <c r="W162" i="1" s="1"/>
  <c r="V159" i="1"/>
  <c r="W159" i="1" s="1"/>
  <c r="T159" i="1"/>
  <c r="Y159" i="1"/>
  <c r="Y160" i="1"/>
  <c r="T160" i="1"/>
  <c r="V160" i="1"/>
  <c r="W160" i="1" s="1"/>
  <c r="V158" i="1"/>
  <c r="W158" i="1" s="1"/>
  <c r="Y158" i="1"/>
  <c r="T158" i="1"/>
  <c r="V157" i="1"/>
  <c r="W157" i="1" s="1"/>
  <c r="T157" i="1"/>
  <c r="Y157" i="1"/>
  <c r="V156" i="1"/>
  <c r="W156" i="1" s="1"/>
  <c r="Y156" i="1"/>
  <c r="T156" i="1"/>
  <c r="Y155" i="1"/>
  <c r="V155" i="1"/>
  <c r="W155" i="1" s="1"/>
  <c r="T155" i="1"/>
  <c r="V20" i="1"/>
  <c r="W20" i="1" s="1"/>
  <c r="Y20" i="1"/>
  <c r="T20" i="1"/>
  <c r="V19" i="1"/>
  <c r="W19" i="1" s="1"/>
  <c r="Y19" i="1"/>
  <c r="T19" i="1"/>
  <c r="V154" i="1"/>
  <c r="W154" i="1" s="1"/>
  <c r="T154" i="1"/>
  <c r="Y154" i="1"/>
  <c r="Y153" i="1"/>
  <c r="V153" i="1"/>
  <c r="W153" i="1" s="1"/>
  <c r="T153" i="1"/>
  <c r="V152" i="1"/>
  <c r="W152" i="1" s="1"/>
  <c r="Y152" i="1"/>
  <c r="T152" i="1"/>
  <c r="Y151" i="1"/>
  <c r="V151" i="1"/>
  <c r="W151" i="1" s="1"/>
  <c r="T151" i="1"/>
  <c r="V150" i="1"/>
  <c r="W150" i="1" s="1"/>
  <c r="Y150" i="1"/>
  <c r="T150" i="1"/>
  <c r="V149" i="1"/>
  <c r="W149" i="1" s="1"/>
  <c r="Y149" i="1"/>
  <c r="T149" i="1"/>
  <c r="V147" i="1"/>
  <c r="W147" i="1" s="1"/>
  <c r="Y147" i="1"/>
  <c r="T147" i="1"/>
  <c r="Y146" i="1"/>
  <c r="V146" i="1"/>
  <c r="W146" i="1" s="1"/>
  <c r="T146" i="1"/>
  <c r="Y145" i="1"/>
  <c r="V145" i="1"/>
  <c r="W145" i="1" s="1"/>
  <c r="T145" i="1"/>
  <c r="T144" i="1"/>
  <c r="Y144" i="1"/>
  <c r="V144" i="1"/>
  <c r="W144" i="1" s="1"/>
  <c r="Y143" i="1"/>
  <c r="T143" i="1"/>
  <c r="V143" i="1"/>
  <c r="W143" i="1" s="1"/>
  <c r="Y142" i="1"/>
  <c r="V142" i="1"/>
  <c r="W142" i="1" s="1"/>
  <c r="T142" i="1"/>
  <c r="V141" i="1"/>
  <c r="W141" i="1" s="1"/>
  <c r="Y141" i="1"/>
  <c r="T141" i="1"/>
  <c r="Y140" i="1"/>
  <c r="V140" i="1"/>
  <c r="W140" i="1" s="1"/>
  <c r="T140" i="1"/>
  <c r="V138" i="1"/>
  <c r="W138" i="1" s="1"/>
  <c r="T138" i="1"/>
  <c r="Y138" i="1"/>
  <c r="V139" i="1"/>
  <c r="W139" i="1" s="1"/>
  <c r="Y139" i="1"/>
  <c r="T139" i="1"/>
  <c r="V137" i="1"/>
  <c r="W137" i="1" s="1"/>
  <c r="Y137" i="1"/>
  <c r="T137" i="1"/>
  <c r="V136" i="1"/>
  <c r="W136" i="1" s="1"/>
  <c r="Y136" i="1"/>
  <c r="T136" i="1"/>
  <c r="T133" i="1"/>
  <c r="Y133" i="1"/>
  <c r="V133" i="1"/>
  <c r="W133" i="1" s="1"/>
  <c r="V134" i="1"/>
  <c r="W134" i="1" s="1"/>
  <c r="Y134" i="1"/>
  <c r="T134" i="1"/>
  <c r="Y131" i="1"/>
  <c r="V131" i="1"/>
  <c r="W131" i="1" s="1"/>
  <c r="T131" i="1"/>
  <c r="V132" i="1"/>
  <c r="W132" i="1" s="1"/>
  <c r="Y132" i="1"/>
  <c r="T132" i="1"/>
  <c r="V130" i="1"/>
  <c r="W130" i="1" s="1"/>
  <c r="Y130" i="1"/>
  <c r="T130" i="1"/>
  <c r="V129" i="1"/>
  <c r="W129" i="1" s="1"/>
  <c r="Y129" i="1"/>
  <c r="T129" i="1"/>
  <c r="T127" i="1"/>
  <c r="Y127" i="1"/>
  <c r="V127" i="1"/>
  <c r="W127" i="1" s="1"/>
  <c r="V128" i="1"/>
  <c r="W128" i="1" s="1"/>
  <c r="Y128" i="1"/>
  <c r="T128" i="1"/>
  <c r="V126" i="1"/>
  <c r="W126" i="1" s="1"/>
  <c r="Y126" i="1"/>
  <c r="T126" i="1"/>
  <c r="V125" i="1"/>
  <c r="W125" i="1" s="1"/>
  <c r="T125" i="1"/>
  <c r="Y125" i="1"/>
  <c r="T123" i="1"/>
  <c r="Y123" i="1"/>
  <c r="V123" i="1"/>
  <c r="W123" i="1" s="1"/>
  <c r="V124" i="1"/>
  <c r="W124" i="1" s="1"/>
  <c r="Y124" i="1"/>
  <c r="T124" i="1"/>
  <c r="V121" i="1"/>
  <c r="W121" i="1" s="1"/>
  <c r="Y121" i="1"/>
  <c r="T121" i="1"/>
  <c r="V120" i="1"/>
  <c r="W120" i="1" s="1"/>
  <c r="Y120" i="1"/>
  <c r="T120" i="1"/>
  <c r="V119" i="1"/>
  <c r="W119" i="1" s="1"/>
  <c r="Y119" i="1"/>
  <c r="T119" i="1"/>
  <c r="Y118" i="1"/>
  <c r="T118" i="1"/>
  <c r="V118" i="1"/>
  <c r="W118" i="1" s="1"/>
  <c r="V117" i="1"/>
  <c r="W117" i="1" s="1"/>
  <c r="Y117" i="1"/>
  <c r="T117" i="1"/>
  <c r="V116" i="1"/>
  <c r="W116" i="1" s="1"/>
  <c r="T116" i="1"/>
  <c r="Y116" i="1"/>
  <c r="V115" i="1"/>
  <c r="W115" i="1" s="1"/>
  <c r="Y115" i="1"/>
  <c r="T115" i="1"/>
  <c r="Y114" i="1"/>
  <c r="V114" i="1"/>
  <c r="W114" i="1" s="1"/>
  <c r="T114" i="1"/>
  <c r="V17" i="1"/>
  <c r="W17" i="1" s="1"/>
  <c r="Y17" i="1"/>
  <c r="T17" i="1"/>
  <c r="V16" i="1"/>
  <c r="W16" i="1" s="1"/>
  <c r="Y16" i="1"/>
  <c r="T16" i="1"/>
  <c r="T113" i="1"/>
  <c r="V113" i="1"/>
  <c r="W113" i="1" s="1"/>
  <c r="Y113" i="1"/>
  <c r="T112" i="1"/>
  <c r="V112" i="1"/>
  <c r="W112" i="1" s="1"/>
  <c r="Y112" i="1"/>
  <c r="Y111" i="1"/>
  <c r="T111" i="1"/>
  <c r="V111" i="1"/>
  <c r="W111" i="1" s="1"/>
  <c r="V110" i="1"/>
  <c r="W110" i="1" s="1"/>
  <c r="T110" i="1"/>
  <c r="Y110" i="1"/>
  <c r="Y108" i="1"/>
  <c r="T108" i="1"/>
  <c r="V108" i="1"/>
  <c r="W108" i="1" s="1"/>
  <c r="Y107" i="1"/>
  <c r="V107" i="1"/>
  <c r="W107" i="1" s="1"/>
  <c r="T107" i="1"/>
  <c r="Y105" i="1"/>
  <c r="V105" i="1"/>
  <c r="W105" i="1" s="1"/>
  <c r="T105" i="1"/>
  <c r="Y106" i="1"/>
  <c r="T106" i="1"/>
  <c r="V106" i="1"/>
  <c r="W106" i="1" s="1"/>
  <c r="V104" i="1"/>
  <c r="W104" i="1" s="1"/>
  <c r="Y104" i="1"/>
  <c r="T104" i="1"/>
  <c r="V103" i="1"/>
  <c r="W103" i="1" s="1"/>
  <c r="Y103" i="1"/>
  <c r="T103" i="1"/>
  <c r="V101" i="1"/>
  <c r="W101" i="1" s="1"/>
  <c r="Y101" i="1"/>
  <c r="T101" i="1"/>
  <c r="Y102" i="1"/>
  <c r="T102" i="1"/>
  <c r="V102" i="1"/>
  <c r="W102" i="1" s="1"/>
  <c r="V100" i="1"/>
  <c r="W100" i="1" s="1"/>
  <c r="Y100" i="1"/>
  <c r="T100" i="1"/>
  <c r="V99" i="1"/>
  <c r="W99" i="1" s="1"/>
  <c r="Y99" i="1"/>
  <c r="T99" i="1"/>
  <c r="V98" i="1"/>
  <c r="W98" i="1" s="1"/>
  <c r="Y98" i="1"/>
  <c r="T98" i="1"/>
  <c r="Y97" i="1"/>
  <c r="T97" i="1"/>
  <c r="V97" i="1"/>
  <c r="W97" i="1" s="1"/>
  <c r="V94" i="1"/>
  <c r="W94" i="1" s="1"/>
  <c r="Y94" i="1"/>
  <c r="T94" i="1"/>
  <c r="T95" i="1"/>
  <c r="V95" i="1"/>
  <c r="W95" i="1" s="1"/>
  <c r="Y95" i="1"/>
  <c r="Y93" i="1"/>
  <c r="T93" i="1"/>
  <c r="V93" i="1"/>
  <c r="W93" i="1" s="1"/>
  <c r="V92" i="1"/>
  <c r="W92" i="1" s="1"/>
  <c r="Y92" i="1"/>
  <c r="T92" i="1"/>
  <c r="V89" i="1"/>
  <c r="W89" i="1" s="1"/>
  <c r="Y89" i="1"/>
  <c r="T89" i="1"/>
  <c r="T88" i="1"/>
  <c r="V88" i="1"/>
  <c r="W88" i="1" s="1"/>
  <c r="Y88" i="1"/>
  <c r="T87" i="1"/>
  <c r="V87" i="1"/>
  <c r="W87" i="1" s="1"/>
  <c r="Y87" i="1"/>
  <c r="V86" i="1"/>
  <c r="W86" i="1" s="1"/>
  <c r="Y86" i="1"/>
  <c r="T86" i="1"/>
  <c r="T85" i="1"/>
  <c r="V85" i="1"/>
  <c r="W85" i="1" s="1"/>
  <c r="Y85" i="1"/>
  <c r="Y84" i="1"/>
  <c r="V84" i="1"/>
  <c r="W84" i="1" s="1"/>
  <c r="T84" i="1"/>
  <c r="V82" i="1"/>
  <c r="W82" i="1" s="1"/>
  <c r="Y82" i="1"/>
  <c r="T82" i="1"/>
  <c r="Y81" i="1"/>
  <c r="V81" i="1"/>
  <c r="W81" i="1" s="1"/>
  <c r="T81" i="1"/>
  <c r="Y80" i="1"/>
  <c r="T80" i="1"/>
  <c r="V80" i="1"/>
  <c r="W80" i="1" s="1"/>
  <c r="Y79" i="1"/>
  <c r="T79" i="1"/>
  <c r="V79" i="1"/>
  <c r="W79" i="1" s="1"/>
  <c r="Y78" i="1"/>
  <c r="T78" i="1"/>
  <c r="V78" i="1"/>
  <c r="W78" i="1" s="1"/>
  <c r="Y77" i="1"/>
  <c r="V77" i="1"/>
  <c r="W77" i="1" s="1"/>
  <c r="T77" i="1"/>
  <c r="Y76" i="1"/>
  <c r="T76" i="1"/>
  <c r="V76" i="1"/>
  <c r="W76" i="1" s="1"/>
  <c r="V75" i="1"/>
  <c r="W75" i="1" s="1"/>
  <c r="Y75" i="1"/>
  <c r="T75" i="1"/>
  <c r="V74" i="1"/>
  <c r="W74" i="1" s="1"/>
  <c r="Y74" i="1"/>
  <c r="T74" i="1"/>
  <c r="T73" i="1"/>
  <c r="V73" i="1"/>
  <c r="W73" i="1" s="1"/>
  <c r="Y73" i="1"/>
  <c r="T72" i="1"/>
  <c r="V72" i="1"/>
  <c r="W72" i="1" s="1"/>
  <c r="Y72" i="1"/>
  <c r="Y71" i="1"/>
  <c r="V71" i="1"/>
  <c r="W71" i="1" s="1"/>
  <c r="T71" i="1"/>
  <c r="T69" i="1"/>
  <c r="V69" i="1"/>
  <c r="W69" i="1" s="1"/>
  <c r="Y69" i="1"/>
  <c r="T68" i="1"/>
  <c r="V68" i="1"/>
  <c r="W68" i="1" s="1"/>
  <c r="Y68" i="1"/>
  <c r="V67" i="1"/>
  <c r="W67" i="1" s="1"/>
  <c r="Y67" i="1"/>
  <c r="T67" i="1"/>
  <c r="V66" i="1"/>
  <c r="W66" i="1" s="1"/>
  <c r="Y66" i="1"/>
  <c r="T66" i="1"/>
  <c r="V65" i="1"/>
  <c r="W65" i="1" s="1"/>
  <c r="Y65" i="1"/>
  <c r="T65" i="1"/>
  <c r="Y64" i="1"/>
  <c r="V64" i="1"/>
  <c r="W64" i="1" s="1"/>
  <c r="T64" i="1"/>
  <c r="Y63" i="1"/>
  <c r="T63" i="1"/>
  <c r="V63" i="1"/>
  <c r="W63" i="1" s="1"/>
  <c r="T62" i="1"/>
  <c r="V62" i="1"/>
  <c r="W62" i="1" s="1"/>
  <c r="Y62" i="1"/>
  <c r="V61" i="1"/>
  <c r="W61" i="1" s="1"/>
  <c r="Y61" i="1"/>
  <c r="T61" i="1"/>
  <c r="Y60" i="1"/>
  <c r="V60" i="1"/>
  <c r="W60" i="1" s="1"/>
  <c r="T60" i="1"/>
  <c r="V59" i="1"/>
  <c r="W59" i="1" s="1"/>
  <c r="Y59" i="1"/>
  <c r="T59" i="1"/>
  <c r="T58" i="1"/>
  <c r="V58" i="1"/>
  <c r="W58" i="1" s="1"/>
  <c r="Y58" i="1"/>
  <c r="V56" i="1"/>
  <c r="W56" i="1" s="1"/>
  <c r="Y56" i="1"/>
  <c r="T56" i="1"/>
  <c r="T55" i="1"/>
  <c r="V55" i="1"/>
  <c r="W55" i="1" s="1"/>
  <c r="Y55" i="1"/>
  <c r="Y54" i="1"/>
  <c r="V54" i="1"/>
  <c r="W54" i="1" s="1"/>
  <c r="T54" i="1"/>
  <c r="Y53" i="1"/>
  <c r="T53" i="1"/>
  <c r="V53" i="1"/>
  <c r="W53" i="1" s="1"/>
  <c r="T52" i="1"/>
  <c r="V52" i="1"/>
  <c r="W52" i="1" s="1"/>
  <c r="Y52" i="1"/>
  <c r="T51" i="1"/>
  <c r="V51" i="1"/>
  <c r="W51" i="1" s="1"/>
  <c r="Y51" i="1"/>
  <c r="T50" i="1"/>
  <c r="V50" i="1"/>
  <c r="W50" i="1" s="1"/>
  <c r="Y50" i="1"/>
  <c r="T49" i="1"/>
  <c r="Y49" i="1"/>
  <c r="V49" i="1"/>
  <c r="W49" i="1" s="1"/>
  <c r="Y48" i="1"/>
  <c r="T48" i="1"/>
  <c r="V48" i="1"/>
  <c r="W48" i="1" s="1"/>
  <c r="V47" i="1"/>
  <c r="W47" i="1" s="1"/>
  <c r="Y47" i="1"/>
  <c r="T47" i="1"/>
  <c r="V46" i="1"/>
  <c r="W46" i="1" s="1"/>
  <c r="Y46" i="1"/>
  <c r="T46" i="1"/>
  <c r="V45" i="1"/>
  <c r="W45" i="1" s="1"/>
  <c r="Y45" i="1"/>
  <c r="T45" i="1"/>
  <c r="V42" i="1"/>
  <c r="W42" i="1" s="1"/>
  <c r="Y42" i="1"/>
  <c r="T42" i="1"/>
  <c r="V43" i="1"/>
  <c r="W43" i="1" s="1"/>
  <c r="Y43" i="1"/>
  <c r="T43" i="1"/>
  <c r="V41" i="1"/>
  <c r="W41" i="1" s="1"/>
  <c r="Y41" i="1"/>
  <c r="T41" i="1"/>
  <c r="V40" i="1"/>
  <c r="W40" i="1" s="1"/>
  <c r="Y40" i="1"/>
  <c r="T40" i="1"/>
  <c r="V39" i="1"/>
  <c r="W39" i="1" s="1"/>
  <c r="Y39" i="1"/>
  <c r="T39" i="1"/>
  <c r="V38" i="1"/>
  <c r="W38" i="1" s="1"/>
  <c r="Y38" i="1"/>
  <c r="T38" i="1"/>
  <c r="V36" i="1"/>
  <c r="W36" i="1" s="1"/>
  <c r="Y36" i="1"/>
  <c r="T36" i="1"/>
  <c r="V37" i="1"/>
  <c r="W37" i="1" s="1"/>
  <c r="Y37" i="1"/>
  <c r="T37" i="1"/>
  <c r="V34" i="1"/>
  <c r="W34" i="1" s="1"/>
  <c r="Y34" i="1"/>
  <c r="T34" i="1"/>
  <c r="V35" i="1"/>
  <c r="W35" i="1" s="1"/>
  <c r="Y35" i="1"/>
  <c r="T35" i="1"/>
  <c r="V32" i="1"/>
  <c r="W32" i="1" s="1"/>
  <c r="Y32" i="1"/>
  <c r="T32" i="1"/>
  <c r="V33" i="1"/>
  <c r="W33" i="1" s="1"/>
  <c r="Y33" i="1"/>
  <c r="T33" i="1"/>
  <c r="V29" i="1"/>
  <c r="W29" i="1" s="1"/>
  <c r="Y29" i="1"/>
  <c r="T29" i="1"/>
  <c r="V30" i="1"/>
  <c r="W30" i="1" s="1"/>
  <c r="Y30" i="1"/>
  <c r="T30" i="1"/>
  <c r="V27" i="1"/>
  <c r="W27" i="1" s="1"/>
  <c r="Y27" i="1"/>
  <c r="T27" i="1"/>
  <c r="V28" i="1"/>
  <c r="W28" i="1" s="1"/>
  <c r="Y28" i="1"/>
  <c r="T28" i="1"/>
  <c r="V25" i="1"/>
  <c r="W25" i="1" s="1"/>
  <c r="Y25" i="1"/>
  <c r="T25" i="1"/>
  <c r="V26" i="1"/>
  <c r="W26" i="1" s="1"/>
  <c r="Y26" i="1"/>
  <c r="T26" i="1"/>
  <c r="V15" i="1"/>
  <c r="W15" i="1" s="1"/>
  <c r="Y15" i="1"/>
  <c r="T15" i="1"/>
  <c r="V14" i="1"/>
  <c r="W14" i="1" s="1"/>
  <c r="Y14" i="1"/>
  <c r="T14" i="1"/>
  <c r="V13" i="1"/>
  <c r="W13" i="1" s="1"/>
  <c r="Y13" i="1"/>
  <c r="T13" i="1"/>
  <c r="V12" i="1"/>
  <c r="W12" i="1" s="1"/>
  <c r="Y12" i="1"/>
  <c r="T12" i="1"/>
  <c r="Y10" i="1"/>
  <c r="T10" i="1"/>
  <c r="V10" i="1"/>
  <c r="W10" i="1" s="1"/>
  <c r="V11" i="1"/>
  <c r="W11" i="1" s="1"/>
  <c r="Y11" i="1"/>
  <c r="T11" i="1"/>
  <c r="V9" i="1"/>
  <c r="W9" i="1" s="1"/>
  <c r="Y9" i="1"/>
  <c r="T9" i="1"/>
  <c r="T8" i="1"/>
  <c r="Y8" i="1"/>
  <c r="V8" i="1"/>
  <c r="W8" i="1" s="1"/>
  <c r="T7" i="1"/>
  <c r="V7" i="1"/>
  <c r="W7" i="1" s="1"/>
  <c r="Y7" i="1"/>
  <c r="V6" i="1"/>
  <c r="W6" i="1" s="1"/>
  <c r="Y6" i="1"/>
  <c r="T6" i="1"/>
</calcChain>
</file>

<file path=xl/sharedStrings.xml><?xml version="1.0" encoding="utf-8"?>
<sst xmlns="http://schemas.openxmlformats.org/spreadsheetml/2006/main" count="56" uniqueCount="40">
  <si>
    <t>Expiration</t>
  </si>
  <si>
    <t>Days</t>
  </si>
  <si>
    <t>Until</t>
  </si>
  <si>
    <t>Date</t>
  </si>
  <si>
    <t>Today's Daily</t>
  </si>
  <si>
    <t>Traded Volume</t>
  </si>
  <si>
    <t>Vol MA</t>
  </si>
  <si>
    <t>Minute</t>
  </si>
  <si>
    <t>CHICAGO:</t>
  </si>
  <si>
    <t>NEW YORK:</t>
  </si>
  <si>
    <t>LONDON:</t>
  </si>
  <si>
    <t xml:space="preserve">Chicago: </t>
  </si>
  <si>
    <t>MA:</t>
  </si>
  <si>
    <t>Month</t>
  </si>
  <si>
    <t>COI</t>
  </si>
  <si>
    <t>POI</t>
  </si>
  <si>
    <t>F</t>
  </si>
  <si>
    <t>J</t>
  </si>
  <si>
    <t>G</t>
  </si>
  <si>
    <t>K</t>
  </si>
  <si>
    <t>H</t>
  </si>
  <si>
    <t>M</t>
  </si>
  <si>
    <t>N</t>
  </si>
  <si>
    <t>Q</t>
  </si>
  <si>
    <t>U</t>
  </si>
  <si>
    <t>V</t>
  </si>
  <si>
    <t>X</t>
  </si>
  <si>
    <t>Z</t>
  </si>
  <si>
    <t>Today's Leg Open Interest</t>
  </si>
  <si>
    <t>Spread Volume</t>
  </si>
  <si>
    <t>Leg Months</t>
  </si>
  <si>
    <t>QOS1??</t>
  </si>
  <si>
    <t>QO</t>
  </si>
  <si>
    <t>Open Interest</t>
  </si>
  <si>
    <t>Net Change</t>
  </si>
  <si>
    <t>&amp; Percentage Diff</t>
  </si>
  <si>
    <t xml:space="preserve">London: </t>
  </si>
  <si>
    <t>Yesterday's Volume</t>
  </si>
  <si>
    <t>Yesterday's OI &amp; Percentage Diff</t>
  </si>
  <si>
    <t>ICE Brent 1-Month Calendar Spread Volume and OI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</si>
</sst>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[$-F400]h:mm:ss\ AM/PM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28"/>
      <color theme="4"/>
      <name val="Century Gothic"/>
      <family val="2"/>
    </font>
    <font>
      <sz val="8"/>
      <color theme="1"/>
      <name val="Century Gothic"/>
      <family val="2"/>
    </font>
    <font>
      <sz val="18"/>
      <color theme="4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45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135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45">
        <stop position="0">
          <color theme="1"/>
        </stop>
        <stop position="1">
          <color rgb="FF002060"/>
        </stop>
      </gradientFill>
    </fill>
    <fill>
      <gradientFill degree="225">
        <stop position="0">
          <color theme="1"/>
        </stop>
        <stop position="1">
          <color rgb="FF002060"/>
        </stop>
      </gradientFill>
    </fill>
    <fill>
      <gradientFill degree="135">
        <stop position="0">
          <color theme="1"/>
        </stop>
        <stop position="1">
          <color rgb="FF002060"/>
        </stop>
      </gradientFill>
    </fill>
    <fill>
      <gradientFill degree="315">
        <stop position="0">
          <color theme="1"/>
        </stop>
        <stop position="1">
          <color rgb="FF002060"/>
        </stop>
      </gradientFill>
    </fill>
  </fills>
  <borders count="1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shrinkToFit="1"/>
    </xf>
    <xf numFmtId="3" fontId="6" fillId="3" borderId="8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shrinkToFit="1"/>
    </xf>
    <xf numFmtId="0" fontId="6" fillId="2" borderId="1" xfId="0" applyFont="1" applyFill="1" applyBorder="1" applyAlignment="1">
      <alignment horizontal="left" shrinkToFit="1"/>
    </xf>
    <xf numFmtId="0" fontId="6" fillId="4" borderId="8" xfId="0" applyFont="1" applyFill="1" applyBorder="1" applyAlignment="1">
      <alignment horizontal="left"/>
    </xf>
    <xf numFmtId="3" fontId="6" fillId="3" borderId="8" xfId="0" applyNumberFormat="1" applyFont="1" applyFill="1" applyBorder="1" applyAlignment="1">
      <alignment shrinkToFit="1"/>
    </xf>
    <xf numFmtId="0" fontId="4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3" fontId="2" fillId="11" borderId="0" xfId="0" applyNumberFormat="1" applyFont="1" applyFill="1"/>
    <xf numFmtId="10" fontId="2" fillId="11" borderId="0" xfId="0" applyNumberFormat="1" applyFont="1" applyFill="1"/>
    <xf numFmtId="165" fontId="5" fillId="11" borderId="0" xfId="0" applyNumberFormat="1" applyFont="1" applyFill="1" applyAlignment="1">
      <alignment vertical="center"/>
    </xf>
    <xf numFmtId="0" fontId="4" fillId="11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3" fontId="2" fillId="3" borderId="7" xfId="0" applyNumberFormat="1" applyFont="1" applyFill="1" applyBorder="1" applyAlignment="1">
      <alignment horizontal="center" shrinkToFit="1"/>
    </xf>
    <xf numFmtId="0" fontId="6" fillId="10" borderId="1" xfId="0" applyFont="1" applyFill="1" applyBorder="1" applyAlignment="1">
      <alignment horizontal="center" shrinkToFit="1"/>
    </xf>
    <xf numFmtId="0" fontId="6" fillId="9" borderId="1" xfId="0" applyFont="1" applyFill="1" applyBorder="1" applyAlignment="1" applyProtection="1">
      <alignment horizontal="center" wrapText="1"/>
      <protection locked="0"/>
    </xf>
    <xf numFmtId="0" fontId="6" fillId="9" borderId="1" xfId="0" applyFont="1" applyFill="1" applyBorder="1" applyProtection="1">
      <protection locked="0"/>
    </xf>
    <xf numFmtId="0" fontId="6" fillId="10" borderId="1" xfId="0" applyFont="1" applyFill="1" applyBorder="1" applyAlignment="1" applyProtection="1">
      <alignment horizontal="center" wrapText="1"/>
      <protection locked="0"/>
    </xf>
    <xf numFmtId="0" fontId="6" fillId="9" borderId="11" xfId="0" applyFont="1" applyFill="1" applyBorder="1" applyAlignment="1" applyProtection="1">
      <alignment horizontal="center"/>
      <protection locked="0"/>
    </xf>
    <xf numFmtId="0" fontId="6" fillId="9" borderId="10" xfId="0" applyFont="1" applyFill="1" applyBorder="1"/>
    <xf numFmtId="0" fontId="6" fillId="10" borderId="9" xfId="0" applyFont="1" applyFill="1" applyBorder="1" applyAlignment="1">
      <alignment horizontal="center"/>
    </xf>
    <xf numFmtId="0" fontId="6" fillId="10" borderId="4" xfId="0" applyFont="1" applyFill="1" applyBorder="1"/>
    <xf numFmtId="3" fontId="2" fillId="9" borderId="13" xfId="0" applyNumberFormat="1" applyFont="1" applyFill="1" applyBorder="1" applyAlignment="1">
      <alignment horizontal="left" vertical="center" shrinkToFit="1"/>
    </xf>
    <xf numFmtId="3" fontId="2" fillId="10" borderId="4" xfId="0" applyNumberFormat="1" applyFont="1" applyFill="1" applyBorder="1" applyAlignment="1">
      <alignment horizontal="right" vertical="center" shrinkToFit="1"/>
    </xf>
    <xf numFmtId="3" fontId="2" fillId="9" borderId="10" xfId="0" applyNumberFormat="1" applyFont="1" applyFill="1" applyBorder="1" applyAlignment="1">
      <alignment horizontal="left" vertical="center" shrinkToFit="1"/>
    </xf>
    <xf numFmtId="3" fontId="2" fillId="10" borderId="13" xfId="0" applyNumberFormat="1" applyFont="1" applyFill="1" applyBorder="1" applyAlignment="1">
      <alignment horizontal="right" vertical="center" shrinkToFit="1"/>
    </xf>
    <xf numFmtId="3" fontId="2" fillId="9" borderId="3" xfId="0" applyNumberFormat="1" applyFont="1" applyFill="1" applyBorder="1" applyAlignment="1">
      <alignment horizontal="left" vertical="center" shrinkToFit="1"/>
    </xf>
    <xf numFmtId="3" fontId="2" fillId="10" borderId="5" xfId="0" applyNumberFormat="1" applyFont="1" applyFill="1" applyBorder="1" applyAlignment="1">
      <alignment horizontal="right" vertical="center" shrinkToFit="1"/>
    </xf>
    <xf numFmtId="3" fontId="2" fillId="3" borderId="8" xfId="0" applyNumberFormat="1" applyFont="1" applyFill="1" applyBorder="1" applyAlignment="1">
      <alignment horizontal="center" vertical="center" shrinkToFit="1"/>
    </xf>
    <xf numFmtId="3" fontId="2" fillId="9" borderId="2" xfId="0" applyNumberFormat="1" applyFont="1" applyFill="1" applyBorder="1" applyAlignment="1">
      <alignment horizontal="left" vertical="center" shrinkToFit="1"/>
    </xf>
    <xf numFmtId="0" fontId="2" fillId="9" borderId="15" xfId="0" applyFont="1" applyFill="1" applyBorder="1" applyAlignment="1">
      <alignment horizontal="center" shrinkToFit="1"/>
    </xf>
    <xf numFmtId="0" fontId="2" fillId="10" borderId="14" xfId="0" applyFont="1" applyFill="1" applyBorder="1" applyAlignment="1">
      <alignment horizontal="center" shrinkToFit="1"/>
    </xf>
    <xf numFmtId="164" fontId="7" fillId="3" borderId="8" xfId="0" applyNumberFormat="1" applyFont="1" applyFill="1" applyBorder="1" applyAlignment="1">
      <alignment horizontal="left" shrinkToFit="1"/>
    </xf>
    <xf numFmtId="0" fontId="7" fillId="2" borderId="0" xfId="0" applyFont="1" applyFill="1" applyAlignment="1">
      <alignment shrinkToFit="1"/>
    </xf>
    <xf numFmtId="0" fontId="2" fillId="9" borderId="11" xfId="0" applyFont="1" applyFill="1" applyBorder="1" applyAlignment="1">
      <alignment horizontal="center" shrinkToFit="1"/>
    </xf>
    <xf numFmtId="0" fontId="2" fillId="9" borderId="11" xfId="0" applyFont="1" applyFill="1" applyBorder="1"/>
    <xf numFmtId="0" fontId="2" fillId="9" borderId="1" xfId="0" applyFont="1" applyFill="1" applyBorder="1" applyAlignment="1" applyProtection="1">
      <alignment horizontal="center" vertical="center" shrinkToFit="1"/>
      <protection locked="0"/>
    </xf>
    <xf numFmtId="0" fontId="2" fillId="9" borderId="1" xfId="0" applyFont="1" applyFill="1" applyBorder="1" applyAlignment="1">
      <alignment horizontal="center" vertical="center" shrinkToFit="1"/>
    </xf>
    <xf numFmtId="0" fontId="2" fillId="10" borderId="9" xfId="0" applyFont="1" applyFill="1" applyBorder="1" applyAlignment="1">
      <alignment horizontal="center" shrinkToFit="1"/>
    </xf>
    <xf numFmtId="0" fontId="2" fillId="10" borderId="9" xfId="0" applyFont="1" applyFill="1" applyBorder="1"/>
    <xf numFmtId="0" fontId="2" fillId="2" borderId="5" xfId="0" applyFont="1" applyFill="1" applyBorder="1" applyAlignment="1">
      <alignment shrinkToFit="1"/>
    </xf>
    <xf numFmtId="0" fontId="2" fillId="2" borderId="1" xfId="0" applyFont="1" applyFill="1" applyBorder="1" applyAlignment="1">
      <alignment shrinkToFit="1"/>
    </xf>
    <xf numFmtId="0" fontId="2" fillId="2" borderId="1" xfId="0" applyFont="1" applyFill="1" applyBorder="1"/>
    <xf numFmtId="3" fontId="2" fillId="3" borderId="11" xfId="0" applyNumberFormat="1" applyFont="1" applyFill="1" applyBorder="1"/>
    <xf numFmtId="0" fontId="2" fillId="3" borderId="11" xfId="0" applyFont="1" applyFill="1" applyBorder="1"/>
    <xf numFmtId="10" fontId="2" fillId="3" borderId="11" xfId="0" applyNumberFormat="1" applyFont="1" applyFill="1" applyBorder="1" applyAlignment="1">
      <alignment shrinkToFit="1"/>
    </xf>
    <xf numFmtId="3" fontId="2" fillId="3" borderId="11" xfId="0" applyNumberFormat="1" applyFont="1" applyFill="1" applyBorder="1" applyAlignment="1">
      <alignment horizontal="right" shrinkToFit="1"/>
    </xf>
    <xf numFmtId="0" fontId="2" fillId="2" borderId="1" xfId="0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shrinkToFit="1"/>
    </xf>
    <xf numFmtId="0" fontId="4" fillId="10" borderId="1" xfId="0" applyFont="1" applyFill="1" applyBorder="1"/>
    <xf numFmtId="3" fontId="2" fillId="3" borderId="8" xfId="0" applyNumberFormat="1" applyFont="1" applyFill="1" applyBorder="1"/>
    <xf numFmtId="3" fontId="2" fillId="3" borderId="1" xfId="0" applyNumberFormat="1" applyFont="1" applyFill="1" applyBorder="1"/>
    <xf numFmtId="3" fontId="2" fillId="15" borderId="2" xfId="0" applyNumberFormat="1" applyFont="1" applyFill="1" applyBorder="1" applyAlignment="1">
      <alignment horizontal="left" vertical="center" shrinkToFit="1"/>
    </xf>
    <xf numFmtId="3" fontId="2" fillId="16" borderId="5" xfId="0" applyNumberFormat="1" applyFont="1" applyFill="1" applyBorder="1" applyAlignment="1">
      <alignment horizontal="right" vertical="center" shrinkToFit="1"/>
    </xf>
    <xf numFmtId="3" fontId="7" fillId="15" borderId="2" xfId="0" applyNumberFormat="1" applyFont="1" applyFill="1" applyBorder="1" applyAlignment="1">
      <alignment shrinkToFit="1"/>
    </xf>
    <xf numFmtId="3" fontId="7" fillId="16" borderId="5" xfId="0" applyNumberFormat="1" applyFont="1" applyFill="1" applyBorder="1" applyAlignment="1">
      <alignment shrinkToFit="1"/>
    </xf>
    <xf numFmtId="3" fontId="7" fillId="9" borderId="2" xfId="0" applyNumberFormat="1" applyFont="1" applyFill="1" applyBorder="1" applyAlignment="1">
      <alignment shrinkToFit="1"/>
    </xf>
    <xf numFmtId="3" fontId="7" fillId="10" borderId="5" xfId="0" applyNumberFormat="1" applyFont="1" applyFill="1" applyBorder="1" applyAlignment="1">
      <alignment shrinkToFit="1"/>
    </xf>
    <xf numFmtId="3" fontId="7" fillId="10" borderId="3" xfId="0" applyNumberFormat="1" applyFont="1" applyFill="1" applyBorder="1" applyAlignment="1">
      <alignment shrinkToFit="1"/>
    </xf>
    <xf numFmtId="3" fontId="6" fillId="3" borderId="9" xfId="0" applyNumberFormat="1" applyFont="1" applyFill="1" applyBorder="1"/>
    <xf numFmtId="3" fontId="6" fillId="3" borderId="9" xfId="0" applyNumberFormat="1" applyFont="1" applyFill="1" applyBorder="1" applyAlignment="1">
      <alignment shrinkToFit="1"/>
    </xf>
    <xf numFmtId="3" fontId="7" fillId="9" borderId="2" xfId="0" applyNumberFormat="1" applyFont="1" applyFill="1" applyBorder="1" applyAlignment="1">
      <alignment horizontal="left" shrinkToFit="1"/>
    </xf>
    <xf numFmtId="3" fontId="7" fillId="10" borderId="5" xfId="0" applyNumberFormat="1" applyFont="1" applyFill="1" applyBorder="1" applyAlignment="1">
      <alignment horizontal="left" shrinkToFit="1"/>
    </xf>
    <xf numFmtId="3" fontId="7" fillId="15" borderId="2" xfId="0" applyNumberFormat="1" applyFont="1" applyFill="1" applyBorder="1" applyAlignment="1">
      <alignment horizontal="left" shrinkToFit="1"/>
    </xf>
    <xf numFmtId="3" fontId="7" fillId="16" borderId="5" xfId="0" applyNumberFormat="1" applyFont="1" applyFill="1" applyBorder="1" applyAlignment="1">
      <alignment horizontal="left" shrinkToFit="1"/>
    </xf>
    <xf numFmtId="3" fontId="2" fillId="2" borderId="3" xfId="0" applyNumberFormat="1" applyFont="1" applyFill="1" applyBorder="1" applyAlignment="1">
      <alignment shrinkToFit="1"/>
    </xf>
    <xf numFmtId="3" fontId="2" fillId="2" borderId="13" xfId="0" applyNumberFormat="1" applyFont="1" applyFill="1" applyBorder="1" applyAlignment="1">
      <alignment shrinkToFit="1"/>
    </xf>
    <xf numFmtId="3" fontId="2" fillId="2" borderId="12" xfId="0" applyNumberFormat="1" applyFont="1" applyFill="1" applyBorder="1" applyAlignment="1">
      <alignment shrinkToFit="1"/>
    </xf>
    <xf numFmtId="3" fontId="2" fillId="2" borderId="13" xfId="0" applyNumberFormat="1" applyFont="1" applyFill="1" applyBorder="1"/>
    <xf numFmtId="3" fontId="2" fillId="2" borderId="0" xfId="0" applyNumberFormat="1" applyFont="1" applyFill="1" applyAlignment="1">
      <alignment shrinkToFit="1"/>
    </xf>
    <xf numFmtId="3" fontId="2" fillId="2" borderId="3" xfId="0" applyNumberFormat="1" applyFont="1" applyFill="1" applyBorder="1"/>
    <xf numFmtId="3" fontId="2" fillId="2" borderId="12" xfId="0" applyNumberFormat="1" applyFont="1" applyFill="1" applyBorder="1"/>
    <xf numFmtId="3" fontId="2" fillId="2" borderId="0" xfId="0" applyNumberFormat="1" applyFont="1" applyFill="1"/>
    <xf numFmtId="3" fontId="2" fillId="2" borderId="5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17" borderId="2" xfId="0" applyNumberFormat="1" applyFont="1" applyFill="1" applyBorder="1" applyAlignment="1">
      <alignment horizontal="left" vertical="center" shrinkToFit="1"/>
    </xf>
    <xf numFmtId="3" fontId="7" fillId="17" borderId="1" xfId="0" applyNumberFormat="1" applyFont="1" applyFill="1" applyBorder="1" applyAlignment="1">
      <alignment shrinkToFit="1"/>
    </xf>
    <xf numFmtId="3" fontId="2" fillId="18" borderId="5" xfId="0" applyNumberFormat="1" applyFont="1" applyFill="1" applyBorder="1" applyAlignment="1">
      <alignment horizontal="right" vertical="center" shrinkToFit="1"/>
    </xf>
    <xf numFmtId="3" fontId="7" fillId="18" borderId="1" xfId="0" applyNumberFormat="1" applyFont="1" applyFill="1" applyBorder="1" applyAlignment="1">
      <alignment shrinkToFit="1"/>
    </xf>
    <xf numFmtId="3" fontId="7" fillId="17" borderId="2" xfId="0" applyNumberFormat="1" applyFont="1" applyFill="1" applyBorder="1" applyAlignment="1">
      <alignment shrinkToFit="1"/>
    </xf>
    <xf numFmtId="3" fontId="7" fillId="18" borderId="5" xfId="0" applyNumberFormat="1" applyFont="1" applyFill="1" applyBorder="1" applyAlignment="1">
      <alignment shrinkToFit="1"/>
    </xf>
    <xf numFmtId="3" fontId="7" fillId="17" borderId="2" xfId="0" applyNumberFormat="1" applyFont="1" applyFill="1" applyBorder="1" applyAlignment="1">
      <alignment horizontal="left" shrinkToFit="1"/>
    </xf>
    <xf numFmtId="3" fontId="7" fillId="18" borderId="5" xfId="0" applyNumberFormat="1" applyFont="1" applyFill="1" applyBorder="1" applyAlignment="1">
      <alignment horizontal="left" shrinkToFit="1"/>
    </xf>
    <xf numFmtId="3" fontId="2" fillId="12" borderId="2" xfId="0" applyNumberFormat="1" applyFont="1" applyFill="1" applyBorder="1" applyAlignment="1">
      <alignment horizontal="left" vertical="center" shrinkToFit="1"/>
    </xf>
    <xf numFmtId="3" fontId="2" fillId="12" borderId="5" xfId="0" applyNumberFormat="1" applyFont="1" applyFill="1" applyBorder="1" applyAlignment="1">
      <alignment horizontal="right" vertical="center" shrinkToFit="1"/>
    </xf>
    <xf numFmtId="3" fontId="7" fillId="12" borderId="1" xfId="0" applyNumberFormat="1" applyFont="1" applyFill="1" applyBorder="1" applyAlignment="1">
      <alignment shrinkToFit="1"/>
    </xf>
    <xf numFmtId="3" fontId="7" fillId="12" borderId="2" xfId="0" applyNumberFormat="1" applyFont="1" applyFill="1" applyBorder="1" applyAlignment="1">
      <alignment shrinkToFit="1"/>
    </xf>
    <xf numFmtId="3" fontId="7" fillId="12" borderId="5" xfId="0" applyNumberFormat="1" applyFont="1" applyFill="1" applyBorder="1" applyAlignment="1">
      <alignment shrinkToFit="1"/>
    </xf>
    <xf numFmtId="3" fontId="7" fillId="12" borderId="2" xfId="0" applyNumberFormat="1" applyFont="1" applyFill="1" applyBorder="1" applyAlignment="1">
      <alignment horizontal="left" shrinkToFit="1"/>
    </xf>
    <xf numFmtId="3" fontId="7" fillId="12" borderId="5" xfId="0" applyNumberFormat="1" applyFont="1" applyFill="1" applyBorder="1" applyAlignment="1">
      <alignment horizontal="left" shrinkToFit="1"/>
    </xf>
    <xf numFmtId="0" fontId="6" fillId="3" borderId="9" xfId="0" applyFont="1" applyFill="1" applyBorder="1"/>
    <xf numFmtId="165" fontId="6" fillId="3" borderId="9" xfId="0" applyNumberFormat="1" applyFont="1" applyFill="1" applyBorder="1" applyAlignment="1">
      <alignment horizontal="left"/>
    </xf>
    <xf numFmtId="0" fontId="2" fillId="3" borderId="4" xfId="0" applyFont="1" applyFill="1" applyBorder="1"/>
    <xf numFmtId="14" fontId="3" fillId="2" borderId="15" xfId="0" applyNumberFormat="1" applyFont="1" applyFill="1" applyBorder="1"/>
    <xf numFmtId="0" fontId="3" fillId="2" borderId="11" xfId="0" applyFont="1" applyFill="1" applyBorder="1" applyAlignment="1">
      <alignment shrinkToFit="1"/>
    </xf>
    <xf numFmtId="0" fontId="3" fillId="2" borderId="11" xfId="0" applyFont="1" applyFill="1" applyBorder="1"/>
    <xf numFmtId="165" fontId="3" fillId="2" borderId="11" xfId="0" applyNumberFormat="1" applyFont="1" applyFill="1" applyBorder="1"/>
    <xf numFmtId="0" fontId="1" fillId="2" borderId="11" xfId="0" applyFont="1" applyFill="1" applyBorder="1" applyAlignment="1">
      <alignment shrinkToFit="1"/>
    </xf>
    <xf numFmtId="0" fontId="2" fillId="2" borderId="11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shrinkToFit="1"/>
    </xf>
    <xf numFmtId="0" fontId="2" fillId="2" borderId="11" xfId="0" applyFont="1" applyFill="1" applyBorder="1" applyAlignment="1">
      <alignment shrinkToFit="1"/>
    </xf>
    <xf numFmtId="0" fontId="2" fillId="2" borderId="10" xfId="0" applyFont="1" applyFill="1" applyBorder="1"/>
    <xf numFmtId="0" fontId="3" fillId="2" borderId="12" xfId="0" applyFont="1" applyFill="1" applyBorder="1"/>
    <xf numFmtId="0" fontId="9" fillId="2" borderId="12" xfId="0" applyFont="1" applyFill="1" applyBorder="1" applyAlignment="1">
      <alignment shrinkToFit="1"/>
    </xf>
    <xf numFmtId="0" fontId="3" fillId="2" borderId="14" xfId="0" applyFont="1" applyFill="1" applyBorder="1"/>
    <xf numFmtId="3" fontId="2" fillId="2" borderId="4" xfId="0" applyNumberFormat="1" applyFont="1" applyFill="1" applyBorder="1" applyAlignment="1">
      <alignment vertical="center"/>
    </xf>
    <xf numFmtId="166" fontId="7" fillId="11" borderId="14" xfId="0" applyNumberFormat="1" applyFont="1" applyFill="1" applyBorder="1" applyAlignment="1">
      <alignment shrinkToFit="1"/>
    </xf>
    <xf numFmtId="166" fontId="7" fillId="11" borderId="7" xfId="0" applyNumberFormat="1" applyFont="1" applyFill="1" applyBorder="1" applyAlignment="1">
      <alignment shrinkToFit="1"/>
    </xf>
    <xf numFmtId="166" fontId="7" fillId="11" borderId="7" xfId="0" applyNumberFormat="1" applyFont="1" applyFill="1" applyBorder="1" applyAlignment="1">
      <alignment horizontal="left" shrinkToFit="1"/>
    </xf>
    <xf numFmtId="166" fontId="7" fillId="11" borderId="15" xfId="0" applyNumberFormat="1" applyFont="1" applyFill="1" applyBorder="1" applyAlignment="1">
      <alignment shrinkToFit="1"/>
    </xf>
    <xf numFmtId="166" fontId="7" fillId="11" borderId="14" xfId="0" applyNumberFormat="1" applyFont="1" applyFill="1" applyBorder="1" applyAlignment="1">
      <alignment horizontal="left" shrinkToFit="1"/>
    </xf>
    <xf numFmtId="0" fontId="2" fillId="3" borderId="1" xfId="0" applyFont="1" applyFill="1" applyBorder="1"/>
    <xf numFmtId="0" fontId="2" fillId="3" borderId="6" xfId="0" applyFont="1" applyFill="1" applyBorder="1"/>
    <xf numFmtId="3" fontId="2" fillId="3" borderId="7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/>
    <xf numFmtId="0" fontId="2" fillId="3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64" fontId="7" fillId="2" borderId="1" xfId="0" applyNumberFormat="1" applyFont="1" applyFill="1" applyBorder="1" applyAlignment="1">
      <alignment horizontal="center" vertical="center" shrinkToFi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shrinkToFit="1"/>
    </xf>
    <xf numFmtId="3" fontId="2" fillId="2" borderId="5" xfId="0" applyNumberFormat="1" applyFont="1" applyFill="1" applyBorder="1" applyAlignment="1">
      <alignment horizontal="center" vertical="center" shrinkToFit="1"/>
    </xf>
    <xf numFmtId="10" fontId="2" fillId="2" borderId="1" xfId="0" applyNumberFormat="1" applyFont="1" applyFill="1" applyBorder="1" applyAlignment="1">
      <alignment horizontal="center" vertical="center" shrinkToFit="1"/>
    </xf>
    <xf numFmtId="3" fontId="2" fillId="2" borderId="1" xfId="0" applyNumberFormat="1" applyFont="1" applyFill="1" applyBorder="1" applyAlignment="1">
      <alignment horizontal="center" vertical="center" shrinkToFit="1"/>
    </xf>
    <xf numFmtId="3" fontId="2" fillId="2" borderId="2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 shrinkToFit="1"/>
    </xf>
    <xf numFmtId="0" fontId="2" fillId="13" borderId="1" xfId="0" applyFont="1" applyFill="1" applyBorder="1" applyAlignment="1">
      <alignment horizontal="center" vertical="center" shrinkToFit="1"/>
    </xf>
    <xf numFmtId="0" fontId="2" fillId="14" borderId="1" xfId="0" applyFont="1" applyFill="1" applyBorder="1" applyAlignment="1">
      <alignment horizontal="center" vertical="center" shrinkToFi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shrinkToFit="1"/>
    </xf>
    <xf numFmtId="164" fontId="7" fillId="2" borderId="5" xfId="0" applyNumberFormat="1" applyFont="1" applyFill="1" applyBorder="1" applyAlignment="1">
      <alignment horizontal="center" vertical="center" shrinkToFit="1"/>
    </xf>
    <xf numFmtId="0" fontId="10" fillId="11" borderId="1" xfId="0" applyFont="1" applyFill="1" applyBorder="1" applyAlignment="1">
      <alignment horizontal="right" vertical="center"/>
    </xf>
    <xf numFmtId="165" fontId="10" fillId="11" borderId="1" xfId="0" applyNumberFormat="1" applyFont="1" applyFill="1" applyBorder="1" applyAlignment="1">
      <alignment horizontal="left" vertical="center"/>
    </xf>
    <xf numFmtId="165" fontId="10" fillId="11" borderId="7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9" borderId="11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8" fillId="12" borderId="11" xfId="0" applyFont="1" applyFill="1" applyBorder="1" applyAlignment="1">
      <alignment horizontal="center" vertical="center" shrinkToFit="1"/>
    </xf>
    <xf numFmtId="0" fontId="8" fillId="12" borderId="9" xfId="0" applyFont="1" applyFill="1" applyBorder="1" applyAlignment="1">
      <alignment horizontal="center" vertical="center" shrinkToFit="1"/>
    </xf>
    <xf numFmtId="165" fontId="2" fillId="3" borderId="9" xfId="0" applyNumberFormat="1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shrinkToFit="1"/>
    </xf>
    <xf numFmtId="10" fontId="2" fillId="2" borderId="5" xfId="0" applyNumberFormat="1" applyFont="1" applyFill="1" applyBorder="1" applyAlignment="1">
      <alignment horizontal="center" vertical="center" shrinkToFit="1"/>
    </xf>
    <xf numFmtId="165" fontId="6" fillId="3" borderId="9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shrinkToFit="1"/>
    </xf>
    <xf numFmtId="0" fontId="6" fillId="3" borderId="6" xfId="0" applyFont="1" applyFill="1" applyBorder="1" applyAlignment="1">
      <alignment horizontal="center" shrinkToFit="1"/>
    </xf>
    <xf numFmtId="0" fontId="2" fillId="10" borderId="5" xfId="0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 shrinkToFit="1"/>
    </xf>
    <xf numFmtId="164" fontId="7" fillId="2" borderId="9" xfId="0" applyNumberFormat="1" applyFont="1" applyFill="1" applyBorder="1" applyAlignment="1">
      <alignment horizontal="center" vertical="center" shrinkToFit="1"/>
    </xf>
    <xf numFmtId="165" fontId="10" fillId="11" borderId="11" xfId="0" applyNumberFormat="1" applyFont="1" applyFill="1" applyBorder="1" applyAlignment="1">
      <alignment horizontal="left" vertical="center"/>
    </xf>
    <xf numFmtId="165" fontId="10" fillId="11" borderId="10" xfId="0" applyNumberFormat="1" applyFont="1" applyFill="1" applyBorder="1" applyAlignment="1">
      <alignment horizontal="left" vertical="center"/>
    </xf>
    <xf numFmtId="165" fontId="10" fillId="11" borderId="9" xfId="0" applyNumberFormat="1" applyFont="1" applyFill="1" applyBorder="1" applyAlignment="1">
      <alignment horizontal="left" vertical="center"/>
    </xf>
    <xf numFmtId="165" fontId="10" fillId="11" borderId="4" xfId="0" applyNumberFormat="1" applyFont="1" applyFill="1" applyBorder="1" applyAlignment="1">
      <alignment horizontal="left" vertical="center"/>
    </xf>
    <xf numFmtId="0" fontId="10" fillId="11" borderId="11" xfId="0" applyFont="1" applyFill="1" applyBorder="1" applyAlignment="1">
      <alignment horizontal="right" vertical="center"/>
    </xf>
    <xf numFmtId="0" fontId="10" fillId="11" borderId="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 shrinkToFit="1"/>
    </xf>
    <xf numFmtId="3" fontId="2" fillId="2" borderId="2" xfId="0" applyNumberFormat="1" applyFont="1" applyFill="1" applyBorder="1" applyAlignment="1">
      <alignment horizontal="center" shrinkToFit="1"/>
    </xf>
    <xf numFmtId="3" fontId="2" fillId="2" borderId="5" xfId="0" applyNumberFormat="1" applyFont="1" applyFill="1" applyBorder="1" applyAlignment="1">
      <alignment horizontal="center" shrinkToFit="1"/>
    </xf>
    <xf numFmtId="3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6">
    <dxf>
      <font>
        <color theme="1"/>
      </font>
      <fill>
        <patternFill>
          <bgColor theme="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QOS1??18</stp>
        <stp>Vol</stp>
        <stp>VolType=Exchange,CoCType=Contract</stp>
        <stp>Vol</stp>
        <stp>30</stp>
        <stp>0</stp>
        <stp>ALL</stp>
        <stp/>
        <stp/>
        <stp>TRUE</stp>
        <stp>T</stp>
        <tr r="Z42" s="1"/>
      </tp>
      <tp t="s">
        <v/>
        <stp/>
        <stp>StudyData</stp>
        <stp>QOS1??19</stp>
        <stp>Vol</stp>
        <stp>VolType=Exchange,CoCType=Contract</stp>
        <stp>Vol</stp>
        <stp>30</stp>
        <stp>0</stp>
        <stp>ALL</stp>
        <stp/>
        <stp/>
        <stp>TRUE</stp>
        <stp>T</stp>
        <tr r="Z45" s="1"/>
      </tp>
      <tp>
        <v>0</v>
        <stp/>
        <stp>StudyData</stp>
        <stp>QOS1??12</stp>
        <stp>Vol</stp>
        <stp>VolType=Exchange,CoCType=Contract</stp>
        <stp>Vol</stp>
        <stp>30</stp>
        <stp>0</stp>
        <stp>ALL</stp>
        <stp/>
        <stp/>
        <stp>TRUE</stp>
        <stp>T</stp>
        <tr r="Z29" s="1"/>
        <tr r="Z29" s="1"/>
      </tp>
      <tp>
        <v>0</v>
        <stp/>
        <stp>StudyData</stp>
        <stp>QOS1??13</stp>
        <stp>Vol</stp>
        <stp>VolType=Exchange,CoCType=Contract</stp>
        <stp>Vol</stp>
        <stp>30</stp>
        <stp>0</stp>
        <stp>ALL</stp>
        <stp/>
        <stp/>
        <stp>TRUE</stp>
        <stp>T</stp>
        <tr r="Z32" s="1"/>
        <tr r="Z32" s="1"/>
      </tp>
      <tp>
        <v>0</v>
        <stp/>
        <stp>StudyData</stp>
        <stp>QOS1??10</stp>
        <stp>Vol</stp>
        <stp>VolType=Exchange,CoCType=Contract</stp>
        <stp>Vol</stp>
        <stp>30</stp>
        <stp>0</stp>
        <stp>ALL</stp>
        <stp/>
        <stp/>
        <stp>TRUE</stp>
        <stp>T</stp>
        <tr r="Z25" s="1"/>
        <tr r="Z25" s="1"/>
      </tp>
      <tp>
        <v>0</v>
        <stp/>
        <stp>StudyData</stp>
        <stp>QOS1??11</stp>
        <stp>Vol</stp>
        <stp>VolType=Exchange,CoCType=Contract</stp>
        <stp>Vol</stp>
        <stp>30</stp>
        <stp>0</stp>
        <stp>ALL</stp>
        <stp/>
        <stp/>
        <stp>TRUE</stp>
        <stp>T</stp>
        <tr r="Z27" s="1"/>
        <tr r="Z27" s="1"/>
      </tp>
      <tp>
        <v>0</v>
        <stp/>
        <stp>StudyData</stp>
        <stp>QOS1??16</stp>
        <stp>Vol</stp>
        <stp>VolType=Exchange,CoCType=Contract</stp>
        <stp>Vol</stp>
        <stp>30</stp>
        <stp>0</stp>
        <stp>ALL</stp>
        <stp/>
        <stp/>
        <stp>TRUE</stp>
        <stp>T</stp>
        <tr r="Z38" s="1"/>
        <tr r="Z38" s="1"/>
      </tp>
      <tp>
        <v>0</v>
        <stp/>
        <stp>StudyData</stp>
        <stp>QOS1??17</stp>
        <stp>Vol</stp>
        <stp>VolType=Exchange,CoCType=Contract</stp>
        <stp>Vol</stp>
        <stp>30</stp>
        <stp>0</stp>
        <stp>ALL</stp>
        <stp/>
        <stp/>
        <stp>TRUE</stp>
        <stp>T</stp>
        <tr r="Z40" s="1"/>
        <tr r="Z40" s="1"/>
      </tp>
      <tp>
        <v>0</v>
        <stp/>
        <stp>StudyData</stp>
        <stp>QOS1??14</stp>
        <stp>Vol</stp>
        <stp>VolType=Exchange,CoCType=Contract</stp>
        <stp>Vol</stp>
        <stp>30</stp>
        <stp>0</stp>
        <stp>ALL</stp>
        <stp/>
        <stp/>
        <stp>TRUE</stp>
        <stp>T</stp>
        <tr r="Z34" s="1"/>
        <tr r="Z34" s="1"/>
      </tp>
      <tp>
        <v>0</v>
        <stp/>
        <stp>StudyData</stp>
        <stp>QOS1??15</stp>
        <stp>Vol</stp>
        <stp>VolType=Exchange,CoCType=Contract</stp>
        <stp>Vol</stp>
        <stp>30</stp>
        <stp>0</stp>
        <stp>ALL</stp>
        <stp/>
        <stp/>
        <stp>TRUE</stp>
        <stp>T</stp>
        <tr r="Z36" s="1"/>
        <tr r="Z36" s="1"/>
      </tp>
      <tp t="s">
        <v/>
        <stp/>
        <stp>StudyData</stp>
        <stp>QOS1??28</stp>
        <stp>Vol</stp>
        <stp>VolType=Exchange,CoCType=Contract</stp>
        <stp>Vol</stp>
        <stp>30</stp>
        <stp>0</stp>
        <stp>ALL</stp>
        <stp/>
        <stp/>
        <stp>TRUE</stp>
        <stp>T</stp>
        <tr r="Z64" s="1"/>
      </tp>
      <tp t="s">
        <v/>
        <stp/>
        <stp>StudyData</stp>
        <stp>QOS1??29</stp>
        <stp>Vol</stp>
        <stp>VolType=Exchange,CoCType=Contract</stp>
        <stp>Vol</stp>
        <stp>30</stp>
        <stp>0</stp>
        <stp>ALL</stp>
        <stp/>
        <stp/>
        <stp>TRUE</stp>
        <stp>T</stp>
        <tr r="Z66" s="1"/>
      </tp>
      <tp t="s">
        <v/>
        <stp/>
        <stp>StudyData</stp>
        <stp>QOS1??22</stp>
        <stp>Vol</stp>
        <stp>VolType=Exchange,CoCType=Contract</stp>
        <stp>Vol</stp>
        <stp>30</stp>
        <stp>0</stp>
        <stp>ALL</stp>
        <stp/>
        <stp/>
        <stp>TRUE</stp>
        <stp>T</stp>
        <tr r="Z51" s="1"/>
      </tp>
      <tp>
        <v>0</v>
        <stp/>
        <stp>StudyData</stp>
        <stp>QOS1??23</stp>
        <stp>Vol</stp>
        <stp>VolType=Exchange,CoCType=Contract</stp>
        <stp>Vol</stp>
        <stp>30</stp>
        <stp>0</stp>
        <stp>ALL</stp>
        <stp/>
        <stp/>
        <stp>TRUE</stp>
        <stp>T</stp>
        <tr r="Z53" s="1"/>
        <tr r="Z53" s="1"/>
      </tp>
      <tp t="s">
        <v/>
        <stp/>
        <stp>StudyData</stp>
        <stp>QOS1??20</stp>
        <stp>Vol</stp>
        <stp>VolType=Exchange,CoCType=Contract</stp>
        <stp>Vol</stp>
        <stp>30</stp>
        <stp>0</stp>
        <stp>ALL</stp>
        <stp/>
        <stp/>
        <stp>TRUE</stp>
        <stp>T</stp>
        <tr r="Z47" s="1"/>
      </tp>
      <tp t="s">
        <v/>
        <stp/>
        <stp>StudyData</stp>
        <stp>QOS1??21</stp>
        <stp>Vol</stp>
        <stp>VolType=Exchange,CoCType=Contract</stp>
        <stp>Vol</stp>
        <stp>30</stp>
        <stp>0</stp>
        <stp>ALL</stp>
        <stp/>
        <stp/>
        <stp>TRUE</stp>
        <stp>T</stp>
        <tr r="Z49" s="1"/>
      </tp>
      <tp t="s">
        <v/>
        <stp/>
        <stp>StudyData</stp>
        <stp>QOS1??26</stp>
        <stp>Vol</stp>
        <stp>VolType=Exchange,CoCType=Contract</stp>
        <stp>Vol</stp>
        <stp>30</stp>
        <stp>0</stp>
        <stp>ALL</stp>
        <stp/>
        <stp/>
        <stp>TRUE</stp>
        <stp>T</stp>
        <tr r="Z60" s="1"/>
      </tp>
      <tp t="s">
        <v/>
        <stp/>
        <stp>StudyData</stp>
        <stp>QOS1??27</stp>
        <stp>Vol</stp>
        <stp>VolType=Exchange,CoCType=Contract</stp>
        <stp>Vol</stp>
        <stp>30</stp>
        <stp>0</stp>
        <stp>ALL</stp>
        <stp/>
        <stp/>
        <stp>TRUE</stp>
        <stp>T</stp>
        <tr r="Z62" s="1"/>
      </tp>
      <tp>
        <v>0</v>
        <stp/>
        <stp>StudyData</stp>
        <stp>QOS1??24</stp>
        <stp>Vol</stp>
        <stp>VolType=Exchange,CoCType=Contract</stp>
        <stp>Vol</stp>
        <stp>30</stp>
        <stp>0</stp>
        <stp>ALL</stp>
        <stp/>
        <stp/>
        <stp>TRUE</stp>
        <stp>T</stp>
        <tr r="Z55" s="1"/>
        <tr r="Z55" s="1"/>
      </tp>
      <tp t="s">
        <v/>
        <stp/>
        <stp>StudyData</stp>
        <stp>QOS1??25</stp>
        <stp>Vol</stp>
        <stp>VolType=Exchange,CoCType=Contract</stp>
        <stp>Vol</stp>
        <stp>30</stp>
        <stp>0</stp>
        <stp>ALL</stp>
        <stp/>
        <stp/>
        <stp>TRUE</stp>
        <stp>T</stp>
        <tr r="Z58" s="1"/>
      </tp>
      <tp t="s">
        <v/>
        <stp/>
        <stp>StudyData</stp>
        <stp>QOS1??38</stp>
        <stp>Vol</stp>
        <stp>VolType=Exchange,CoCType=Contract</stp>
        <stp>Vol</stp>
        <stp>30</stp>
        <stp>0</stp>
        <stp>ALL</stp>
        <stp/>
        <stp/>
        <stp>TRUE</stp>
        <stp>T</stp>
        <tr r="Z86" s="1"/>
      </tp>
      <tp t="s">
        <v/>
        <stp/>
        <stp>StudyData</stp>
        <stp>QOS1??39</stp>
        <stp>Vol</stp>
        <stp>VolType=Exchange,CoCType=Contract</stp>
        <stp>Vol</stp>
        <stp>30</stp>
        <stp>0</stp>
        <stp>ALL</stp>
        <stp/>
        <stp/>
        <stp>TRUE</stp>
        <stp>T</stp>
        <tr r="Z88" s="1"/>
      </tp>
      <tp t="s">
        <v/>
        <stp/>
        <stp>StudyData</stp>
        <stp>QOS1??32</stp>
        <stp>Vol</stp>
        <stp>VolType=Exchange,CoCType=Contract</stp>
        <stp>Vol</stp>
        <stp>30</stp>
        <stp>0</stp>
        <stp>ALL</stp>
        <stp/>
        <stp/>
        <stp>TRUE</stp>
        <stp>T</stp>
        <tr r="Z73" s="1"/>
      </tp>
      <tp t="s">
        <v/>
        <stp/>
        <stp>StudyData</stp>
        <stp>QOS1??33</stp>
        <stp>Vol</stp>
        <stp>VolType=Exchange,CoCType=Contract</stp>
        <stp>Vol</stp>
        <stp>30</stp>
        <stp>0</stp>
        <stp>ALL</stp>
        <stp/>
        <stp/>
        <stp>TRUE</stp>
        <stp>T</stp>
        <tr r="Z75" s="1"/>
      </tp>
      <tp t="s">
        <v/>
        <stp/>
        <stp>StudyData</stp>
        <stp>QOS1??30</stp>
        <stp>Vol</stp>
        <stp>VolType=Exchange,CoCType=Contract</stp>
        <stp>Vol</stp>
        <stp>30</stp>
        <stp>0</stp>
        <stp>ALL</stp>
        <stp/>
        <stp/>
        <stp>TRUE</stp>
        <stp>T</stp>
        <tr r="Z68" s="1"/>
      </tp>
      <tp t="s">
        <v/>
        <stp/>
        <stp>StudyData</stp>
        <stp>QOS1??31</stp>
        <stp>Vol</stp>
        <stp>VolType=Exchange,CoCType=Contract</stp>
        <stp>Vol</stp>
        <stp>30</stp>
        <stp>0</stp>
        <stp>ALL</stp>
        <stp/>
        <stp/>
        <stp>TRUE</stp>
        <stp>T</stp>
        <tr r="Z71" s="1"/>
      </tp>
      <tp t="s">
        <v/>
        <stp/>
        <stp>StudyData</stp>
        <stp>QOS1??36</stp>
        <stp>Vol</stp>
        <stp>VolType=Exchange,CoCType=Contract</stp>
        <stp>Vol</stp>
        <stp>30</stp>
        <stp>0</stp>
        <stp>ALL</stp>
        <stp/>
        <stp/>
        <stp>TRUE</stp>
        <stp>T</stp>
        <tr r="Z81" s="1"/>
      </tp>
      <tp t="s">
        <v/>
        <stp/>
        <stp>StudyData</stp>
        <stp>QOS1??37</stp>
        <stp>Vol</stp>
        <stp>VolType=Exchange,CoCType=Contract</stp>
        <stp>Vol</stp>
        <stp>30</stp>
        <stp>0</stp>
        <stp>ALL</stp>
        <stp/>
        <stp/>
        <stp>TRUE</stp>
        <stp>T</stp>
        <tr r="Z84" s="1"/>
      </tp>
      <tp t="s">
        <v/>
        <stp/>
        <stp>StudyData</stp>
        <stp>QOS1??34</stp>
        <stp>Vol</stp>
        <stp>VolType=Exchange,CoCType=Contract</stp>
        <stp>Vol</stp>
        <stp>30</stp>
        <stp>0</stp>
        <stp>ALL</stp>
        <stp/>
        <stp/>
        <stp>TRUE</stp>
        <stp>T</stp>
        <tr r="Z77" s="1"/>
      </tp>
      <tp t="s">
        <v/>
        <stp/>
        <stp>StudyData</stp>
        <stp>QOS1??35</stp>
        <stp>Vol</stp>
        <stp>VolType=Exchange,CoCType=Contract</stp>
        <stp>Vol</stp>
        <stp>30</stp>
        <stp>0</stp>
        <stp>ALL</stp>
        <stp/>
        <stp/>
        <stp>TRUE</stp>
        <stp>T</stp>
        <tr r="Z79" s="1"/>
      </tp>
      <tp t="s">
        <v/>
        <stp/>
        <stp>StudyData</stp>
        <stp>QOS1??48</stp>
        <stp>Vol</stp>
        <stp>VolType=Exchange,CoCType=Contract</stp>
        <stp>Vol</stp>
        <stp>30</stp>
        <stp>0</stp>
        <stp>ALL</stp>
        <stp/>
        <stp/>
        <stp>TRUE</stp>
        <stp>T</stp>
        <tr r="Z107" s="1"/>
      </tp>
      <tp t="s">
        <v/>
        <stp/>
        <stp>StudyData</stp>
        <stp>QOS1??49</stp>
        <stp>Vol</stp>
        <stp>VolType=Exchange,CoCType=Contract</stp>
        <stp>Vol</stp>
        <stp>30</stp>
        <stp>0</stp>
        <stp>ALL</stp>
        <stp/>
        <stp/>
        <stp>TRUE</stp>
        <stp>T</stp>
        <tr r="Z110" s="1"/>
      </tp>
      <tp t="s">
        <v/>
        <stp/>
        <stp>StudyData</stp>
        <stp>QOS1??42</stp>
        <stp>Vol</stp>
        <stp>VolType=Exchange,CoCType=Contract</stp>
        <stp>Vol</stp>
        <stp>30</stp>
        <stp>0</stp>
        <stp>ALL</stp>
        <stp/>
        <stp/>
        <stp>TRUE</stp>
        <stp>T</stp>
        <tr r="Z94" s="1"/>
      </tp>
      <tp t="s">
        <v/>
        <stp/>
        <stp>StudyData</stp>
        <stp>QOS1??43</stp>
        <stp>Vol</stp>
        <stp>VolType=Exchange,CoCType=Contract</stp>
        <stp>Vol</stp>
        <stp>30</stp>
        <stp>0</stp>
        <stp>ALL</stp>
        <stp/>
        <stp/>
        <stp>TRUE</stp>
        <stp>T</stp>
        <tr r="Z97" s="1"/>
      </tp>
      <tp t="s">
        <v/>
        <stp/>
        <stp>StudyData</stp>
        <stp>QOS1??40</stp>
        <stp>Vol</stp>
        <stp>VolType=Exchange,CoCType=Contract</stp>
        <stp>Vol</stp>
        <stp>30</stp>
        <stp>0</stp>
        <stp>ALL</stp>
        <stp/>
        <stp/>
        <stp>TRUE</stp>
        <stp>T</stp>
        <tr r="Z90" s="1"/>
      </tp>
      <tp t="s">
        <v/>
        <stp/>
        <stp>StudyData</stp>
        <stp>QOS1??41</stp>
        <stp>Vol</stp>
        <stp>VolType=Exchange,CoCType=Contract</stp>
        <stp>Vol</stp>
        <stp>30</stp>
        <stp>0</stp>
        <stp>ALL</stp>
        <stp/>
        <stp/>
        <stp>TRUE</stp>
        <stp>T</stp>
        <tr r="Z92" s="1"/>
      </tp>
      <tp t="s">
        <v/>
        <stp/>
        <stp>StudyData</stp>
        <stp>QOS1??46</stp>
        <stp>Vol</stp>
        <stp>VolType=Exchange,CoCType=Contract</stp>
        <stp>Vol</stp>
        <stp>30</stp>
        <stp>0</stp>
        <stp>ALL</stp>
        <stp/>
        <stp/>
        <stp>TRUE</stp>
        <stp>T</stp>
        <tr r="Z103" s="1"/>
      </tp>
      <tp t="s">
        <v/>
        <stp/>
        <stp>StudyData</stp>
        <stp>QOS1??47</stp>
        <stp>Vol</stp>
        <stp>VolType=Exchange,CoCType=Contract</stp>
        <stp>Vol</stp>
        <stp>30</stp>
        <stp>0</stp>
        <stp>ALL</stp>
        <stp/>
        <stp/>
        <stp>TRUE</stp>
        <stp>T</stp>
        <tr r="Z105" s="1"/>
      </tp>
      <tp t="s">
        <v/>
        <stp/>
        <stp>StudyData</stp>
        <stp>QOS1??44</stp>
        <stp>Vol</stp>
        <stp>VolType=Exchange,CoCType=Contract</stp>
        <stp>Vol</stp>
        <stp>30</stp>
        <stp>0</stp>
        <stp>ALL</stp>
        <stp/>
        <stp/>
        <stp>TRUE</stp>
        <stp>T</stp>
        <tr r="Z99" s="1"/>
      </tp>
      <tp t="s">
        <v/>
        <stp/>
        <stp>StudyData</stp>
        <stp>QOS1??45</stp>
        <stp>Vol</stp>
        <stp>VolType=Exchange,CoCType=Contract</stp>
        <stp>Vol</stp>
        <stp>30</stp>
        <stp>0</stp>
        <stp>ALL</stp>
        <stp/>
        <stp/>
        <stp>TRUE</stp>
        <stp>T</stp>
        <tr r="Z101" s="1"/>
      </tp>
      <tp t="s">
        <v/>
        <stp/>
        <stp>StudyData</stp>
        <stp>QOS1??58</stp>
        <stp>Vol</stp>
        <stp>VolType=Exchange,CoCType=Contract</stp>
        <stp>Vol</stp>
        <stp>30</stp>
        <stp>0</stp>
        <stp>ALL</stp>
        <stp/>
        <stp/>
        <stp>TRUE</stp>
        <stp>T</stp>
        <tr r="Z129" s="1"/>
      </tp>
      <tp t="s">
        <v/>
        <stp/>
        <stp>StudyData</stp>
        <stp>QOS1??59</stp>
        <stp>Vol</stp>
        <stp>VolType=Exchange,CoCType=Contract</stp>
        <stp>Vol</stp>
        <stp>30</stp>
        <stp>0</stp>
        <stp>ALL</stp>
        <stp/>
        <stp/>
        <stp>TRUE</stp>
        <stp>T</stp>
        <tr r="Z131" s="1"/>
      </tp>
      <tp t="s">
        <v/>
        <stp/>
        <stp>StudyData</stp>
        <stp>QOS1??52</stp>
        <stp>Vol</stp>
        <stp>VolType=Exchange,CoCType=Contract</stp>
        <stp>Vol</stp>
        <stp>30</stp>
        <stp>0</stp>
        <stp>ALL</stp>
        <stp/>
        <stp/>
        <stp>TRUE</stp>
        <stp>T</stp>
        <tr r="Z116" s="1"/>
      </tp>
      <tp t="s">
        <v/>
        <stp/>
        <stp>StudyData</stp>
        <stp>QOS1??53</stp>
        <stp>Vol</stp>
        <stp>VolType=Exchange,CoCType=Contract</stp>
        <stp>Vol</stp>
        <stp>30</stp>
        <stp>0</stp>
        <stp>ALL</stp>
        <stp/>
        <stp/>
        <stp>TRUE</stp>
        <stp>T</stp>
        <tr r="Z118" s="1"/>
      </tp>
      <tp t="s">
        <v/>
        <stp/>
        <stp>StudyData</stp>
        <stp>QOS1??50</stp>
        <stp>Vol</stp>
        <stp>VolType=Exchange,CoCType=Contract</stp>
        <stp>Vol</stp>
        <stp>30</stp>
        <stp>0</stp>
        <stp>ALL</stp>
        <stp/>
        <stp/>
        <stp>TRUE</stp>
        <stp>T</stp>
        <tr r="Z112" s="1"/>
      </tp>
      <tp t="s">
        <v/>
        <stp/>
        <stp>StudyData</stp>
        <stp>QOS1??51</stp>
        <stp>Vol</stp>
        <stp>VolType=Exchange,CoCType=Contract</stp>
        <stp>Vol</stp>
        <stp>30</stp>
        <stp>0</stp>
        <stp>ALL</stp>
        <stp/>
        <stp/>
        <stp>TRUE</stp>
        <stp>T</stp>
        <tr r="Z114" s="1"/>
      </tp>
      <tp t="s">
        <v/>
        <stp/>
        <stp>StudyData</stp>
        <stp>QOS1??56</stp>
        <stp>Vol</stp>
        <stp>VolType=Exchange,CoCType=Contract</stp>
        <stp>Vol</stp>
        <stp>30</stp>
        <stp>0</stp>
        <stp>ALL</stp>
        <stp/>
        <stp/>
        <stp>TRUE</stp>
        <stp>T</stp>
        <tr r="Z125" s="1"/>
      </tp>
      <tp t="s">
        <v/>
        <stp/>
        <stp>StudyData</stp>
        <stp>QOS1??57</stp>
        <stp>Vol</stp>
        <stp>VolType=Exchange,CoCType=Contract</stp>
        <stp>Vol</stp>
        <stp>30</stp>
        <stp>0</stp>
        <stp>ALL</stp>
        <stp/>
        <stp/>
        <stp>TRUE</stp>
        <stp>T</stp>
        <tr r="Z127" s="1"/>
      </tp>
      <tp t="s">
        <v/>
        <stp/>
        <stp>StudyData</stp>
        <stp>QOS1??54</stp>
        <stp>Vol</stp>
        <stp>VolType=Exchange,CoCType=Contract</stp>
        <stp>Vol</stp>
        <stp>30</stp>
        <stp>0</stp>
        <stp>ALL</stp>
        <stp/>
        <stp/>
        <stp>TRUE</stp>
        <stp>T</stp>
        <tr r="Z120" s="1"/>
      </tp>
      <tp t="s">
        <v/>
        <stp/>
        <stp>StudyData</stp>
        <stp>QOS1??55</stp>
        <stp>Vol</stp>
        <stp>VolType=Exchange,CoCType=Contract</stp>
        <stp>Vol</stp>
        <stp>30</stp>
        <stp>0</stp>
        <stp>ALL</stp>
        <stp/>
        <stp/>
        <stp>TRUE</stp>
        <stp>T</stp>
        <tr r="Z123" s="1"/>
      </tp>
      <tp t="s">
        <v/>
        <stp/>
        <stp>StudyData</stp>
        <stp>QOS1??68</stp>
        <stp>Vol</stp>
        <stp>VolType=Exchange,CoCType=Contract</stp>
        <stp>Vol</stp>
        <stp>30</stp>
        <stp>0</stp>
        <stp>ALL</stp>
        <stp/>
        <stp/>
        <stp>TRUE</stp>
        <stp>T</stp>
        <tr r="Z151" s="1"/>
      </tp>
      <tp t="s">
        <v/>
        <stp/>
        <stp>StudyData</stp>
        <stp>QOS1??69</stp>
        <stp>Vol</stp>
        <stp>VolType=Exchange,CoCType=Contract</stp>
        <stp>Vol</stp>
        <stp>30</stp>
        <stp>0</stp>
        <stp>ALL</stp>
        <stp/>
        <stp/>
        <stp>TRUE</stp>
        <stp>T</stp>
        <tr r="Z153" s="1"/>
      </tp>
      <tp t="s">
        <v/>
        <stp/>
        <stp>StudyData</stp>
        <stp>QOS1??62</stp>
        <stp>Vol</stp>
        <stp>VolType=Exchange,CoCType=Contract</stp>
        <stp>Vol</stp>
        <stp>30</stp>
        <stp>0</stp>
        <stp>ALL</stp>
        <stp/>
        <stp/>
        <stp>TRUE</stp>
        <stp>T</stp>
        <tr r="Z138" s="1"/>
      </tp>
      <tp t="s">
        <v/>
        <stp/>
        <stp>StudyData</stp>
        <stp>QOS1??63</stp>
        <stp>Vol</stp>
        <stp>VolType=Exchange,CoCType=Contract</stp>
        <stp>Vol</stp>
        <stp>30</stp>
        <stp>0</stp>
        <stp>ALL</stp>
        <stp/>
        <stp/>
        <stp>TRUE</stp>
        <stp>T</stp>
        <tr r="Z140" s="1"/>
      </tp>
      <tp t="s">
        <v/>
        <stp/>
        <stp>StudyData</stp>
        <stp>QOS1??60</stp>
        <stp>Vol</stp>
        <stp>VolType=Exchange,CoCType=Contract</stp>
        <stp>Vol</stp>
        <stp>30</stp>
        <stp>0</stp>
        <stp>ALL</stp>
        <stp/>
        <stp/>
        <stp>TRUE</stp>
        <stp>T</stp>
        <tr r="Z133" s="1"/>
      </tp>
      <tp t="s">
        <v/>
        <stp/>
        <stp>StudyData</stp>
        <stp>QOS1??61</stp>
        <stp>Vol</stp>
        <stp>VolType=Exchange,CoCType=Contract</stp>
        <stp>Vol</stp>
        <stp>30</stp>
        <stp>0</stp>
        <stp>ALL</stp>
        <stp/>
        <stp/>
        <stp>TRUE</stp>
        <stp>T</stp>
        <tr r="Z136" s="1"/>
      </tp>
      <tp t="s">
        <v/>
        <stp/>
        <stp>StudyData</stp>
        <stp>QOS1??66</stp>
        <stp>Vol</stp>
        <stp>VolType=Exchange,CoCType=Contract</stp>
        <stp>Vol</stp>
        <stp>30</stp>
        <stp>0</stp>
        <stp>ALL</stp>
        <stp/>
        <stp/>
        <stp>TRUE</stp>
        <stp>T</stp>
        <tr r="Z146" s="1"/>
      </tp>
      <tp t="s">
        <v/>
        <stp/>
        <stp>StudyData</stp>
        <stp>QOS1??67</stp>
        <stp>Vol</stp>
        <stp>VolType=Exchange,CoCType=Contract</stp>
        <stp>Vol</stp>
        <stp>30</stp>
        <stp>0</stp>
        <stp>ALL</stp>
        <stp/>
        <stp/>
        <stp>TRUE</stp>
        <stp>T</stp>
        <tr r="Z149" s="1"/>
      </tp>
      <tp t="s">
        <v/>
        <stp/>
        <stp>StudyData</stp>
        <stp>QOS1??64</stp>
        <stp>Vol</stp>
        <stp>VolType=Exchange,CoCType=Contract</stp>
        <stp>Vol</stp>
        <stp>30</stp>
        <stp>0</stp>
        <stp>ALL</stp>
        <stp/>
        <stp/>
        <stp>TRUE</stp>
        <stp>T</stp>
        <tr r="Z142" s="1"/>
      </tp>
      <tp t="s">
        <v/>
        <stp/>
        <stp>StudyData</stp>
        <stp>QOS1??65</stp>
        <stp>Vol</stp>
        <stp>VolType=Exchange,CoCType=Contract</stp>
        <stp>Vol</stp>
        <stp>30</stp>
        <stp>0</stp>
        <stp>ALL</stp>
        <stp/>
        <stp/>
        <stp>TRUE</stp>
        <stp>T</stp>
        <tr r="Z144" s="1"/>
      </tp>
      <tp t="s">
        <v/>
        <stp/>
        <stp>StudyData</stp>
        <stp>QOS1??78</stp>
        <stp>Vol</stp>
        <stp>VolType=Exchange,CoCType=Contract</stp>
        <stp>Vol</stp>
        <stp>30</stp>
        <stp>0</stp>
        <stp>ALL</stp>
        <stp/>
        <stp/>
        <stp>TRUE</stp>
        <stp>T</stp>
        <tr r="Z172" s="1"/>
      </tp>
      <tp t="s">
        <v/>
        <stp/>
        <stp>StudyData</stp>
        <stp>QOS1??79</stp>
        <stp>Vol</stp>
        <stp>VolType=Exchange,CoCType=Contract</stp>
        <stp>Vol</stp>
        <stp>30</stp>
        <stp>0</stp>
        <stp>ALL</stp>
        <stp/>
        <stp/>
        <stp>TRUE</stp>
        <stp>T</stp>
        <tr r="Z174" s="1"/>
      </tp>
      <tp t="s">
        <v/>
        <stp/>
        <stp>StudyData</stp>
        <stp>QOS1??72</stp>
        <stp>Vol</stp>
        <stp>VolType=Exchange,CoCType=Contract</stp>
        <stp>Vol</stp>
        <stp>30</stp>
        <stp>0</stp>
        <stp>ALL</stp>
        <stp/>
        <stp/>
        <stp>TRUE</stp>
        <stp>T</stp>
        <tr r="Z159" s="1"/>
      </tp>
      <tp t="s">
        <v/>
        <stp/>
        <stp>StudyData</stp>
        <stp>QOS1??73</stp>
        <stp>Vol</stp>
        <stp>VolType=Exchange,CoCType=Contract</stp>
        <stp>Vol</stp>
        <stp>30</stp>
        <stp>0</stp>
        <stp>ALL</stp>
        <stp/>
        <stp/>
        <stp>TRUE</stp>
        <stp>T</stp>
        <tr r="Z162" s="1"/>
      </tp>
      <tp t="s">
        <v/>
        <stp/>
        <stp>StudyData</stp>
        <stp>QOS1??70</stp>
        <stp>Vol</stp>
        <stp>VolType=Exchange,CoCType=Contract</stp>
        <stp>Vol</stp>
        <stp>30</stp>
        <stp>0</stp>
        <stp>ALL</stp>
        <stp/>
        <stp/>
        <stp>TRUE</stp>
        <stp>T</stp>
        <tr r="Z155" s="1"/>
      </tp>
      <tp t="s">
        <v/>
        <stp/>
        <stp>StudyData</stp>
        <stp>QOS1??71</stp>
        <stp>Vol</stp>
        <stp>VolType=Exchange,CoCType=Contract</stp>
        <stp>Vol</stp>
        <stp>30</stp>
        <stp>0</stp>
        <stp>ALL</stp>
        <stp/>
        <stp/>
        <stp>TRUE</stp>
        <stp>T</stp>
        <tr r="Z157" s="1"/>
      </tp>
      <tp t="s">
        <v/>
        <stp/>
        <stp>StudyData</stp>
        <stp>QOS1??76</stp>
        <stp>Vol</stp>
        <stp>VolType=Exchange,CoCType=Contract</stp>
        <stp>Vol</stp>
        <stp>30</stp>
        <stp>0</stp>
        <stp>ALL</stp>
        <stp/>
        <stp/>
        <stp>TRUE</stp>
        <stp>T</stp>
        <tr r="Z168" s="1"/>
      </tp>
      <tp t="s">
        <v/>
        <stp/>
        <stp>StudyData</stp>
        <stp>QOS1??77</stp>
        <stp>Vol</stp>
        <stp>VolType=Exchange,CoCType=Contract</stp>
        <stp>Vol</stp>
        <stp>30</stp>
        <stp>0</stp>
        <stp>ALL</stp>
        <stp/>
        <stp/>
        <stp>TRUE</stp>
        <stp>T</stp>
        <tr r="Z170" s="1"/>
      </tp>
      <tp t="s">
        <v/>
        <stp/>
        <stp>StudyData</stp>
        <stp>QOS1??74</stp>
        <stp>Vol</stp>
        <stp>VolType=Exchange,CoCType=Contract</stp>
        <stp>Vol</stp>
        <stp>30</stp>
        <stp>0</stp>
        <stp>ALL</stp>
        <stp/>
        <stp/>
        <stp>TRUE</stp>
        <stp>T</stp>
        <tr r="Z164" s="1"/>
      </tp>
      <tp t="s">
        <v/>
        <stp/>
        <stp>StudyData</stp>
        <stp>QOS1??75</stp>
        <stp>Vol</stp>
        <stp>VolType=Exchange,CoCType=Contract</stp>
        <stp>Vol</stp>
        <stp>30</stp>
        <stp>0</stp>
        <stp>ALL</stp>
        <stp/>
        <stp/>
        <stp>TRUE</stp>
        <stp>T</stp>
        <tr r="Z166" s="1"/>
      </tp>
      <tp>
        <v>1434</v>
        <stp/>
        <stp>StudyData</stp>
        <stp>(MA(QOS1??10,Period:=20,MAType:=Sim,InputChoice:=ContractVol) when LocalYear(QOS1??10)=2026 And (LocalMonth(QOS1??10)=5 And LocalDay(QOS1??10)=1 ))</stp>
        <stp>Bar</stp>
        <stp/>
        <stp>Close</stp>
        <stp>D</stp>
        <stp>0</stp>
        <stp>all</stp>
        <stp/>
        <stp/>
        <stp>False</stp>
        <stp/>
        <stp/>
        <tr r="P25" s="1"/>
      </tp>
      <tp>
        <v>2028</v>
        <stp/>
        <stp>StudyData</stp>
        <stp>(MA(QOS1??11,Period:=20,MAType:=Sim,InputChoice:=ContractVol) when LocalYear(QOS1??11)=2026 And (LocalMonth(QOS1??11)=5 And LocalDay(QOS1??11)=1 ))</stp>
        <stp>Bar</stp>
        <stp/>
        <stp>Close</stp>
        <stp>D</stp>
        <stp>0</stp>
        <stp>all</stp>
        <stp/>
        <stp/>
        <stp>False</stp>
        <stp/>
        <stp/>
        <tr r="P27" s="1"/>
      </tp>
      <tp>
        <v>1093</v>
        <stp/>
        <stp>StudyData</stp>
        <stp>(MA(QOS1??12,Period:=20,MAType:=Sim,InputChoice:=ContractVol) when LocalYear(QOS1??12)=2026 And (LocalMonth(QOS1??12)=5 And LocalDay(QOS1??12)=1 ))</stp>
        <stp>Bar</stp>
        <stp/>
        <stp>Close</stp>
        <stp>D</stp>
        <stp>0</stp>
        <stp>all</stp>
        <stp/>
        <stp/>
        <stp>False</stp>
        <stp/>
        <stp/>
        <tr r="P29" s="1"/>
      </tp>
      <tp>
        <v>388</v>
        <stp/>
        <stp>StudyData</stp>
        <stp>(MA(QOS1??13,Period:=20,MAType:=Sim,InputChoice:=ContractVol) when LocalYear(QOS1??13)=2026 And (LocalMonth(QOS1??13)=5 And LocalDay(QOS1??13)=1 ))</stp>
        <stp>Bar</stp>
        <stp/>
        <stp>Close</stp>
        <stp>D</stp>
        <stp>0</stp>
        <stp>all</stp>
        <stp/>
        <stp/>
        <stp>False</stp>
        <stp/>
        <stp/>
        <tr r="P32" s="1"/>
      </tp>
      <tp>
        <v>694</v>
        <stp/>
        <stp>StudyData</stp>
        <stp>(MA(QOS1??14,Period:=20,MAType:=Sim,InputChoice:=ContractVol) when LocalYear(QOS1??14)=2026 And (LocalMonth(QOS1??14)=5 And LocalDay(QOS1??14)=1 ))</stp>
        <stp>Bar</stp>
        <stp/>
        <stp>Close</stp>
        <stp>D</stp>
        <stp>0</stp>
        <stp>all</stp>
        <stp/>
        <stp/>
        <stp>False</stp>
        <stp/>
        <stp/>
        <tr r="P34" s="1"/>
      </tp>
      <tp>
        <v>531</v>
        <stp/>
        <stp>StudyData</stp>
        <stp>(MA(QOS1??15,Period:=20,MAType:=Sim,InputChoice:=ContractVol) when LocalYear(QOS1??15)=2026 And (LocalMonth(QOS1??15)=5 And LocalDay(QOS1??15)=1 ))</stp>
        <stp>Bar</stp>
        <stp/>
        <stp>Close</stp>
        <stp>D</stp>
        <stp>0</stp>
        <stp>all</stp>
        <stp/>
        <stp/>
        <stp>False</stp>
        <stp/>
        <stp/>
        <tr r="P36" s="1"/>
      </tp>
      <tp>
        <v>473</v>
        <stp/>
        <stp>StudyData</stp>
        <stp>(MA(QOS1??16,Period:=20,MAType:=Sim,InputChoice:=ContractVol) when LocalYear(QOS1??16)=2026 And (LocalMonth(QOS1??16)=5 And LocalDay(QOS1??16)=1 ))</stp>
        <stp>Bar</stp>
        <stp/>
        <stp>Close</stp>
        <stp>D</stp>
        <stp>0</stp>
        <stp>all</stp>
        <stp/>
        <stp/>
        <stp>False</stp>
        <stp/>
        <stp/>
        <tr r="P38" s="1"/>
      </tp>
      <tp>
        <v>524</v>
        <stp/>
        <stp>StudyData</stp>
        <stp>(MA(QOS1??17,Period:=20,MAType:=Sim,InputChoice:=ContractVol) when LocalYear(QOS1??17)=2026 And (LocalMonth(QOS1??17)=5 And LocalDay(QOS1??17)=1 ))</stp>
        <stp>Bar</stp>
        <stp/>
        <stp>Close</stp>
        <stp>D</stp>
        <stp>0</stp>
        <stp>all</stp>
        <stp/>
        <stp/>
        <stp>False</stp>
        <stp/>
        <stp/>
        <tr r="P40" s="1"/>
      </tp>
      <tp>
        <v>504</v>
        <stp/>
        <stp>StudyData</stp>
        <stp>(MA(QOS1??18,Period:=20,MAType:=Sim,InputChoice:=ContractVol) when LocalYear(QOS1??18)=2026 And (LocalMonth(QOS1??18)=5 And LocalDay(QOS1??18)=1 ))</stp>
        <stp>Bar</stp>
        <stp/>
        <stp>Close</stp>
        <stp>D</stp>
        <stp>0</stp>
        <stp>all</stp>
        <stp/>
        <stp/>
        <stp>False</stp>
        <stp/>
        <stp/>
        <tr r="P42" s="1"/>
      </tp>
      <tp>
        <v>194</v>
        <stp/>
        <stp>StudyData</stp>
        <stp>(MA(QOS1??19,Period:=20,MAType:=Sim,InputChoice:=ContractVol) when LocalYear(QOS1??19)=2026 And (LocalMonth(QOS1??19)=5 And LocalDay(QOS1??19)=1 ))</stp>
        <stp>Bar</stp>
        <stp/>
        <stp>Close</stp>
        <stp>D</stp>
        <stp>0</stp>
        <stp>all</stp>
        <stp/>
        <stp/>
        <stp>False</stp>
        <stp/>
        <stp/>
        <tr r="P45" s="1"/>
      </tp>
      <tp>
        <v>389</v>
        <stp/>
        <stp>StudyData</stp>
        <stp>(MA(QOS1??20,Period:=20,MAType:=Sim,InputChoice:=ContractVol) when LocalYear(QOS1??20)=2026 And (LocalMonth(QOS1??20)=5 And LocalDay(QOS1??20)=1 ))</stp>
        <stp>Bar</stp>
        <stp/>
        <stp>Close</stp>
        <stp>D</stp>
        <stp>0</stp>
        <stp>all</stp>
        <stp/>
        <stp/>
        <stp>False</stp>
        <stp/>
        <stp/>
        <tr r="P47" s="1"/>
      </tp>
      <tp>
        <v>78</v>
        <stp/>
        <stp>StudyData</stp>
        <stp>(MA(QOS1??21,Period:=20,MAType:=Sim,InputChoice:=ContractVol) when LocalYear(QOS1??21)=2026 And (LocalMonth(QOS1??21)=5 And LocalDay(QOS1??21)=1 ))</stp>
        <stp>Bar</stp>
        <stp/>
        <stp>Close</stp>
        <stp>D</stp>
        <stp>0</stp>
        <stp>all</stp>
        <stp/>
        <stp/>
        <stp>False</stp>
        <stp/>
        <stp/>
        <tr r="P49" s="1"/>
      </tp>
      <tp>
        <v>49</v>
        <stp/>
        <stp>StudyData</stp>
        <stp>(MA(QOS1??22,Period:=20,MAType:=Sim,InputChoice:=ContractVol) when LocalYear(QOS1??22)=2026 And (LocalMonth(QOS1??22)=5 And LocalDay(QOS1??22)=1 ))</stp>
        <stp>Bar</stp>
        <stp/>
        <stp>Close</stp>
        <stp>D</stp>
        <stp>0</stp>
        <stp>all</stp>
        <stp/>
        <stp/>
        <stp>False</stp>
        <stp/>
        <stp/>
        <tr r="P51" s="1"/>
      </tp>
      <tp>
        <v>119</v>
        <stp/>
        <stp>StudyData</stp>
        <stp>(MA(QOS1??23,Period:=20,MAType:=Sim,InputChoice:=ContractVol) when LocalYear(QOS1??23)=2026 And (LocalMonth(QOS1??23)=5 And LocalDay(QOS1??23)=1 ))</stp>
        <stp>Bar</stp>
        <stp/>
        <stp>Close</stp>
        <stp>D</stp>
        <stp>0</stp>
        <stp>all</stp>
        <stp/>
        <stp/>
        <stp>False</stp>
        <stp/>
        <stp/>
        <tr r="P53" s="1"/>
      </tp>
      <tp>
        <v>179</v>
        <stp/>
        <stp>StudyData</stp>
        <stp>(MA(QOS1??24,Period:=20,MAType:=Sim,InputChoice:=ContractVol) when LocalYear(QOS1??24)=2026 And (LocalMonth(QOS1??24)=5 And LocalDay(QOS1??24)=1 ))</stp>
        <stp>Bar</stp>
        <stp/>
        <stp>Close</stp>
        <stp>D</stp>
        <stp>0</stp>
        <stp>all</stp>
        <stp/>
        <stp/>
        <stp>False</stp>
        <stp/>
        <stp/>
        <tr r="P55" s="1"/>
      </tp>
      <tp>
        <v>29</v>
        <stp/>
        <stp>StudyData</stp>
        <stp>(MA(QOS1??25,Period:=20,MAType:=Sim,InputChoice:=ContractVol) when LocalYear(QOS1??25)=2026 And (LocalMonth(QOS1??25)=5 And LocalDay(QOS1??25)=1 ))</stp>
        <stp>Bar</stp>
        <stp/>
        <stp>Close</stp>
        <stp>D</stp>
        <stp>0</stp>
        <stp>all</stp>
        <stp/>
        <stp/>
        <stp>False</stp>
        <stp/>
        <stp/>
        <tr r="P58" s="1"/>
      </tp>
      <tp>
        <v>28</v>
        <stp/>
        <stp>StudyData</stp>
        <stp>(MA(QOS1??26,Period:=20,MAType:=Sim,InputChoice:=ContractVol) when LocalYear(QOS1??26)=2026 And (LocalMonth(QOS1??26)=5 And LocalDay(QOS1??26)=1 ))</stp>
        <stp>Bar</stp>
        <stp/>
        <stp>Close</stp>
        <stp>D</stp>
        <stp>0</stp>
        <stp>all</stp>
        <stp/>
        <stp/>
        <stp>False</stp>
        <stp/>
        <stp/>
        <tr r="P60" s="1"/>
      </tp>
      <tp>
        <v>23</v>
        <stp/>
        <stp>StudyData</stp>
        <stp>(MA(QOS1??27,Period:=20,MAType:=Sim,InputChoice:=ContractVol) when LocalYear(QOS1??27)=2026 And (LocalMonth(QOS1??27)=5 And LocalDay(QOS1??27)=1 ))</stp>
        <stp>Bar</stp>
        <stp/>
        <stp>Close</stp>
        <stp>D</stp>
        <stp>0</stp>
        <stp>all</stp>
        <stp/>
        <stp/>
        <stp>False</stp>
        <stp/>
        <stp/>
        <tr r="P62" s="1"/>
      </tp>
      <tp>
        <v>11</v>
        <stp/>
        <stp>StudyData</stp>
        <stp>(MA(QOS1??28,Period:=20,MAType:=Sim,InputChoice:=ContractVol) when LocalYear(QOS1??28)=2026 And (LocalMonth(QOS1??28)=5 And LocalDay(QOS1??28)=1 ))</stp>
        <stp>Bar</stp>
        <stp/>
        <stp>Close</stp>
        <stp>D</stp>
        <stp>0</stp>
        <stp>all</stp>
        <stp/>
        <stp/>
        <stp>False</stp>
        <stp/>
        <stp/>
        <tr r="P64" s="1"/>
      </tp>
      <tp>
        <v>36</v>
        <stp/>
        <stp>StudyData</stp>
        <stp>(MA(QOS1??29,Period:=20,MAType:=Sim,InputChoice:=ContractVol) when LocalYear(QOS1??29)=2026 And (LocalMonth(QOS1??29)=5 And LocalDay(QOS1??29)=1 ))</stp>
        <stp>Bar</stp>
        <stp/>
        <stp>Close</stp>
        <stp>D</stp>
        <stp>0</stp>
        <stp>all</stp>
        <stp/>
        <stp/>
        <stp>False</stp>
        <stp/>
        <stp/>
        <tr r="P66" s="1"/>
      </tp>
      <tp>
        <v>74</v>
        <stp/>
        <stp>StudyData</stp>
        <stp>(MA(QOS1??30,Period:=20,MAType:=Sim,InputChoice:=ContractVol) when LocalYear(QOS1??30)=2026 And (LocalMonth(QOS1??30)=5 And LocalDay(QOS1??30)=1 ))</stp>
        <stp>Bar</stp>
        <stp/>
        <stp>Close</stp>
        <stp>D</stp>
        <stp>0</stp>
        <stp>all</stp>
        <stp/>
        <stp/>
        <stp>False</stp>
        <stp/>
        <stp/>
        <tr r="P68" s="1"/>
      </tp>
      <tp>
        <v>76</v>
        <stp/>
        <stp>StudyData</stp>
        <stp>(MA(QOS1??31,Period:=20,MAType:=Sim,InputChoice:=ContractVol) when LocalYear(QOS1??31)=2026 And (LocalMonth(QOS1??31)=5 And LocalDay(QOS1??31)=1 ))</stp>
        <stp>Bar</stp>
        <stp/>
        <stp>Close</stp>
        <stp>D</stp>
        <stp>0</stp>
        <stp>all</stp>
        <stp/>
        <stp/>
        <stp>False</stp>
        <stp/>
        <stp/>
        <tr r="P71" s="1"/>
      </tp>
      <tp>
        <v>53</v>
        <stp/>
        <stp>StudyData</stp>
        <stp>(MA(QOS1??32,Period:=20,MAType:=Sim,InputChoice:=ContractVol) when LocalYear(QOS1??32)=2026 And (LocalMonth(QOS1??32)=5 And LocalDay(QOS1??32)=1 ))</stp>
        <stp>Bar</stp>
        <stp/>
        <stp>Close</stp>
        <stp>D</stp>
        <stp>0</stp>
        <stp>all</stp>
        <stp/>
        <stp/>
        <stp>False</stp>
        <stp/>
        <stp/>
        <tr r="P73" s="1"/>
      </tp>
      <tp t="s">
        <v/>
        <stp/>
        <stp>StudyData</stp>
        <stp>(MA(QOS1??33,Period:=20,MAType:=Sim,InputChoice:=ContractVol) when LocalYear(QOS1??33)=2026 And (LocalMonth(QOS1??33)=5 And LocalDay(QOS1??33)=1 ))</stp>
        <stp>Bar</stp>
        <stp/>
        <stp>Close</stp>
        <stp>D</stp>
        <stp>0</stp>
        <stp>all</stp>
        <stp/>
        <stp/>
        <stp>False</stp>
        <stp/>
        <stp/>
        <tr r="P75" s="1"/>
      </tp>
      <tp>
        <v>2</v>
        <stp/>
        <stp>StudyData</stp>
        <stp>(MA(QOS1??34,Period:=20,MAType:=Sim,InputChoice:=ContractVol) when LocalYear(QOS1??34)=2026 And (LocalMonth(QOS1??34)=5 And LocalDay(QOS1??34)=1 ))</stp>
        <stp>Bar</stp>
        <stp/>
        <stp>Close</stp>
        <stp>D</stp>
        <stp>0</stp>
        <stp>all</stp>
        <stp/>
        <stp/>
        <stp>False</stp>
        <stp/>
        <stp/>
        <tr r="P77" s="1"/>
      </tp>
      <tp>
        <v>4</v>
        <stp/>
        <stp>StudyData</stp>
        <stp>(MA(QOS1??35,Period:=20,MAType:=Sim,InputChoice:=ContractVol) when LocalYear(QOS1??35)=2026 And (LocalMonth(QOS1??35)=5 And LocalDay(QOS1??35)=1 ))</stp>
        <stp>Bar</stp>
        <stp/>
        <stp>Close</stp>
        <stp>D</stp>
        <stp>0</stp>
        <stp>all</stp>
        <stp/>
        <stp/>
        <stp>False</stp>
        <stp/>
        <stp/>
        <tr r="P79" s="1"/>
      </tp>
      <tp>
        <v>10</v>
        <stp/>
        <stp>StudyData</stp>
        <stp>(MA(QOS1??36,Period:=20,MAType:=Sim,InputChoice:=ContractVol) when LocalYear(QOS1??36)=2026 And (LocalMonth(QOS1??36)=5 And LocalDay(QOS1??36)=1 ))</stp>
        <stp>Bar</stp>
        <stp/>
        <stp>Close</stp>
        <stp>D</stp>
        <stp>0</stp>
        <stp>all</stp>
        <stp/>
        <stp/>
        <stp>False</stp>
        <stp/>
        <stp/>
        <tr r="P81" s="1"/>
      </tp>
      <tp t="s">
        <v/>
        <stp/>
        <stp>StudyData</stp>
        <stp>(MA(QOS1??37,Period:=20,MAType:=Sim,InputChoice:=ContractVol) when LocalYear(QOS1??37)=2026 And (LocalMonth(QOS1??37)=5 And LocalDay(QOS1??37)=1 ))</stp>
        <stp>Bar</stp>
        <stp/>
        <stp>Close</stp>
        <stp>D</stp>
        <stp>0</stp>
        <stp>all</stp>
        <stp/>
        <stp/>
        <stp>False</stp>
        <stp/>
        <stp/>
        <tr r="P84" s="1"/>
      </tp>
      <tp t="s">
        <v/>
        <stp/>
        <stp>StudyData</stp>
        <stp>(MA(QOS1??38,Period:=20,MAType:=Sim,InputChoice:=ContractVol) when LocalYear(QOS1??38)=2026 And (LocalMonth(QOS1??38)=5 And LocalDay(QOS1??38)=1 ))</stp>
        <stp>Bar</stp>
        <stp/>
        <stp>Close</stp>
        <stp>D</stp>
        <stp>0</stp>
        <stp>all</stp>
        <stp/>
        <stp/>
        <stp>False</stp>
        <stp/>
        <stp/>
        <tr r="P86" s="1"/>
      </tp>
      <tp t="s">
        <v/>
        <stp/>
        <stp>StudyData</stp>
        <stp>(MA(QOS1??39,Period:=20,MAType:=Sim,InputChoice:=ContractVol) when LocalYear(QOS1??39)=2026 And (LocalMonth(QOS1??39)=5 And LocalDay(QOS1??39)=1 ))</stp>
        <stp>Bar</stp>
        <stp/>
        <stp>Close</stp>
        <stp>D</stp>
        <stp>0</stp>
        <stp>all</stp>
        <stp/>
        <stp/>
        <stp>False</stp>
        <stp/>
        <stp/>
        <tr r="P88" s="1"/>
      </tp>
      <tp t="s">
        <v/>
        <stp/>
        <stp>StudyData</stp>
        <stp>(MA(QOS1??40,Period:=20,MAType:=Sim,InputChoice:=ContractVol) when LocalYear(QOS1??40)=2026 And (LocalMonth(QOS1??40)=5 And LocalDay(QOS1??40)=1 ))</stp>
        <stp>Bar</stp>
        <stp/>
        <stp>Close</stp>
        <stp>D</stp>
        <stp>0</stp>
        <stp>all</stp>
        <stp/>
        <stp/>
        <stp>False</stp>
        <stp/>
        <stp/>
        <tr r="P90" s="1"/>
      </tp>
      <tp t="s">
        <v/>
        <stp/>
        <stp>StudyData</stp>
        <stp>(MA(QOS1??41,Period:=20,MAType:=Sim,InputChoice:=ContractVol) when LocalYear(QOS1??41)=2026 And (LocalMonth(QOS1??41)=5 And LocalDay(QOS1??41)=1 ))</stp>
        <stp>Bar</stp>
        <stp/>
        <stp>Close</stp>
        <stp>D</stp>
        <stp>0</stp>
        <stp>all</stp>
        <stp/>
        <stp/>
        <stp>False</stp>
        <stp/>
        <stp/>
        <tr r="P92" s="1"/>
      </tp>
      <tp t="s">
        <v/>
        <stp/>
        <stp>StudyData</stp>
        <stp>(MA(QOS1??42,Period:=20,MAType:=Sim,InputChoice:=ContractVol) when LocalYear(QOS1??42)=2026 And (LocalMonth(QOS1??42)=5 And LocalDay(QOS1??42)=1 ))</stp>
        <stp>Bar</stp>
        <stp/>
        <stp>Close</stp>
        <stp>D</stp>
        <stp>0</stp>
        <stp>all</stp>
        <stp/>
        <stp/>
        <stp>False</stp>
        <stp/>
        <stp/>
        <tr r="P94" s="1"/>
      </tp>
      <tp t="s">
        <v/>
        <stp/>
        <stp>StudyData</stp>
        <stp>(MA(QOS1??43,Period:=20,MAType:=Sim,InputChoice:=ContractVol) when LocalYear(QOS1??43)=2026 And (LocalMonth(QOS1??43)=5 And LocalDay(QOS1??43)=1 ))</stp>
        <stp>Bar</stp>
        <stp/>
        <stp>Close</stp>
        <stp>D</stp>
        <stp>0</stp>
        <stp>all</stp>
        <stp/>
        <stp/>
        <stp>False</stp>
        <stp/>
        <stp/>
        <tr r="P97" s="1"/>
      </tp>
      <tp t="s">
        <v/>
        <stp/>
        <stp>StudyData</stp>
        <stp>(MA(QOS1??44,Period:=20,MAType:=Sim,InputChoice:=ContractVol) when LocalYear(QOS1??44)=2026 And (LocalMonth(QOS1??44)=5 And LocalDay(QOS1??44)=1 ))</stp>
        <stp>Bar</stp>
        <stp/>
        <stp>Close</stp>
        <stp>D</stp>
        <stp>0</stp>
        <stp>all</stp>
        <stp/>
        <stp/>
        <stp>False</stp>
        <stp/>
        <stp/>
        <tr r="P99" s="1"/>
      </tp>
      <tp t="s">
        <v/>
        <stp/>
        <stp>StudyData</stp>
        <stp>(MA(QOS1??45,Period:=20,MAType:=Sim,InputChoice:=ContractVol) when LocalYear(QOS1??45)=2026 And (LocalMonth(QOS1??45)=5 And LocalDay(QOS1??45)=1 ))</stp>
        <stp>Bar</stp>
        <stp/>
        <stp>Close</stp>
        <stp>D</stp>
        <stp>0</stp>
        <stp>all</stp>
        <stp/>
        <stp/>
        <stp>False</stp>
        <stp/>
        <stp/>
        <tr r="P101" s="1"/>
      </tp>
      <tp t="s">
        <v/>
        <stp/>
        <stp>StudyData</stp>
        <stp>(MA(QOS1??46,Period:=20,MAType:=Sim,InputChoice:=ContractVol) when LocalYear(QOS1??46)=2026 And (LocalMonth(QOS1??46)=5 And LocalDay(QOS1??46)=1 ))</stp>
        <stp>Bar</stp>
        <stp/>
        <stp>Close</stp>
        <stp>D</stp>
        <stp>0</stp>
        <stp>all</stp>
        <stp/>
        <stp/>
        <stp>False</stp>
        <stp/>
        <stp/>
        <tr r="P103" s="1"/>
      </tp>
      <tp t="s">
        <v/>
        <stp/>
        <stp>StudyData</stp>
        <stp>(MA(QOS1??47,Period:=20,MAType:=Sim,InputChoice:=ContractVol) when LocalYear(QOS1??47)=2026 And (LocalMonth(QOS1??47)=5 And LocalDay(QOS1??47)=1 ))</stp>
        <stp>Bar</stp>
        <stp/>
        <stp>Close</stp>
        <stp>D</stp>
        <stp>0</stp>
        <stp>all</stp>
        <stp/>
        <stp/>
        <stp>False</stp>
        <stp/>
        <stp/>
        <tr r="P105" s="1"/>
      </tp>
      <tp t="s">
        <v/>
        <stp/>
        <stp>StudyData</stp>
        <stp>(MA(QOS1??48,Period:=20,MAType:=Sim,InputChoice:=ContractVol) when LocalYear(QOS1??48)=2026 And (LocalMonth(QOS1??48)=5 And LocalDay(QOS1??48)=1 ))</stp>
        <stp>Bar</stp>
        <stp/>
        <stp>Close</stp>
        <stp>D</stp>
        <stp>0</stp>
        <stp>all</stp>
        <stp/>
        <stp/>
        <stp>False</stp>
        <stp/>
        <stp/>
        <tr r="P107" s="1"/>
      </tp>
      <tp t="s">
        <v/>
        <stp/>
        <stp>StudyData</stp>
        <stp>(MA(QOS1??49,Period:=20,MAType:=Sim,InputChoice:=ContractVol) when LocalYear(QOS1??49)=2026 And (LocalMonth(QOS1??49)=5 And LocalDay(QOS1??49)=1 ))</stp>
        <stp>Bar</stp>
        <stp/>
        <stp>Close</stp>
        <stp>D</stp>
        <stp>0</stp>
        <stp>all</stp>
        <stp/>
        <stp/>
        <stp>False</stp>
        <stp/>
        <stp/>
        <tr r="P110" s="1"/>
      </tp>
      <tp t="s">
        <v/>
        <stp/>
        <stp>StudyData</stp>
        <stp>(MA(QOS1??50,Period:=20,MAType:=Sim,InputChoice:=ContractVol) when LocalYear(QOS1??50)=2026 And (LocalMonth(QOS1??50)=5 And LocalDay(QOS1??50)=1 ))</stp>
        <stp>Bar</stp>
        <stp/>
        <stp>Close</stp>
        <stp>D</stp>
        <stp>0</stp>
        <stp>all</stp>
        <stp/>
        <stp/>
        <stp>False</stp>
        <stp/>
        <stp/>
        <tr r="P112" s="1"/>
      </tp>
      <tp t="s">
        <v/>
        <stp/>
        <stp>StudyData</stp>
        <stp>(MA(QOS1??51,Period:=20,MAType:=Sim,InputChoice:=ContractVol) when LocalYear(QOS1??51)=2026 And (LocalMonth(QOS1??51)=5 And LocalDay(QOS1??51)=1 ))</stp>
        <stp>Bar</stp>
        <stp/>
        <stp>Close</stp>
        <stp>D</stp>
        <stp>0</stp>
        <stp>all</stp>
        <stp/>
        <stp/>
        <stp>False</stp>
        <stp/>
        <stp/>
        <tr r="P114" s="1"/>
      </tp>
      <tp t="s">
        <v/>
        <stp/>
        <stp>StudyData</stp>
        <stp>(MA(QOS1??52,Period:=20,MAType:=Sim,InputChoice:=ContractVol) when LocalYear(QOS1??52)=2026 And (LocalMonth(QOS1??52)=5 And LocalDay(QOS1??52)=1 ))</stp>
        <stp>Bar</stp>
        <stp/>
        <stp>Close</stp>
        <stp>D</stp>
        <stp>0</stp>
        <stp>all</stp>
        <stp/>
        <stp/>
        <stp>False</stp>
        <stp/>
        <stp/>
        <tr r="P116" s="1"/>
      </tp>
      <tp t="s">
        <v/>
        <stp/>
        <stp>StudyData</stp>
        <stp>(MA(QOS1??53,Period:=20,MAType:=Sim,InputChoice:=ContractVol) when LocalYear(QOS1??53)=2026 And (LocalMonth(QOS1??53)=5 And LocalDay(QOS1??53)=1 ))</stp>
        <stp>Bar</stp>
        <stp/>
        <stp>Close</stp>
        <stp>D</stp>
        <stp>0</stp>
        <stp>all</stp>
        <stp/>
        <stp/>
        <stp>False</stp>
        <stp/>
        <stp/>
        <tr r="P118" s="1"/>
      </tp>
      <tp t="s">
        <v/>
        <stp/>
        <stp>StudyData</stp>
        <stp>(MA(QOS1??54,Period:=20,MAType:=Sim,InputChoice:=ContractVol) when LocalYear(QOS1??54)=2026 And (LocalMonth(QOS1??54)=5 And LocalDay(QOS1??54)=1 ))</stp>
        <stp>Bar</stp>
        <stp/>
        <stp>Close</stp>
        <stp>D</stp>
        <stp>0</stp>
        <stp>all</stp>
        <stp/>
        <stp/>
        <stp>False</stp>
        <stp/>
        <stp/>
        <tr r="P120" s="1"/>
      </tp>
      <tp t="s">
        <v/>
        <stp/>
        <stp>StudyData</stp>
        <stp>(MA(QOS1??55,Period:=20,MAType:=Sim,InputChoice:=ContractVol) when LocalYear(QOS1??55)=2026 And (LocalMonth(QOS1??55)=5 And LocalDay(QOS1??55)=1 ))</stp>
        <stp>Bar</stp>
        <stp/>
        <stp>Close</stp>
        <stp>D</stp>
        <stp>0</stp>
        <stp>all</stp>
        <stp/>
        <stp/>
        <stp>False</stp>
        <stp/>
        <stp/>
        <tr r="P123" s="1"/>
      </tp>
      <tp t="s">
        <v/>
        <stp/>
        <stp>StudyData</stp>
        <stp>(MA(QOS1??56,Period:=20,MAType:=Sim,InputChoice:=ContractVol) when LocalYear(QOS1??56)=2026 And (LocalMonth(QOS1??56)=5 And LocalDay(QOS1??56)=1 ))</stp>
        <stp>Bar</stp>
        <stp/>
        <stp>Close</stp>
        <stp>D</stp>
        <stp>0</stp>
        <stp>all</stp>
        <stp/>
        <stp/>
        <stp>False</stp>
        <stp/>
        <stp/>
        <tr r="P125" s="1"/>
      </tp>
      <tp t="s">
        <v/>
        <stp/>
        <stp>StudyData</stp>
        <stp>(MA(QOS1??57,Period:=20,MAType:=Sim,InputChoice:=ContractVol) when LocalYear(QOS1??57)=2026 And (LocalMonth(QOS1??57)=5 And LocalDay(QOS1??57)=1 ))</stp>
        <stp>Bar</stp>
        <stp/>
        <stp>Close</stp>
        <stp>D</stp>
        <stp>0</stp>
        <stp>all</stp>
        <stp/>
        <stp/>
        <stp>False</stp>
        <stp/>
        <stp/>
        <tr r="P127" s="1"/>
      </tp>
      <tp t="s">
        <v/>
        <stp/>
        <stp>StudyData</stp>
        <stp>(MA(QOS1??58,Period:=20,MAType:=Sim,InputChoice:=ContractVol) when LocalYear(QOS1??58)=2026 And (LocalMonth(QOS1??58)=5 And LocalDay(QOS1??58)=1 ))</stp>
        <stp>Bar</stp>
        <stp/>
        <stp>Close</stp>
        <stp>D</stp>
        <stp>0</stp>
        <stp>all</stp>
        <stp/>
        <stp/>
        <stp>False</stp>
        <stp/>
        <stp/>
        <tr r="P129" s="1"/>
      </tp>
      <tp t="s">
        <v/>
        <stp/>
        <stp>StudyData</stp>
        <stp>(MA(QOS1??59,Period:=20,MAType:=Sim,InputChoice:=ContractVol) when LocalYear(QOS1??59)=2026 And (LocalMonth(QOS1??59)=5 And LocalDay(QOS1??59)=1 ))</stp>
        <stp>Bar</stp>
        <stp/>
        <stp>Close</stp>
        <stp>D</stp>
        <stp>0</stp>
        <stp>all</stp>
        <stp/>
        <stp/>
        <stp>False</stp>
        <stp/>
        <stp/>
        <tr r="P131" s="1"/>
      </tp>
      <tp t="s">
        <v/>
        <stp/>
        <stp>StudyData</stp>
        <stp>(MA(QOS1??60,Period:=20,MAType:=Sim,InputChoice:=ContractVol) when LocalYear(QOS1??60)=2026 And (LocalMonth(QOS1??60)=5 And LocalDay(QOS1??60)=1 ))</stp>
        <stp>Bar</stp>
        <stp/>
        <stp>Close</stp>
        <stp>D</stp>
        <stp>0</stp>
        <stp>all</stp>
        <stp/>
        <stp/>
        <stp>False</stp>
        <stp/>
        <stp/>
        <tr r="P133" s="1"/>
      </tp>
      <tp t="s">
        <v/>
        <stp/>
        <stp>StudyData</stp>
        <stp>(MA(QOS1??61,Period:=20,MAType:=Sim,InputChoice:=ContractVol) when LocalYear(QOS1??61)=2026 And (LocalMonth(QOS1??61)=5 And LocalDay(QOS1??61)=1 ))</stp>
        <stp>Bar</stp>
        <stp/>
        <stp>Close</stp>
        <stp>D</stp>
        <stp>0</stp>
        <stp>all</stp>
        <stp/>
        <stp/>
        <stp>False</stp>
        <stp/>
        <stp/>
        <tr r="P136" s="1"/>
      </tp>
      <tp t="s">
        <v/>
        <stp/>
        <stp>StudyData</stp>
        <stp>(MA(QOS1??62,Period:=20,MAType:=Sim,InputChoice:=ContractVol) when LocalYear(QOS1??62)=2026 And (LocalMonth(QOS1??62)=5 And LocalDay(QOS1??62)=1 ))</stp>
        <stp>Bar</stp>
        <stp/>
        <stp>Close</stp>
        <stp>D</stp>
        <stp>0</stp>
        <stp>all</stp>
        <stp/>
        <stp/>
        <stp>False</stp>
        <stp/>
        <stp/>
        <tr r="P138" s="1"/>
      </tp>
      <tp t="s">
        <v/>
        <stp/>
        <stp>StudyData</stp>
        <stp>(MA(QOS1??63,Period:=20,MAType:=Sim,InputChoice:=ContractVol) when LocalYear(QOS1??63)=2026 And (LocalMonth(QOS1??63)=5 And LocalDay(QOS1??63)=1 ))</stp>
        <stp>Bar</stp>
        <stp/>
        <stp>Close</stp>
        <stp>D</stp>
        <stp>0</stp>
        <stp>all</stp>
        <stp/>
        <stp/>
        <stp>False</stp>
        <stp/>
        <stp/>
        <tr r="P140" s="1"/>
      </tp>
      <tp t="s">
        <v/>
        <stp/>
        <stp>StudyData</stp>
        <stp>(MA(QOS1??64,Period:=20,MAType:=Sim,InputChoice:=ContractVol) when LocalYear(QOS1??64)=2026 And (LocalMonth(QOS1??64)=5 And LocalDay(QOS1??64)=1 ))</stp>
        <stp>Bar</stp>
        <stp/>
        <stp>Close</stp>
        <stp>D</stp>
        <stp>0</stp>
        <stp>all</stp>
        <stp/>
        <stp/>
        <stp>False</stp>
        <stp/>
        <stp/>
        <tr r="P142" s="1"/>
      </tp>
      <tp t="s">
        <v/>
        <stp/>
        <stp>StudyData</stp>
        <stp>(MA(QOS1??65,Period:=20,MAType:=Sim,InputChoice:=ContractVol) when LocalYear(QOS1??65)=2026 And (LocalMonth(QOS1??65)=5 And LocalDay(QOS1??65)=1 ))</stp>
        <stp>Bar</stp>
        <stp/>
        <stp>Close</stp>
        <stp>D</stp>
        <stp>0</stp>
        <stp>all</stp>
        <stp/>
        <stp/>
        <stp>False</stp>
        <stp/>
        <stp/>
        <tr r="P144" s="1"/>
      </tp>
      <tp t="s">
        <v/>
        <stp/>
        <stp>StudyData</stp>
        <stp>(MA(QOS1??66,Period:=20,MAType:=Sim,InputChoice:=ContractVol) when LocalYear(QOS1??66)=2026 And (LocalMonth(QOS1??66)=5 And LocalDay(QOS1??66)=1 ))</stp>
        <stp>Bar</stp>
        <stp/>
        <stp>Close</stp>
        <stp>D</stp>
        <stp>0</stp>
        <stp>all</stp>
        <stp/>
        <stp/>
        <stp>False</stp>
        <stp/>
        <stp/>
        <tr r="P146" s="1"/>
      </tp>
      <tp t="s">
        <v/>
        <stp/>
        <stp>StudyData</stp>
        <stp>(MA(QOS1??67,Period:=20,MAType:=Sim,InputChoice:=ContractVol) when LocalYear(QOS1??67)=2026 And (LocalMonth(QOS1??67)=5 And LocalDay(QOS1??67)=1 ))</stp>
        <stp>Bar</stp>
        <stp/>
        <stp>Close</stp>
        <stp>D</stp>
        <stp>0</stp>
        <stp>all</stp>
        <stp/>
        <stp/>
        <stp>False</stp>
        <stp/>
        <stp/>
        <tr r="P149" s="1"/>
      </tp>
      <tp t="s">
        <v/>
        <stp/>
        <stp>StudyData</stp>
        <stp>(MA(QOS1??68,Period:=20,MAType:=Sim,InputChoice:=ContractVol) when LocalYear(QOS1??68)=2026 And (LocalMonth(QOS1??68)=5 And LocalDay(QOS1??68)=1 ))</stp>
        <stp>Bar</stp>
        <stp/>
        <stp>Close</stp>
        <stp>D</stp>
        <stp>0</stp>
        <stp>all</stp>
        <stp/>
        <stp/>
        <stp>False</stp>
        <stp/>
        <stp/>
        <tr r="P151" s="1"/>
      </tp>
      <tp t="s">
        <v/>
        <stp/>
        <stp>StudyData</stp>
        <stp>(MA(QOS1??69,Period:=20,MAType:=Sim,InputChoice:=ContractVol) when LocalYear(QOS1??69)=2026 And (LocalMonth(QOS1??69)=5 And LocalDay(QOS1??69)=1 ))</stp>
        <stp>Bar</stp>
        <stp/>
        <stp>Close</stp>
        <stp>D</stp>
        <stp>0</stp>
        <stp>all</stp>
        <stp/>
        <stp/>
        <stp>False</stp>
        <stp/>
        <stp/>
        <tr r="P153" s="1"/>
      </tp>
      <tp t="s">
        <v/>
        <stp/>
        <stp>StudyData</stp>
        <stp>(MA(QOS1??70,Period:=20,MAType:=Sim,InputChoice:=ContractVol) when LocalYear(QOS1??70)=2026 And (LocalMonth(QOS1??70)=5 And LocalDay(QOS1??70)=1 ))</stp>
        <stp>Bar</stp>
        <stp/>
        <stp>Close</stp>
        <stp>D</stp>
        <stp>0</stp>
        <stp>all</stp>
        <stp/>
        <stp/>
        <stp>False</stp>
        <stp/>
        <stp/>
        <tr r="P155" s="1"/>
      </tp>
      <tp t="s">
        <v/>
        <stp/>
        <stp>StudyData</stp>
        <stp>(MA(QOS1??71,Period:=20,MAType:=Sim,InputChoice:=ContractVol) when LocalYear(QOS1??71)=2026 And (LocalMonth(QOS1??71)=5 And LocalDay(QOS1??71)=1 ))</stp>
        <stp>Bar</stp>
        <stp/>
        <stp>Close</stp>
        <stp>D</stp>
        <stp>0</stp>
        <stp>all</stp>
        <stp/>
        <stp/>
        <stp>False</stp>
        <stp/>
        <stp/>
        <tr r="P157" s="1"/>
      </tp>
      <tp t="s">
        <v/>
        <stp/>
        <stp>StudyData</stp>
        <stp>(MA(QOS1??72,Period:=20,MAType:=Sim,InputChoice:=ContractVol) when LocalYear(QOS1??72)=2026 And (LocalMonth(QOS1??72)=5 And LocalDay(QOS1??72)=1 ))</stp>
        <stp>Bar</stp>
        <stp/>
        <stp>Close</stp>
        <stp>D</stp>
        <stp>0</stp>
        <stp>all</stp>
        <stp/>
        <stp/>
        <stp>False</stp>
        <stp/>
        <stp/>
        <tr r="P159" s="1"/>
      </tp>
      <tp t="s">
        <v/>
        <stp/>
        <stp>StudyData</stp>
        <stp>(MA(QOS1??73,Period:=20,MAType:=Sim,InputChoice:=ContractVol) when LocalYear(QOS1??73)=2026 And (LocalMonth(QOS1??73)=5 And LocalDay(QOS1??73)=1 ))</stp>
        <stp>Bar</stp>
        <stp/>
        <stp>Close</stp>
        <stp>D</stp>
        <stp>0</stp>
        <stp>all</stp>
        <stp/>
        <stp/>
        <stp>False</stp>
        <stp/>
        <stp/>
        <tr r="P162" s="1"/>
      </tp>
      <tp t="s">
        <v/>
        <stp/>
        <stp>StudyData</stp>
        <stp>(MA(QOS1??74,Period:=20,MAType:=Sim,InputChoice:=ContractVol) when LocalYear(QOS1??74)=2026 And (LocalMonth(QOS1??74)=5 And LocalDay(QOS1??74)=1 ))</stp>
        <stp>Bar</stp>
        <stp/>
        <stp>Close</stp>
        <stp>D</stp>
        <stp>0</stp>
        <stp>all</stp>
        <stp/>
        <stp/>
        <stp>False</stp>
        <stp/>
        <stp/>
        <tr r="P164" s="1"/>
      </tp>
      <tp t="s">
        <v/>
        <stp/>
        <stp>StudyData</stp>
        <stp>(MA(QOS1??75,Period:=20,MAType:=Sim,InputChoice:=ContractVol) when LocalYear(QOS1??75)=2026 And (LocalMonth(QOS1??75)=5 And LocalDay(QOS1??75)=1 ))</stp>
        <stp>Bar</stp>
        <stp/>
        <stp>Close</stp>
        <stp>D</stp>
        <stp>0</stp>
        <stp>all</stp>
        <stp/>
        <stp/>
        <stp>False</stp>
        <stp/>
        <stp/>
        <tr r="P166" s="1"/>
      </tp>
      <tp t="s">
        <v/>
        <stp/>
        <stp>StudyData</stp>
        <stp>(MA(QOS1??76,Period:=20,MAType:=Sim,InputChoice:=ContractVol) when LocalYear(QOS1??76)=2026 And (LocalMonth(QOS1??76)=5 And LocalDay(QOS1??76)=1 ))</stp>
        <stp>Bar</stp>
        <stp/>
        <stp>Close</stp>
        <stp>D</stp>
        <stp>0</stp>
        <stp>all</stp>
        <stp/>
        <stp/>
        <stp>False</stp>
        <stp/>
        <stp/>
        <tr r="P168" s="1"/>
      </tp>
      <tp t="s">
        <v/>
        <stp/>
        <stp>StudyData</stp>
        <stp>(MA(QOS1??77,Period:=20,MAType:=Sim,InputChoice:=ContractVol) when LocalYear(QOS1??77)=2026 And (LocalMonth(QOS1??77)=5 And LocalDay(QOS1??77)=1 ))</stp>
        <stp>Bar</stp>
        <stp/>
        <stp>Close</stp>
        <stp>D</stp>
        <stp>0</stp>
        <stp>all</stp>
        <stp/>
        <stp/>
        <stp>False</stp>
        <stp/>
        <stp/>
        <tr r="P170" s="1"/>
      </tp>
      <tp t="s">
        <v/>
        <stp/>
        <stp>StudyData</stp>
        <stp>(MA(QOS1??78,Period:=20,MAType:=Sim,InputChoice:=ContractVol) when LocalYear(QOS1??78)=2026 And (LocalMonth(QOS1??78)=5 And LocalDay(QOS1??78)=1 ))</stp>
        <stp>Bar</stp>
        <stp/>
        <stp>Close</stp>
        <stp>D</stp>
        <stp>0</stp>
        <stp>all</stp>
        <stp/>
        <stp/>
        <stp>False</stp>
        <stp/>
        <stp/>
        <tr r="P172" s="1"/>
      </tp>
      <tp t="s">
        <v/>
        <stp/>
        <stp>StudyData</stp>
        <stp>(MA(QOS1??79,Period:=20,MAType:=Sim,InputChoice:=ContractVol) when LocalYear(QOS1??79)=2026 And (LocalMonth(QOS1??79)=5 And LocalDay(QOS1??79)=1 ))</stp>
        <stp>Bar</stp>
        <stp/>
        <stp>Close</stp>
        <stp>D</stp>
        <stp>0</stp>
        <stp>all</stp>
        <stp/>
        <stp/>
        <stp>False</stp>
        <stp/>
        <stp/>
        <tr r="P174" s="1"/>
      </tp>
      <tp>
        <v>46156.458333333336</v>
        <stp/>
        <stp>StudyData</stp>
        <stp>QOS1??1</stp>
        <stp>Bar</stp>
        <stp/>
        <stp>Time</stp>
        <stp>30</stp>
        <stp/>
        <stp>all</stp>
        <stp/>
        <stp/>
        <stp>False</stp>
        <tr r="F1" s="1"/>
        <tr r="D1" s="1"/>
      </tp>
      <tp t="s">
        <v>ICE Brent Crude Calendar Spread 1, (1*QOG27-1*QOH27)</v>
        <stp/>
        <stp>ContractData</stp>
        <stp>QOS1??8</stp>
        <stp>LongDescription</stp>
        <tr r="B21" s="1"/>
      </tp>
      <tp t="s">
        <v>ICE Brent Crude Calendar Spread 1, (1*QOH27-1*QOJ27)</v>
        <stp/>
        <stp>ContractData</stp>
        <stp>QOS1??9</stp>
        <stp>LongDescription</stp>
        <tr r="B23" s="1"/>
      </tp>
      <tp t="s">
        <v>ICE Brent Crude Calendar Spread 1, (1*QOV26-1*QOX26)</v>
        <stp/>
        <stp>ContractData</stp>
        <stp>QOS1??4</stp>
        <stp>LongDescription</stp>
        <tr r="B12" s="1"/>
      </tp>
      <tp t="s">
        <v>ICE Brent Crude Calendar Spread 1, (1*QOX26-1*QOZ26)</v>
        <stp/>
        <stp>ContractData</stp>
        <stp>QOS1??5</stp>
        <stp>LongDescription</stp>
        <tr r="B14" s="1"/>
      </tp>
      <tp t="s">
        <v>ICE Brent Crude Calendar Spread 1, (1*QOZ26-1*QOF27)</v>
        <stp/>
        <stp>ContractData</stp>
        <stp>QOS1??6</stp>
        <stp>LongDescription</stp>
        <tr r="B16" s="1"/>
      </tp>
      <tp t="s">
        <v>ICE Brent Crude Calendar Spread 1, (1*QOF27-1*QOG27)</v>
        <stp/>
        <stp>ContractData</stp>
        <stp>QOS1??7</stp>
        <stp>LongDescription</stp>
        <tr r="B19" s="1"/>
      </tp>
      <tp t="s">
        <v>ICE Brent Crude Calendar Spread 1, (1*QON26-1*QOQ26)</v>
        <stp/>
        <stp>ContractData</stp>
        <stp>QOS1??1</stp>
        <stp>LongDescription</stp>
        <tr r="B6" s="1"/>
      </tp>
      <tp t="s">
        <v>ICE Brent Crude Calendar Spread 1, (1*QOQ26-1*QOU26)</v>
        <stp/>
        <stp>ContractData</stp>
        <stp>QOS1??2</stp>
        <stp>LongDescription</stp>
        <tr r="B8" s="1"/>
      </tp>
      <tp t="s">
        <v>ICE Brent Crude Calendar Spread 1, (1*QOU26-1*QOV26)</v>
        <stp/>
        <stp>ContractData</stp>
        <stp>QOS1??3</stp>
        <stp>LongDescription</stp>
        <tr r="B10" s="1"/>
      </tp>
      <tp>
        <v>5663</v>
        <stp/>
        <stp>ContractData</stp>
        <stp>QOS1??8</stp>
        <stp>Y_CVol</stp>
        <tr r="N21" s="1"/>
      </tp>
      <tp>
        <v>2889</v>
        <stp/>
        <stp>ContractData</stp>
        <stp>QOS1??9</stp>
        <stp>Y_CVol</stp>
        <tr r="N23" s="1"/>
      </tp>
      <tp>
        <v>16019</v>
        <stp/>
        <stp>ContractData</stp>
        <stp>QOS1??4</stp>
        <stp>Y_CVol</stp>
        <tr r="N12" s="1"/>
      </tp>
      <tp>
        <v>13733</v>
        <stp/>
        <stp>ContractData</stp>
        <stp>QOS1??5</stp>
        <stp>Y_CVol</stp>
        <tr r="N14" s="1"/>
      </tp>
      <tp>
        <v>7532</v>
        <stp/>
        <stp>ContractData</stp>
        <stp>QOS1??6</stp>
        <stp>Y_CVol</stp>
        <tr r="N16" s="1"/>
      </tp>
      <tp>
        <v>4422</v>
        <stp/>
        <stp>ContractData</stp>
        <stp>QOS1??7</stp>
        <stp>Y_CVol</stp>
        <tr r="N19" s="1"/>
      </tp>
      <tp>
        <v>97411</v>
        <stp/>
        <stp>ContractData</stp>
        <stp>QOS1??1</stp>
        <stp>Y_CVol</stp>
        <tr r="N6" s="1"/>
      </tp>
      <tp>
        <v>73699</v>
        <stp/>
        <stp>ContractData</stp>
        <stp>QOS1??2</stp>
        <stp>Y_CVol</stp>
        <tr r="N8" s="1"/>
      </tp>
      <tp>
        <v>31063</v>
        <stp/>
        <stp>ContractData</stp>
        <stp>QOS1??3</stp>
        <stp>Y_CVol</stp>
        <tr r="N10" s="1"/>
      </tp>
      <tp>
        <v>1994</v>
        <stp/>
        <stp>ContractData</stp>
        <stp>QOS1??8</stp>
        <stp>T_CVol</stp>
        <tr r="K21" s="1"/>
      </tp>
      <tp>
        <v>899</v>
        <stp/>
        <stp>ContractData</stp>
        <stp>QOS1??9</stp>
        <stp>T_CVol</stp>
        <tr r="K23" s="1"/>
      </tp>
      <tp>
        <v>12062</v>
        <stp/>
        <stp>ContractData</stp>
        <stp>QOS1??4</stp>
        <stp>T_CVol</stp>
        <tr r="K12" s="1"/>
      </tp>
      <tp>
        <v>10200</v>
        <stp/>
        <stp>ContractData</stp>
        <stp>QOS1??5</stp>
        <stp>T_CVol</stp>
        <tr r="K14" s="1"/>
      </tp>
      <tp>
        <v>3882</v>
        <stp/>
        <stp>ContractData</stp>
        <stp>QOS1??6</stp>
        <stp>T_CVol</stp>
        <tr r="K16" s="1"/>
      </tp>
      <tp>
        <v>1554</v>
        <stp/>
        <stp>ContractData</stp>
        <stp>QOS1??7</stp>
        <stp>T_CVol</stp>
        <tr r="K19" s="1"/>
      </tp>
      <tp>
        <v>66070</v>
        <stp/>
        <stp>ContractData</stp>
        <stp>QOS1??1</stp>
        <stp>T_CVol</stp>
        <tr r="K6" s="1"/>
      </tp>
      <tp>
        <v>67187</v>
        <stp/>
        <stp>ContractData</stp>
        <stp>QOS1??2</stp>
        <stp>T_CVol</stp>
        <tr r="K8" s="1"/>
      </tp>
      <tp>
        <v>25210</v>
        <stp/>
        <stp>ContractData</stp>
        <stp>QOS1??3</stp>
        <stp>T_CVol</stp>
        <tr r="K10" s="1"/>
      </tp>
      <tp>
        <v>140287</v>
        <stp/>
        <stp>ContractData</stp>
        <stp>QOX26</stp>
        <stp>P_OI</stp>
        <tr r="M12" s="2"/>
        <tr r="M12" s="2"/>
      </tp>
      <tp>
        <v>242449</v>
        <stp/>
        <stp>ContractData</stp>
        <stp>QOZ26</stp>
        <stp>P_OI</stp>
        <tr r="M14" s="2"/>
        <tr r="M14" s="2"/>
      </tp>
      <tp>
        <v>272505</v>
        <stp/>
        <stp>ContractData</stp>
        <stp>QOU26</stp>
        <stp>P_OI</stp>
        <tr r="M8" s="2"/>
        <tr r="M8" s="2"/>
      </tp>
      <tp>
        <v>138052</v>
        <stp/>
        <stp>ContractData</stp>
        <stp>QOV26</stp>
        <stp>P_OI</stp>
        <tr r="M10" s="2"/>
        <tr r="M10" s="2"/>
      </tp>
      <tp>
        <v>379320</v>
        <stp/>
        <stp>ContractData</stp>
        <stp>QOQ26</stp>
        <stp>P_OI</stp>
        <tr r="M6" s="2"/>
        <tr r="M6" s="2"/>
      </tp>
      <tp>
        <v>146716</v>
        <stp/>
        <stp>ContractData</stp>
        <stp>QOM27</stp>
        <stp>P_OI</stp>
        <tr r="M26" s="2"/>
        <tr r="M26" s="2"/>
      </tp>
      <tp>
        <v>34818</v>
        <stp/>
        <stp>ContractData</stp>
        <stp>QON27</stp>
        <stp>P_OI</stp>
        <tr r="M28" s="2"/>
        <tr r="M28" s="2"/>
      </tp>
      <tp>
        <v>72651</v>
        <stp/>
        <stp>ContractData</stp>
        <stp>QOH27</stp>
        <stp>P_OI</stp>
        <tr r="M20" s="2"/>
        <tr r="M20" s="2"/>
      </tp>
      <tp>
        <v>42873</v>
        <stp/>
        <stp>ContractData</stp>
        <stp>QOJ27</stp>
        <stp>P_OI</stp>
        <tr r="M22" s="2"/>
        <tr r="M22" s="2"/>
      </tp>
      <tp>
        <v>40968</v>
        <stp/>
        <stp>ContractData</stp>
        <stp>QOK27</stp>
        <stp>P_OI</stp>
        <tr r="M24" s="2"/>
        <tr r="M24" s="2"/>
      </tp>
      <tp>
        <v>86808</v>
        <stp/>
        <stp>ContractData</stp>
        <stp>QOF27</stp>
        <stp>P_OI</stp>
        <tr r="M16" s="2"/>
        <tr r="M16" s="2"/>
      </tp>
      <tp>
        <v>76550</v>
        <stp/>
        <stp>ContractData</stp>
        <stp>QOG27</stp>
        <stp>P_OI</stp>
        <tr r="M18" s="2"/>
        <tr r="M18" s="2"/>
      </tp>
      <tp>
        <v>31471</v>
        <stp/>
        <stp>ContractData</stp>
        <stp>QOX27</stp>
        <stp>P_OI</stp>
        <tr r="M36" s="2"/>
        <tr r="M36" s="2"/>
      </tp>
      <tp>
        <v>173430</v>
        <stp/>
        <stp>ContractData</stp>
        <stp>QOZ27</stp>
        <stp>P_OI</stp>
        <tr r="M38" s="2"/>
        <tr r="M38" s="2"/>
      </tp>
      <tp>
        <v>48098</v>
        <stp/>
        <stp>ContractData</stp>
        <stp>QOU27</stp>
        <stp>P_OI</stp>
        <tr r="M32" s="2"/>
        <tr r="M32" s="2"/>
      </tp>
      <tp>
        <v>23531</v>
        <stp/>
        <stp>ContractData</stp>
        <stp>QOV27</stp>
        <stp>P_OI</stp>
        <tr r="M34" s="2"/>
        <tr r="M34" s="2"/>
      </tp>
      <tp>
        <v>27345</v>
        <stp/>
        <stp>ContractData</stp>
        <stp>QOQ27</stp>
        <stp>P_OI</stp>
        <tr r="M30" s="2"/>
        <tr r="M30" s="2"/>
      </tp>
      <tp>
        <v>57214</v>
        <stp/>
        <stp>ContractData</stp>
        <stp>QOM28</stp>
        <stp>P_OI</stp>
        <tr r="M50" s="2"/>
        <tr r="M50" s="2"/>
      </tp>
      <tp>
        <v>5113</v>
        <stp/>
        <stp>ContractData</stp>
        <stp>QON28</stp>
        <stp>P_OI</stp>
        <tr r="M52" s="2"/>
        <tr r="M52" s="2"/>
      </tp>
      <tp>
        <v>15381</v>
        <stp/>
        <stp>ContractData</stp>
        <stp>QOH28</stp>
        <stp>P_OI</stp>
        <tr r="M44" s="2"/>
        <tr r="M44" s="2"/>
      </tp>
      <tp>
        <v>4789</v>
        <stp/>
        <stp>ContractData</stp>
        <stp>QOJ28</stp>
        <stp>P_OI</stp>
        <tr r="M46" s="2"/>
        <tr r="M46" s="2"/>
      </tp>
      <tp>
        <v>5559</v>
        <stp/>
        <stp>ContractData</stp>
        <stp>QOK28</stp>
        <stp>P_OI</stp>
        <tr r="M48" s="2"/>
        <tr r="M48" s="2"/>
      </tp>
      <tp>
        <v>30618</v>
        <stp/>
        <stp>ContractData</stp>
        <stp>QOF28</stp>
        <stp>P_OI</stp>
        <tr r="M40" s="2"/>
        <tr r="M40" s="2"/>
      </tp>
      <tp>
        <v>21532</v>
        <stp/>
        <stp>ContractData</stp>
        <stp>QOG28</stp>
        <stp>P_OI</stp>
        <tr r="M42" s="2"/>
        <tr r="M42" s="2"/>
      </tp>
      <tp>
        <v>4251</v>
        <stp/>
        <stp>ContractData</stp>
        <stp>QOX28</stp>
        <stp>P_OI</stp>
        <tr r="M60" s="2"/>
        <tr r="M60" s="2"/>
      </tp>
      <tp>
        <v>99712</v>
        <stp/>
        <stp>ContractData</stp>
        <stp>QOZ28</stp>
        <stp>P_OI</stp>
        <tr r="M62" s="2"/>
        <tr r="M62" s="2"/>
      </tp>
      <tp>
        <v>9202</v>
        <stp/>
        <stp>ContractData</stp>
        <stp>QOU28</stp>
        <stp>P_OI</stp>
        <tr r="M56" s="2"/>
        <tr r="M56" s="2"/>
      </tp>
      <tp>
        <v>3490</v>
        <stp/>
        <stp>ContractData</stp>
        <stp>QOV28</stp>
        <stp>P_OI</stp>
        <tr r="M58" s="2"/>
        <tr r="M58" s="2"/>
      </tp>
      <tp>
        <v>2514</v>
        <stp/>
        <stp>ContractData</stp>
        <stp>QOQ28</stp>
        <stp>P_OI</stp>
        <tr r="M54" s="2"/>
        <tr r="M54" s="2"/>
      </tp>
      <tp>
        <v>21256</v>
        <stp/>
        <stp>ContractData</stp>
        <stp>QOM29</stp>
        <stp>P_OI</stp>
        <tr r="M74" s="2"/>
        <tr r="M74" s="2"/>
      </tp>
      <tp>
        <v>297</v>
        <stp/>
        <stp>ContractData</stp>
        <stp>QON29</stp>
        <stp>P_OI</stp>
        <tr r="M76" s="2"/>
        <tr r="M76" s="2"/>
      </tp>
      <tp>
        <v>4983</v>
        <stp/>
        <stp>ContractData</stp>
        <stp>QOH29</stp>
        <stp>P_OI</stp>
        <tr r="M68" s="2"/>
        <tr r="M68" s="2"/>
      </tp>
      <tp>
        <v>46</v>
        <stp/>
        <stp>ContractData</stp>
        <stp>QOJ29</stp>
        <stp>P_OI</stp>
        <tr r="M70" s="2"/>
        <tr r="M70" s="2"/>
      </tp>
      <tp>
        <v>730</v>
        <stp/>
        <stp>ContractData</stp>
        <stp>QOK29</stp>
        <stp>P_OI</stp>
        <tr r="M72" s="2"/>
        <tr r="M72" s="2"/>
      </tp>
      <tp>
        <v>3323</v>
        <stp/>
        <stp>ContractData</stp>
        <stp>QOF29</stp>
        <stp>P_OI</stp>
        <tr r="M64" s="2"/>
        <tr r="M64" s="2"/>
      </tp>
      <tp>
        <v>3580</v>
        <stp/>
        <stp>ContractData</stp>
        <stp>QOG29</stp>
        <stp>P_OI</stp>
        <tr r="M66" s="2"/>
        <tr r="M66" s="2"/>
      </tp>
      <tp>
        <v>3</v>
        <stp/>
        <stp>ContractData</stp>
        <stp>QOX29</stp>
        <stp>P_OI</stp>
        <tr r="M84" s="2"/>
        <tr r="M84" s="2"/>
      </tp>
      <tp>
        <v>42139</v>
        <stp/>
        <stp>ContractData</stp>
        <stp>QOZ29</stp>
        <stp>P_OI</stp>
        <tr r="M86" s="2"/>
        <tr r="M86" s="2"/>
      </tp>
      <tp>
        <v>0</v>
        <stp/>
        <stp>ContractData</stp>
        <stp>QOU29</stp>
        <stp>P_OI</stp>
        <tr r="M80" s="2"/>
        <tr r="M80" s="2"/>
      </tp>
      <tp>
        <v>480</v>
        <stp/>
        <stp>ContractData</stp>
        <stp>QOV29</stp>
        <stp>P_OI</stp>
        <tr r="M82" s="2"/>
        <tr r="M82" s="2"/>
      </tp>
      <tp>
        <v>0</v>
        <stp/>
        <stp>ContractData</stp>
        <stp>QOQ29</stp>
        <stp>P_OI</stp>
        <tr r="M78" s="2"/>
        <tr r="M78" s="2"/>
      </tp>
      <tp>
        <v>0</v>
        <stp/>
        <stp>ContractData</stp>
        <stp>QOM32</stp>
        <stp>P_OI</stp>
        <tr r="M146" s="2"/>
        <tr r="M146" s="2"/>
      </tp>
      <tp>
        <v>0</v>
        <stp/>
        <stp>ContractData</stp>
        <stp>QON32</stp>
        <stp>P_OI</stp>
        <tr r="M148" s="2"/>
        <tr r="M148" s="2"/>
      </tp>
      <tp>
        <v>0</v>
        <stp/>
        <stp>ContractData</stp>
        <stp>QOH32</stp>
        <stp>P_OI</stp>
        <tr r="M140" s="2"/>
        <tr r="M140" s="2"/>
      </tp>
      <tp>
        <v>0</v>
        <stp/>
        <stp>ContractData</stp>
        <stp>QOJ32</stp>
        <stp>P_OI</stp>
        <tr r="M142" s="2"/>
        <tr r="M142" s="2"/>
      </tp>
      <tp>
        <v>0</v>
        <stp/>
        <stp>ContractData</stp>
        <stp>QOK32</stp>
        <stp>P_OI</stp>
        <tr r="M144" s="2"/>
        <tr r="M144" s="2"/>
      </tp>
      <tp>
        <v>0</v>
        <stp/>
        <stp>ContractData</stp>
        <stp>QOF32</stp>
        <stp>P_OI</stp>
        <tr r="M136" s="2"/>
        <tr r="M136" s="2"/>
      </tp>
      <tp>
        <v>0</v>
        <stp/>
        <stp>ContractData</stp>
        <stp>QOG32</stp>
        <stp>P_OI</stp>
        <tr r="M138" s="2"/>
        <tr r="M138" s="2"/>
      </tp>
      <tp>
        <v>0</v>
        <stp/>
        <stp>ContractData</stp>
        <stp>QOX32</stp>
        <stp>P_OI</stp>
        <tr r="M156" s="2"/>
        <tr r="M156" s="2"/>
      </tp>
      <tp>
        <v>6</v>
        <stp/>
        <stp>ContractData</stp>
        <stp>QOZ32</stp>
        <stp>P_OI</stp>
        <tr r="M158" s="2"/>
        <tr r="M158" s="2"/>
      </tp>
      <tp>
        <v>0</v>
        <stp/>
        <stp>ContractData</stp>
        <stp>QOU32</stp>
        <stp>P_OI</stp>
        <tr r="M152" s="2"/>
        <tr r="M152" s="2"/>
      </tp>
      <tp>
        <v>0</v>
        <stp/>
        <stp>ContractData</stp>
        <stp>QOV32</stp>
        <stp>P_OI</stp>
        <tr r="M154" s="2"/>
        <tr r="M154" s="2"/>
      </tp>
      <tp>
        <v>0</v>
        <stp/>
        <stp>ContractData</stp>
        <stp>QOQ32</stp>
        <stp>P_OI</stp>
        <tr r="M150" s="2"/>
        <tr r="M150" s="2"/>
      </tp>
      <tp>
        <v>0</v>
        <stp/>
        <stp>ContractData</stp>
        <stp>QOF33</stp>
        <stp>P_OI</stp>
        <tr r="M160" s="2"/>
        <tr r="M160" s="2"/>
      </tp>
      <tp>
        <v>0</v>
        <stp/>
        <stp>ContractData</stp>
        <stp>QOG33</stp>
        <stp>P_OI</stp>
        <tr r="M162" s="2"/>
        <tr r="M162" s="2"/>
      </tp>
      <tp>
        <v>1323</v>
        <stp/>
        <stp>ContractData</stp>
        <stp>QOM30</stp>
        <stp>P_OI</stp>
        <tr r="M98" s="2"/>
        <tr r="M98" s="2"/>
      </tp>
      <tp>
        <v>485</v>
        <stp/>
        <stp>ContractData</stp>
        <stp>QON30</stp>
        <stp>P_OI</stp>
        <tr r="M100" s="2"/>
        <tr r="M100" s="2"/>
      </tp>
      <tp>
        <v>1</v>
        <stp/>
        <stp>ContractData</stp>
        <stp>QOH30</stp>
        <stp>P_OI</stp>
        <tr r="M92" s="2"/>
        <tr r="M92" s="2"/>
      </tp>
      <tp>
        <v>10</v>
        <stp/>
        <stp>ContractData</stp>
        <stp>QOJ30</stp>
        <stp>P_OI</stp>
        <tr r="M94" s="2"/>
        <tr r="M94" s="2"/>
      </tp>
      <tp>
        <v>480</v>
        <stp/>
        <stp>ContractData</stp>
        <stp>QOK30</stp>
        <stp>P_OI</stp>
        <tr r="M96" s="2"/>
        <tr r="M96" s="2"/>
      </tp>
      <tp>
        <v>18</v>
        <stp/>
        <stp>ContractData</stp>
        <stp>QOF30</stp>
        <stp>P_OI</stp>
        <tr r="M88" s="2"/>
        <tr r="M88" s="2"/>
      </tp>
      <tp>
        <v>2</v>
        <stp/>
        <stp>ContractData</stp>
        <stp>QOG30</stp>
        <stp>P_OI</stp>
        <tr r="M90" s="2"/>
        <tr r="M90" s="2"/>
      </tp>
      <tp>
        <v>0</v>
        <stp/>
        <stp>ContractData</stp>
        <stp>QOX30</stp>
        <stp>P_OI</stp>
        <tr r="M108" s="2"/>
        <tr r="M108" s="2"/>
      </tp>
      <tp>
        <v>14174</v>
        <stp/>
        <stp>ContractData</stp>
        <stp>QOZ30</stp>
        <stp>P_OI</stp>
        <tr r="M110" s="2"/>
        <tr r="M110" s="2"/>
      </tp>
      <tp>
        <v>8</v>
        <stp/>
        <stp>ContractData</stp>
        <stp>QOU30</stp>
        <stp>P_OI</stp>
        <tr r="M104" s="2"/>
        <tr r="M104" s="2"/>
      </tp>
      <tp>
        <v>8</v>
        <stp/>
        <stp>ContractData</stp>
        <stp>QOV30</stp>
        <stp>P_OI</stp>
        <tr r="M106" s="2"/>
        <tr r="M106" s="2"/>
      </tp>
      <tp>
        <v>11</v>
        <stp/>
        <stp>ContractData</stp>
        <stp>QOQ30</stp>
        <stp>P_OI</stp>
        <tr r="M102" s="2"/>
        <tr r="M102" s="2"/>
      </tp>
      <tp>
        <v>0</v>
        <stp/>
        <stp>ContractData</stp>
        <stp>QOM31</stp>
        <stp>P_OI</stp>
        <tr r="M122" s="2"/>
        <tr r="M122" s="2"/>
      </tp>
      <tp>
        <v>0</v>
        <stp/>
        <stp>ContractData</stp>
        <stp>QON31</stp>
        <stp>P_OI</stp>
        <tr r="M124" s="2"/>
        <tr r="M124" s="2"/>
      </tp>
      <tp>
        <v>0</v>
        <stp/>
        <stp>ContractData</stp>
        <stp>QOH31</stp>
        <stp>P_OI</stp>
        <tr r="M116" s="2"/>
        <tr r="M116" s="2"/>
      </tp>
      <tp>
        <v>0</v>
        <stp/>
        <stp>ContractData</stp>
        <stp>QOJ31</stp>
        <stp>P_OI</stp>
        <tr r="M118" s="2"/>
        <tr r="M118" s="2"/>
      </tp>
      <tp>
        <v>0</v>
        <stp/>
        <stp>ContractData</stp>
        <stp>QOK31</stp>
        <stp>P_OI</stp>
        <tr r="M120" s="2"/>
        <tr r="M120" s="2"/>
      </tp>
      <tp>
        <v>0</v>
        <stp/>
        <stp>ContractData</stp>
        <stp>QOF31</stp>
        <stp>P_OI</stp>
        <tr r="M112" s="2"/>
        <tr r="M112" s="2"/>
      </tp>
      <tp>
        <v>0</v>
        <stp/>
        <stp>ContractData</stp>
        <stp>QOG31</stp>
        <stp>P_OI</stp>
        <tr r="M114" s="2"/>
        <tr r="M114" s="2"/>
      </tp>
      <tp>
        <v>0</v>
        <stp/>
        <stp>ContractData</stp>
        <stp>QOX31</stp>
        <stp>P_OI</stp>
        <tr r="M132" s="2"/>
        <tr r="M132" s="2"/>
      </tp>
      <tp>
        <v>789</v>
        <stp/>
        <stp>ContractData</stp>
        <stp>QOZ31</stp>
        <stp>P_OI</stp>
        <tr r="M134" s="2"/>
        <tr r="M134" s="2"/>
      </tp>
      <tp>
        <v>0</v>
        <stp/>
        <stp>ContractData</stp>
        <stp>QOU31</stp>
        <stp>P_OI</stp>
        <tr r="M128" s="2"/>
        <tr r="M128" s="2"/>
      </tp>
      <tp>
        <v>0</v>
        <stp/>
        <stp>ContractData</stp>
        <stp>QOV31</stp>
        <stp>P_OI</stp>
        <tr r="M130" s="2"/>
        <tr r="M130" s="2"/>
      </tp>
      <tp>
        <v>0</v>
        <stp/>
        <stp>ContractData</stp>
        <stp>QOQ31</stp>
        <stp>P_OI</stp>
        <tr r="M126" s="2"/>
        <tr r="M126" s="2"/>
      </tp>
      <tp t="s">
        <v>QOS1Q26</v>
        <stp/>
        <stp>ContractData</stp>
        <stp>QOS1??2</stp>
        <stp>Symbol</stp>
        <tr r="B8" s="2"/>
      </tp>
      <tp t="s">
        <v>QOS1U26</v>
        <stp/>
        <stp>ContractData</stp>
        <stp>QOS1??3</stp>
        <stp>Symbol</stp>
        <tr r="B10" s="2"/>
      </tp>
      <tp t="s">
        <v>QOS1N26</v>
        <stp/>
        <stp>ContractData</stp>
        <stp>QOS1??1</stp>
        <stp>Symbol</stp>
        <tr r="B6" s="2"/>
      </tp>
      <tp t="s">
        <v>QOS1Z26</v>
        <stp/>
        <stp>ContractData</stp>
        <stp>QOS1??6</stp>
        <stp>Symbol</stp>
        <tr r="B16" s="2"/>
      </tp>
      <tp t="s">
        <v>QOS1F27</v>
        <stp/>
        <stp>ContractData</stp>
        <stp>QOS1??7</stp>
        <stp>Symbol</stp>
        <tr r="B18" s="2"/>
      </tp>
      <tp t="s">
        <v>QOS1V26</v>
        <stp/>
        <stp>ContractData</stp>
        <stp>QOS1??4</stp>
        <stp>Symbol</stp>
        <tr r="B12" s="2"/>
      </tp>
      <tp t="s">
        <v>QOS1X26</v>
        <stp/>
        <stp>ContractData</stp>
        <stp>QOS1??5</stp>
        <stp>Symbol</stp>
        <tr r="B14" s="2"/>
      </tp>
      <tp t="s">
        <v>QOS1G27</v>
        <stp/>
        <stp>ContractData</stp>
        <stp>QOS1??8</stp>
        <stp>Symbol</stp>
        <tr r="B20" s="2"/>
      </tp>
      <tp t="s">
        <v>QOS1H27</v>
        <stp/>
        <stp>ContractData</stp>
        <stp>QOS1??9</stp>
        <stp>Symbol</stp>
        <tr r="B22" s="2"/>
      </tp>
      <tp>
        <v>1</v>
        <stp/>
        <stp>StudyData</stp>
        <stp>QOS1??9</stp>
        <stp>Vol</stp>
        <stp>VolType=Exchange,CoCType=Contract</stp>
        <stp>Vol</stp>
        <stp>30</stp>
        <stp>0</stp>
        <stp>ALL</stp>
        <stp/>
        <stp/>
        <stp>TRUE</stp>
        <stp>T</stp>
        <tr r="Z23" s="1"/>
        <tr r="Z23" s="1"/>
      </tp>
      <tp>
        <v>10</v>
        <stp/>
        <stp>StudyData</stp>
        <stp>QOS1??8</stp>
        <stp>Vol</stp>
        <stp>VolType=Exchange,CoCType=Contract</stp>
        <stp>Vol</stp>
        <stp>30</stp>
        <stp>0</stp>
        <stp>ALL</stp>
        <stp/>
        <stp/>
        <stp>TRUE</stp>
        <stp>T</stp>
        <tr r="Z21" s="1"/>
        <tr r="Z21" s="1"/>
      </tp>
      <tp>
        <v>55</v>
        <stp/>
        <stp>StudyData</stp>
        <stp>QOS1??5</stp>
        <stp>Vol</stp>
        <stp>VolType=Exchange,CoCType=Contract</stp>
        <stp>Vol</stp>
        <stp>30</stp>
        <stp>0</stp>
        <stp>ALL</stp>
        <stp/>
        <stp/>
        <stp>TRUE</stp>
        <stp>T</stp>
        <tr r="Z14" s="1"/>
        <tr r="Z14" s="1"/>
      </tp>
      <tp>
        <v>114</v>
        <stp/>
        <stp>StudyData</stp>
        <stp>QOS1??4</stp>
        <stp>Vol</stp>
        <stp>VolType=Exchange,CoCType=Contract</stp>
        <stp>Vol</stp>
        <stp>30</stp>
        <stp>0</stp>
        <stp>ALL</stp>
        <stp/>
        <stp/>
        <stp>TRUE</stp>
        <stp>T</stp>
        <tr r="Z12" s="1"/>
        <tr r="Z12" s="1"/>
      </tp>
      <tp>
        <v>4</v>
        <stp/>
        <stp>StudyData</stp>
        <stp>QOS1??7</stp>
        <stp>Vol</stp>
        <stp>VolType=Exchange,CoCType=Contract</stp>
        <stp>Vol</stp>
        <stp>30</stp>
        <stp>0</stp>
        <stp>ALL</stp>
        <stp/>
        <stp/>
        <stp>TRUE</stp>
        <stp>T</stp>
        <tr r="Z19" s="1"/>
        <tr r="Z19" s="1"/>
      </tp>
      <tp>
        <v>4</v>
        <stp/>
        <stp>StudyData</stp>
        <stp>QOS1??6</stp>
        <stp>Vol</stp>
        <stp>VolType=Exchange,CoCType=Contract</stp>
        <stp>Vol</stp>
        <stp>30</stp>
        <stp>0</stp>
        <stp>ALL</stp>
        <stp/>
        <stp/>
        <stp>TRUE</stp>
        <stp>T</stp>
        <tr r="Z16" s="1"/>
        <tr r="Z16" s="1"/>
      </tp>
      <tp>
        <v>932</v>
        <stp/>
        <stp>StudyData</stp>
        <stp>QOS1??1</stp>
        <stp>Vol</stp>
        <stp>VolType=Exchange,CoCType=Contract</stp>
        <stp>Vol</stp>
        <stp>30</stp>
        <stp>0</stp>
        <stp>ALL</stp>
        <stp/>
        <stp/>
        <stp>TRUE</stp>
        <stp>T</stp>
        <tr r="Z6" s="1"/>
        <tr r="Z6" s="1"/>
      </tp>
      <tp>
        <v>165</v>
        <stp/>
        <stp>StudyData</stp>
        <stp>QOS1??3</stp>
        <stp>Vol</stp>
        <stp>VolType=Exchange,CoCType=Contract</stp>
        <stp>Vol</stp>
        <stp>30</stp>
        <stp>0</stp>
        <stp>ALL</stp>
        <stp/>
        <stp/>
        <stp>TRUE</stp>
        <stp>T</stp>
        <tr r="Z10" s="1"/>
        <tr r="Z10" s="1"/>
      </tp>
      <tp>
        <v>740</v>
        <stp/>
        <stp>StudyData</stp>
        <stp>QOS1??2</stp>
        <stp>Vol</stp>
        <stp>VolType=Exchange,CoCType=Contract</stp>
        <stp>Vol</stp>
        <stp>30</stp>
        <stp>0</stp>
        <stp>ALL</stp>
        <stp/>
        <stp/>
        <stp>TRUE</stp>
        <stp>T</stp>
        <tr r="Z8" s="1"/>
        <tr r="Z8" s="1"/>
      </tp>
      <tp>
        <v>47938</v>
        <stp/>
        <stp>ContractData</stp>
        <stp>QOS1??59</stp>
        <stp>ExpirationDate</stp>
        <stp/>
        <stp>D</stp>
        <tr r="F131" s="1"/>
      </tp>
      <tp>
        <v>47634</v>
        <stp/>
        <stp>ContractData</stp>
        <stp>QOS1??49</stp>
        <stp>ExpirationDate</stp>
        <stp/>
        <stp>D</stp>
        <tr r="F110" s="1"/>
      </tp>
      <tp>
        <v>48548</v>
        <stp/>
        <stp>ContractData</stp>
        <stp>QOS1??79</stp>
        <stp>ExpirationDate</stp>
        <stp/>
        <stp>D</stp>
        <tr r="F174" s="1"/>
      </tp>
      <tp>
        <v>48243</v>
        <stp/>
        <stp>ContractData</stp>
        <stp>QOS1??69</stp>
        <stp>ExpirationDate</stp>
        <stp/>
        <stp>D</stp>
        <tr r="F153" s="1"/>
      </tp>
      <tp>
        <v>46721</v>
        <stp/>
        <stp>ContractData</stp>
        <stp>QOS1??19</stp>
        <stp>ExpirationDate</stp>
        <stp/>
        <stp>D</stp>
        <tr r="F45" s="1"/>
      </tp>
      <tp>
        <v>47330</v>
        <stp/>
        <stp>ContractData</stp>
        <stp>QOS1??39</stp>
        <stp>ExpirationDate</stp>
        <stp/>
        <stp>D</stp>
        <tr r="F88" s="1"/>
      </tp>
      <tp>
        <v>47025</v>
        <stp/>
        <stp>ContractData</stp>
        <stp>QOS1??29</stp>
        <stp>ExpirationDate</stp>
        <stp/>
        <stp>D</stp>
        <tr r="F66" s="1"/>
      </tp>
      <tp>
        <v>47907</v>
        <stp/>
        <stp>ContractData</stp>
        <stp>QOS1??58</stp>
        <stp>ExpirationDate</stp>
        <stp/>
        <stp>D</stp>
        <tr r="F129" s="1"/>
      </tp>
      <tp>
        <v>47603</v>
        <stp/>
        <stp>ContractData</stp>
        <stp>QOS1??48</stp>
        <stp>ExpirationDate</stp>
        <stp/>
        <stp>D</stp>
        <tr r="F107" s="1"/>
      </tp>
      <tp>
        <v>48516</v>
        <stp/>
        <stp>ContractData</stp>
        <stp>QOS1??78</stp>
        <stp>ExpirationDate</stp>
        <stp/>
        <stp>D</stp>
        <tr r="F172" s="1"/>
      </tp>
      <tp>
        <v>48212</v>
        <stp/>
        <stp>ContractData</stp>
        <stp>QOS1??68</stp>
        <stp>ExpirationDate</stp>
        <stp/>
        <stp>D</stp>
        <tr r="F151" s="1"/>
      </tp>
      <tp>
        <v>46689</v>
        <stp/>
        <stp>ContractData</stp>
        <stp>QOS1??18</stp>
        <stp>ExpirationDate</stp>
        <stp/>
        <stp>D</stp>
        <tr r="F42" s="1"/>
      </tp>
      <tp>
        <v>47298</v>
        <stp/>
        <stp>ContractData</stp>
        <stp>QOS1??38</stp>
        <stp>ExpirationDate</stp>
        <stp/>
        <stp>D</stp>
        <tr r="F86" s="1"/>
      </tp>
      <tp>
        <v>46996</v>
        <stp/>
        <stp>ContractData</stp>
        <stp>QOS1??28</stp>
        <stp>ExpirationDate</stp>
        <stp/>
        <stp>D</stp>
        <tr r="F64" s="1"/>
      </tp>
      <tp t="s">
        <v>ICE Brent Crude Calendar Spread 1, (1*QOQ29-1*QOU29)</v>
        <stp/>
        <stp>ContractData</stp>
        <stp>QOS1??38</stp>
        <stp>LongDescription</stp>
        <tr r="B86" s="1"/>
      </tp>
      <tp t="s">
        <v>ICE Brent Crude Calendar Spread 1, (1*QOU29-1*QOV29)</v>
        <stp/>
        <stp>ContractData</stp>
        <stp>QOS1??39</stp>
        <stp>LongDescription</stp>
        <tr r="B88" s="1"/>
      </tp>
      <tp t="s">
        <v>ICE Brent Crude Calendar Spread 1, (1*QOG29-1*QOH29)</v>
        <stp/>
        <stp>ContractData</stp>
        <stp>QOS1??32</stp>
        <stp>LongDescription</stp>
        <tr r="B73" s="1"/>
      </tp>
      <tp t="s">
        <v>ICE Brent Crude Calendar Spread 1, (1*QOH29-1*QOJ29)</v>
        <stp/>
        <stp>ContractData</stp>
        <stp>QOS1??33</stp>
        <stp>LongDescription</stp>
        <tr r="B75" s="1"/>
      </tp>
      <tp t="s">
        <v>ICE Brent Crude Calendar Spread 1, (1*QOZ28-1*QOF29)</v>
        <stp/>
        <stp>ContractData</stp>
        <stp>QOS1??30</stp>
        <stp>LongDescription</stp>
        <tr r="B68" s="1"/>
      </tp>
      <tp t="s">
        <v>ICE Brent Crude Calendar Spread 1, (1*QOF29-1*QOG29)</v>
        <stp/>
        <stp>ContractData</stp>
        <stp>QOS1??31</stp>
        <stp>LongDescription</stp>
        <tr r="B71" s="1"/>
      </tp>
      <tp t="s">
        <v>ICE Brent Crude Calendar Spread 1, (1*QOM29-1*QON29)</v>
        <stp/>
        <stp>ContractData</stp>
        <stp>QOS1??36</stp>
        <stp>LongDescription</stp>
        <tr r="B81" s="1"/>
      </tp>
      <tp t="s">
        <v>ICE Brent Crude Calendar Spread 1, (1*QON29-1*QOQ29)</v>
        <stp/>
        <stp>ContractData</stp>
        <stp>QOS1??37</stp>
        <stp>LongDescription</stp>
        <tr r="B84" s="1"/>
      </tp>
      <tp t="s">
        <v>ICE Brent Crude Calendar Spread 1, (1*QOJ29-1*QOK29)</v>
        <stp/>
        <stp>ContractData</stp>
        <stp>QOS1??34</stp>
        <stp>LongDescription</stp>
        <tr r="B77" s="1"/>
      </tp>
      <tp t="s">
        <v>ICE Brent Crude Calendar Spread 1, (1*QOK29-1*QOM29)</v>
        <stp/>
        <stp>ContractData</stp>
        <stp>QOS1??35</stp>
        <stp>LongDescription</stp>
        <tr r="B79" s="1"/>
      </tp>
      <tp t="s">
        <v>ICE Brent Crude Calendar Spread 1, (1*QOV28-1*QOX28)</v>
        <stp/>
        <stp>ContractData</stp>
        <stp>QOS1??28</stp>
        <stp>LongDescription</stp>
        <tr r="B64" s="1"/>
      </tp>
      <tp t="s">
        <v>ICE Brent Crude Calendar Spread 1, (1*QOX28-1*QOZ28)</v>
        <stp/>
        <stp>ContractData</stp>
        <stp>QOS1??29</stp>
        <stp>LongDescription</stp>
        <tr r="B66" s="1"/>
      </tp>
      <tp t="s">
        <v>ICE Brent Crude Calendar Spread 1, (1*QOJ28-1*QOK28)</v>
        <stp/>
        <stp>ContractData</stp>
        <stp>QOS1??22</stp>
        <stp>LongDescription</stp>
        <tr r="B51" s="1"/>
      </tp>
      <tp t="s">
        <v>ICE Brent Crude Calendar Spread 1, (1*QOK28-1*QOM28)</v>
        <stp/>
        <stp>ContractData</stp>
        <stp>QOS1??23</stp>
        <stp>LongDescription</stp>
        <tr r="B53" s="1"/>
      </tp>
      <tp t="s">
        <v>ICE Brent Crude Calendar Spread 1, (1*QOG28-1*QOH28)</v>
        <stp/>
        <stp>ContractData</stp>
        <stp>QOS1??20</stp>
        <stp>LongDescription</stp>
        <tr r="B47" s="1"/>
      </tp>
      <tp t="s">
        <v>ICE Brent Crude Calendar Spread 1, (1*QOH28-1*QOJ28)</v>
        <stp/>
        <stp>ContractData</stp>
        <stp>QOS1??21</stp>
        <stp>LongDescription</stp>
        <tr r="B49" s="1"/>
      </tp>
      <tp t="s">
        <v>ICE Brent Crude Calendar Spread 1, (1*QOQ28-1*QOU28)</v>
        <stp/>
        <stp>ContractData</stp>
        <stp>QOS1??26</stp>
        <stp>LongDescription</stp>
        <tr r="B60" s="1"/>
      </tp>
      <tp t="s">
        <v>ICE Brent Crude Calendar Spread 1, (1*QOU28-1*QOV28)</v>
        <stp/>
        <stp>ContractData</stp>
        <stp>QOS1??27</stp>
        <stp>LongDescription</stp>
        <tr r="B62" s="1"/>
      </tp>
      <tp t="s">
        <v>ICE Brent Crude Calendar Spread 1, (1*QOM28-1*QON28)</v>
        <stp/>
        <stp>ContractData</stp>
        <stp>QOS1??24</stp>
        <stp>LongDescription</stp>
        <tr r="B55" s="1"/>
      </tp>
      <tp t="s">
        <v>ICE Brent Crude Calendar Spread 1, (1*QON28-1*QOQ28)</v>
        <stp/>
        <stp>ContractData</stp>
        <stp>QOS1??25</stp>
        <stp>LongDescription</stp>
        <tr r="B58" s="1"/>
      </tp>
      <tp t="s">
        <v>ICE Brent Crude Calendar Spread 1, (1*QOZ27-1*QOF28)</v>
        <stp/>
        <stp>ContractData</stp>
        <stp>QOS1??18</stp>
        <stp>LongDescription</stp>
        <tr r="B42" s="1"/>
      </tp>
      <tp t="s">
        <v>ICE Brent Crude Calendar Spread 1, (1*QOF28-1*QOG28)</v>
        <stp/>
        <stp>ContractData</stp>
        <stp>QOS1??19</stp>
        <stp>LongDescription</stp>
        <tr r="B45" s="1"/>
      </tp>
      <tp t="s">
        <v>ICE Brent Crude Calendar Spread 1, (1*QOM27-1*QON27)</v>
        <stp/>
        <stp>ContractData</stp>
        <stp>QOS1??12</stp>
        <stp>LongDescription</stp>
        <tr r="B29" s="1"/>
      </tp>
      <tp t="s">
        <v>ICE Brent Crude Calendar Spread 1, (1*QON27-1*QOQ27)</v>
        <stp/>
        <stp>ContractData</stp>
        <stp>QOS1??13</stp>
        <stp>LongDescription</stp>
        <tr r="B32" s="1"/>
      </tp>
      <tp t="s">
        <v>ICE Brent Crude Calendar Spread 1, (1*QOJ27-1*QOK27)</v>
        <stp/>
        <stp>ContractData</stp>
        <stp>QOS1??10</stp>
        <stp>LongDescription</stp>
        <tr r="B25" s="1"/>
      </tp>
      <tp t="s">
        <v>ICE Brent Crude Calendar Spread 1, (1*QOK27-1*QOM27)</v>
        <stp/>
        <stp>ContractData</stp>
        <stp>QOS1??11</stp>
        <stp>LongDescription</stp>
        <tr r="B27" s="1"/>
      </tp>
      <tp t="s">
        <v>ICE Brent Crude Calendar Spread 1, (1*QOV27-1*QOX27)</v>
        <stp/>
        <stp>ContractData</stp>
        <stp>QOS1??16</stp>
        <stp>LongDescription</stp>
        <tr r="B38" s="1"/>
      </tp>
      <tp t="s">
        <v>ICE Brent Crude Calendar Spread 1, (1*QOX27-1*QOZ27)</v>
        <stp/>
        <stp>ContractData</stp>
        <stp>QOS1??17</stp>
        <stp>LongDescription</stp>
        <tr r="B40" s="1"/>
      </tp>
      <tp t="s">
        <v>ICE Brent Crude Calendar Spread 1, (1*QOQ27-1*QOU27)</v>
        <stp/>
        <stp>ContractData</stp>
        <stp>QOS1??14</stp>
        <stp>LongDescription</stp>
        <tr r="B34" s="1"/>
      </tp>
      <tp t="s">
        <v>ICE Brent Crude Calendar Spread 1, (1*QOU27-1*QOV27)</v>
        <stp/>
        <stp>ContractData</stp>
        <stp>QOS1??15</stp>
        <stp>LongDescription</stp>
        <tr r="B36" s="1"/>
      </tp>
      <tp t="s">
        <v>ICE Brent Crude Calendar Spread 1, (1*QOZ32-1*QOF33)</v>
        <stp/>
        <stp>ContractData</stp>
        <stp>QOS1??78</stp>
        <stp>LongDescription</stp>
        <tr r="B172" s="1"/>
      </tp>
      <tp t="s">
        <v>ICE Brent Crude Calendar Spread 1, (1*QOF33-1*QOG33)</v>
        <stp/>
        <stp>ContractData</stp>
        <stp>QOS1??79</stp>
        <stp>LongDescription</stp>
        <tr r="B174" s="1"/>
      </tp>
      <tp t="s">
        <v>ICE Brent Crude Calendar Spread 1, (1*QOM32-1*QON32)</v>
        <stp/>
        <stp>ContractData</stp>
        <stp>QOS1??72</stp>
        <stp>LongDescription</stp>
        <tr r="B159" s="1"/>
      </tp>
      <tp t="s">
        <v>ICE Brent Crude Calendar Spread 1, (1*QON32-1*QOQ32)</v>
        <stp/>
        <stp>ContractData</stp>
        <stp>QOS1??73</stp>
        <stp>LongDescription</stp>
        <tr r="B162" s="1"/>
      </tp>
      <tp t="s">
        <v>ICE Brent Crude Calendar Spread 1, (1*QOJ32-1*QOK32)</v>
        <stp/>
        <stp>ContractData</stp>
        <stp>QOS1??70</stp>
        <stp>LongDescription</stp>
        <tr r="B155" s="1"/>
      </tp>
      <tp t="s">
        <v>ICE Brent Crude Calendar Spread 1, (1*QOK32-1*QOM32)</v>
        <stp/>
        <stp>ContractData</stp>
        <stp>QOS1??71</stp>
        <stp>LongDescription</stp>
        <tr r="B157" s="1"/>
      </tp>
      <tp t="s">
        <v>ICE Brent Crude Calendar Spread 1, (1*QOV32-1*QOX32)</v>
        <stp/>
        <stp>ContractData</stp>
        <stp>QOS1??76</stp>
        <stp>LongDescription</stp>
        <tr r="B168" s="1"/>
      </tp>
      <tp t="s">
        <v>ICE Brent Crude Calendar Spread 1, (1*QOX32-1*QOZ32)</v>
        <stp/>
        <stp>ContractData</stp>
        <stp>QOS1??77</stp>
        <stp>LongDescription</stp>
        <tr r="B170" s="1"/>
      </tp>
      <tp t="s">
        <v>ICE Brent Crude Calendar Spread 1, (1*QOQ32-1*QOU32)</v>
        <stp/>
        <stp>ContractData</stp>
        <stp>QOS1??74</stp>
        <stp>LongDescription</stp>
        <tr r="B164" s="1"/>
      </tp>
      <tp t="s">
        <v>ICE Brent Crude Calendar Spread 1, (1*QOU32-1*QOV32)</v>
        <stp/>
        <stp>ContractData</stp>
        <stp>QOS1??75</stp>
        <stp>LongDescription</stp>
        <tr r="B166" s="1"/>
      </tp>
      <tp t="s">
        <v>ICE Brent Crude Calendar Spread 1, (1*QOG32-1*QOH32)</v>
        <stp/>
        <stp>ContractData</stp>
        <stp>QOS1??68</stp>
        <stp>LongDescription</stp>
        <tr r="B151" s="1"/>
      </tp>
      <tp t="s">
        <v>ICE Brent Crude Calendar Spread 1, (1*QOH32-1*QOJ32)</v>
        <stp/>
        <stp>ContractData</stp>
        <stp>QOS1??69</stp>
        <stp>LongDescription</stp>
        <tr r="B153" s="1"/>
      </tp>
      <tp t="s">
        <v>ICE Brent Crude Calendar Spread 1, (1*QOQ31-1*QOU31)</v>
        <stp/>
        <stp>ContractData</stp>
        <stp>QOS1??62</stp>
        <stp>LongDescription</stp>
        <tr r="B138" s="1"/>
      </tp>
      <tp t="s">
        <v>ICE Brent Crude Calendar Spread 1, (1*QOU31-1*QOV31)</v>
        <stp/>
        <stp>ContractData</stp>
        <stp>QOS1??63</stp>
        <stp>LongDescription</stp>
        <tr r="B140" s="1"/>
      </tp>
      <tp t="s">
        <v>ICE Brent Crude Calendar Spread 1, (1*QOM31-1*QON31)</v>
        <stp/>
        <stp>ContractData</stp>
        <stp>QOS1??60</stp>
        <stp>LongDescription</stp>
        <tr r="B133" s="1"/>
      </tp>
      <tp t="s">
        <v>ICE Brent Crude Calendar Spread 1, (1*QON31-1*QOQ31)</v>
        <stp/>
        <stp>ContractData</stp>
        <stp>QOS1??61</stp>
        <stp>LongDescription</stp>
        <tr r="B136" s="1"/>
      </tp>
      <tp t="s">
        <v>ICE Brent Crude Calendar Spread 1, (1*QOZ31-1*QOF32)</v>
        <stp/>
        <stp>ContractData</stp>
        <stp>QOS1??66</stp>
        <stp>LongDescription</stp>
        <tr r="B146" s="1"/>
      </tp>
      <tp t="s">
        <v>ICE Brent Crude Calendar Spread 1, (1*QOF32-1*QOG32)</v>
        <stp/>
        <stp>ContractData</stp>
        <stp>QOS1??67</stp>
        <stp>LongDescription</stp>
        <tr r="B149" s="1"/>
      </tp>
      <tp t="s">
        <v>ICE Brent Crude Calendar Spread 1, (1*QOV31-1*QOX31)</v>
        <stp/>
        <stp>ContractData</stp>
        <stp>QOS1??64</stp>
        <stp>LongDescription</stp>
        <tr r="B142" s="1"/>
      </tp>
      <tp t="s">
        <v>ICE Brent Crude Calendar Spread 1, (1*QOX31-1*QOZ31)</v>
        <stp/>
        <stp>ContractData</stp>
        <stp>QOS1??65</stp>
        <stp>LongDescription</stp>
        <tr r="B144" s="1"/>
      </tp>
      <tp t="s">
        <v>ICE Brent Crude Calendar Spread 1, (1*QOJ31-1*QOK31)</v>
        <stp/>
        <stp>ContractData</stp>
        <stp>QOS1??58</stp>
        <stp>LongDescription</stp>
        <tr r="B129" s="1"/>
      </tp>
      <tp t="s">
        <v>ICE Brent Crude Calendar Spread 1, (1*QOK31-1*QOM31)</v>
        <stp/>
        <stp>ContractData</stp>
        <stp>QOS1??59</stp>
        <stp>LongDescription</stp>
        <tr r="B131" s="1"/>
      </tp>
      <tp t="s">
        <v>ICE Brent Crude Calendar Spread 1, (1*QOV30-1*QOX30)</v>
        <stp/>
        <stp>ContractData</stp>
        <stp>QOS1??52</stp>
        <stp>LongDescription</stp>
        <tr r="B116" s="1"/>
      </tp>
      <tp t="s">
        <v>ICE Brent Crude Calendar Spread 1, (1*QOX30-1*QOZ30)</v>
        <stp/>
        <stp>ContractData</stp>
        <stp>QOS1??53</stp>
        <stp>LongDescription</stp>
        <tr r="B118" s="1"/>
      </tp>
      <tp t="s">
        <v>ICE Brent Crude Calendar Spread 1, (1*QOQ30-1*QOU30)</v>
        <stp/>
        <stp>ContractData</stp>
        <stp>QOS1??50</stp>
        <stp>LongDescription</stp>
        <tr r="B112" s="1"/>
      </tp>
      <tp t="s">
        <v>ICE Brent Crude Calendar Spread 1, (1*QOU30-1*QOV30)</v>
        <stp/>
        <stp>ContractData</stp>
        <stp>QOS1??51</stp>
        <stp>LongDescription</stp>
        <tr r="B114" s="1"/>
      </tp>
      <tp t="s">
        <v>ICE Brent Crude Calendar Spread 1, (1*QOG31-1*QOH31)</v>
        <stp/>
        <stp>ContractData</stp>
        <stp>QOS1??56</stp>
        <stp>LongDescription</stp>
        <tr r="B125" s="1"/>
      </tp>
      <tp t="s">
        <v>ICE Brent Crude Calendar Spread 1, (1*QOH31-1*QOJ31)</v>
        <stp/>
        <stp>ContractData</stp>
        <stp>QOS1??57</stp>
        <stp>LongDescription</stp>
        <tr r="B127" s="1"/>
      </tp>
      <tp t="s">
        <v>ICE Brent Crude Calendar Spread 1, (1*QOZ30-1*QOF31)</v>
        <stp/>
        <stp>ContractData</stp>
        <stp>QOS1??54</stp>
        <stp>LongDescription</stp>
        <tr r="B120" s="1"/>
      </tp>
      <tp t="s">
        <v>ICE Brent Crude Calendar Spread 1, (1*QOF31-1*QOG31)</v>
        <stp/>
        <stp>ContractData</stp>
        <stp>QOS1??55</stp>
        <stp>LongDescription</stp>
        <tr r="B123" s="1"/>
      </tp>
      <tp t="s">
        <v>ICE Brent Crude Calendar Spread 1, (1*QOM30-1*QON30)</v>
        <stp/>
        <stp>ContractData</stp>
        <stp>QOS1??48</stp>
        <stp>LongDescription</stp>
        <tr r="B107" s="1"/>
      </tp>
      <tp t="s">
        <v>ICE Brent Crude Calendar Spread 1, (1*QON30-1*QOQ30)</v>
        <stp/>
        <stp>ContractData</stp>
        <stp>QOS1??49</stp>
        <stp>LongDescription</stp>
        <tr r="B110" s="1"/>
      </tp>
      <tp t="s">
        <v>ICE Brent Crude Calendar Spread 1, (1*QOZ29-1*QOF30)</v>
        <stp/>
        <stp>ContractData</stp>
        <stp>QOS1??42</stp>
        <stp>LongDescription</stp>
        <tr r="B94" s="1"/>
      </tp>
      <tp t="s">
        <v>ICE Brent Crude Calendar Spread 1, (1*QOF30-1*QOG30)</v>
        <stp/>
        <stp>ContractData</stp>
        <stp>QOS1??43</stp>
        <stp>LongDescription</stp>
        <tr r="B97" s="1"/>
      </tp>
      <tp t="s">
        <v>ICE Brent Crude Calendar Spread 1, (1*QOV29-1*QOX29)</v>
        <stp/>
        <stp>ContractData</stp>
        <stp>QOS1??40</stp>
        <stp>LongDescription</stp>
        <tr r="B90" s="1"/>
      </tp>
      <tp t="s">
        <v>ICE Brent Crude Calendar Spread 1, (1*QOX29-1*QOZ29)</v>
        <stp/>
        <stp>ContractData</stp>
        <stp>QOS1??41</stp>
        <stp>LongDescription</stp>
        <tr r="B92" s="1"/>
      </tp>
      <tp t="s">
        <v>ICE Brent Crude Calendar Spread 1, (1*QOJ30-1*QOK30)</v>
        <stp/>
        <stp>ContractData</stp>
        <stp>QOS1??46</stp>
        <stp>LongDescription</stp>
        <tr r="B103" s="1"/>
      </tp>
      <tp t="s">
        <v>ICE Brent Crude Calendar Spread 1, (1*QOK30-1*QOM30)</v>
        <stp/>
        <stp>ContractData</stp>
        <stp>QOS1??47</stp>
        <stp>LongDescription</stp>
        <tr r="B105" s="1"/>
      </tp>
      <tp t="s">
        <v>ICE Brent Crude Calendar Spread 1, (1*QOG30-1*QOH30)</v>
        <stp/>
        <stp>ContractData</stp>
        <stp>QOS1??44</stp>
        <stp>LongDescription</stp>
        <tr r="B99" s="1"/>
      </tp>
      <tp t="s">
        <v>ICE Brent Crude Calendar Spread 1, (1*QOH30-1*QOJ30)</v>
        <stp/>
        <stp>ContractData</stp>
        <stp>QOS1??45</stp>
        <stp>LongDescription</stp>
        <tr r="B101" s="1"/>
      </tp>
      <tp>
        <v>47695</v>
        <stp/>
        <stp>ContractData</stp>
        <stp>QOS1??51</stp>
        <stp>ExpirationDate</stp>
        <stp/>
        <stp>D</stp>
        <tr r="F114" s="1"/>
      </tp>
      <tp>
        <v>47389</v>
        <stp/>
        <stp>ContractData</stp>
        <stp>QOS1??41</stp>
        <stp>ExpirationDate</stp>
        <stp/>
        <stp>D</stp>
        <tr r="F92" s="1"/>
      </tp>
      <tp>
        <v>48304</v>
        <stp/>
        <stp>ContractData</stp>
        <stp>QOS1??71</stp>
        <stp>ExpirationDate</stp>
        <stp/>
        <stp>D</stp>
        <tr r="F157" s="1"/>
      </tp>
      <tp>
        <v>47998</v>
        <stp/>
        <stp>ContractData</stp>
        <stp>QOS1??61</stp>
        <stp>ExpirationDate</stp>
        <stp/>
        <stp>D</stp>
        <tr r="F136" s="1"/>
      </tp>
      <tp>
        <v>46477</v>
        <stp/>
        <stp>ContractData</stp>
        <stp>QOS1??11</stp>
        <stp>ExpirationDate</stp>
        <stp/>
        <stp>D</stp>
        <tr r="F27" s="1"/>
      </tp>
      <tp>
        <v>47087</v>
        <stp/>
        <stp>ContractData</stp>
        <stp>QOS1??31</stp>
        <stp>ExpirationDate</stp>
        <stp/>
        <stp>D</stp>
        <tr r="F71" s="1"/>
      </tp>
      <tp>
        <v>46783</v>
        <stp/>
        <stp>ContractData</stp>
        <stp>QOS1??21</stp>
        <stp>ExpirationDate</stp>
        <stp/>
        <stp>D</stp>
        <tr r="F49" s="1"/>
      </tp>
      <tp>
        <v>47662</v>
        <stp/>
        <stp>ContractData</stp>
        <stp>QOS1??50</stp>
        <stp>ExpirationDate</stp>
        <stp/>
        <stp>D</stp>
        <tr r="F112" s="1"/>
      </tp>
      <tp>
        <v>47361</v>
        <stp/>
        <stp>ContractData</stp>
        <stp>QOS1??40</stp>
        <stp>ExpirationDate</stp>
        <stp/>
        <stp>D</stp>
        <tr r="F90" s="1"/>
      </tp>
      <tp>
        <v>48271</v>
        <stp/>
        <stp>ContractData</stp>
        <stp>QOS1??70</stp>
        <stp>ExpirationDate</stp>
        <stp/>
        <stp>D</stp>
        <tr r="F155" s="1"/>
      </tp>
      <tp>
        <v>47968</v>
        <stp/>
        <stp>ContractData</stp>
        <stp>QOS1??60</stp>
        <stp>ExpirationDate</stp>
        <stp/>
        <stp>D</stp>
        <tr r="F133" s="1"/>
      </tp>
      <tp>
        <v>46444</v>
        <stp/>
        <stp>ContractData</stp>
        <stp>QOS1??10</stp>
        <stp>ExpirationDate</stp>
        <stp/>
        <stp>D</stp>
        <tr r="F25" s="1"/>
      </tp>
      <tp>
        <v>47057</v>
        <stp/>
        <stp>ContractData</stp>
        <stp>QOS1??30</stp>
        <stp>ExpirationDate</stp>
        <stp/>
        <stp>D</stp>
        <tr r="F68" s="1"/>
      </tp>
      <tp>
        <v>46751</v>
        <stp/>
        <stp>ContractData</stp>
        <stp>QOS1??20</stp>
        <stp>ExpirationDate</stp>
        <stp/>
        <stp>D</stp>
        <tr r="F47" s="1"/>
      </tp>
      <tp>
        <v>47756</v>
        <stp/>
        <stp>ContractData</stp>
        <stp>QOS1??53</stp>
        <stp>ExpirationDate</stp>
        <stp/>
        <stp>D</stp>
        <tr r="F118" s="1"/>
      </tp>
      <tp>
        <v>47452</v>
        <stp/>
        <stp>ContractData</stp>
        <stp>QOS1??43</stp>
        <stp>ExpirationDate</stp>
        <stp/>
        <stp>D</stp>
        <tr r="F97" s="1"/>
      </tp>
      <tp>
        <v>48365</v>
        <stp/>
        <stp>ContractData</stp>
        <stp>QOS1??73</stp>
        <stp>ExpirationDate</stp>
        <stp/>
        <stp>D</stp>
        <tr r="F162" s="1"/>
      </tp>
      <tp>
        <v>48060</v>
        <stp/>
        <stp>ContractData</stp>
        <stp>QOS1??63</stp>
        <stp>ExpirationDate</stp>
        <stp/>
        <stp>D</stp>
        <tr r="F140" s="1"/>
      </tp>
      <tp>
        <v>46538</v>
        <stp/>
        <stp>ContractData</stp>
        <stp>QOS1??13</stp>
        <stp>ExpirationDate</stp>
        <stp/>
        <stp>D</stp>
        <tr r="F32" s="1"/>
      </tp>
      <tp>
        <v>47149</v>
        <stp/>
        <stp>ContractData</stp>
        <stp>QOS1??33</stp>
        <stp>ExpirationDate</stp>
        <stp/>
        <stp>D</stp>
        <tr r="F75" s="1"/>
      </tp>
      <tp>
        <v>46843</v>
        <stp/>
        <stp>ContractData</stp>
        <stp>QOS1??23</stp>
        <stp>ExpirationDate</stp>
        <stp/>
        <stp>D</stp>
        <tr r="F53" s="1"/>
      </tp>
      <tp>
        <v>47725</v>
        <stp/>
        <stp>ContractData</stp>
        <stp>QOS1??52</stp>
        <stp>ExpirationDate</stp>
        <stp/>
        <stp>D</stp>
        <tr r="F116" s="1"/>
      </tp>
      <tp>
        <v>47422</v>
        <stp/>
        <stp>ContractData</stp>
        <stp>QOS1??42</stp>
        <stp>ExpirationDate</stp>
        <stp/>
        <stp>D</stp>
        <tr r="F94" s="1"/>
      </tp>
      <tp>
        <v>48334</v>
        <stp/>
        <stp>ContractData</stp>
        <stp>QOS1??72</stp>
        <stp>ExpirationDate</stp>
        <stp/>
        <stp>D</stp>
        <tr r="F159" s="1"/>
      </tp>
      <tp>
        <v>48029</v>
        <stp/>
        <stp>ContractData</stp>
        <stp>QOS1??62</stp>
        <stp>ExpirationDate</stp>
        <stp/>
        <stp>D</stp>
        <tr r="F138" s="1"/>
      </tp>
      <tp>
        <v>46507</v>
        <stp/>
        <stp>ContractData</stp>
        <stp>QOS1??12</stp>
        <stp>ExpirationDate</stp>
        <stp/>
        <stp>D</stp>
        <tr r="F29" s="1"/>
      </tp>
      <tp>
        <v>47115</v>
        <stp/>
        <stp>ContractData</stp>
        <stp>QOS1??32</stp>
        <stp>ExpirationDate</stp>
        <stp/>
        <stp>D</stp>
        <tr r="F73" s="1"/>
      </tp>
      <tp>
        <v>46812</v>
        <stp/>
        <stp>ContractData</stp>
        <stp>QOS1??22</stp>
        <stp>ExpirationDate</stp>
        <stp/>
        <stp>D</stp>
        <tr r="F51" s="1"/>
      </tp>
      <tp>
        <v>47816</v>
        <stp/>
        <stp>ContractData</stp>
        <stp>QOS1??55</stp>
        <stp>ExpirationDate</stp>
        <stp/>
        <stp>D</stp>
        <tr r="F123" s="1"/>
      </tp>
      <tp>
        <v>47514</v>
        <stp/>
        <stp>ContractData</stp>
        <stp>QOS1??45</stp>
        <stp>ExpirationDate</stp>
        <stp/>
        <stp>D</stp>
        <tr r="F101" s="1"/>
      </tp>
      <tp>
        <v>48425</v>
        <stp/>
        <stp>ContractData</stp>
        <stp>QOS1??75</stp>
        <stp>ExpirationDate</stp>
        <stp/>
        <stp>D</stp>
        <tr r="F166" s="1"/>
      </tp>
      <tp>
        <v>48121</v>
        <stp/>
        <stp>ContractData</stp>
        <stp>QOS1??65</stp>
        <stp>ExpirationDate</stp>
        <stp/>
        <stp>D</stp>
        <tr r="F144" s="1"/>
      </tp>
      <tp>
        <v>46598</v>
        <stp/>
        <stp>ContractData</stp>
        <stp>QOS1??15</stp>
        <stp>ExpirationDate</stp>
        <stp/>
        <stp>D</stp>
        <tr r="F36" s="1"/>
      </tp>
      <tp>
        <v>47207</v>
        <stp/>
        <stp>ContractData</stp>
        <stp>QOS1??35</stp>
        <stp>ExpirationDate</stp>
        <stp/>
        <stp>D</stp>
        <tr r="F79" s="1"/>
      </tp>
      <tp>
        <v>46904</v>
        <stp/>
        <stp>ContractData</stp>
        <stp>QOS1??25</stp>
        <stp>ExpirationDate</stp>
        <stp/>
        <stp>D</stp>
        <tr r="F58" s="1"/>
      </tp>
      <tp>
        <v>47787</v>
        <stp/>
        <stp>ContractData</stp>
        <stp>QOS1??54</stp>
        <stp>ExpirationDate</stp>
        <stp/>
        <stp>D</stp>
        <tr r="F120" s="1"/>
      </tp>
      <tp>
        <v>47480</v>
        <stp/>
        <stp>ContractData</stp>
        <stp>QOS1??44</stp>
        <stp>ExpirationDate</stp>
        <stp/>
        <stp>D</stp>
        <tr r="F99" s="1"/>
      </tp>
      <tp>
        <v>48395</v>
        <stp/>
        <stp>ContractData</stp>
        <stp>QOS1??74</stp>
        <stp>ExpirationDate</stp>
        <stp/>
        <stp>D</stp>
        <tr r="F164" s="1"/>
      </tp>
      <tp>
        <v>48089</v>
        <stp/>
        <stp>ContractData</stp>
        <stp>QOS1??64</stp>
        <stp>ExpirationDate</stp>
        <stp/>
        <stp>D</stp>
        <tr r="F142" s="1"/>
      </tp>
      <tp>
        <v>46568</v>
        <stp/>
        <stp>ContractData</stp>
        <stp>QOS1??14</stp>
        <stp>ExpirationDate</stp>
        <stp/>
        <stp>D</stp>
        <tr r="F34" s="1"/>
      </tp>
      <tp>
        <v>47177</v>
        <stp/>
        <stp>ContractData</stp>
        <stp>QOS1??34</stp>
        <stp>ExpirationDate</stp>
        <stp/>
        <stp>D</stp>
        <tr r="F77" s="1"/>
      </tp>
      <tp>
        <v>46871</v>
        <stp/>
        <stp>ContractData</stp>
        <stp>QOS1??24</stp>
        <stp>ExpirationDate</stp>
        <stp/>
        <stp>D</stp>
        <tr r="F55" s="1"/>
      </tp>
      <tp>
        <v>5606</v>
        <stp/>
        <stp>StudyData</stp>
        <stp>Vol(QOS1??1) when (LocalDay(QOS1??1)=13 and LocalHour(QOS1??1)=11 and LocalMinute(QOS1??1)=0)</stp>
        <stp>Bar</stp>
        <stp/>
        <stp>Vol</stp>
        <stp>30</stp>
        <stp>0</stp>
        <tr r="AA6" s="1"/>
      </tp>
      <tp>
        <v>3138</v>
        <stp/>
        <stp>StudyData</stp>
        <stp>Vol(QOS1??2) when (LocalDay(QOS1??2)=13 and LocalHour(QOS1??2)=11 and LocalMinute(QOS1??2)=0)</stp>
        <stp>Bar</stp>
        <stp/>
        <stp>Vol</stp>
        <stp>30</stp>
        <stp>0</stp>
        <tr r="AA8" s="1"/>
      </tp>
      <tp>
        <v>1498</v>
        <stp/>
        <stp>StudyData</stp>
        <stp>Vol(QOS1??3) when (LocalDay(QOS1??3)=13 and LocalHour(QOS1??3)=11 and LocalMinute(QOS1??3)=0)</stp>
        <stp>Bar</stp>
        <stp/>
        <stp>Vol</stp>
        <stp>30</stp>
        <stp>0</stp>
        <tr r="AA10" s="1"/>
      </tp>
      <tp>
        <v>672</v>
        <stp/>
        <stp>StudyData</stp>
        <stp>Vol(QOS1??4) when (LocalDay(QOS1??4)=13 and LocalHour(QOS1??4)=11 and LocalMinute(QOS1??4)=0)</stp>
        <stp>Bar</stp>
        <stp/>
        <stp>Vol</stp>
        <stp>30</stp>
        <stp>0</stp>
        <tr r="AA12" s="1"/>
      </tp>
      <tp>
        <v>598</v>
        <stp/>
        <stp>StudyData</stp>
        <stp>Vol(QOS1??5) when (LocalDay(QOS1??5)=13 and LocalHour(QOS1??5)=11 and LocalMinute(QOS1??5)=0)</stp>
        <stp>Bar</stp>
        <stp/>
        <stp>Vol</stp>
        <stp>30</stp>
        <stp>0</stp>
        <tr r="AA14" s="1"/>
      </tp>
      <tp>
        <v>126</v>
        <stp/>
        <stp>StudyData</stp>
        <stp>Vol(QOS1??6) when (LocalDay(QOS1??6)=13 and LocalHour(QOS1??6)=11 and LocalMinute(QOS1??6)=0)</stp>
        <stp>Bar</stp>
        <stp/>
        <stp>Vol</stp>
        <stp>30</stp>
        <stp>0</stp>
        <tr r="AA16" s="1"/>
      </tp>
      <tp>
        <v>73</v>
        <stp/>
        <stp>StudyData</stp>
        <stp>Vol(QOS1??7) when (LocalDay(QOS1??7)=13 and LocalHour(QOS1??7)=11 and LocalMinute(QOS1??7)=0)</stp>
        <stp>Bar</stp>
        <stp/>
        <stp>Vol</stp>
        <stp>30</stp>
        <stp>0</stp>
        <tr r="AA19" s="1"/>
      </tp>
      <tp>
        <v>371</v>
        <stp/>
        <stp>StudyData</stp>
        <stp>Vol(QOS1??8) when (LocalDay(QOS1??8)=13 and LocalHour(QOS1??8)=11 and LocalMinute(QOS1??8)=0)</stp>
        <stp>Bar</stp>
        <stp/>
        <stp>Vol</stp>
        <stp>30</stp>
        <stp>0</stp>
        <tr r="AA21" s="1"/>
      </tp>
      <tp>
        <v>13</v>
        <stp/>
        <stp>StudyData</stp>
        <stp>Vol(QOS1??9) when (LocalDay(QOS1??9)=13 and LocalHour(QOS1??9)=11 and LocalMinute(QOS1??9)=0)</stp>
        <stp>Bar</stp>
        <stp/>
        <stp>Vol</stp>
        <stp>30</stp>
        <stp>0</stp>
        <tr r="AA23" s="1"/>
      </tp>
      <tp>
        <v>47879</v>
        <stp/>
        <stp>ContractData</stp>
        <stp>QOS1??57</stp>
        <stp>ExpirationDate</stp>
        <stp/>
        <stp>D</stp>
        <tr r="F127" s="1"/>
      </tp>
      <tp>
        <v>47571</v>
        <stp/>
        <stp>ContractData</stp>
        <stp>QOS1??47</stp>
        <stp>ExpirationDate</stp>
        <stp/>
        <stp>D</stp>
        <tr r="F105" s="1"/>
      </tp>
      <tp>
        <v>48487</v>
        <stp/>
        <stp>ContractData</stp>
        <stp>QOS1??77</stp>
        <stp>ExpirationDate</stp>
        <stp/>
        <stp>D</stp>
        <tr r="F170" s="1"/>
      </tp>
      <tp>
        <v>48180</v>
        <stp/>
        <stp>ContractData</stp>
        <stp>QOS1??67</stp>
        <stp>ExpirationDate</stp>
        <stp/>
        <stp>D</stp>
        <tr r="F149" s="1"/>
      </tp>
      <tp>
        <v>46660</v>
        <stp/>
        <stp>ContractData</stp>
        <stp>QOS1??17</stp>
        <stp>ExpirationDate</stp>
        <stp/>
        <stp>D</stp>
        <tr r="F40" s="1"/>
      </tp>
      <tp>
        <v>47269</v>
        <stp/>
        <stp>ContractData</stp>
        <stp>QOS1??37</stp>
        <stp>ExpirationDate</stp>
        <stp/>
        <stp>D</stp>
        <tr r="F84" s="1"/>
      </tp>
      <tp>
        <v>46965</v>
        <stp/>
        <stp>ContractData</stp>
        <stp>QOS1??27</stp>
        <stp>ExpirationDate</stp>
        <stp/>
        <stp>D</stp>
        <tr r="F62" s="1"/>
      </tp>
      <tp>
        <v>47847</v>
        <stp/>
        <stp>ContractData</stp>
        <stp>QOS1??56</stp>
        <stp>ExpirationDate</stp>
        <stp/>
        <stp>D</stp>
        <tr r="F125" s="1"/>
      </tp>
      <tp>
        <v>47542</v>
        <stp/>
        <stp>ContractData</stp>
        <stp>QOS1??46</stp>
        <stp>ExpirationDate</stp>
        <stp/>
        <stp>D</stp>
        <tr r="F103" s="1"/>
      </tp>
      <tp>
        <v>48457</v>
        <stp/>
        <stp>ContractData</stp>
        <stp>QOS1??76</stp>
        <stp>ExpirationDate</stp>
        <stp/>
        <stp>D</stp>
        <tr r="F168" s="1"/>
      </tp>
      <tp>
        <v>48152</v>
        <stp/>
        <stp>ContractData</stp>
        <stp>QOS1??66</stp>
        <stp>ExpirationDate</stp>
        <stp/>
        <stp>D</stp>
        <tr r="F146" s="1"/>
      </tp>
      <tp>
        <v>46630</v>
        <stp/>
        <stp>ContractData</stp>
        <stp>QOS1??16</stp>
        <stp>ExpirationDate</stp>
        <stp/>
        <stp>D</stp>
        <tr r="F38" s="1"/>
      </tp>
      <tp>
        <v>47238</v>
        <stp/>
        <stp>ContractData</stp>
        <stp>QOS1??36</stp>
        <stp>ExpirationDate</stp>
        <stp/>
        <stp>D</stp>
        <tr r="F81" s="1"/>
      </tp>
      <tp>
        <v>46934</v>
        <stp/>
        <stp>ContractData</stp>
        <stp>QOS1??26</stp>
        <stp>ExpirationDate</stp>
        <stp/>
        <stp>D</stp>
        <tr r="F60" s="1"/>
      </tp>
      <tp>
        <v>34382.199999999997</v>
        <stp/>
        <stp>StudyData</stp>
        <stp>QOS1??3</stp>
        <stp>MA</stp>
        <stp>InputChoice=ContractVol,MAType=Sim,Period=20</stp>
        <stp>MA</stp>
        <stp/>
        <stp/>
        <stp>all</stp>
        <stp/>
        <stp/>
        <stp/>
        <stp>T</stp>
        <tr r="L10" s="1"/>
      </tp>
      <tp>
        <v>67058.899999999994</v>
        <stp/>
        <stp>StudyData</stp>
        <stp>QOS1??2</stp>
        <stp>MA</stp>
        <stp>InputChoice=ContractVol,MAType=Sim,Period=20</stp>
        <stp>MA</stp>
        <stp/>
        <stp/>
        <stp>all</stp>
        <stp/>
        <stp/>
        <stp/>
        <stp>T</stp>
        <tr r="L8" s="1"/>
      </tp>
      <tp>
        <v>106991.85</v>
        <stp/>
        <stp>StudyData</stp>
        <stp>QOS1??1</stp>
        <stp>MA</stp>
        <stp>InputChoice=ContractVol,MAType=Sim,Period=20</stp>
        <stp>MA</stp>
        <stp/>
        <stp/>
        <stp>all</stp>
        <stp/>
        <stp/>
        <stp/>
        <stp>T</stp>
        <tr r="L6" s="1"/>
      </tp>
      <tp>
        <v>5056.1000000000004</v>
        <stp/>
        <stp>StudyData</stp>
        <stp>QOS1??7</stp>
        <stp>MA</stp>
        <stp>InputChoice=ContractVol,MAType=Sim,Period=20</stp>
        <stp>MA</stp>
        <stp/>
        <stp/>
        <stp>all</stp>
        <stp/>
        <stp/>
        <stp/>
        <stp>T</stp>
        <tr r="L19" s="1"/>
      </tp>
      <tp>
        <v>10237.200000000001</v>
        <stp/>
        <stp>StudyData</stp>
        <stp>QOS1??6</stp>
        <stp>MA</stp>
        <stp>InputChoice=ContractVol,MAType=Sim,Period=20</stp>
        <stp>MA</stp>
        <stp/>
        <stp/>
        <stp>all</stp>
        <stp/>
        <stp/>
        <stp/>
        <stp>T</stp>
        <tr r="L16" s="1"/>
      </tp>
      <tp>
        <v>19720.45</v>
        <stp/>
        <stp>StudyData</stp>
        <stp>QOS1??5</stp>
        <stp>MA</stp>
        <stp>InputChoice=ContractVol,MAType=Sim,Period=20</stp>
        <stp>MA</stp>
        <stp/>
        <stp/>
        <stp>all</stp>
        <stp/>
        <stp/>
        <stp/>
        <stp>T</stp>
        <tr r="L14" s="1"/>
      </tp>
      <tp>
        <v>20017.150000000001</v>
        <stp/>
        <stp>StudyData</stp>
        <stp>QOS1??4</stp>
        <stp>MA</stp>
        <stp>InputChoice=ContractVol,MAType=Sim,Period=20</stp>
        <stp>MA</stp>
        <stp/>
        <stp/>
        <stp>all</stp>
        <stp/>
        <stp/>
        <stp/>
        <stp>T</stp>
        <tr r="L12" s="1"/>
      </tp>
      <tp>
        <v>2255.1</v>
        <stp/>
        <stp>StudyData</stp>
        <stp>QOS1??9</stp>
        <stp>MA</stp>
        <stp>InputChoice=ContractVol,MAType=Sim,Period=20</stp>
        <stp>MA</stp>
        <stp/>
        <stp/>
        <stp>all</stp>
        <stp/>
        <stp/>
        <stp/>
        <stp>T</stp>
        <tr r="L23" s="1"/>
      </tp>
      <tp>
        <v>4078.15</v>
        <stp/>
        <stp>StudyData</stp>
        <stp>QOS1??8</stp>
        <stp>MA</stp>
        <stp>InputChoice=ContractVol,MAType=Sim,Period=20</stp>
        <stp>MA</stp>
        <stp/>
        <stp/>
        <stp>all</stp>
        <stp/>
        <stp/>
        <stp/>
        <stp>T</stp>
        <tr r="L21" s="1"/>
      </tp>
      <tp t="s">
        <v/>
        <stp/>
        <stp>StudyData</stp>
        <stp>QOS1??64</stp>
        <stp>MA</stp>
        <stp>InputChoice=ContractVol,MAType=Sim,Period=20</stp>
        <stp>MA</stp>
        <stp/>
        <stp/>
        <stp>all</stp>
        <stp/>
        <stp/>
        <stp/>
        <stp>T</stp>
        <tr r="L142" s="1"/>
      </tp>
      <tp t="s">
        <v/>
        <stp/>
        <stp>StudyData</stp>
        <stp>QOS1??74</stp>
        <stp>MA</stp>
        <stp>InputChoice=ContractVol,MAType=Sim,Period=20</stp>
        <stp>MA</stp>
        <stp/>
        <stp/>
        <stp>all</stp>
        <stp/>
        <stp/>
        <stp/>
        <stp>T</stp>
        <tr r="L164" s="1"/>
      </tp>
      <tp t="s">
        <v/>
        <stp/>
        <stp>StudyData</stp>
        <stp>QOS1??44</stp>
        <stp>MA</stp>
        <stp>InputChoice=ContractVol,MAType=Sim,Period=20</stp>
        <stp>MA</stp>
        <stp/>
        <stp/>
        <stp>all</stp>
        <stp/>
        <stp/>
        <stp/>
        <stp>T</stp>
        <tr r="L99" s="1"/>
      </tp>
      <tp t="s">
        <v/>
        <stp/>
        <stp>StudyData</stp>
        <stp>QOS1??54</stp>
        <stp>MA</stp>
        <stp>InputChoice=ContractVol,MAType=Sim,Period=20</stp>
        <stp>MA</stp>
        <stp/>
        <stp/>
        <stp>all</stp>
        <stp/>
        <stp/>
        <stp/>
        <stp>T</stp>
        <tr r="L120" s="1"/>
      </tp>
      <tp>
        <v>135.05000000000001</v>
        <stp/>
        <stp>StudyData</stp>
        <stp>QOS1??24</stp>
        <stp>MA</stp>
        <stp>InputChoice=ContractVol,MAType=Sim,Period=20</stp>
        <stp>MA</stp>
        <stp/>
        <stp/>
        <stp>all</stp>
        <stp/>
        <stp/>
        <stp/>
        <stp>T</stp>
        <tr r="L55" s="1"/>
      </tp>
      <tp>
        <v>1.7</v>
        <stp/>
        <stp>StudyData</stp>
        <stp>QOS1??34</stp>
        <stp>MA</stp>
        <stp>InputChoice=ContractVol,MAType=Sim,Period=20</stp>
        <stp>MA</stp>
        <stp/>
        <stp/>
        <stp>all</stp>
        <stp/>
        <stp/>
        <stp/>
        <stp>T</stp>
        <tr r="L77" s="1"/>
      </tp>
      <tp>
        <v>600.35</v>
        <stp/>
        <stp>StudyData</stp>
        <stp>QOS1??14</stp>
        <stp>MA</stp>
        <stp>InputChoice=ContractVol,MAType=Sim,Period=20</stp>
        <stp>MA</stp>
        <stp/>
        <stp/>
        <stp>all</stp>
        <stp/>
        <stp/>
        <stp/>
        <stp>T</stp>
        <tr r="L34" s="1"/>
      </tp>
      <tp t="s">
        <v/>
        <stp/>
        <stp>StudyData</stp>
        <stp>QOS1??65</stp>
        <stp>MA</stp>
        <stp>InputChoice=ContractVol,MAType=Sim,Period=20</stp>
        <stp>MA</stp>
        <stp/>
        <stp/>
        <stp>all</stp>
        <stp/>
        <stp/>
        <stp/>
        <stp>T</stp>
        <tr r="L144" s="1"/>
      </tp>
      <tp t="s">
        <v/>
        <stp/>
        <stp>StudyData</stp>
        <stp>QOS1??75</stp>
        <stp>MA</stp>
        <stp>InputChoice=ContractVol,MAType=Sim,Period=20</stp>
        <stp>MA</stp>
        <stp/>
        <stp/>
        <stp>all</stp>
        <stp/>
        <stp/>
        <stp/>
        <stp>T</stp>
        <tr r="L166" s="1"/>
      </tp>
      <tp t="s">
        <v/>
        <stp/>
        <stp>StudyData</stp>
        <stp>QOS1??45</stp>
        <stp>MA</stp>
        <stp>InputChoice=ContractVol,MAType=Sim,Period=20</stp>
        <stp>MA</stp>
        <stp/>
        <stp/>
        <stp>all</stp>
        <stp/>
        <stp/>
        <stp/>
        <stp>T</stp>
        <tr r="L101" s="1"/>
      </tp>
      <tp t="s">
        <v/>
        <stp/>
        <stp>StudyData</stp>
        <stp>QOS1??55</stp>
        <stp>MA</stp>
        <stp>InputChoice=ContractVol,MAType=Sim,Period=20</stp>
        <stp>MA</stp>
        <stp/>
        <stp/>
        <stp>all</stp>
        <stp/>
        <stp/>
        <stp/>
        <stp>T</stp>
        <tr r="L123" s="1"/>
      </tp>
      <tp>
        <v>34.85</v>
        <stp/>
        <stp>StudyData</stp>
        <stp>QOS1??25</stp>
        <stp>MA</stp>
        <stp>InputChoice=ContractVol,MAType=Sim,Period=20</stp>
        <stp>MA</stp>
        <stp/>
        <stp/>
        <stp>all</stp>
        <stp/>
        <stp/>
        <stp/>
        <stp>T</stp>
        <tr r="L58" s="1"/>
      </tp>
      <tp>
        <v>7.9</v>
        <stp/>
        <stp>StudyData</stp>
        <stp>QOS1??35</stp>
        <stp>MA</stp>
        <stp>InputChoice=ContractVol,MAType=Sim,Period=20</stp>
        <stp>MA</stp>
        <stp/>
        <stp/>
        <stp>all</stp>
        <stp/>
        <stp/>
        <stp/>
        <stp>T</stp>
        <tr r="L79" s="1"/>
      </tp>
      <tp>
        <v>546.29999999999995</v>
        <stp/>
        <stp>StudyData</stp>
        <stp>QOS1??15</stp>
        <stp>MA</stp>
        <stp>InputChoice=ContractVol,MAType=Sim,Period=20</stp>
        <stp>MA</stp>
        <stp/>
        <stp/>
        <stp>all</stp>
        <stp/>
        <stp/>
        <stp/>
        <stp>T</stp>
        <tr r="L36" s="1"/>
      </tp>
      <tp>
        <v>0</v>
        <stp/>
        <stp>ContractData</stp>
        <stp>QOS1??48</stp>
        <stp>Y_CVol</stp>
        <tr r="N107" s="1"/>
      </tp>
      <tp>
        <v>0</v>
        <stp/>
        <stp>ContractData</stp>
        <stp>QOS1??49</stp>
        <stp>Y_CVol</stp>
        <tr r="N110" s="1"/>
      </tp>
      <tp>
        <v>0</v>
        <stp/>
        <stp>ContractData</stp>
        <stp>QOS1??42</stp>
        <stp>Y_CVol</stp>
        <tr r="N94" s="1"/>
      </tp>
      <tp>
        <v>0</v>
        <stp/>
        <stp>ContractData</stp>
        <stp>QOS1??43</stp>
        <stp>Y_CVol</stp>
        <tr r="N97" s="1"/>
      </tp>
      <tp>
        <v>0</v>
        <stp/>
        <stp>ContractData</stp>
        <stp>QOS1??40</stp>
        <stp>Y_CVol</stp>
        <tr r="N90" s="1"/>
      </tp>
      <tp>
        <v>0</v>
        <stp/>
        <stp>ContractData</stp>
        <stp>QOS1??41</stp>
        <stp>Y_CVol</stp>
        <tr r="N92" s="1"/>
      </tp>
      <tp>
        <v>0</v>
        <stp/>
        <stp>ContractData</stp>
        <stp>QOS1??46</stp>
        <stp>Y_CVol</stp>
        <tr r="N103" s="1"/>
      </tp>
      <tp>
        <v>0</v>
        <stp/>
        <stp>ContractData</stp>
        <stp>QOS1??47</stp>
        <stp>Y_CVol</stp>
        <tr r="N105" s="1"/>
      </tp>
      <tp>
        <v>0</v>
        <stp/>
        <stp>ContractData</stp>
        <stp>QOS1??44</stp>
        <stp>Y_CVol</stp>
        <tr r="N99" s="1"/>
      </tp>
      <tp>
        <v>0</v>
        <stp/>
        <stp>ContractData</stp>
        <stp>QOS1??45</stp>
        <stp>Y_CVol</stp>
        <tr r="N101" s="1"/>
      </tp>
      <tp>
        <v>0</v>
        <stp/>
        <stp>ContractData</stp>
        <stp>QOS1??58</stp>
        <stp>Y_CVol</stp>
        <tr r="N129" s="1"/>
      </tp>
      <tp>
        <v>0</v>
        <stp/>
        <stp>ContractData</stp>
        <stp>QOS1??59</stp>
        <stp>Y_CVol</stp>
        <tr r="N131" s="1"/>
      </tp>
      <tp>
        <v>0</v>
        <stp/>
        <stp>ContractData</stp>
        <stp>QOS1??52</stp>
        <stp>Y_CVol</stp>
        <tr r="N116" s="1"/>
      </tp>
      <tp>
        <v>0</v>
        <stp/>
        <stp>ContractData</stp>
        <stp>QOS1??53</stp>
        <stp>Y_CVol</stp>
        <tr r="N118" s="1"/>
      </tp>
      <tp>
        <v>0</v>
        <stp/>
        <stp>ContractData</stp>
        <stp>QOS1??50</stp>
        <stp>Y_CVol</stp>
        <tr r="N112" s="1"/>
      </tp>
      <tp>
        <v>0</v>
        <stp/>
        <stp>ContractData</stp>
        <stp>QOS1??51</stp>
        <stp>Y_CVol</stp>
        <tr r="N114" s="1"/>
      </tp>
      <tp>
        <v>0</v>
        <stp/>
        <stp>ContractData</stp>
        <stp>QOS1??56</stp>
        <stp>Y_CVol</stp>
        <tr r="N125" s="1"/>
      </tp>
      <tp>
        <v>0</v>
        <stp/>
        <stp>ContractData</stp>
        <stp>QOS1??57</stp>
        <stp>Y_CVol</stp>
        <tr r="N127" s="1"/>
      </tp>
      <tp>
        <v>0</v>
        <stp/>
        <stp>ContractData</stp>
        <stp>QOS1??54</stp>
        <stp>Y_CVol</stp>
        <tr r="N120" s="1"/>
      </tp>
      <tp>
        <v>0</v>
        <stp/>
        <stp>ContractData</stp>
        <stp>QOS1??55</stp>
        <stp>Y_CVol</stp>
        <tr r="N123" s="1"/>
      </tp>
      <tp>
        <v>0</v>
        <stp/>
        <stp>ContractData</stp>
        <stp>QOS1??68</stp>
        <stp>Y_CVol</stp>
        <tr r="N151" s="1"/>
      </tp>
      <tp>
        <v>0</v>
        <stp/>
        <stp>ContractData</stp>
        <stp>QOS1??69</stp>
        <stp>Y_CVol</stp>
        <tr r="N153" s="1"/>
      </tp>
      <tp>
        <v>0</v>
        <stp/>
        <stp>ContractData</stp>
        <stp>QOS1??62</stp>
        <stp>Y_CVol</stp>
        <tr r="N138" s="1"/>
      </tp>
      <tp>
        <v>0</v>
        <stp/>
        <stp>ContractData</stp>
        <stp>QOS1??63</stp>
        <stp>Y_CVol</stp>
        <tr r="N140" s="1"/>
      </tp>
      <tp>
        <v>0</v>
        <stp/>
        <stp>ContractData</stp>
        <stp>QOS1??60</stp>
        <stp>Y_CVol</stp>
        <tr r="N133" s="1"/>
      </tp>
      <tp>
        <v>0</v>
        <stp/>
        <stp>ContractData</stp>
        <stp>QOS1??61</stp>
        <stp>Y_CVol</stp>
        <tr r="N136" s="1"/>
      </tp>
      <tp>
        <v>0</v>
        <stp/>
        <stp>ContractData</stp>
        <stp>QOS1??66</stp>
        <stp>Y_CVol</stp>
        <tr r="N146" s="1"/>
      </tp>
      <tp>
        <v>0</v>
        <stp/>
        <stp>ContractData</stp>
        <stp>QOS1??67</stp>
        <stp>Y_CVol</stp>
        <tr r="N149" s="1"/>
      </tp>
      <tp>
        <v>0</v>
        <stp/>
        <stp>ContractData</stp>
        <stp>QOS1??64</stp>
        <stp>Y_CVol</stp>
        <tr r="N142" s="1"/>
      </tp>
      <tp>
        <v>0</v>
        <stp/>
        <stp>ContractData</stp>
        <stp>QOS1??65</stp>
        <stp>Y_CVol</stp>
        <tr r="N144" s="1"/>
      </tp>
      <tp>
        <v>0</v>
        <stp/>
        <stp>ContractData</stp>
        <stp>QOS1??78</stp>
        <stp>Y_CVol</stp>
        <tr r="N172" s="1"/>
      </tp>
      <tp>
        <v>0</v>
        <stp/>
        <stp>ContractData</stp>
        <stp>QOS1??79</stp>
        <stp>Y_CVol</stp>
        <tr r="N174" s="1"/>
      </tp>
      <tp>
        <v>0</v>
        <stp/>
        <stp>ContractData</stp>
        <stp>QOS1??72</stp>
        <stp>Y_CVol</stp>
        <tr r="N159" s="1"/>
      </tp>
      <tp>
        <v>0</v>
        <stp/>
        <stp>ContractData</stp>
        <stp>QOS1??73</stp>
        <stp>Y_CVol</stp>
        <tr r="N162" s="1"/>
      </tp>
      <tp>
        <v>0</v>
        <stp/>
        <stp>ContractData</stp>
        <stp>QOS1??70</stp>
        <stp>Y_CVol</stp>
        <tr r="N155" s="1"/>
      </tp>
      <tp>
        <v>0</v>
        <stp/>
        <stp>ContractData</stp>
        <stp>QOS1??71</stp>
        <stp>Y_CVol</stp>
        <tr r="N157" s="1"/>
      </tp>
      <tp>
        <v>0</v>
        <stp/>
        <stp>ContractData</stp>
        <stp>QOS1??76</stp>
        <stp>Y_CVol</stp>
        <tr r="N168" s="1"/>
      </tp>
      <tp>
        <v>0</v>
        <stp/>
        <stp>ContractData</stp>
        <stp>QOS1??77</stp>
        <stp>Y_CVol</stp>
        <tr r="N170" s="1"/>
      </tp>
      <tp>
        <v>0</v>
        <stp/>
        <stp>ContractData</stp>
        <stp>QOS1??74</stp>
        <stp>Y_CVol</stp>
        <tr r="N164" s="1"/>
      </tp>
      <tp>
        <v>0</v>
        <stp/>
        <stp>ContractData</stp>
        <stp>QOS1??75</stp>
        <stp>Y_CVol</stp>
        <tr r="N166" s="1"/>
      </tp>
      <tp>
        <v>970</v>
        <stp/>
        <stp>ContractData</stp>
        <stp>QOS1??18</stp>
        <stp>Y_CVol</stp>
        <tr r="N42" s="1"/>
      </tp>
      <tp>
        <v>96</v>
        <stp/>
        <stp>ContractData</stp>
        <stp>QOS1??19</stp>
        <stp>Y_CVol</stp>
        <tr r="N45" s="1"/>
      </tp>
      <tp>
        <v>1571</v>
        <stp/>
        <stp>ContractData</stp>
        <stp>QOS1??12</stp>
        <stp>Y_CVol</stp>
        <tr r="N29" s="1"/>
      </tp>
      <tp>
        <v>735</v>
        <stp/>
        <stp>ContractData</stp>
        <stp>QOS1??13</stp>
        <stp>Y_CVol</stp>
        <tr r="N32" s="1"/>
      </tp>
      <tp>
        <v>1289</v>
        <stp/>
        <stp>ContractData</stp>
        <stp>QOS1??10</stp>
        <stp>Y_CVol</stp>
        <tr r="N25" s="1"/>
      </tp>
      <tp>
        <v>1281</v>
        <stp/>
        <stp>ContractData</stp>
        <stp>QOS1??11</stp>
        <stp>Y_CVol</stp>
        <tr r="N27" s="1"/>
      </tp>
      <tp>
        <v>627</v>
        <stp/>
        <stp>ContractData</stp>
        <stp>QOS1??16</stp>
        <stp>Y_CVol</stp>
        <tr r="N38" s="1"/>
      </tp>
      <tp>
        <v>1258</v>
        <stp/>
        <stp>ContractData</stp>
        <stp>QOS1??17</stp>
        <stp>Y_CVol</stp>
        <tr r="N40" s="1"/>
      </tp>
      <tp>
        <v>717</v>
        <stp/>
        <stp>ContractData</stp>
        <stp>QOS1??14</stp>
        <stp>Y_CVol</stp>
        <tr r="N34" s="1"/>
      </tp>
      <tp>
        <v>847</v>
        <stp/>
        <stp>ContractData</stp>
        <stp>QOS1??15</stp>
        <stp>Y_CVol</stp>
        <tr r="N36" s="1"/>
      </tp>
      <tp>
        <v>57</v>
        <stp/>
        <stp>ContractData</stp>
        <stp>QOS1??28</stp>
        <stp>Y_CVol</stp>
        <tr r="N64" s="1"/>
      </tp>
      <tp>
        <v>40</v>
        <stp/>
        <stp>ContractData</stp>
        <stp>QOS1??29</stp>
        <stp>Y_CVol</stp>
        <tr r="N66" s="1"/>
      </tp>
      <tp>
        <v>354</v>
        <stp/>
        <stp>ContractData</stp>
        <stp>QOS1??22</stp>
        <stp>Y_CVol</stp>
        <tr r="N51" s="1"/>
      </tp>
      <tp>
        <v>88</v>
        <stp/>
        <stp>ContractData</stp>
        <stp>QOS1??23</stp>
        <stp>Y_CVol</stp>
        <tr r="N53" s="1"/>
      </tp>
      <tp>
        <v>418</v>
        <stp/>
        <stp>ContractData</stp>
        <stp>QOS1??20</stp>
        <stp>Y_CVol</stp>
        <tr r="N47" s="1"/>
      </tp>
      <tp>
        <v>396</v>
        <stp/>
        <stp>ContractData</stp>
        <stp>QOS1??21</stp>
        <stp>Y_CVol</stp>
        <tr r="N49" s="1"/>
      </tp>
      <tp>
        <v>57</v>
        <stp/>
        <stp>ContractData</stp>
        <stp>QOS1??26</stp>
        <stp>Y_CVol</stp>
        <tr r="N60" s="1"/>
      </tp>
      <tp>
        <v>12</v>
        <stp/>
        <stp>ContractData</stp>
        <stp>QOS1??27</stp>
        <stp>Y_CVol</stp>
        <tr r="N62" s="1"/>
      </tp>
      <tp>
        <v>41</v>
        <stp/>
        <stp>ContractData</stp>
        <stp>QOS1??24</stp>
        <stp>Y_CVol</stp>
        <tr r="N55" s="1"/>
      </tp>
      <tp>
        <v>29</v>
        <stp/>
        <stp>ContractData</stp>
        <stp>QOS1??25</stp>
        <stp>Y_CVol</stp>
        <tr r="N58" s="1"/>
      </tp>
      <tp>
        <v>0</v>
        <stp/>
        <stp>ContractData</stp>
        <stp>QOS1??38</stp>
        <stp>Y_CVol</stp>
        <tr r="N86" s="1"/>
      </tp>
      <tp>
        <v>0</v>
        <stp/>
        <stp>ContractData</stp>
        <stp>QOS1??39</stp>
        <stp>Y_CVol</stp>
        <tr r="N88" s="1"/>
      </tp>
      <tp>
        <v>6</v>
        <stp/>
        <stp>ContractData</stp>
        <stp>QOS1??32</stp>
        <stp>Y_CVol</stp>
        <tr r="N73" s="1"/>
      </tp>
      <tp>
        <v>0</v>
        <stp/>
        <stp>ContractData</stp>
        <stp>QOS1??33</stp>
        <stp>Y_CVol</stp>
        <tr r="N75" s="1"/>
      </tp>
      <tp>
        <v>12</v>
        <stp/>
        <stp>ContractData</stp>
        <stp>QOS1??30</stp>
        <stp>Y_CVol</stp>
        <tr r="N68" s="1"/>
      </tp>
      <tp>
        <v>0</v>
        <stp/>
        <stp>ContractData</stp>
        <stp>QOS1??31</stp>
        <stp>Y_CVol</stp>
        <tr r="N71" s="1"/>
      </tp>
      <tp>
        <v>0</v>
        <stp/>
        <stp>ContractData</stp>
        <stp>QOS1??36</stp>
        <stp>Y_CVol</stp>
        <tr r="N81" s="1"/>
      </tp>
      <tp>
        <v>0</v>
        <stp/>
        <stp>ContractData</stp>
        <stp>QOS1??37</stp>
        <stp>Y_CVol</stp>
        <tr r="N84" s="1"/>
      </tp>
      <tp>
        <v>0</v>
        <stp/>
        <stp>ContractData</stp>
        <stp>QOS1??34</stp>
        <stp>Y_CVol</stp>
        <tr r="N77" s="1"/>
      </tp>
      <tp>
        <v>0</v>
        <stp/>
        <stp>ContractData</stp>
        <stp>QOS1??35</stp>
        <stp>Y_CVol</stp>
        <tr r="N79" s="1"/>
      </tp>
      <tp>
        <v>0</v>
        <stp/>
        <stp>ContractData</stp>
        <stp>QOS1??48</stp>
        <stp>T_CVol</stp>
        <tr r="K107" s="1"/>
      </tp>
      <tp>
        <v>0</v>
        <stp/>
        <stp>ContractData</stp>
        <stp>QOS1??49</stp>
        <stp>T_CVol</stp>
        <tr r="K110" s="1"/>
      </tp>
      <tp>
        <v>0</v>
        <stp/>
        <stp>ContractData</stp>
        <stp>QOS1??42</stp>
        <stp>T_CVol</stp>
        <tr r="K94" s="1"/>
      </tp>
      <tp>
        <v>0</v>
        <stp/>
        <stp>ContractData</stp>
        <stp>QOS1??43</stp>
        <stp>T_CVol</stp>
        <tr r="K97" s="1"/>
      </tp>
      <tp>
        <v>0</v>
        <stp/>
        <stp>ContractData</stp>
        <stp>QOS1??40</stp>
        <stp>T_CVol</stp>
        <tr r="K90" s="1"/>
      </tp>
      <tp>
        <v>0</v>
        <stp/>
        <stp>ContractData</stp>
        <stp>QOS1??41</stp>
        <stp>T_CVol</stp>
        <tr r="K92" s="1"/>
      </tp>
      <tp>
        <v>0</v>
        <stp/>
        <stp>ContractData</stp>
        <stp>QOS1??46</stp>
        <stp>T_CVol</stp>
        <tr r="K103" s="1"/>
      </tp>
      <tp>
        <v>0</v>
        <stp/>
        <stp>ContractData</stp>
        <stp>QOS1??47</stp>
        <stp>T_CVol</stp>
        <tr r="K105" s="1"/>
      </tp>
      <tp>
        <v>0</v>
        <stp/>
        <stp>ContractData</stp>
        <stp>QOS1??44</stp>
        <stp>T_CVol</stp>
        <tr r="K99" s="1"/>
      </tp>
      <tp>
        <v>0</v>
        <stp/>
        <stp>ContractData</stp>
        <stp>QOS1??45</stp>
        <stp>T_CVol</stp>
        <tr r="K101" s="1"/>
      </tp>
      <tp>
        <v>0</v>
        <stp/>
        <stp>ContractData</stp>
        <stp>QOS1??58</stp>
        <stp>T_CVol</stp>
        <tr r="K129" s="1"/>
      </tp>
      <tp>
        <v>0</v>
        <stp/>
        <stp>ContractData</stp>
        <stp>QOS1??59</stp>
        <stp>T_CVol</stp>
        <tr r="K131" s="1"/>
      </tp>
      <tp>
        <v>0</v>
        <stp/>
        <stp>ContractData</stp>
        <stp>QOS1??52</stp>
        <stp>T_CVol</stp>
        <tr r="K116" s="1"/>
      </tp>
      <tp>
        <v>0</v>
        <stp/>
        <stp>ContractData</stp>
        <stp>QOS1??53</stp>
        <stp>T_CVol</stp>
        <tr r="K118" s="1"/>
      </tp>
      <tp>
        <v>0</v>
        <stp/>
        <stp>ContractData</stp>
        <stp>QOS1??50</stp>
        <stp>T_CVol</stp>
        <tr r="K112" s="1"/>
      </tp>
      <tp>
        <v>0</v>
        <stp/>
        <stp>ContractData</stp>
        <stp>QOS1??51</stp>
        <stp>T_CVol</stp>
        <tr r="K114" s="1"/>
      </tp>
      <tp>
        <v>0</v>
        <stp/>
        <stp>ContractData</stp>
        <stp>QOS1??56</stp>
        <stp>T_CVol</stp>
        <tr r="K125" s="1"/>
      </tp>
      <tp>
        <v>0</v>
        <stp/>
        <stp>ContractData</stp>
        <stp>QOS1??57</stp>
        <stp>T_CVol</stp>
        <tr r="K127" s="1"/>
      </tp>
      <tp>
        <v>0</v>
        <stp/>
        <stp>ContractData</stp>
        <stp>QOS1??54</stp>
        <stp>T_CVol</stp>
        <tr r="K120" s="1"/>
      </tp>
      <tp>
        <v>0</v>
        <stp/>
        <stp>ContractData</stp>
        <stp>QOS1??55</stp>
        <stp>T_CVol</stp>
        <tr r="K123" s="1"/>
      </tp>
      <tp>
        <v>0</v>
        <stp/>
        <stp>ContractData</stp>
        <stp>QOS1??68</stp>
        <stp>T_CVol</stp>
        <tr r="K151" s="1"/>
      </tp>
      <tp>
        <v>0</v>
        <stp/>
        <stp>ContractData</stp>
        <stp>QOS1??69</stp>
        <stp>T_CVol</stp>
        <tr r="K153" s="1"/>
      </tp>
      <tp>
        <v>0</v>
        <stp/>
        <stp>ContractData</stp>
        <stp>QOS1??62</stp>
        <stp>T_CVol</stp>
        <tr r="K138" s="1"/>
      </tp>
      <tp>
        <v>0</v>
        <stp/>
        <stp>ContractData</stp>
        <stp>QOS1??63</stp>
        <stp>T_CVol</stp>
        <tr r="K140" s="1"/>
      </tp>
      <tp>
        <v>0</v>
        <stp/>
        <stp>ContractData</stp>
        <stp>QOS1??60</stp>
        <stp>T_CVol</stp>
        <tr r="K133" s="1"/>
      </tp>
      <tp>
        <v>0</v>
        <stp/>
        <stp>ContractData</stp>
        <stp>QOS1??61</stp>
        <stp>T_CVol</stp>
        <tr r="K136" s="1"/>
      </tp>
      <tp>
        <v>0</v>
        <stp/>
        <stp>ContractData</stp>
        <stp>QOS1??66</stp>
        <stp>T_CVol</stp>
        <tr r="K146" s="1"/>
      </tp>
      <tp>
        <v>0</v>
        <stp/>
        <stp>ContractData</stp>
        <stp>QOS1??67</stp>
        <stp>T_CVol</stp>
        <tr r="K149" s="1"/>
      </tp>
      <tp>
        <v>0</v>
        <stp/>
        <stp>ContractData</stp>
        <stp>QOS1??64</stp>
        <stp>T_CVol</stp>
        <tr r="K142" s="1"/>
      </tp>
      <tp>
        <v>0</v>
        <stp/>
        <stp>ContractData</stp>
        <stp>QOS1??65</stp>
        <stp>T_CVol</stp>
        <tr r="K144" s="1"/>
      </tp>
      <tp>
        <v>0</v>
        <stp/>
        <stp>ContractData</stp>
        <stp>QOS1??78</stp>
        <stp>T_CVol</stp>
        <tr r="K172" s="1"/>
      </tp>
      <tp>
        <v>0</v>
        <stp/>
        <stp>ContractData</stp>
        <stp>QOS1??79</stp>
        <stp>T_CVol</stp>
        <tr r="K174" s="1"/>
      </tp>
      <tp>
        <v>0</v>
        <stp/>
        <stp>ContractData</stp>
        <stp>QOS1??72</stp>
        <stp>T_CVol</stp>
        <tr r="K159" s="1"/>
      </tp>
      <tp>
        <v>0</v>
        <stp/>
        <stp>ContractData</stp>
        <stp>QOS1??73</stp>
        <stp>T_CVol</stp>
        <tr r="K162" s="1"/>
      </tp>
      <tp>
        <v>0</v>
        <stp/>
        <stp>ContractData</stp>
        <stp>QOS1??70</stp>
        <stp>T_CVol</stp>
        <tr r="K155" s="1"/>
      </tp>
      <tp>
        <v>0</v>
        <stp/>
        <stp>ContractData</stp>
        <stp>QOS1??71</stp>
        <stp>T_CVol</stp>
        <tr r="K157" s="1"/>
      </tp>
      <tp>
        <v>0</v>
        <stp/>
        <stp>ContractData</stp>
        <stp>QOS1??76</stp>
        <stp>T_CVol</stp>
        <tr r="K168" s="1"/>
      </tp>
      <tp>
        <v>0</v>
        <stp/>
        <stp>ContractData</stp>
        <stp>QOS1??77</stp>
        <stp>T_CVol</stp>
        <tr r="K170" s="1"/>
      </tp>
      <tp>
        <v>0</v>
        <stp/>
        <stp>ContractData</stp>
        <stp>QOS1??74</stp>
        <stp>T_CVol</stp>
        <tr r="K164" s="1"/>
      </tp>
      <tp>
        <v>0</v>
        <stp/>
        <stp>ContractData</stp>
        <stp>QOS1??75</stp>
        <stp>T_CVol</stp>
        <tr r="K166" s="1"/>
      </tp>
      <tp>
        <v>660</v>
        <stp/>
        <stp>ContractData</stp>
        <stp>QOS1??18</stp>
        <stp>T_CVol</stp>
        <tr r="K42" s="1"/>
      </tp>
      <tp>
        <v>331</v>
        <stp/>
        <stp>ContractData</stp>
        <stp>QOS1??19</stp>
        <stp>T_CVol</stp>
        <tr r="K45" s="1"/>
      </tp>
      <tp>
        <v>342</v>
        <stp/>
        <stp>ContractData</stp>
        <stp>QOS1??12</stp>
        <stp>T_CVol</stp>
        <tr r="K29" s="1"/>
      </tp>
      <tp>
        <v>417</v>
        <stp/>
        <stp>ContractData</stp>
        <stp>QOS1??13</stp>
        <stp>T_CVol</stp>
        <tr r="K32" s="1"/>
      </tp>
      <tp>
        <v>499</v>
        <stp/>
        <stp>ContractData</stp>
        <stp>QOS1??10</stp>
        <stp>T_CVol</stp>
        <tr r="K25" s="1"/>
      </tp>
      <tp>
        <v>589</v>
        <stp/>
        <stp>ContractData</stp>
        <stp>QOS1??11</stp>
        <stp>T_CVol</stp>
        <tr r="K27" s="1"/>
      </tp>
      <tp>
        <v>79</v>
        <stp/>
        <stp>ContractData</stp>
        <stp>QOS1??16</stp>
        <stp>T_CVol</stp>
        <tr r="K38" s="1"/>
      </tp>
      <tp>
        <v>1006</v>
        <stp/>
        <stp>ContractData</stp>
        <stp>QOS1??17</stp>
        <stp>T_CVol</stp>
        <tr r="K40" s="1"/>
      </tp>
      <tp>
        <v>43</v>
        <stp/>
        <stp>ContractData</stp>
        <stp>QOS1??14</stp>
        <stp>T_CVol</stp>
        <tr r="K34" s="1"/>
      </tp>
      <tp>
        <v>620</v>
        <stp/>
        <stp>ContractData</stp>
        <stp>QOS1??15</stp>
        <stp>T_CVol</stp>
        <tr r="K36" s="1"/>
      </tp>
      <tp>
        <v>83</v>
        <stp/>
        <stp>ContractData</stp>
        <stp>QOS1??28</stp>
        <stp>T_CVol</stp>
        <tr r="K64" s="1"/>
      </tp>
      <tp>
        <v>77</v>
        <stp/>
        <stp>ContractData</stp>
        <stp>QOS1??29</stp>
        <stp>T_CVol</stp>
        <tr r="K66" s="1"/>
      </tp>
      <tp>
        <v>0</v>
        <stp/>
        <stp>ContractData</stp>
        <stp>QOS1??22</stp>
        <stp>T_CVol</stp>
        <tr r="K51" s="1"/>
      </tp>
      <tp>
        <v>4</v>
        <stp/>
        <stp>ContractData</stp>
        <stp>QOS1??23</stp>
        <stp>T_CVol</stp>
        <tr r="K53" s="1"/>
      </tp>
      <tp>
        <v>89</v>
        <stp/>
        <stp>ContractData</stp>
        <stp>QOS1??20</stp>
        <stp>T_CVol</stp>
        <tr r="K47" s="1"/>
      </tp>
      <tp>
        <v>12</v>
        <stp/>
        <stp>ContractData</stp>
        <stp>QOS1??21</stp>
        <stp>T_CVol</stp>
        <tr r="K49" s="1"/>
      </tp>
      <tp>
        <v>97</v>
        <stp/>
        <stp>ContractData</stp>
        <stp>QOS1??26</stp>
        <stp>T_CVol</stp>
        <tr r="K60" s="1"/>
      </tp>
      <tp>
        <v>80</v>
        <stp/>
        <stp>ContractData</stp>
        <stp>QOS1??27</stp>
        <stp>T_CVol</stp>
        <tr r="K62" s="1"/>
      </tp>
      <tp>
        <v>2</v>
        <stp/>
        <stp>ContractData</stp>
        <stp>QOS1??24</stp>
        <stp>T_CVol</stp>
        <tr r="K55" s="1"/>
      </tp>
      <tp>
        <v>12</v>
        <stp/>
        <stp>ContractData</stp>
        <stp>QOS1??25</stp>
        <stp>T_CVol</stp>
        <tr r="K58" s="1"/>
      </tp>
      <tp>
        <v>0</v>
        <stp/>
        <stp>ContractData</stp>
        <stp>QOS1??38</stp>
        <stp>T_CVol</stp>
        <tr r="K86" s="1"/>
      </tp>
      <tp>
        <v>0</v>
        <stp/>
        <stp>ContractData</stp>
        <stp>QOS1??39</stp>
        <stp>T_CVol</stp>
        <tr r="K88" s="1"/>
      </tp>
      <tp>
        <v>0</v>
        <stp/>
        <stp>ContractData</stp>
        <stp>QOS1??32</stp>
        <stp>T_CVol</stp>
        <tr r="K73" s="1"/>
      </tp>
      <tp>
        <v>0</v>
        <stp/>
        <stp>ContractData</stp>
        <stp>QOS1??33</stp>
        <stp>T_CVol</stp>
        <tr r="K75" s="1"/>
      </tp>
      <tp>
        <v>86</v>
        <stp/>
        <stp>ContractData</stp>
        <stp>QOS1??30</stp>
        <stp>T_CVol</stp>
        <tr r="K68" s="1"/>
      </tp>
      <tp>
        <v>6</v>
        <stp/>
        <stp>ContractData</stp>
        <stp>QOS1??31</stp>
        <stp>T_CVol</stp>
        <tr r="K71" s="1"/>
      </tp>
      <tp>
        <v>0</v>
        <stp/>
        <stp>ContractData</stp>
        <stp>QOS1??36</stp>
        <stp>T_CVol</stp>
        <tr r="K81" s="1"/>
      </tp>
      <tp>
        <v>0</v>
        <stp/>
        <stp>ContractData</stp>
        <stp>QOS1??37</stp>
        <stp>T_CVol</stp>
        <tr r="K84" s="1"/>
      </tp>
      <tp>
        <v>0</v>
        <stp/>
        <stp>ContractData</stp>
        <stp>QOS1??34</stp>
        <stp>T_CVol</stp>
        <tr r="K77" s="1"/>
      </tp>
      <tp>
        <v>0</v>
        <stp/>
        <stp>ContractData</stp>
        <stp>QOS1??35</stp>
        <stp>T_CVol</stp>
        <tr r="K79" s="1"/>
      </tp>
      <tp t="s">
        <v/>
        <stp/>
        <stp>StudyData</stp>
        <stp>QOS1??66</stp>
        <stp>MA</stp>
        <stp>InputChoice=ContractVol,MAType=Sim,Period=20</stp>
        <stp>MA</stp>
        <stp/>
        <stp/>
        <stp>all</stp>
        <stp/>
        <stp/>
        <stp/>
        <stp>T</stp>
        <tr r="L146" s="1"/>
      </tp>
      <tp t="s">
        <v/>
        <stp/>
        <stp>StudyData</stp>
        <stp>QOS1??76</stp>
        <stp>MA</stp>
        <stp>InputChoice=ContractVol,MAType=Sim,Period=20</stp>
        <stp>MA</stp>
        <stp/>
        <stp/>
        <stp>all</stp>
        <stp/>
        <stp/>
        <stp/>
        <stp>T</stp>
        <tr r="L168" s="1"/>
      </tp>
      <tp t="s">
        <v/>
        <stp/>
        <stp>StudyData</stp>
        <stp>QOS1??46</stp>
        <stp>MA</stp>
        <stp>InputChoice=ContractVol,MAType=Sim,Period=20</stp>
        <stp>MA</stp>
        <stp/>
        <stp/>
        <stp>all</stp>
        <stp/>
        <stp/>
        <stp/>
        <stp>T</stp>
        <tr r="L103" s="1"/>
      </tp>
      <tp t="s">
        <v/>
        <stp/>
        <stp>StudyData</stp>
        <stp>QOS1??56</stp>
        <stp>MA</stp>
        <stp>InputChoice=ContractVol,MAType=Sim,Period=20</stp>
        <stp>MA</stp>
        <stp/>
        <stp/>
        <stp>all</stp>
        <stp/>
        <stp/>
        <stp/>
        <stp>T</stp>
        <tr r="L125" s="1"/>
      </tp>
      <tp>
        <v>41.25</v>
        <stp/>
        <stp>StudyData</stp>
        <stp>QOS1??26</stp>
        <stp>MA</stp>
        <stp>InputChoice=ContractVol,MAType=Sim,Period=20</stp>
        <stp>MA</stp>
        <stp/>
        <stp/>
        <stp>all</stp>
        <stp/>
        <stp/>
        <stp/>
        <stp>T</stp>
        <tr r="L60" s="1"/>
      </tp>
      <tp>
        <v>6.85</v>
        <stp/>
        <stp>StudyData</stp>
        <stp>QOS1??36</stp>
        <stp>MA</stp>
        <stp>InputChoice=ContractVol,MAType=Sim,Period=20</stp>
        <stp>MA</stp>
        <stp/>
        <stp/>
        <stp>all</stp>
        <stp/>
        <stp/>
        <stp/>
        <stp>T</stp>
        <tr r="L81" s="1"/>
      </tp>
      <tp>
        <v>368.9</v>
        <stp/>
        <stp>StudyData</stp>
        <stp>QOS1??16</stp>
        <stp>MA</stp>
        <stp>InputChoice=ContractVol,MAType=Sim,Period=20</stp>
        <stp>MA</stp>
        <stp/>
        <stp/>
        <stp>all</stp>
        <stp/>
        <stp/>
        <stp/>
        <stp>T</stp>
        <tr r="L38" s="1"/>
      </tp>
      <tp t="s">
        <v/>
        <stp/>
        <stp>StudyData</stp>
        <stp>QOS1??67</stp>
        <stp>MA</stp>
        <stp>InputChoice=ContractVol,MAType=Sim,Period=20</stp>
        <stp>MA</stp>
        <stp/>
        <stp/>
        <stp>all</stp>
        <stp/>
        <stp/>
        <stp/>
        <stp>T</stp>
        <tr r="L149" s="1"/>
      </tp>
      <tp t="s">
        <v/>
        <stp/>
        <stp>StudyData</stp>
        <stp>QOS1??77</stp>
        <stp>MA</stp>
        <stp>InputChoice=ContractVol,MAType=Sim,Period=20</stp>
        <stp>MA</stp>
        <stp/>
        <stp/>
        <stp>all</stp>
        <stp/>
        <stp/>
        <stp/>
        <stp>T</stp>
        <tr r="L170" s="1"/>
      </tp>
      <tp t="s">
        <v/>
        <stp/>
        <stp>StudyData</stp>
        <stp>QOS1??47</stp>
        <stp>MA</stp>
        <stp>InputChoice=ContractVol,MAType=Sim,Period=20</stp>
        <stp>MA</stp>
        <stp/>
        <stp/>
        <stp>all</stp>
        <stp/>
        <stp/>
        <stp/>
        <stp>T</stp>
        <tr r="L105" s="1"/>
      </tp>
      <tp t="s">
        <v/>
        <stp/>
        <stp>StudyData</stp>
        <stp>QOS1??57</stp>
        <stp>MA</stp>
        <stp>InputChoice=ContractVol,MAType=Sim,Period=20</stp>
        <stp>MA</stp>
        <stp/>
        <stp/>
        <stp>all</stp>
        <stp/>
        <stp/>
        <stp/>
        <stp>T</stp>
        <tr r="L127" s="1"/>
      </tp>
      <tp>
        <v>36.1</v>
        <stp/>
        <stp>StudyData</stp>
        <stp>QOS1??27</stp>
        <stp>MA</stp>
        <stp>InputChoice=ContractVol,MAType=Sim,Period=20</stp>
        <stp>MA</stp>
        <stp/>
        <stp/>
        <stp>all</stp>
        <stp/>
        <stp/>
        <stp/>
        <stp>T</stp>
        <tr r="L62" s="1"/>
      </tp>
      <tp t="s">
        <v/>
        <stp/>
        <stp>StudyData</stp>
        <stp>QOS1??37</stp>
        <stp>MA</stp>
        <stp>InputChoice=ContractVol,MAType=Sim,Period=20</stp>
        <stp>MA</stp>
        <stp/>
        <stp/>
        <stp>all</stp>
        <stp/>
        <stp/>
        <stp/>
        <stp>T</stp>
        <tr r="L84" s="1"/>
      </tp>
      <tp>
        <v>818.1</v>
        <stp/>
        <stp>StudyData</stp>
        <stp>QOS1??17</stp>
        <stp>MA</stp>
        <stp>InputChoice=ContractVol,MAType=Sim,Period=20</stp>
        <stp>MA</stp>
        <stp/>
        <stp/>
        <stp>all</stp>
        <stp/>
        <stp/>
        <stp/>
        <stp>T</stp>
        <tr r="L40" s="1"/>
      </tp>
      <tp t="s">
        <v/>
        <stp/>
        <stp>StudyData</stp>
        <stp>QOS1??60</stp>
        <stp>MA</stp>
        <stp>InputChoice=ContractVol,MAType=Sim,Period=20</stp>
        <stp>MA</stp>
        <stp/>
        <stp/>
        <stp>all</stp>
        <stp/>
        <stp/>
        <stp/>
        <stp>T</stp>
        <tr r="L133" s="1"/>
      </tp>
      <tp t="s">
        <v/>
        <stp/>
        <stp>StudyData</stp>
        <stp>QOS1??70</stp>
        <stp>MA</stp>
        <stp>InputChoice=ContractVol,MAType=Sim,Period=20</stp>
        <stp>MA</stp>
        <stp/>
        <stp/>
        <stp>all</stp>
        <stp/>
        <stp/>
        <stp/>
        <stp>T</stp>
        <tr r="L155" s="1"/>
      </tp>
      <tp t="s">
        <v/>
        <stp/>
        <stp>StudyData</stp>
        <stp>QOS1??40</stp>
        <stp>MA</stp>
        <stp>InputChoice=ContractVol,MAType=Sim,Period=20</stp>
        <stp>MA</stp>
        <stp/>
        <stp/>
        <stp>all</stp>
        <stp/>
        <stp/>
        <stp/>
        <stp>T</stp>
        <tr r="L90" s="1"/>
      </tp>
      <tp t="s">
        <v/>
        <stp/>
        <stp>StudyData</stp>
        <stp>QOS1??50</stp>
        <stp>MA</stp>
        <stp>InputChoice=ContractVol,MAType=Sim,Period=20</stp>
        <stp>MA</stp>
        <stp/>
        <stp/>
        <stp>all</stp>
        <stp/>
        <stp/>
        <stp/>
        <stp>T</stp>
        <tr r="L112" s="1"/>
      </tp>
      <tp>
        <v>429.8</v>
        <stp/>
        <stp>StudyData</stp>
        <stp>QOS1??20</stp>
        <stp>MA</stp>
        <stp>InputChoice=ContractVol,MAType=Sim,Period=20</stp>
        <stp>MA</stp>
        <stp/>
        <stp/>
        <stp>all</stp>
        <stp/>
        <stp/>
        <stp/>
        <stp>T</stp>
        <tr r="L47" s="1"/>
      </tp>
      <tp>
        <v>79.400000000000006</v>
        <stp/>
        <stp>StudyData</stp>
        <stp>QOS1??30</stp>
        <stp>MA</stp>
        <stp>InputChoice=ContractVol,MAType=Sim,Period=20</stp>
        <stp>MA</stp>
        <stp/>
        <stp/>
        <stp>all</stp>
        <stp/>
        <stp/>
        <stp/>
        <stp>T</stp>
        <tr r="L68" s="1"/>
      </tp>
      <tp>
        <v>1470.1</v>
        <stp/>
        <stp>StudyData</stp>
        <stp>QOS1??10</stp>
        <stp>MA</stp>
        <stp>InputChoice=ContractVol,MAType=Sim,Period=20</stp>
        <stp>MA</stp>
        <stp/>
        <stp/>
        <stp>all</stp>
        <stp/>
        <stp/>
        <stp/>
        <stp>T</stp>
        <tr r="L25" s="1"/>
      </tp>
      <tp t="s">
        <v/>
        <stp/>
        <stp>StudyData</stp>
        <stp>QOS1??61</stp>
        <stp>MA</stp>
        <stp>InputChoice=ContractVol,MAType=Sim,Period=20</stp>
        <stp>MA</stp>
        <stp/>
        <stp/>
        <stp>all</stp>
        <stp/>
        <stp/>
        <stp/>
        <stp>T</stp>
        <tr r="L136" s="1"/>
      </tp>
      <tp t="s">
        <v/>
        <stp/>
        <stp>StudyData</stp>
        <stp>QOS1??71</stp>
        <stp>MA</stp>
        <stp>InputChoice=ContractVol,MAType=Sim,Period=20</stp>
        <stp>MA</stp>
        <stp/>
        <stp/>
        <stp>all</stp>
        <stp/>
        <stp/>
        <stp/>
        <stp>T</stp>
        <tr r="L157" s="1"/>
      </tp>
      <tp t="s">
        <v/>
        <stp/>
        <stp>StudyData</stp>
        <stp>QOS1??41</stp>
        <stp>MA</stp>
        <stp>InputChoice=ContractVol,MAType=Sim,Period=20</stp>
        <stp>MA</stp>
        <stp/>
        <stp/>
        <stp>all</stp>
        <stp/>
        <stp/>
        <stp/>
        <stp>T</stp>
        <tr r="L92" s="1"/>
      </tp>
      <tp t="s">
        <v/>
        <stp/>
        <stp>StudyData</stp>
        <stp>QOS1??51</stp>
        <stp>MA</stp>
        <stp>InputChoice=ContractVol,MAType=Sim,Period=20</stp>
        <stp>MA</stp>
        <stp/>
        <stp/>
        <stp>all</stp>
        <stp/>
        <stp/>
        <stp/>
        <stp>T</stp>
        <tr r="L114" s="1"/>
      </tp>
      <tp>
        <v>103.9</v>
        <stp/>
        <stp>StudyData</stp>
        <stp>QOS1??21</stp>
        <stp>MA</stp>
        <stp>InputChoice=ContractVol,MAType=Sim,Period=20</stp>
        <stp>MA</stp>
        <stp/>
        <stp/>
        <stp>all</stp>
        <stp/>
        <stp/>
        <stp/>
        <stp>T</stp>
        <tr r="L49" s="1"/>
      </tp>
      <tp>
        <v>93.5</v>
        <stp/>
        <stp>StudyData</stp>
        <stp>QOS1??31</stp>
        <stp>MA</stp>
        <stp>InputChoice=ContractVol,MAType=Sim,Period=20</stp>
        <stp>MA</stp>
        <stp/>
        <stp/>
        <stp>all</stp>
        <stp/>
        <stp/>
        <stp/>
        <stp>T</stp>
        <tr r="L71" s="1"/>
      </tp>
      <tp>
        <v>2023.5</v>
        <stp/>
        <stp>StudyData</stp>
        <stp>QOS1??11</stp>
        <stp>MA</stp>
        <stp>InputChoice=ContractVol,MAType=Sim,Period=20</stp>
        <stp>MA</stp>
        <stp/>
        <stp/>
        <stp>all</stp>
        <stp/>
        <stp/>
        <stp/>
        <stp>T</stp>
        <tr r="L27" s="1"/>
      </tp>
      <tp>
        <v>46156.464386574073</v>
        <stp/>
        <stp>SystemInfo</stp>
        <stp>Linetime</stp>
        <tr r="AB2" s="1"/>
        <tr r="Y176" s="1"/>
        <tr r="E2" s="1"/>
        <tr r="T176" s="1"/>
        <tr r="N176" s="1"/>
      </tp>
      <tp>
        <v>46416</v>
        <stp/>
        <stp>ContractData</stp>
        <stp>QOS1??9</stp>
        <stp>ExpirationDate</stp>
        <stp/>
        <stp>D</stp>
        <tr r="F23" s="1"/>
      </tp>
      <tp t="s">
        <v/>
        <stp/>
        <stp>StudyData</stp>
        <stp>QOS1??62</stp>
        <stp>MA</stp>
        <stp>InputChoice=ContractVol,MAType=Sim,Period=20</stp>
        <stp>MA</stp>
        <stp/>
        <stp/>
        <stp>all</stp>
        <stp/>
        <stp/>
        <stp/>
        <stp>T</stp>
        <tr r="L138" s="1"/>
      </tp>
      <tp t="s">
        <v/>
        <stp/>
        <stp>StudyData</stp>
        <stp>QOS1??72</stp>
        <stp>MA</stp>
        <stp>InputChoice=ContractVol,MAType=Sim,Period=20</stp>
        <stp>MA</stp>
        <stp/>
        <stp/>
        <stp>all</stp>
        <stp/>
        <stp/>
        <stp/>
        <stp>T</stp>
        <tr r="L159" s="1"/>
      </tp>
      <tp t="s">
        <v/>
        <stp/>
        <stp>StudyData</stp>
        <stp>QOS1??42</stp>
        <stp>MA</stp>
        <stp>InputChoice=ContractVol,MAType=Sim,Period=20</stp>
        <stp>MA</stp>
        <stp/>
        <stp/>
        <stp>all</stp>
        <stp/>
        <stp/>
        <stp/>
        <stp>T</stp>
        <tr r="L94" s="1"/>
      </tp>
      <tp t="s">
        <v/>
        <stp/>
        <stp>StudyData</stp>
        <stp>QOS1??52</stp>
        <stp>MA</stp>
        <stp>InputChoice=ContractVol,MAType=Sim,Period=20</stp>
        <stp>MA</stp>
        <stp/>
        <stp/>
        <stp>all</stp>
        <stp/>
        <stp/>
        <stp/>
        <stp>T</stp>
        <tr r="L116" s="1"/>
      </tp>
      <tp>
        <v>74.95</v>
        <stp/>
        <stp>StudyData</stp>
        <stp>QOS1??22</stp>
        <stp>MA</stp>
        <stp>InputChoice=ContractVol,MAType=Sim,Period=20</stp>
        <stp>MA</stp>
        <stp/>
        <stp/>
        <stp>all</stp>
        <stp/>
        <stp/>
        <stp/>
        <stp>T</stp>
        <tr r="L51" s="1"/>
      </tp>
      <tp>
        <v>66.099999999999994</v>
        <stp/>
        <stp>StudyData</stp>
        <stp>QOS1??32</stp>
        <stp>MA</stp>
        <stp>InputChoice=ContractVol,MAType=Sim,Period=20</stp>
        <stp>MA</stp>
        <stp/>
        <stp/>
        <stp>all</stp>
        <stp/>
        <stp/>
        <stp/>
        <stp>T</stp>
        <tr r="L73" s="1"/>
      </tp>
      <tp>
        <v>1230.5999999999999</v>
        <stp/>
        <stp>StudyData</stp>
        <stp>QOS1??12</stp>
        <stp>MA</stp>
        <stp>InputChoice=ContractVol,MAType=Sim,Period=20</stp>
        <stp>MA</stp>
        <stp/>
        <stp/>
        <stp>all</stp>
        <stp/>
        <stp/>
        <stp/>
        <stp>T</stp>
        <tr r="L29" s="1"/>
      </tp>
      <tp>
        <v>46386</v>
        <stp/>
        <stp>ContractData</stp>
        <stp>QOS1??8</stp>
        <stp>ExpirationDate</stp>
        <stp/>
        <stp>D</stp>
        <tr r="F21" s="1"/>
      </tp>
      <tp t="s">
        <v/>
        <stp/>
        <stp>StudyData</stp>
        <stp>QOS1??63</stp>
        <stp>MA</stp>
        <stp>InputChoice=ContractVol,MAType=Sim,Period=20</stp>
        <stp>MA</stp>
        <stp/>
        <stp/>
        <stp>all</stp>
        <stp/>
        <stp/>
        <stp/>
        <stp>T</stp>
        <tr r="L140" s="1"/>
      </tp>
      <tp t="s">
        <v/>
        <stp/>
        <stp>StudyData</stp>
        <stp>QOS1??73</stp>
        <stp>MA</stp>
        <stp>InputChoice=ContractVol,MAType=Sim,Period=20</stp>
        <stp>MA</stp>
        <stp/>
        <stp/>
        <stp>all</stp>
        <stp/>
        <stp/>
        <stp/>
        <stp>T</stp>
        <tr r="L162" s="1"/>
      </tp>
      <tp t="s">
        <v/>
        <stp/>
        <stp>StudyData</stp>
        <stp>QOS1??43</stp>
        <stp>MA</stp>
        <stp>InputChoice=ContractVol,MAType=Sim,Period=20</stp>
        <stp>MA</stp>
        <stp/>
        <stp/>
        <stp>all</stp>
        <stp/>
        <stp/>
        <stp/>
        <stp>T</stp>
        <tr r="L97" s="1"/>
      </tp>
      <tp t="s">
        <v/>
        <stp/>
        <stp>StudyData</stp>
        <stp>QOS1??53</stp>
        <stp>MA</stp>
        <stp>InputChoice=ContractVol,MAType=Sim,Period=20</stp>
        <stp>MA</stp>
        <stp/>
        <stp/>
        <stp>all</stp>
        <stp/>
        <stp/>
        <stp/>
        <stp>T</stp>
        <tr r="L118" s="1"/>
      </tp>
      <tp>
        <v>82.7</v>
        <stp/>
        <stp>StudyData</stp>
        <stp>QOS1??23</stp>
        <stp>MA</stp>
        <stp>InputChoice=ContractVol,MAType=Sim,Period=20</stp>
        <stp>MA</stp>
        <stp/>
        <stp/>
        <stp>all</stp>
        <stp/>
        <stp/>
        <stp/>
        <stp>T</stp>
        <tr r="L53" s="1"/>
      </tp>
      <tp t="s">
        <v/>
        <stp/>
        <stp>StudyData</stp>
        <stp>QOS1??33</stp>
        <stp>MA</stp>
        <stp>InputChoice=ContractVol,MAType=Sim,Period=20</stp>
        <stp>MA</stp>
        <stp/>
        <stp/>
        <stp>all</stp>
        <stp/>
        <stp/>
        <stp/>
        <stp>T</stp>
        <tr r="L75" s="1"/>
      </tp>
      <tp>
        <v>517</v>
        <stp/>
        <stp>StudyData</stp>
        <stp>QOS1??13</stp>
        <stp>MA</stp>
        <stp>InputChoice=ContractVol,MAType=Sim,Period=20</stp>
        <stp>MA</stp>
        <stp/>
        <stp/>
        <stp>all</stp>
        <stp/>
        <stp/>
        <stp/>
        <stp>T</stp>
        <tr r="L32" s="1"/>
      </tp>
      <tp>
        <v>46356</v>
        <stp/>
        <stp>ContractData</stp>
        <stp>QOS1??7</stp>
        <stp>ExpirationDate</stp>
        <stp/>
        <stp>D</stp>
        <tr r="F19" s="1"/>
      </tp>
      <tp>
        <v>46325</v>
        <stp/>
        <stp>ContractData</stp>
        <stp>QOS1??6</stp>
        <stp>ExpirationDate</stp>
        <stp/>
        <stp>D</stp>
        <tr r="F16" s="1"/>
      </tp>
      <tp>
        <v>46295</v>
        <stp/>
        <stp>ContractData</stp>
        <stp>QOS1??5</stp>
        <stp>ExpirationDate</stp>
        <stp/>
        <stp>D</stp>
        <tr r="F14" s="1"/>
      </tp>
      <tp>
        <v>46265</v>
        <stp/>
        <stp>ContractData</stp>
        <stp>QOS1??4</stp>
        <stp>ExpirationDate</stp>
        <stp/>
        <stp>D</stp>
        <tr r="F12" s="1"/>
      </tp>
      <tp>
        <v>46234</v>
        <stp/>
        <stp>ContractData</stp>
        <stp>QOS1??3</stp>
        <stp>ExpirationDate</stp>
        <stp/>
        <stp>D</stp>
        <tr r="F10" s="1"/>
      </tp>
      <tp t="s">
        <v/>
        <stp/>
        <stp>StudyData</stp>
        <stp>QOS1??68</stp>
        <stp>MA</stp>
        <stp>InputChoice=ContractVol,MAType=Sim,Period=20</stp>
        <stp>MA</stp>
        <stp/>
        <stp/>
        <stp>all</stp>
        <stp/>
        <stp/>
        <stp/>
        <stp>T</stp>
        <tr r="L151" s="1"/>
      </tp>
      <tp t="s">
        <v/>
        <stp/>
        <stp>StudyData</stp>
        <stp>QOS1??78</stp>
        <stp>MA</stp>
        <stp>InputChoice=ContractVol,MAType=Sim,Period=20</stp>
        <stp>MA</stp>
        <stp/>
        <stp/>
        <stp>all</stp>
        <stp/>
        <stp/>
        <stp/>
        <stp>T</stp>
        <tr r="L172" s="1"/>
      </tp>
      <tp t="s">
        <v/>
        <stp/>
        <stp>StudyData</stp>
        <stp>QOS1??48</stp>
        <stp>MA</stp>
        <stp>InputChoice=ContractVol,MAType=Sim,Period=20</stp>
        <stp>MA</stp>
        <stp/>
        <stp/>
        <stp>all</stp>
        <stp/>
        <stp/>
        <stp/>
        <stp>T</stp>
        <tr r="L107" s="1"/>
      </tp>
      <tp t="s">
        <v/>
        <stp/>
        <stp>StudyData</stp>
        <stp>QOS1??58</stp>
        <stp>MA</stp>
        <stp>InputChoice=ContractVol,MAType=Sim,Period=20</stp>
        <stp>MA</stp>
        <stp/>
        <stp/>
        <stp>all</stp>
        <stp/>
        <stp/>
        <stp/>
        <stp>T</stp>
        <tr r="L129" s="1"/>
      </tp>
      <tp>
        <v>34</v>
        <stp/>
        <stp>StudyData</stp>
        <stp>QOS1??28</stp>
        <stp>MA</stp>
        <stp>InputChoice=ContractVol,MAType=Sim,Period=20</stp>
        <stp>MA</stp>
        <stp/>
        <stp/>
        <stp>all</stp>
        <stp/>
        <stp/>
        <stp/>
        <stp>T</stp>
        <tr r="L64" s="1"/>
      </tp>
      <tp t="s">
        <v/>
        <stp/>
        <stp>StudyData</stp>
        <stp>QOS1??38</stp>
        <stp>MA</stp>
        <stp>InputChoice=ContractVol,MAType=Sim,Period=20</stp>
        <stp>MA</stp>
        <stp/>
        <stp/>
        <stp>all</stp>
        <stp/>
        <stp/>
        <stp/>
        <stp>T</stp>
        <tr r="L86" s="1"/>
      </tp>
      <tp>
        <v>752.05</v>
        <stp/>
        <stp>StudyData</stp>
        <stp>QOS1??18</stp>
        <stp>MA</stp>
        <stp>InputChoice=ContractVol,MAType=Sim,Period=20</stp>
        <stp>MA</stp>
        <stp/>
        <stp/>
        <stp>all</stp>
        <stp/>
        <stp/>
        <stp/>
        <stp>T</stp>
        <tr r="L42" s="1"/>
      </tp>
      <tp>
        <v>46203</v>
        <stp/>
        <stp>ContractData</stp>
        <stp>QOS1??2</stp>
        <stp>ExpirationDate</stp>
        <stp/>
        <stp>D</stp>
        <tr r="F8" s="1"/>
      </tp>
      <tp t="s">
        <v/>
        <stp/>
        <stp>StudyData</stp>
        <stp>QOS1??69</stp>
        <stp>MA</stp>
        <stp>InputChoice=ContractVol,MAType=Sim,Period=20</stp>
        <stp>MA</stp>
        <stp/>
        <stp/>
        <stp>all</stp>
        <stp/>
        <stp/>
        <stp/>
        <stp>T</stp>
        <tr r="L153" s="1"/>
      </tp>
      <tp t="s">
        <v/>
        <stp/>
        <stp>StudyData</stp>
        <stp>QOS1??79</stp>
        <stp>MA</stp>
        <stp>InputChoice=ContractVol,MAType=Sim,Period=20</stp>
        <stp>MA</stp>
        <stp/>
        <stp/>
        <stp>all</stp>
        <stp/>
        <stp/>
        <stp/>
        <stp>T</stp>
        <tr r="L174" s="1"/>
      </tp>
      <tp t="s">
        <v/>
        <stp/>
        <stp>StudyData</stp>
        <stp>QOS1??49</stp>
        <stp>MA</stp>
        <stp>InputChoice=ContractVol,MAType=Sim,Period=20</stp>
        <stp>MA</stp>
        <stp/>
        <stp/>
        <stp>all</stp>
        <stp/>
        <stp/>
        <stp/>
        <stp>T</stp>
        <tr r="L110" s="1"/>
      </tp>
      <tp t="s">
        <v/>
        <stp/>
        <stp>StudyData</stp>
        <stp>QOS1??59</stp>
        <stp>MA</stp>
        <stp>InputChoice=ContractVol,MAType=Sim,Period=20</stp>
        <stp>MA</stp>
        <stp/>
        <stp/>
        <stp>all</stp>
        <stp/>
        <stp/>
        <stp/>
        <stp>T</stp>
        <tr r="L131" s="1"/>
      </tp>
      <tp>
        <v>66.45</v>
        <stp/>
        <stp>StudyData</stp>
        <stp>QOS1??29</stp>
        <stp>MA</stp>
        <stp>InputChoice=ContractVol,MAType=Sim,Period=20</stp>
        <stp>MA</stp>
        <stp/>
        <stp/>
        <stp>all</stp>
        <stp/>
        <stp/>
        <stp/>
        <stp>T</stp>
        <tr r="L66" s="1"/>
      </tp>
      <tp t="s">
        <v/>
        <stp/>
        <stp>StudyData</stp>
        <stp>QOS1??39</stp>
        <stp>MA</stp>
        <stp>InputChoice=ContractVol,MAType=Sim,Period=20</stp>
        <stp>MA</stp>
        <stp/>
        <stp/>
        <stp>all</stp>
        <stp/>
        <stp/>
        <stp/>
        <stp>T</stp>
        <tr r="L88" s="1"/>
      </tp>
      <tp>
        <v>327.5</v>
        <stp/>
        <stp>StudyData</stp>
        <stp>QOS1??19</stp>
        <stp>MA</stp>
        <stp>InputChoice=ContractVol,MAType=Sim,Period=20</stp>
        <stp>MA</stp>
        <stp/>
        <stp/>
        <stp>all</stp>
        <stp/>
        <stp/>
        <stp/>
        <stp>T</stp>
        <tr r="L45" s="1"/>
      </tp>
      <tp>
        <v>46171</v>
        <stp/>
        <stp>ContractData</stp>
        <stp>QOS1??1</stp>
        <stp>ExpirationDate</stp>
        <stp/>
        <stp>D</stp>
        <tr r="F6" s="1"/>
      </tp>
      <tp t="s">
        <v>ICE Brent Crude Calendar Spread 1, (1*QON30-1*QOQ30)</v>
        <stp/>
        <stp>ContractData</stp>
        <stp>QOS1N30</stp>
        <stp>LongDescription</stp>
        <tr r="H102" s="2"/>
      </tp>
      <tp t="s">
        <v>ICE Brent Crude Calendar Spread 1, (1*QON31-1*QOQ31)</v>
        <stp/>
        <stp>ContractData</stp>
        <stp>QOS1N31</stp>
        <stp>LongDescription</stp>
        <tr r="H126" s="2"/>
      </tp>
      <tp t="s">
        <v>ICE Brent Crude Calendar Spread 1, (1*QON32-1*QOQ32)</v>
        <stp/>
        <stp>ContractData</stp>
        <stp>QOS1N32</stp>
        <stp>LongDescription</stp>
        <tr r="H150" s="2"/>
      </tp>
      <tp t="s">
        <v>ICE Brent Crude Calendar Spread 1, (1*QON28-1*QOQ28)</v>
        <stp/>
        <stp>ContractData</stp>
        <stp>QOS1N28</stp>
        <stp>LongDescription</stp>
        <tr r="H54" s="2"/>
      </tp>
      <tp t="s">
        <v>ICE Brent Crude Calendar Spread 1, (1*QON29-1*QOQ29)</v>
        <stp/>
        <stp>ContractData</stp>
        <stp>QOS1N29</stp>
        <stp>LongDescription</stp>
        <tr r="H78" s="2"/>
      </tp>
      <tp t="s">
        <v>ICE Brent Crude Calendar Spread 1, (1*QON26-1*QOQ26)</v>
        <stp/>
        <stp>ContractData</stp>
        <stp>QOS1N26</stp>
        <stp>LongDescription</stp>
        <tr r="H6" s="2"/>
      </tp>
      <tp t="s">
        <v>ICE Brent Crude Calendar Spread 1, (1*QON27-1*QOQ27)</v>
        <stp/>
        <stp>ContractData</stp>
        <stp>QOS1N27</stp>
        <stp>LongDescription</stp>
        <tr r="H30" s="2"/>
      </tp>
      <tp>
        <v>146716</v>
        <stp/>
        <stp>ContractData</stp>
        <stp>QOM27</stp>
        <stp>POI</stp>
        <tr r="G28" s="2"/>
      </tp>
      <tp>
        <v>57214</v>
        <stp/>
        <stp>ContractData</stp>
        <stp>QOM28</stp>
        <stp>POI</stp>
        <tr r="G52" s="2"/>
      </tp>
      <tp>
        <v>21256</v>
        <stp/>
        <stp>ContractData</stp>
        <stp>QOM29</stp>
        <stp>POI</stp>
        <tr r="G76" s="2"/>
      </tp>
      <tp>
        <v>1323</v>
        <stp/>
        <stp>ContractData</stp>
        <stp>QOM30</stp>
        <stp>POI</stp>
        <tr r="G100" s="2"/>
      </tp>
      <tp>
        <v>0</v>
        <stp/>
        <stp>ContractData</stp>
        <stp>QOM31</stp>
        <stp>POI</stp>
        <tr r="G124" s="2"/>
      </tp>
      <tp>
        <v>0</v>
        <stp/>
        <stp>ContractData</stp>
        <stp>QOM32</stp>
        <stp>POI</stp>
        <tr r="G148" s="2"/>
      </tp>
      <tp>
        <v>478612</v>
        <stp/>
        <stp>ContractData</stp>
        <stp>QON26</stp>
        <stp>POI</stp>
        <tr r="G6" s="2"/>
      </tp>
      <tp>
        <v>34818</v>
        <stp/>
        <stp>ContractData</stp>
        <stp>QON27</stp>
        <stp>POI</stp>
        <tr r="G30" s="2"/>
      </tp>
      <tp>
        <v>5113</v>
        <stp/>
        <stp>ContractData</stp>
        <stp>QON28</stp>
        <stp>POI</stp>
        <tr r="G54" s="2"/>
      </tp>
      <tp>
        <v>297</v>
        <stp/>
        <stp>ContractData</stp>
        <stp>QON29</stp>
        <stp>POI</stp>
        <tr r="G78" s="2"/>
      </tp>
      <tp>
        <v>485</v>
        <stp/>
        <stp>ContractData</stp>
        <stp>QON30</stp>
        <stp>POI</stp>
        <tr r="G102" s="2"/>
      </tp>
      <tp>
        <v>0</v>
        <stp/>
        <stp>ContractData</stp>
        <stp>QON31</stp>
        <stp>POI</stp>
        <tr r="G126" s="2"/>
      </tp>
      <tp>
        <v>0</v>
        <stp/>
        <stp>ContractData</stp>
        <stp>QON32</stp>
        <stp>POI</stp>
        <tr r="G150" s="2"/>
      </tp>
      <tp t="s">
        <v>ICE Brent Crude Calendar Spread 1, (1*QOM30-1*QON30)</v>
        <stp/>
        <stp>ContractData</stp>
        <stp>QOS1M30</stp>
        <stp>LongDescription</stp>
        <tr r="H100" s="2"/>
      </tp>
      <tp t="s">
        <v>ICE Brent Crude Calendar Spread 1, (1*QOM31-1*QON31)</v>
        <stp/>
        <stp>ContractData</stp>
        <stp>QOS1M31</stp>
        <stp>LongDescription</stp>
        <tr r="H124" s="2"/>
      </tp>
      <tp t="s">
        <v>ICE Brent Crude Calendar Spread 1, (1*QOM32-1*QON32)</v>
        <stp/>
        <stp>ContractData</stp>
        <stp>QOS1M32</stp>
        <stp>LongDescription</stp>
        <tr r="H148" s="2"/>
      </tp>
      <tp t="s">
        <v>ICE Brent Crude Calendar Spread 1, (1*QOM28-1*QON28)</v>
        <stp/>
        <stp>ContractData</stp>
        <stp>QOS1M28</stp>
        <stp>LongDescription</stp>
        <tr r="H52" s="2"/>
      </tp>
      <tp t="s">
        <v>ICE Brent Crude Calendar Spread 1, (1*QOM29-1*QON29)</v>
        <stp/>
        <stp>ContractData</stp>
        <stp>QOS1M29</stp>
        <stp>LongDescription</stp>
        <tr r="H76" s="2"/>
      </tp>
      <tp t="s">
        <v>ICE Brent Crude Calendar Spread 1, (1*QOM27-1*QON27)</v>
        <stp/>
        <stp>ContractData</stp>
        <stp>QOS1M27</stp>
        <stp>LongDescription</stp>
        <tr r="H28" s="2"/>
      </tp>
      <tp>
        <v>72651</v>
        <stp/>
        <stp>ContractData</stp>
        <stp>QOH27</stp>
        <stp>POI</stp>
        <tr r="G22" s="2"/>
      </tp>
      <tp>
        <v>15381</v>
        <stp/>
        <stp>ContractData</stp>
        <stp>QOH28</stp>
        <stp>POI</stp>
        <tr r="G46" s="2"/>
      </tp>
      <tp>
        <v>4983</v>
        <stp/>
        <stp>ContractData</stp>
        <stp>QOH29</stp>
        <stp>POI</stp>
        <tr r="G70" s="2"/>
      </tp>
      <tp>
        <v>1</v>
        <stp/>
        <stp>ContractData</stp>
        <stp>QOH30</stp>
        <stp>POI</stp>
        <tr r="G94" s="2"/>
      </tp>
      <tp>
        <v>0</v>
        <stp/>
        <stp>ContractData</stp>
        <stp>QOH31</stp>
        <stp>POI</stp>
        <tr r="G118" s="2"/>
      </tp>
      <tp>
        <v>0</v>
        <stp/>
        <stp>ContractData</stp>
        <stp>QOH32</stp>
        <stp>POI</stp>
        <tr r="G142" s="2"/>
      </tp>
      <tp t="s">
        <v>ICE Brent Crude Calendar Spread 1, (1*QOJ30-1*QOK30)</v>
        <stp/>
        <stp>ContractData</stp>
        <stp>QOS1J30</stp>
        <stp>LongDescription</stp>
        <tr r="H96" s="2"/>
      </tp>
      <tp t="s">
        <v>ICE Brent Crude Calendar Spread 1, (1*QOJ31-1*QOK31)</v>
        <stp/>
        <stp>ContractData</stp>
        <stp>QOS1J31</stp>
        <stp>LongDescription</stp>
        <tr r="H120" s="2"/>
      </tp>
      <tp t="s">
        <v>ICE Brent Crude Calendar Spread 1, (1*QOJ32-1*QOK32)</v>
        <stp/>
        <stp>ContractData</stp>
        <stp>QOS1J32</stp>
        <stp>LongDescription</stp>
        <tr r="H144" s="2"/>
      </tp>
      <tp t="s">
        <v>ICE Brent Crude Calendar Spread 1, (1*QOJ28-1*QOK28)</v>
        <stp/>
        <stp>ContractData</stp>
        <stp>QOS1J28</stp>
        <stp>LongDescription</stp>
        <tr r="H48" s="2"/>
      </tp>
      <tp t="s">
        <v>ICE Brent Crude Calendar Spread 1, (1*QOJ29-1*QOK29)</v>
        <stp/>
        <stp>ContractData</stp>
        <stp>QOS1J29</stp>
        <stp>LongDescription</stp>
        <tr r="H72" s="2"/>
      </tp>
      <tp t="s">
        <v>ICE Brent Crude Calendar Spread 1, (1*QOJ27-1*QOK27)</v>
        <stp/>
        <stp>ContractData</stp>
        <stp>QOS1J27</stp>
        <stp>LongDescription</stp>
        <tr r="H24" s="2"/>
      </tp>
      <tp>
        <v>242555</v>
        <stp/>
        <stp>ContractData</stp>
        <stp>QOZ26</stp>
        <stp>COI</stp>
        <tr r="L14" s="2"/>
        <tr r="L14" s="2"/>
        <tr r="F16" s="2"/>
      </tp>
      <tp>
        <v>175305</v>
        <stp/>
        <stp>ContractData</stp>
        <stp>QOZ27</stp>
        <stp>COI</stp>
        <tr r="F40" s="2"/>
        <tr r="L38" s="2"/>
        <tr r="L38" s="2"/>
      </tp>
      <tp>
        <v>99065</v>
        <stp/>
        <stp>ContractData</stp>
        <stp>QOZ28</stp>
        <stp>COI</stp>
        <tr r="L62" s="2"/>
        <tr r="L62" s="2"/>
        <tr r="F64" s="2"/>
      </tp>
      <tp>
        <v>42029</v>
        <stp/>
        <stp>ContractData</stp>
        <stp>QOZ29</stp>
        <stp>COI</stp>
        <tr r="L86" s="2"/>
        <tr r="L86" s="2"/>
        <tr r="F88" s="2"/>
      </tp>
      <tp>
        <v>14220</v>
        <stp/>
        <stp>ContractData</stp>
        <stp>QOZ30</stp>
        <stp>COI</stp>
        <tr r="L110" s="2"/>
        <tr r="L110" s="2"/>
        <tr r="F112" s="2"/>
      </tp>
      <tp>
        <v>787</v>
        <stp/>
        <stp>ContractData</stp>
        <stp>QOZ31</stp>
        <stp>COI</stp>
        <tr r="F136" s="2"/>
        <tr r="L134" s="2"/>
        <tr r="L134" s="2"/>
      </tp>
      <tp>
        <v>6</v>
        <stp/>
        <stp>ContractData</stp>
        <stp>QOZ32</stp>
        <stp>COI</stp>
        <tr r="F160" s="2"/>
        <tr r="L158" s="2"/>
        <tr r="L158" s="2"/>
      </tp>
      <tp t="s">
        <v>ICE Brent Crude Calendar Spread 1, (1*QOK30-1*QOM30)</v>
        <stp/>
        <stp>ContractData</stp>
        <stp>QOS1K30</stp>
        <stp>LongDescription</stp>
        <tr r="H98" s="2"/>
      </tp>
      <tp t="s">
        <v>ICE Brent Crude Calendar Spread 1, (1*QOK31-1*QOM31)</v>
        <stp/>
        <stp>ContractData</stp>
        <stp>QOS1K31</stp>
        <stp>LongDescription</stp>
        <tr r="H122" s="2"/>
      </tp>
      <tp t="s">
        <v>ICE Brent Crude Calendar Spread 1, (1*QOK32-1*QOM32)</v>
        <stp/>
        <stp>ContractData</stp>
        <stp>QOS1K32</stp>
        <stp>LongDescription</stp>
        <tr r="H146" s="2"/>
      </tp>
      <tp t="s">
        <v>ICE Brent Crude Calendar Spread 1, (1*QOK28-1*QOM28)</v>
        <stp/>
        <stp>ContractData</stp>
        <stp>QOS1K28</stp>
        <stp>LongDescription</stp>
        <tr r="H50" s="2"/>
      </tp>
      <tp t="s">
        <v>ICE Brent Crude Calendar Spread 1, (1*QOK29-1*QOM29)</v>
        <stp/>
        <stp>ContractData</stp>
        <stp>QOS1K29</stp>
        <stp>LongDescription</stp>
        <tr r="H74" s="2"/>
      </tp>
      <tp t="s">
        <v>ICE Brent Crude Calendar Spread 1, (1*QOK27-1*QOM27)</v>
        <stp/>
        <stp>ContractData</stp>
        <stp>QOS1K27</stp>
        <stp>LongDescription</stp>
        <tr r="H26" s="2"/>
      </tp>
      <tp>
        <v>42873</v>
        <stp/>
        <stp>ContractData</stp>
        <stp>QOJ27</stp>
        <stp>POI</stp>
        <tr r="G24" s="2"/>
      </tp>
      <tp>
        <v>4789</v>
        <stp/>
        <stp>ContractData</stp>
        <stp>QOJ28</stp>
        <stp>POI</stp>
        <tr r="G48" s="2"/>
      </tp>
      <tp>
        <v>46</v>
        <stp/>
        <stp>ContractData</stp>
        <stp>QOJ29</stp>
        <stp>POI</stp>
        <tr r="G72" s="2"/>
      </tp>
      <tp>
        <v>10</v>
        <stp/>
        <stp>ContractData</stp>
        <stp>QOJ30</stp>
        <stp>POI</stp>
        <tr r="G96" s="2"/>
      </tp>
      <tp>
        <v>0</v>
        <stp/>
        <stp>ContractData</stp>
        <stp>QOJ31</stp>
        <stp>POI</stp>
        <tr r="G120" s="2"/>
      </tp>
      <tp>
        <v>0</v>
        <stp/>
        <stp>ContractData</stp>
        <stp>QOJ32</stp>
        <stp>POI</stp>
        <tr r="G144" s="2"/>
      </tp>
      <tp t="s">
        <v>QOS1M28</v>
        <stp/>
        <stp>ContractData</stp>
        <stp>QOS1??24</stp>
        <stp>Symbol</stp>
        <tr r="B52" s="2"/>
      </tp>
      <tp t="s">
        <v>QOS1N28</v>
        <stp/>
        <stp>ContractData</stp>
        <stp>QOS1??25</stp>
        <stp>Symbol</stp>
        <tr r="B54" s="2"/>
      </tp>
      <tp t="s">
        <v>QOS1Q28</v>
        <stp/>
        <stp>ContractData</stp>
        <stp>QOS1??26</stp>
        <stp>Symbol</stp>
        <tr r="B56" s="2"/>
      </tp>
      <tp t="s">
        <v>QOS1U28</v>
        <stp/>
        <stp>ContractData</stp>
        <stp>QOS1??27</stp>
        <stp>Symbol</stp>
        <tr r="B58" s="2"/>
      </tp>
      <tp t="s">
        <v>QOS1G28</v>
        <stp/>
        <stp>ContractData</stp>
        <stp>QOS1??20</stp>
        <stp>Symbol</stp>
        <tr r="B44" s="2"/>
      </tp>
      <tp t="s">
        <v>QOS1H28</v>
        <stp/>
        <stp>ContractData</stp>
        <stp>QOS1??21</stp>
        <stp>Symbol</stp>
        <tr r="B46" s="2"/>
      </tp>
      <tp t="s">
        <v>QOS1J28</v>
        <stp/>
        <stp>ContractData</stp>
        <stp>QOS1??22</stp>
        <stp>Symbol</stp>
        <tr r="B48" s="2"/>
      </tp>
      <tp t="s">
        <v>QOS1K28</v>
        <stp/>
        <stp>ContractData</stp>
        <stp>QOS1??23</stp>
        <stp>Symbol</stp>
        <tr r="B50" s="2"/>
      </tp>
      <tp t="s">
        <v>QOS1V28</v>
        <stp/>
        <stp>ContractData</stp>
        <stp>QOS1??28</stp>
        <stp>Symbol</stp>
        <tr r="B60" s="2"/>
      </tp>
      <tp t="s">
        <v>QOS1X28</v>
        <stp/>
        <stp>ContractData</stp>
        <stp>QOS1??29</stp>
        <stp>Symbol</stp>
        <tr r="B62" s="2"/>
      </tp>
      <tp t="s">
        <v>QOS1J29</v>
        <stp/>
        <stp>ContractData</stp>
        <stp>QOS1??34</stp>
        <stp>Symbol</stp>
        <tr r="B72" s="2"/>
      </tp>
      <tp t="s">
        <v>QOS1K29</v>
        <stp/>
        <stp>ContractData</stp>
        <stp>QOS1??35</stp>
        <stp>Symbol</stp>
        <tr r="B74" s="2"/>
      </tp>
      <tp t="s">
        <v>QOS1M29</v>
        <stp/>
        <stp>ContractData</stp>
        <stp>QOS1??36</stp>
        <stp>Symbol</stp>
        <tr r="B76" s="2"/>
      </tp>
      <tp t="s">
        <v>QOS1N29</v>
        <stp/>
        <stp>ContractData</stp>
        <stp>QOS1??37</stp>
        <stp>Symbol</stp>
        <tr r="B78" s="2"/>
      </tp>
      <tp t="s">
        <v>QOS1Z28</v>
        <stp/>
        <stp>ContractData</stp>
        <stp>QOS1??30</stp>
        <stp>Symbol</stp>
        <tr r="B64" s="2"/>
      </tp>
      <tp t="s">
        <v>QOS1F29</v>
        <stp/>
        <stp>ContractData</stp>
        <stp>QOS1??31</stp>
        <stp>Symbol</stp>
        <tr r="B66" s="2"/>
      </tp>
      <tp t="s">
        <v>QOS1G29</v>
        <stp/>
        <stp>ContractData</stp>
        <stp>QOS1??32</stp>
        <stp>Symbol</stp>
        <tr r="B68" s="2"/>
      </tp>
      <tp t="s">
        <v>QOS1H29</v>
        <stp/>
        <stp>ContractData</stp>
        <stp>QOS1??33</stp>
        <stp>Symbol</stp>
        <tr r="B70" s="2"/>
      </tp>
      <tp t="s">
        <v>QOS1Q29</v>
        <stp/>
        <stp>ContractData</stp>
        <stp>QOS1??38</stp>
        <stp>Symbol</stp>
        <tr r="B80" s="2"/>
      </tp>
      <tp t="s">
        <v>QOS1U29</v>
        <stp/>
        <stp>ContractData</stp>
        <stp>QOS1??39</stp>
        <stp>Symbol</stp>
        <tr r="B82" s="2"/>
      </tp>
      <tp t="s">
        <v>QOS1Q27</v>
        <stp/>
        <stp>ContractData</stp>
        <stp>QOS1??14</stp>
        <stp>Symbol</stp>
        <tr r="B32" s="2"/>
      </tp>
      <tp t="s">
        <v>QOS1U27</v>
        <stp/>
        <stp>ContractData</stp>
        <stp>QOS1??15</stp>
        <stp>Symbol</stp>
        <tr r="B34" s="2"/>
      </tp>
      <tp t="s">
        <v>QOS1V27</v>
        <stp/>
        <stp>ContractData</stp>
        <stp>QOS1??16</stp>
        <stp>Symbol</stp>
        <tr r="B36" s="2"/>
      </tp>
      <tp t="s">
        <v>QOS1X27</v>
        <stp/>
        <stp>ContractData</stp>
        <stp>QOS1??17</stp>
        <stp>Symbol</stp>
        <tr r="B38" s="2"/>
      </tp>
      <tp t="s">
        <v>QOS1J27</v>
        <stp/>
        <stp>ContractData</stp>
        <stp>QOS1??10</stp>
        <stp>Symbol</stp>
        <tr r="B24" s="2"/>
      </tp>
      <tp t="s">
        <v>QOS1K27</v>
        <stp/>
        <stp>ContractData</stp>
        <stp>QOS1??11</stp>
        <stp>Symbol</stp>
        <tr r="B26" s="2"/>
      </tp>
      <tp t="s">
        <v>QOS1M27</v>
        <stp/>
        <stp>ContractData</stp>
        <stp>QOS1??12</stp>
        <stp>Symbol</stp>
        <tr r="B28" s="2"/>
      </tp>
      <tp t="s">
        <v>QOS1N27</v>
        <stp/>
        <stp>ContractData</stp>
        <stp>QOS1??13</stp>
        <stp>Symbol</stp>
        <tr r="B30" s="2"/>
      </tp>
      <tp t="s">
        <v>QOS1Z27</v>
        <stp/>
        <stp>ContractData</stp>
        <stp>QOS1??18</stp>
        <stp>Symbol</stp>
        <tr r="B40" s="2"/>
      </tp>
      <tp t="s">
        <v>QOS1F28</v>
        <stp/>
        <stp>ContractData</stp>
        <stp>QOS1??19</stp>
        <stp>Symbol</stp>
        <tr r="B42" s="2"/>
      </tp>
      <tp t="s">
        <v>QOS1V31</v>
        <stp/>
        <stp>ContractData</stp>
        <stp>QOS1??64</stp>
        <stp>Symbol</stp>
        <tr r="B132" s="2"/>
      </tp>
      <tp t="s">
        <v>QOS1X31</v>
        <stp/>
        <stp>ContractData</stp>
        <stp>QOS1??65</stp>
        <stp>Symbol</stp>
        <tr r="B134" s="2"/>
      </tp>
      <tp t="s">
        <v>QOS1Z31</v>
        <stp/>
        <stp>ContractData</stp>
        <stp>QOS1??66</stp>
        <stp>Symbol</stp>
        <tr r="B136" s="2"/>
      </tp>
      <tp t="s">
        <v>QOS1F32</v>
        <stp/>
        <stp>ContractData</stp>
        <stp>QOS1??67</stp>
        <stp>Symbol</stp>
        <tr r="B138" s="2"/>
      </tp>
      <tp t="s">
        <v>QOS1M31</v>
        <stp/>
        <stp>ContractData</stp>
        <stp>QOS1??60</stp>
        <stp>Symbol</stp>
        <tr r="B124" s="2"/>
      </tp>
      <tp t="s">
        <v>QOS1N31</v>
        <stp/>
        <stp>ContractData</stp>
        <stp>QOS1??61</stp>
        <stp>Symbol</stp>
        <tr r="B126" s="2"/>
      </tp>
      <tp t="s">
        <v>QOS1Q31</v>
        <stp/>
        <stp>ContractData</stp>
        <stp>QOS1??62</stp>
        <stp>Symbol</stp>
        <tr r="B128" s="2"/>
      </tp>
      <tp t="s">
        <v>QOS1U31</v>
        <stp/>
        <stp>ContractData</stp>
        <stp>QOS1??63</stp>
        <stp>Symbol</stp>
        <tr r="B130" s="2"/>
      </tp>
      <tp t="s">
        <v>QOS1G32</v>
        <stp/>
        <stp>ContractData</stp>
        <stp>QOS1??68</stp>
        <stp>Symbol</stp>
        <tr r="B140" s="2"/>
      </tp>
      <tp t="s">
        <v>QOS1H32</v>
        <stp/>
        <stp>ContractData</stp>
        <stp>QOS1??69</stp>
        <stp>Symbol</stp>
        <tr r="B142" s="2"/>
      </tp>
      <tp t="s">
        <v>QOS1Q32</v>
        <stp/>
        <stp>ContractData</stp>
        <stp>QOS1??74</stp>
        <stp>Symbol</stp>
        <tr r="B152" s="2"/>
      </tp>
      <tp t="s">
        <v>QOS1U32</v>
        <stp/>
        <stp>ContractData</stp>
        <stp>QOS1??75</stp>
        <stp>Symbol</stp>
        <tr r="B154" s="2"/>
      </tp>
      <tp t="s">
        <v>QOS1V32</v>
        <stp/>
        <stp>ContractData</stp>
        <stp>QOS1??76</stp>
        <stp>Symbol</stp>
        <tr r="B156" s="2"/>
      </tp>
      <tp t="s">
        <v>QOS1X32</v>
        <stp/>
        <stp>ContractData</stp>
        <stp>QOS1??77</stp>
        <stp>Symbol</stp>
        <tr r="B158" s="2"/>
      </tp>
      <tp t="s">
        <v>QOS1J32</v>
        <stp/>
        <stp>ContractData</stp>
        <stp>QOS1??70</stp>
        <stp>Symbol</stp>
        <tr r="B144" s="2"/>
      </tp>
      <tp t="s">
        <v>QOS1K32</v>
        <stp/>
        <stp>ContractData</stp>
        <stp>QOS1??71</stp>
        <stp>Symbol</stp>
        <tr r="B146" s="2"/>
      </tp>
      <tp t="s">
        <v>QOS1M32</v>
        <stp/>
        <stp>ContractData</stp>
        <stp>QOS1??72</stp>
        <stp>Symbol</stp>
        <tr r="B148" s="2"/>
      </tp>
      <tp t="s">
        <v>QOS1N32</v>
        <stp/>
        <stp>ContractData</stp>
        <stp>QOS1??73</stp>
        <stp>Symbol</stp>
        <tr r="B150" s="2"/>
      </tp>
      <tp t="s">
        <v>QOS1Z32</v>
        <stp/>
        <stp>ContractData</stp>
        <stp>QOS1??78</stp>
        <stp>Symbol</stp>
        <tr r="B160" s="2"/>
      </tp>
      <tp t="s">
        <v>QOS1F33</v>
        <stp/>
        <stp>ContractData</stp>
        <stp>QOS1??79</stp>
        <stp>Symbol</stp>
        <tr r="B162" s="2"/>
      </tp>
      <tp t="s">
        <v>QOS1G30</v>
        <stp/>
        <stp>ContractData</stp>
        <stp>QOS1??44</stp>
        <stp>Symbol</stp>
        <tr r="B92" s="2"/>
      </tp>
      <tp t="s">
        <v>QOS1H30</v>
        <stp/>
        <stp>ContractData</stp>
        <stp>QOS1??45</stp>
        <stp>Symbol</stp>
        <tr r="B94" s="2"/>
      </tp>
      <tp t="s">
        <v>QOS1J30</v>
        <stp/>
        <stp>ContractData</stp>
        <stp>QOS1??46</stp>
        <stp>Symbol</stp>
        <tr r="B96" s="2"/>
      </tp>
      <tp t="s">
        <v>QOS1K30</v>
        <stp/>
        <stp>ContractData</stp>
        <stp>QOS1??47</stp>
        <stp>Symbol</stp>
        <tr r="B98" s="2"/>
      </tp>
      <tp t="s">
        <v>QOS1V29</v>
        <stp/>
        <stp>ContractData</stp>
        <stp>QOS1??40</stp>
        <stp>Symbol</stp>
        <tr r="B84" s="2"/>
      </tp>
      <tp t="s">
        <v>QOS1X29</v>
        <stp/>
        <stp>ContractData</stp>
        <stp>QOS1??41</stp>
        <stp>Symbol</stp>
        <tr r="B86" s="2"/>
      </tp>
      <tp t="s">
        <v>QOS1Z29</v>
        <stp/>
        <stp>ContractData</stp>
        <stp>QOS1??42</stp>
        <stp>Symbol</stp>
        <tr r="B88" s="2"/>
      </tp>
      <tp t="s">
        <v>QOS1F30</v>
        <stp/>
        <stp>ContractData</stp>
        <stp>QOS1??43</stp>
        <stp>Symbol</stp>
        <tr r="B90" s="2"/>
      </tp>
      <tp t="s">
        <v>QOS1M30</v>
        <stp/>
        <stp>ContractData</stp>
        <stp>QOS1??48</stp>
        <stp>Symbol</stp>
        <tr r="B100" s="2"/>
      </tp>
      <tp t="s">
        <v>QOS1N30</v>
        <stp/>
        <stp>ContractData</stp>
        <stp>QOS1??49</stp>
        <stp>Symbol</stp>
        <tr r="B102" s="2"/>
      </tp>
      <tp t="s">
        <v>QOS1Z30</v>
        <stp/>
        <stp>ContractData</stp>
        <stp>QOS1??54</stp>
        <stp>Symbol</stp>
        <tr r="B112" s="2"/>
      </tp>
      <tp t="s">
        <v>QOS1F31</v>
        <stp/>
        <stp>ContractData</stp>
        <stp>QOS1??55</stp>
        <stp>Symbol</stp>
        <tr r="B114" s="2"/>
      </tp>
      <tp t="s">
        <v>QOS1G31</v>
        <stp/>
        <stp>ContractData</stp>
        <stp>QOS1??56</stp>
        <stp>Symbol</stp>
        <tr r="B116" s="2"/>
      </tp>
      <tp t="s">
        <v>QOS1H31</v>
        <stp/>
        <stp>ContractData</stp>
        <stp>QOS1??57</stp>
        <stp>Symbol</stp>
        <tr r="B118" s="2"/>
      </tp>
      <tp t="s">
        <v>QOS1Q30</v>
        <stp/>
        <stp>ContractData</stp>
        <stp>QOS1??50</stp>
        <stp>Symbol</stp>
        <tr r="B104" s="2"/>
      </tp>
      <tp t="s">
        <v>QOS1U30</v>
        <stp/>
        <stp>ContractData</stp>
        <stp>QOS1??51</stp>
        <stp>Symbol</stp>
        <tr r="B106" s="2"/>
      </tp>
      <tp t="s">
        <v>QOS1V30</v>
        <stp/>
        <stp>ContractData</stp>
        <stp>QOS1??52</stp>
        <stp>Symbol</stp>
        <tr r="B108" s="2"/>
      </tp>
      <tp t="s">
        <v>QOS1X30</v>
        <stp/>
        <stp>ContractData</stp>
        <stp>QOS1??53</stp>
        <stp>Symbol</stp>
        <tr r="B110" s="2"/>
      </tp>
      <tp t="s">
        <v>QOS1J31</v>
        <stp/>
        <stp>ContractData</stp>
        <stp>QOS1??58</stp>
        <stp>Symbol</stp>
        <tr r="B120" s="2"/>
      </tp>
      <tp t="s">
        <v>QOS1K31</v>
        <stp/>
        <stp>ContractData</stp>
        <stp>QOS1??59</stp>
        <stp>Symbol</stp>
        <tr r="B122" s="2"/>
      </tp>
      <tp t="s">
        <v>ICE Brent Crude Calendar Spread 1, (1*QOH30-1*QOJ30)</v>
        <stp/>
        <stp>ContractData</stp>
        <stp>QOS1H30</stp>
        <stp>LongDescription</stp>
        <tr r="H94" s="2"/>
      </tp>
      <tp t="s">
        <v>ICE Brent Crude Calendar Spread 1, (1*QOH31-1*QOJ31)</v>
        <stp/>
        <stp>ContractData</stp>
        <stp>QOS1H31</stp>
        <stp>LongDescription</stp>
        <tr r="H118" s="2"/>
      </tp>
      <tp t="s">
        <v>ICE Brent Crude Calendar Spread 1, (1*QOH32-1*QOJ32)</v>
        <stp/>
        <stp>ContractData</stp>
        <stp>QOS1H32</stp>
        <stp>LongDescription</stp>
        <tr r="H142" s="2"/>
      </tp>
      <tp t="s">
        <v>ICE Brent Crude Calendar Spread 1, (1*QOH28-1*QOJ28)</v>
        <stp/>
        <stp>ContractData</stp>
        <stp>QOS1H28</stp>
        <stp>LongDescription</stp>
        <tr r="H46" s="2"/>
      </tp>
      <tp t="s">
        <v>ICE Brent Crude Calendar Spread 1, (1*QOH29-1*QOJ29)</v>
        <stp/>
        <stp>ContractData</stp>
        <stp>QOS1H29</stp>
        <stp>LongDescription</stp>
        <tr r="H70" s="2"/>
      </tp>
      <tp t="s">
        <v>ICE Brent Crude Calendar Spread 1, (1*QOH27-1*QOJ27)</v>
        <stp/>
        <stp>ContractData</stp>
        <stp>QOS1H27</stp>
        <stp>LongDescription</stp>
        <tr r="H22" s="2"/>
      </tp>
      <tp>
        <v>142628</v>
        <stp/>
        <stp>ContractData</stp>
        <stp>QOX26</stp>
        <stp>COI</stp>
        <tr r="L12" s="2"/>
        <tr r="L12" s="2"/>
        <tr r="F14" s="2"/>
      </tp>
      <tp>
        <v>40968</v>
        <stp/>
        <stp>ContractData</stp>
        <stp>QOK27</stp>
        <stp>POI</stp>
        <tr r="G26" s="2"/>
      </tp>
      <tp>
        <v>31732</v>
        <stp/>
        <stp>ContractData</stp>
        <stp>QOX27</stp>
        <stp>COI</stp>
        <tr r="L36" s="2"/>
        <tr r="L36" s="2"/>
        <tr r="F38" s="2"/>
      </tp>
      <tp>
        <v>5559</v>
        <stp/>
        <stp>ContractData</stp>
        <stp>QOK28</stp>
        <stp>POI</stp>
        <tr r="G50" s="2"/>
      </tp>
      <tp>
        <v>4298</v>
        <stp/>
        <stp>ContractData</stp>
        <stp>QOX28</stp>
        <stp>COI</stp>
        <tr r="L60" s="2"/>
        <tr r="L60" s="2"/>
        <tr r="F62" s="2"/>
      </tp>
      <tp>
        <v>730</v>
        <stp/>
        <stp>ContractData</stp>
        <stp>QOK29</stp>
        <stp>POI</stp>
        <tr r="G74" s="2"/>
      </tp>
      <tp>
        <v>3</v>
        <stp/>
        <stp>ContractData</stp>
        <stp>QOX29</stp>
        <stp>COI</stp>
        <tr r="F86" s="2"/>
        <tr r="L84" s="2"/>
        <tr r="L84" s="2"/>
      </tp>
      <tp>
        <v>480</v>
        <stp/>
        <stp>ContractData</stp>
        <stp>QOK30</stp>
        <stp>POI</stp>
        <tr r="G98" s="2"/>
      </tp>
      <tp>
        <v>0</v>
        <stp/>
        <stp>ContractData</stp>
        <stp>QOX30</stp>
        <stp>COI</stp>
        <tr r="L108" s="2"/>
        <tr r="L108" s="2"/>
        <tr r="F110" s="2"/>
      </tp>
      <tp>
        <v>0</v>
        <stp/>
        <stp>ContractData</stp>
        <stp>QOK31</stp>
        <stp>POI</stp>
        <tr r="G122" s="2"/>
      </tp>
      <tp>
        <v>0</v>
        <stp/>
        <stp>ContractData</stp>
        <stp>QOX31</stp>
        <stp>COI</stp>
        <tr r="L132" s="2"/>
        <tr r="L132" s="2"/>
        <tr r="F134" s="2"/>
      </tp>
      <tp>
        <v>0</v>
        <stp/>
        <stp>ContractData</stp>
        <stp>QOK32</stp>
        <stp>POI</stp>
        <tr r="G146" s="2"/>
      </tp>
      <tp>
        <v>0</v>
        <stp/>
        <stp>ContractData</stp>
        <stp>QOX32</stp>
        <stp>COI</stp>
        <tr r="F158" s="2"/>
        <tr r="L156" s="2"/>
        <tr r="L156" s="2"/>
      </tp>
      <tp t="s">
        <v>ICE Brent Crude Calendar Spread 1, (1*QOF30-1*QOG30)</v>
        <stp/>
        <stp>ContractData</stp>
        <stp>QOS1F30</stp>
        <stp>LongDescription</stp>
        <tr r="H90" s="2"/>
      </tp>
      <tp t="s">
        <v>ICE Brent Crude Calendar Spread 1, (1*QOF31-1*QOG31)</v>
        <stp/>
        <stp>ContractData</stp>
        <stp>QOS1F31</stp>
        <stp>LongDescription</stp>
        <tr r="H114" s="2"/>
      </tp>
      <tp t="s">
        <v>ICE Brent Crude Calendar Spread 1, (1*QOF32-1*QOG32)</v>
        <stp/>
        <stp>ContractData</stp>
        <stp>QOS1F32</stp>
        <stp>LongDescription</stp>
        <tr r="H138" s="2"/>
      </tp>
      <tp t="s">
        <v>ICE Brent Crude Calendar Spread 1, (1*QOF33-1*QOG33)</v>
        <stp/>
        <stp>ContractData</stp>
        <stp>QOS1F33</stp>
        <stp>LongDescription</stp>
        <tr r="H162" s="2"/>
      </tp>
      <tp t="s">
        <v>ICE Brent Crude Calendar Spread 1, (1*QOF28-1*QOG28)</v>
        <stp/>
        <stp>ContractData</stp>
        <stp>QOS1F28</stp>
        <stp>LongDescription</stp>
        <tr r="H42" s="2"/>
      </tp>
      <tp t="s">
        <v>ICE Brent Crude Calendar Spread 1, (1*QOF29-1*QOG29)</v>
        <stp/>
        <stp>ContractData</stp>
        <stp>QOS1F29</stp>
        <stp>LongDescription</stp>
        <tr r="H66" s="2"/>
      </tp>
      <tp t="s">
        <v>ICE Brent Crude Calendar Spread 1, (1*QOF27-1*QOG27)</v>
        <stp/>
        <stp>ContractData</stp>
        <stp>QOS1F27</stp>
        <stp>LongDescription</stp>
        <tr r="H18" s="2"/>
      </tp>
      <tp>
        <v>140167</v>
        <stp/>
        <stp>ContractData</stp>
        <stp>QOV26</stp>
        <stp>COI</stp>
        <tr r="L10" s="2"/>
        <tr r="L10" s="2"/>
        <tr r="F12" s="2"/>
      </tp>
      <tp>
        <v>23834</v>
        <stp/>
        <stp>ContractData</stp>
        <stp>QOV27</stp>
        <stp>COI</stp>
        <tr r="L34" s="2"/>
        <tr r="L34" s="2"/>
        <tr r="F36" s="2"/>
      </tp>
      <tp>
        <v>3486</v>
        <stp/>
        <stp>ContractData</stp>
        <stp>QOV28</stp>
        <stp>COI</stp>
        <tr r="L58" s="2"/>
        <tr r="L58" s="2"/>
        <tr r="F60" s="2"/>
      </tp>
      <tp>
        <v>480</v>
        <stp/>
        <stp>ContractData</stp>
        <stp>QOV29</stp>
        <stp>COI</stp>
        <tr r="L82" s="2"/>
        <tr r="L82" s="2"/>
        <tr r="F84" s="2"/>
      </tp>
      <tp>
        <v>8</v>
        <stp/>
        <stp>ContractData</stp>
        <stp>QOV30</stp>
        <stp>COI</stp>
        <tr r="L106" s="2"/>
        <tr r="L106" s="2"/>
        <tr r="F108" s="2"/>
      </tp>
      <tp>
        <v>0</v>
        <stp/>
        <stp>ContractData</stp>
        <stp>QOV31</stp>
        <stp>COI</stp>
        <tr r="L130" s="2"/>
        <tr r="L130" s="2"/>
        <tr r="F132" s="2"/>
      </tp>
      <tp>
        <v>0</v>
        <stp/>
        <stp>ContractData</stp>
        <stp>QOV32</stp>
        <stp>COI</stp>
        <tr r="F156" s="2"/>
        <tr r="L154" s="2"/>
        <tr r="L154" s="2"/>
      </tp>
      <tp t="s">
        <v>ICE Brent Crude Calendar Spread 1, (1*QOG30-1*QOH30)</v>
        <stp/>
        <stp>ContractData</stp>
        <stp>QOS1G30</stp>
        <stp>LongDescription</stp>
        <tr r="H92" s="2"/>
      </tp>
      <tp t="s">
        <v>ICE Brent Crude Calendar Spread 1, (1*QOG31-1*QOH31)</v>
        <stp/>
        <stp>ContractData</stp>
        <stp>QOS1G31</stp>
        <stp>LongDescription</stp>
        <tr r="H116" s="2"/>
      </tp>
      <tp t="s">
        <v>ICE Brent Crude Calendar Spread 1, (1*QOG32-1*QOH32)</v>
        <stp/>
        <stp>ContractData</stp>
        <stp>QOS1G32</stp>
        <stp>LongDescription</stp>
        <tr r="H140" s="2"/>
      </tp>
      <tp t="s">
        <v>ICE Brent Crude Calendar Spread 1, (1*QOG28-1*QOH28)</v>
        <stp/>
        <stp>ContractData</stp>
        <stp>QOS1G28</stp>
        <stp>LongDescription</stp>
        <tr r="H44" s="2"/>
      </tp>
      <tp t="s">
        <v>ICE Brent Crude Calendar Spread 1, (1*QOG29-1*QOH29)</v>
        <stp/>
        <stp>ContractData</stp>
        <stp>QOS1G29</stp>
        <stp>LongDescription</stp>
        <tr r="H68" s="2"/>
      </tp>
      <tp t="s">
        <v>ICE Brent Crude Calendar Spread 1, (1*QOG27-1*QOH27)</v>
        <stp/>
        <stp>ContractData</stp>
        <stp>QOS1G27</stp>
        <stp>LongDescription</stp>
        <tr r="H20" s="2"/>
      </tp>
      <tp>
        <v>286549</v>
        <stp/>
        <stp>ContractData</stp>
        <stp>QOU26</stp>
        <stp>COI</stp>
        <tr r="L8" s="2"/>
        <tr r="L8" s="2"/>
        <tr r="F10" s="2"/>
      </tp>
      <tp>
        <v>86808</v>
        <stp/>
        <stp>ContractData</stp>
        <stp>QOF27</stp>
        <stp>POI</stp>
        <tr r="G18" s="2"/>
      </tp>
      <tp>
        <v>48425</v>
        <stp/>
        <stp>ContractData</stp>
        <stp>QOU27</stp>
        <stp>COI</stp>
        <tr r="L32" s="2"/>
        <tr r="L32" s="2"/>
        <tr r="F34" s="2"/>
      </tp>
      <tp>
        <v>30618</v>
        <stp/>
        <stp>ContractData</stp>
        <stp>QOF28</stp>
        <stp>POI</stp>
        <tr r="G42" s="2"/>
      </tp>
      <tp>
        <v>9194</v>
        <stp/>
        <stp>ContractData</stp>
        <stp>QOU28</stp>
        <stp>COI</stp>
        <tr r="L56" s="2"/>
        <tr r="L56" s="2"/>
        <tr r="F58" s="2"/>
      </tp>
      <tp>
        <v>3323</v>
        <stp/>
        <stp>ContractData</stp>
        <stp>QOF29</stp>
        <stp>POI</stp>
        <tr r="G66" s="2"/>
      </tp>
      <tp>
        <v>0</v>
        <stp/>
        <stp>ContractData</stp>
        <stp>QOU29</stp>
        <stp>COI</stp>
        <tr r="L80" s="2"/>
        <tr r="L80" s="2"/>
        <tr r="F82" s="2"/>
      </tp>
      <tp>
        <v>18</v>
        <stp/>
        <stp>ContractData</stp>
        <stp>QOF30</stp>
        <stp>POI</stp>
        <tr r="G90" s="2"/>
      </tp>
      <tp>
        <v>8</v>
        <stp/>
        <stp>ContractData</stp>
        <stp>QOU30</stp>
        <stp>COI</stp>
        <tr r="L104" s="2"/>
        <tr r="L104" s="2"/>
        <tr r="F106" s="2"/>
      </tp>
      <tp>
        <v>0</v>
        <stp/>
        <stp>ContractData</stp>
        <stp>QOF31</stp>
        <stp>POI</stp>
        <tr r="G114" s="2"/>
      </tp>
      <tp>
        <v>0</v>
        <stp/>
        <stp>ContractData</stp>
        <stp>QOU31</stp>
        <stp>COI</stp>
        <tr r="L128" s="2"/>
        <tr r="L128" s="2"/>
        <tr r="F130" s="2"/>
      </tp>
      <tp>
        <v>0</v>
        <stp/>
        <stp>ContractData</stp>
        <stp>QOF32</stp>
        <stp>POI</stp>
        <tr r="G138" s="2"/>
      </tp>
      <tp>
        <v>0</v>
        <stp/>
        <stp>ContractData</stp>
        <stp>QOU32</stp>
        <stp>COI</stp>
        <tr r="L152" s="2"/>
        <tr r="L152" s="2"/>
        <tr r="F154" s="2"/>
      </tp>
      <tp>
        <v>0</v>
        <stp/>
        <stp>ContractData</stp>
        <stp>QOF33</stp>
        <stp>POI</stp>
        <tr r="G162" s="2"/>
      </tp>
      <tp>
        <v>76550</v>
        <stp/>
        <stp>ContractData</stp>
        <stp>QOG27</stp>
        <stp>POI</stp>
        <tr r="G20" s="2"/>
      </tp>
      <tp>
        <v>21532</v>
        <stp/>
        <stp>ContractData</stp>
        <stp>QOG28</stp>
        <stp>POI</stp>
        <tr r="G44" s="2"/>
      </tp>
      <tp>
        <v>3580</v>
        <stp/>
        <stp>ContractData</stp>
        <stp>QOG29</stp>
        <stp>POI</stp>
        <tr r="G68" s="2"/>
      </tp>
      <tp>
        <v>2</v>
        <stp/>
        <stp>ContractData</stp>
        <stp>QOG30</stp>
        <stp>POI</stp>
        <tr r="G92" s="2"/>
      </tp>
      <tp>
        <v>0</v>
        <stp/>
        <stp>ContractData</stp>
        <stp>QOG31</stp>
        <stp>POI</stp>
        <tr r="G116" s="2"/>
      </tp>
      <tp>
        <v>0</v>
        <stp/>
        <stp>ContractData</stp>
        <stp>QOG32</stp>
        <stp>POI</stp>
        <tr r="G140" s="2"/>
      </tp>
      <tp>
        <v>396831</v>
        <stp/>
        <stp>ContractData</stp>
        <stp>QOQ26</stp>
        <stp>COI</stp>
        <tr r="F8" s="2"/>
        <tr r="L6" s="2"/>
        <tr r="L6" s="2"/>
      </tp>
      <tp>
        <v>27698</v>
        <stp/>
        <stp>ContractData</stp>
        <stp>QOQ27</stp>
        <stp>COI</stp>
        <tr r="F32" s="2"/>
        <tr r="L30" s="2"/>
        <tr r="L30" s="2"/>
      </tp>
      <tp>
        <v>2506</v>
        <stp/>
        <stp>ContractData</stp>
        <stp>QOQ28</stp>
        <stp>COI</stp>
        <tr r="L54" s="2"/>
        <tr r="L54" s="2"/>
        <tr r="F56" s="2"/>
      </tp>
      <tp>
        <v>0</v>
        <stp/>
        <stp>ContractData</stp>
        <stp>QOQ29</stp>
        <stp>COI</stp>
        <tr r="L78" s="2"/>
        <tr r="L78" s="2"/>
        <tr r="F80" s="2"/>
      </tp>
      <tp>
        <v>11</v>
        <stp/>
        <stp>ContractData</stp>
        <stp>QOQ30</stp>
        <stp>COI</stp>
        <tr r="F104" s="2"/>
        <tr r="L102" s="2"/>
        <tr r="L102" s="2"/>
      </tp>
      <tp>
        <v>0</v>
        <stp/>
        <stp>ContractData</stp>
        <stp>QOQ31</stp>
        <stp>COI</stp>
        <tr r="L126" s="2"/>
        <tr r="L126" s="2"/>
        <tr r="F128" s="2"/>
      </tp>
      <tp>
        <v>0</v>
        <stp/>
        <stp>ContractData</stp>
        <stp>QOQ32</stp>
        <stp>COI</stp>
        <tr r="L150" s="2"/>
        <tr r="L150" s="2"/>
        <tr r="F152" s="2"/>
      </tp>
      <tp>
        <v>456686</v>
        <stp/>
        <stp>ContractData</stp>
        <stp>QON26</stp>
        <stp>COI</stp>
        <tr r="F6" s="2"/>
      </tp>
      <tp>
        <v>35090</v>
        <stp/>
        <stp>ContractData</stp>
        <stp>QON27</stp>
        <stp>COI</stp>
        <tr r="L28" s="2"/>
        <tr r="L28" s="2"/>
        <tr r="F30" s="2"/>
      </tp>
      <tp>
        <v>5114</v>
        <stp/>
        <stp>ContractData</stp>
        <stp>QON28</stp>
        <stp>COI</stp>
        <tr r="F54" s="2"/>
        <tr r="L52" s="2"/>
        <tr r="L52" s="2"/>
      </tp>
      <tp>
        <v>297</v>
        <stp/>
        <stp>ContractData</stp>
        <stp>QON29</stp>
        <stp>COI</stp>
        <tr r="L76" s="2"/>
        <tr r="L76" s="2"/>
        <tr r="F78" s="2"/>
      </tp>
      <tp>
        <v>485</v>
        <stp/>
        <stp>ContractData</stp>
        <stp>QON30</stp>
        <stp>COI</stp>
        <tr r="L100" s="2"/>
        <tr r="L100" s="2"/>
        <tr r="F102" s="2"/>
      </tp>
      <tp>
        <v>0</v>
        <stp/>
        <stp>ContractData</stp>
        <stp>QON31</stp>
        <stp>COI</stp>
        <tr r="L124" s="2"/>
        <tr r="L124" s="2"/>
        <tr r="F126" s="2"/>
      </tp>
      <tp>
        <v>0</v>
        <stp/>
        <stp>ContractData</stp>
        <stp>QON32</stp>
        <stp>COI</stp>
        <tr r="L148" s="2"/>
        <tr r="L148" s="2"/>
        <tr r="F150" s="2"/>
      </tp>
      <tp>
        <v>146946</v>
        <stp/>
        <stp>ContractData</stp>
        <stp>QOM27</stp>
        <stp>COI</stp>
        <tr r="L26" s="2"/>
        <tr r="L26" s="2"/>
        <tr r="F28" s="2"/>
      </tp>
      <tp>
        <v>56718</v>
        <stp/>
        <stp>ContractData</stp>
        <stp>QOM28</stp>
        <stp>COI</stp>
        <tr r="L50" s="2"/>
        <tr r="L50" s="2"/>
        <tr r="F52" s="2"/>
      </tp>
      <tp>
        <v>21636</v>
        <stp/>
        <stp>ContractData</stp>
        <stp>QOM29</stp>
        <stp>COI</stp>
        <tr r="L74" s="2"/>
        <tr r="L74" s="2"/>
        <tr r="F76" s="2"/>
      </tp>
      <tp>
        <v>1323</v>
        <stp/>
        <stp>ContractData</stp>
        <stp>QOM30</stp>
        <stp>COI</stp>
        <tr r="F100" s="2"/>
        <tr r="L98" s="2"/>
        <tr r="L98" s="2"/>
      </tp>
      <tp>
        <v>0</v>
        <stp/>
        <stp>ContractData</stp>
        <stp>QOM31</stp>
        <stp>COI</stp>
        <tr r="L122" s="2"/>
        <tr r="L122" s="2"/>
        <tr r="F124" s="2"/>
      </tp>
      <tp>
        <v>0</v>
        <stp/>
        <stp>ContractData</stp>
        <stp>QOM32</stp>
        <stp>COI</stp>
        <tr r="L146" s="2"/>
        <tr r="L146" s="2"/>
        <tr r="F148" s="2"/>
      </tp>
      <tp>
        <v>89147</v>
        <stp/>
        <stp>StudyData</stp>
        <stp>(MA(QOS1??1,Period:=20,MAType:=Sim,InputChoice:=ContractVol) when LocalYear(QOS1??1)=2026 And (LocalMonth(QOS1??1)=5 And LocalDay(QOS1??1)=1 ))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54819</v>
        <stp/>
        <stp>StudyData</stp>
        <stp>(MA(QOS1??2,Period:=20,MAType:=Sim,InputChoice:=ContractVol) when LocalYear(QOS1??2)=2026 And (LocalMonth(QOS1??2)=5 And LocalDay(QOS1??2)=1 ))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32532</v>
        <stp/>
        <stp>StudyData</stp>
        <stp>(MA(QOS1??3,Period:=20,MAType:=Sim,InputChoice:=ContractVol) when LocalYear(QOS1??3)=2026 And (LocalMonth(QOS1??3)=5 And LocalDay(QOS1??3)=1 ))</stp>
        <stp>Bar</stp>
        <stp/>
        <stp>Close</stp>
        <stp>D</stp>
        <stp>0</stp>
        <stp>all</stp>
        <stp/>
        <stp/>
        <stp>False</stp>
        <stp/>
        <stp/>
        <tr r="P10" s="1"/>
      </tp>
      <tp>
        <v>18212</v>
        <stp/>
        <stp>StudyData</stp>
        <stp>(MA(QOS1??4,Period:=20,MAType:=Sim,InputChoice:=ContractVol) when LocalYear(QOS1??4)=2026 And (LocalMonth(QOS1??4)=5 And LocalDay(QOS1??4)=1 ))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19105</v>
        <stp/>
        <stp>StudyData</stp>
        <stp>(MA(QOS1??5,Period:=20,MAType:=Sim,InputChoice:=ContractVol) when LocalYear(QOS1??5)=2026 And (LocalMonth(QOS1??5)=5 And LocalDay(QOS1??5)=1 ))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10492</v>
        <stp/>
        <stp>StudyData</stp>
        <stp>(MA(QOS1??6,Period:=20,MAType:=Sim,InputChoice:=ContractVol) when LocalYear(QOS1??6)=2026 And (LocalMonth(QOS1??6)=5 And LocalDay(QOS1??6)=1 ))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4868</v>
        <stp/>
        <stp>StudyData</stp>
        <stp>(MA(QOS1??7,Period:=20,MAType:=Sim,InputChoice:=ContractVol) when LocalYear(QOS1??7)=2026 And (LocalMonth(QOS1??7)=5 And LocalDay(QOS1??7)=1 ))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3717</v>
        <stp/>
        <stp>StudyData</stp>
        <stp>(MA(QOS1??8,Period:=20,MAType:=Sim,InputChoice:=ContractVol) when LocalYear(QOS1??8)=2026 And (LocalMonth(QOS1??8)=5 And LocalDay(QOS1??8)=1 ))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2297</v>
        <stp/>
        <stp>StudyData</stp>
        <stp>(MA(QOS1??9,Period:=20,MAType:=Sim,InputChoice:=ContractVol) when LocalYear(QOS1??9)=2026 And (LocalMonth(QOS1??9)=5 And LocalDay(QOS1??9)=1 ))</stp>
        <stp>Bar</stp>
        <stp/>
        <stp>Close</stp>
        <stp>D</stp>
        <stp>0</stp>
        <stp>all</stp>
        <stp/>
        <stp/>
        <stp>False</stp>
        <stp/>
        <stp/>
        <tr r="P23" s="1"/>
      </tp>
      <tp>
        <v>140287</v>
        <stp/>
        <stp>ContractData</stp>
        <stp>QOX26</stp>
        <stp>POI</stp>
        <tr r="G14" s="2"/>
      </tp>
      <tp>
        <v>40753</v>
        <stp/>
        <stp>ContractData</stp>
        <stp>QOK27</stp>
        <stp>COI</stp>
        <tr r="L24" s="2"/>
        <tr r="L24" s="2"/>
        <tr r="F26" s="2"/>
      </tp>
      <tp>
        <v>31471</v>
        <stp/>
        <stp>ContractData</stp>
        <stp>QOX27</stp>
        <stp>POI</stp>
        <tr r="G38" s="2"/>
      </tp>
      <tp>
        <v>5585</v>
        <stp/>
        <stp>ContractData</stp>
        <stp>QOK28</stp>
        <stp>COI</stp>
        <tr r="L48" s="2"/>
        <tr r="L48" s="2"/>
        <tr r="F50" s="2"/>
      </tp>
      <tp>
        <v>4251</v>
        <stp/>
        <stp>ContractData</stp>
        <stp>QOX28</stp>
        <stp>POI</stp>
        <tr r="G62" s="2"/>
      </tp>
      <tp>
        <v>730</v>
        <stp/>
        <stp>ContractData</stp>
        <stp>QOK29</stp>
        <stp>COI</stp>
        <tr r="L72" s="2"/>
        <tr r="L72" s="2"/>
        <tr r="F74" s="2"/>
      </tp>
      <tp>
        <v>3</v>
        <stp/>
        <stp>ContractData</stp>
        <stp>QOX29</stp>
        <stp>POI</stp>
        <tr r="G86" s="2"/>
      </tp>
      <tp>
        <v>480</v>
        <stp/>
        <stp>ContractData</stp>
        <stp>QOK30</stp>
        <stp>COI</stp>
        <tr r="L96" s="2"/>
        <tr r="L96" s="2"/>
        <tr r="F98" s="2"/>
      </tp>
      <tp>
        <v>0</v>
        <stp/>
        <stp>ContractData</stp>
        <stp>QOX30</stp>
        <stp>POI</stp>
        <tr r="G110" s="2"/>
      </tp>
      <tp>
        <v>0</v>
        <stp/>
        <stp>ContractData</stp>
        <stp>QOK31</stp>
        <stp>COI</stp>
        <tr r="F122" s="2"/>
        <tr r="L120" s="2"/>
        <tr r="L120" s="2"/>
      </tp>
      <tp>
        <v>0</v>
        <stp/>
        <stp>ContractData</stp>
        <stp>QOX31</stp>
        <stp>POI</stp>
        <tr r="G134" s="2"/>
      </tp>
      <tp>
        <v>0</v>
        <stp/>
        <stp>ContractData</stp>
        <stp>QOK32</stp>
        <stp>COI</stp>
        <tr r="L144" s="2"/>
        <tr r="L144" s="2"/>
        <tr r="F146" s="2"/>
      </tp>
      <tp>
        <v>0</v>
        <stp/>
        <stp>ContractData</stp>
        <stp>QOX32</stp>
        <stp>POI</stp>
        <tr r="G158" s="2"/>
      </tp>
      <tp t="s">
        <v>ICE Brent Crude Calendar Spread 1, (1*QOZ30-1*QOF31)</v>
        <stp/>
        <stp>ContractData</stp>
        <stp>QOS1Z30</stp>
        <stp>LongDescription</stp>
        <tr r="H112" s="2"/>
      </tp>
      <tp t="s">
        <v>ICE Brent Crude Calendar Spread 1, (1*QOZ31-1*QOF32)</v>
        <stp/>
        <stp>ContractData</stp>
        <stp>QOS1Z31</stp>
        <stp>LongDescription</stp>
        <tr r="H136" s="2"/>
      </tp>
      <tp t="s">
        <v>ICE Brent Crude Calendar Spread 1, (1*QOZ32-1*QOF33)</v>
        <stp/>
        <stp>ContractData</stp>
        <stp>QOS1Z32</stp>
        <stp>LongDescription</stp>
        <tr r="H160" s="2"/>
      </tp>
      <tp t="s">
        <v>ICE Brent Crude Calendar Spread 1, (1*QOZ28-1*QOF29)</v>
        <stp/>
        <stp>ContractData</stp>
        <stp>QOS1Z28</stp>
        <stp>LongDescription</stp>
        <tr r="H64" s="2"/>
      </tp>
      <tp t="s">
        <v>ICE Brent Crude Calendar Spread 1, (1*QOZ29-1*QOF30)</v>
        <stp/>
        <stp>ContractData</stp>
        <stp>QOS1Z29</stp>
        <stp>LongDescription</stp>
        <tr r="H88" s="2"/>
      </tp>
      <tp t="s">
        <v>ICE Brent Crude Calendar Spread 1, (1*QOZ26-1*QOF27)</v>
        <stp/>
        <stp>ContractData</stp>
        <stp>QOS1Z26</stp>
        <stp>LongDescription</stp>
        <tr r="H16" s="2"/>
      </tp>
      <tp t="s">
        <v>ICE Brent Crude Calendar Spread 1, (1*QOZ27-1*QOF28)</v>
        <stp/>
        <stp>ContractData</stp>
        <stp>QOS1Z27</stp>
        <stp>LongDescription</stp>
        <tr r="H40" s="2"/>
      </tp>
      <tp>
        <v>42363</v>
        <stp/>
        <stp>ContractData</stp>
        <stp>QOJ27</stp>
        <stp>COI</stp>
        <tr r="L22" s="2"/>
        <tr r="L22" s="2"/>
        <tr r="F24" s="2"/>
      </tp>
      <tp>
        <v>4753</v>
        <stp/>
        <stp>ContractData</stp>
        <stp>QOJ28</stp>
        <stp>COI</stp>
        <tr r="L46" s="2"/>
        <tr r="L46" s="2"/>
        <tr r="F48" s="2"/>
      </tp>
      <tp>
        <v>46</v>
        <stp/>
        <stp>ContractData</stp>
        <stp>QOJ29</stp>
        <stp>COI</stp>
        <tr r="L70" s="2"/>
        <tr r="L70" s="2"/>
        <tr r="F72" s="2"/>
      </tp>
      <tp>
        <v>10</v>
        <stp/>
        <stp>ContractData</stp>
        <stp>QOJ30</stp>
        <stp>COI</stp>
        <tr r="L94" s="2"/>
        <tr r="L94" s="2"/>
        <tr r="F96" s="2"/>
      </tp>
      <tp>
        <v>0</v>
        <stp/>
        <stp>ContractData</stp>
        <stp>QOJ31</stp>
        <stp>COI</stp>
        <tr r="L118" s="2"/>
        <tr r="L118" s="2"/>
        <tr r="F120" s="2"/>
      </tp>
      <tp>
        <v>0</v>
        <stp/>
        <stp>ContractData</stp>
        <stp>QOJ32</stp>
        <stp>COI</stp>
        <tr r="L142" s="2"/>
        <tr r="L142" s="2"/>
        <tr r="F144" s="2"/>
      </tp>
      <tp>
        <v>242449</v>
        <stp/>
        <stp>ContractData</stp>
        <stp>QOZ26</stp>
        <stp>POI</stp>
        <tr r="G16" s="2"/>
      </tp>
      <tp>
        <v>173430</v>
        <stp/>
        <stp>ContractData</stp>
        <stp>QOZ27</stp>
        <stp>POI</stp>
        <tr r="G40" s="2"/>
      </tp>
      <tp>
        <v>99712</v>
        <stp/>
        <stp>ContractData</stp>
        <stp>QOZ28</stp>
        <stp>POI</stp>
        <tr r="G64" s="2"/>
      </tp>
      <tp>
        <v>42139</v>
        <stp/>
        <stp>ContractData</stp>
        <stp>QOZ29</stp>
        <stp>POI</stp>
        <tr r="G88" s="2"/>
      </tp>
      <tp>
        <v>14174</v>
        <stp/>
        <stp>ContractData</stp>
        <stp>QOZ30</stp>
        <stp>POI</stp>
        <tr r="G112" s="2"/>
      </tp>
      <tp>
        <v>789</v>
        <stp/>
        <stp>ContractData</stp>
        <stp>QOZ31</stp>
        <stp>POI</stp>
        <tr r="G136" s="2"/>
      </tp>
      <tp>
        <v>6</v>
        <stp/>
        <stp>ContractData</stp>
        <stp>QOZ32</stp>
        <stp>POI</stp>
        <tr r="G160" s="2"/>
      </tp>
      <tp t="s">
        <v>ICE Brent Crude Calendar Spread 1, (1*QOX30-1*QOZ30)</v>
        <stp/>
        <stp>ContractData</stp>
        <stp>QOS1X30</stp>
        <stp>LongDescription</stp>
        <tr r="H110" s="2"/>
      </tp>
      <tp t="s">
        <v>ICE Brent Crude Calendar Spread 1, (1*QOX31-1*QOZ31)</v>
        <stp/>
        <stp>ContractData</stp>
        <stp>QOS1X31</stp>
        <stp>LongDescription</stp>
        <tr r="H134" s="2"/>
      </tp>
      <tp t="s">
        <v>ICE Brent Crude Calendar Spread 1, (1*QOX32-1*QOZ32)</v>
        <stp/>
        <stp>ContractData</stp>
        <stp>QOS1X32</stp>
        <stp>LongDescription</stp>
        <tr r="H158" s="2"/>
      </tp>
      <tp t="s">
        <v>ICE Brent Crude Calendar Spread 1, (1*QOX28-1*QOZ28)</v>
        <stp/>
        <stp>ContractData</stp>
        <stp>QOS1X28</stp>
        <stp>LongDescription</stp>
        <tr r="H62" s="2"/>
      </tp>
      <tp t="s">
        <v>ICE Brent Crude Calendar Spread 1, (1*QOX29-1*QOZ29)</v>
        <stp/>
        <stp>ContractData</stp>
        <stp>QOS1X29</stp>
        <stp>LongDescription</stp>
        <tr r="H86" s="2"/>
      </tp>
      <tp t="s">
        <v>ICE Brent Crude Calendar Spread 1, (1*QOX26-1*QOZ26)</v>
        <stp/>
        <stp>ContractData</stp>
        <stp>QOS1X26</stp>
        <stp>LongDescription</stp>
        <tr r="H14" s="2"/>
      </tp>
      <tp t="s">
        <v>ICE Brent Crude Calendar Spread 1, (1*QOX27-1*QOZ27)</v>
        <stp/>
        <stp>ContractData</stp>
        <stp>QOS1X27</stp>
        <stp>LongDescription</stp>
        <tr r="H38" s="2"/>
      </tp>
      <tp>
        <v>74534</v>
        <stp/>
        <stp>ContractData</stp>
        <stp>QOH27</stp>
        <stp>COI</stp>
        <tr r="L20" s="2"/>
        <tr r="L20" s="2"/>
        <tr r="F22" s="2"/>
      </tp>
      <tp>
        <v>15485</v>
        <stp/>
        <stp>ContractData</stp>
        <stp>QOH28</stp>
        <stp>COI</stp>
        <tr r="L44" s="2"/>
        <tr r="L44" s="2"/>
        <tr r="F46" s="2"/>
      </tp>
      <tp>
        <v>4977</v>
        <stp/>
        <stp>ContractData</stp>
        <stp>QOH29</stp>
        <stp>COI</stp>
        <tr r="L68" s="2"/>
        <tr r="L68" s="2"/>
        <tr r="F70" s="2"/>
      </tp>
      <tp>
        <v>1</v>
        <stp/>
        <stp>ContractData</stp>
        <stp>QOH30</stp>
        <stp>COI</stp>
        <tr r="L92" s="2"/>
        <tr r="L92" s="2"/>
        <tr r="F94" s="2"/>
      </tp>
      <tp>
        <v>0</v>
        <stp/>
        <stp>ContractData</stp>
        <stp>QOH31</stp>
        <stp>COI</stp>
        <tr r="F118" s="2"/>
        <tr r="L116" s="2"/>
        <tr r="L116" s="2"/>
      </tp>
      <tp>
        <v>0</v>
        <stp/>
        <stp>ContractData</stp>
        <stp>QOH32</stp>
        <stp>COI</stp>
        <tr r="L140" s="2"/>
        <tr r="L140" s="2"/>
        <tr r="F142" s="2"/>
      </tp>
      <tp>
        <v>77135</v>
        <stp/>
        <stp>ContractData</stp>
        <stp>QOG27</stp>
        <stp>COI</stp>
        <tr r="F20" s="2"/>
        <tr r="L18" s="2"/>
        <tr r="L18" s="2"/>
      </tp>
      <tp>
        <v>21652</v>
        <stp/>
        <stp>ContractData</stp>
        <stp>QOG28</stp>
        <stp>COI</stp>
        <tr r="L42" s="2"/>
        <tr r="L42" s="2"/>
        <tr r="F44" s="2"/>
      </tp>
      <tp>
        <v>3574</v>
        <stp/>
        <stp>ContractData</stp>
        <stp>QOG29</stp>
        <stp>COI</stp>
        <tr r="L66" s="2"/>
        <tr r="L66" s="2"/>
        <tr r="F68" s="2"/>
      </tp>
      <tp>
        <v>2</v>
        <stp/>
        <stp>ContractData</stp>
        <stp>QOG30</stp>
        <stp>COI</stp>
        <tr r="L90" s="2"/>
        <tr r="L90" s="2"/>
        <tr r="F92" s="2"/>
      </tp>
      <tp>
        <v>0</v>
        <stp/>
        <stp>ContractData</stp>
        <stp>QOG31</stp>
        <stp>COI</stp>
        <tr r="L114" s="2"/>
        <tr r="L114" s="2"/>
        <tr r="F116" s="2"/>
      </tp>
      <tp>
        <v>0</v>
        <stp/>
        <stp>ContractData</stp>
        <stp>QOG32</stp>
        <stp>COI</stp>
        <tr r="L138" s="2"/>
        <tr r="L138" s="2"/>
        <tr r="F140" s="2"/>
      </tp>
      <tp>
        <v>0</v>
        <stp/>
        <stp>ContractData</stp>
        <stp>QOG33</stp>
        <stp>COI</stp>
        <tr r="L162" s="2"/>
        <tr r="L162" s="2"/>
      </tp>
      <tp t="s">
        <v>ICE Brent Crude Calendar Spread 1, (1*QOV30-1*QOX30)</v>
        <stp/>
        <stp>ContractData</stp>
        <stp>QOS1V30</stp>
        <stp>LongDescription</stp>
        <tr r="H108" s="2"/>
      </tp>
      <tp t="s">
        <v>ICE Brent Crude Calendar Spread 1, (1*QOV31-1*QOX31)</v>
        <stp/>
        <stp>ContractData</stp>
        <stp>QOS1V31</stp>
        <stp>LongDescription</stp>
        <tr r="H132" s="2"/>
      </tp>
      <tp t="s">
        <v>ICE Brent Crude Calendar Spread 1, (1*QOV32-1*QOX32)</v>
        <stp/>
        <stp>ContractData</stp>
        <stp>QOS1V32</stp>
        <stp>LongDescription</stp>
        <tr r="H156" s="2"/>
      </tp>
      <tp t="s">
        <v>ICE Brent Crude Calendar Spread 1, (1*QOV28-1*QOX28)</v>
        <stp/>
        <stp>ContractData</stp>
        <stp>QOS1V28</stp>
        <stp>LongDescription</stp>
        <tr r="H60" s="2"/>
      </tp>
      <tp t="s">
        <v>ICE Brent Crude Calendar Spread 1, (1*QOV29-1*QOX29)</v>
        <stp/>
        <stp>ContractData</stp>
        <stp>QOS1V29</stp>
        <stp>LongDescription</stp>
        <tr r="H84" s="2"/>
      </tp>
      <tp t="s">
        <v>ICE Brent Crude Calendar Spread 1, (1*QOV26-1*QOX26)</v>
        <stp/>
        <stp>ContractData</stp>
        <stp>QOS1V26</stp>
        <stp>LongDescription</stp>
        <tr r="H12" s="2"/>
      </tp>
      <tp t="s">
        <v>ICE Brent Crude Calendar Spread 1, (1*QOV27-1*QOX27)</v>
        <stp/>
        <stp>ContractData</stp>
        <stp>QOS1V27</stp>
        <stp>LongDescription</stp>
        <tr r="H36" s="2"/>
      </tp>
      <tp t="s">
        <v>OCT</v>
        <stp/>
        <stp>ContractData</stp>
        <stp>QOS1??4</stp>
        <stp>Contractmonth</stp>
        <tr r="H12" s="1"/>
        <tr r="H12" s="1"/>
        <tr r="H12" s="1"/>
        <tr r="H12" s="1"/>
      </tp>
      <tp>
        <v>272505</v>
        <stp/>
        <stp>ContractData</stp>
        <stp>QOU26</stp>
        <stp>POI</stp>
        <tr r="G10" s="2"/>
      </tp>
      <tp>
        <v>86170</v>
        <stp/>
        <stp>ContractData</stp>
        <stp>QOF27</stp>
        <stp>COI</stp>
        <tr r="L16" s="2"/>
        <tr r="L16" s="2"/>
        <tr r="F18" s="2"/>
      </tp>
      <tp>
        <v>48098</v>
        <stp/>
        <stp>ContractData</stp>
        <stp>QOU27</stp>
        <stp>POI</stp>
        <tr r="G34" s="2"/>
      </tp>
      <tp>
        <v>31165</v>
        <stp/>
        <stp>ContractData</stp>
        <stp>QOF28</stp>
        <stp>COI</stp>
        <tr r="L40" s="2"/>
        <tr r="L40" s="2"/>
        <tr r="F42" s="2"/>
      </tp>
      <tp>
        <v>9202</v>
        <stp/>
        <stp>ContractData</stp>
        <stp>QOU28</stp>
        <stp>POI</stp>
        <tr r="G58" s="2"/>
      </tp>
      <tp>
        <v>3319</v>
        <stp/>
        <stp>ContractData</stp>
        <stp>QOF29</stp>
        <stp>COI</stp>
        <tr r="L64" s="2"/>
        <tr r="L64" s="2"/>
        <tr r="F66" s="2"/>
      </tp>
      <tp>
        <v>0</v>
        <stp/>
        <stp>ContractData</stp>
        <stp>QOU29</stp>
        <stp>POI</stp>
        <tr r="G82" s="2"/>
      </tp>
      <tp>
        <v>18</v>
        <stp/>
        <stp>ContractData</stp>
        <stp>QOF30</stp>
        <stp>COI</stp>
        <tr r="L88" s="2"/>
        <tr r="L88" s="2"/>
        <tr r="F90" s="2"/>
      </tp>
      <tp>
        <v>8</v>
        <stp/>
        <stp>ContractData</stp>
        <stp>QOU30</stp>
        <stp>POI</stp>
        <tr r="G106" s="2"/>
      </tp>
      <tp>
        <v>0</v>
        <stp/>
        <stp>ContractData</stp>
        <stp>QOF31</stp>
        <stp>COI</stp>
        <tr r="L112" s="2"/>
        <tr r="L112" s="2"/>
        <tr r="F114" s="2"/>
      </tp>
      <tp>
        <v>0</v>
        <stp/>
        <stp>ContractData</stp>
        <stp>QOU31</stp>
        <stp>POI</stp>
        <tr r="G130" s="2"/>
      </tp>
      <tp>
        <v>0</v>
        <stp/>
        <stp>ContractData</stp>
        <stp>QOF32</stp>
        <stp>COI</stp>
        <tr r="L136" s="2"/>
        <tr r="L136" s="2"/>
        <tr r="F138" s="2"/>
      </tp>
      <tp>
        <v>0</v>
        <stp/>
        <stp>ContractData</stp>
        <stp>QOU32</stp>
        <stp>POI</stp>
        <tr r="G154" s="2"/>
      </tp>
      <tp>
        <v>0</v>
        <stp/>
        <stp>ContractData</stp>
        <stp>QOF33</stp>
        <stp>COI</stp>
        <tr r="F162" s="2"/>
        <tr r="L160" s="2"/>
        <tr r="L160" s="2"/>
      </tp>
      <tp t="s">
        <v>NOV</v>
        <stp/>
        <stp>ContractData</stp>
        <stp>QOS1??5</stp>
        <stp>Contractmonth</stp>
        <tr r="H14" s="1"/>
        <tr r="H14" s="1"/>
        <tr r="H14" s="1"/>
        <tr r="H14" s="1"/>
      </tp>
      <tp>
        <v>138052</v>
        <stp/>
        <stp>ContractData</stp>
        <stp>QOV26</stp>
        <stp>POI</stp>
        <tr r="G12" s="2"/>
      </tp>
      <tp>
        <v>23531</v>
        <stp/>
        <stp>ContractData</stp>
        <stp>QOV27</stp>
        <stp>POI</stp>
        <tr r="G36" s="2"/>
      </tp>
      <tp>
        <v>3490</v>
        <stp/>
        <stp>ContractData</stp>
        <stp>QOV28</stp>
        <stp>POI</stp>
        <tr r="G60" s="2"/>
      </tp>
      <tp>
        <v>480</v>
        <stp/>
        <stp>ContractData</stp>
        <stp>QOV29</stp>
        <stp>POI</stp>
        <tr r="G84" s="2"/>
      </tp>
      <tp>
        <v>8</v>
        <stp/>
        <stp>ContractData</stp>
        <stp>QOV30</stp>
        <stp>POI</stp>
        <tr r="G108" s="2"/>
      </tp>
      <tp>
        <v>0</v>
        <stp/>
        <stp>ContractData</stp>
        <stp>QOV31</stp>
        <stp>POI</stp>
        <tr r="G132" s="2"/>
      </tp>
      <tp>
        <v>0</v>
        <stp/>
        <stp>ContractData</stp>
        <stp>QOV32</stp>
        <stp>POI</stp>
        <tr r="G156" s="2"/>
      </tp>
      <tp t="s">
        <v>ICE Brent Crude Calendar Spread 1, (1*QOU30-1*QOV30)</v>
        <stp/>
        <stp>ContractData</stp>
        <stp>QOS1U30</stp>
        <stp>LongDescription</stp>
        <tr r="H106" s="2"/>
      </tp>
      <tp t="s">
        <v>ICE Brent Crude Calendar Spread 1, (1*QOU31-1*QOV31)</v>
        <stp/>
        <stp>ContractData</stp>
        <stp>QOS1U31</stp>
        <stp>LongDescription</stp>
        <tr r="H130" s="2"/>
      </tp>
      <tp t="s">
        <v>ICE Brent Crude Calendar Spread 1, (1*QOU32-1*QOV32)</v>
        <stp/>
        <stp>ContractData</stp>
        <stp>QOS1U32</stp>
        <stp>LongDescription</stp>
        <tr r="H154" s="2"/>
      </tp>
      <tp t="s">
        <v>ICE Brent Crude Calendar Spread 1, (1*QOU28-1*QOV28)</v>
        <stp/>
        <stp>ContractData</stp>
        <stp>QOS1U28</stp>
        <stp>LongDescription</stp>
        <tr r="H58" s="2"/>
      </tp>
      <tp t="s">
        <v>ICE Brent Crude Calendar Spread 1, (1*QOU29-1*QOV29)</v>
        <stp/>
        <stp>ContractData</stp>
        <stp>QOS1U29</stp>
        <stp>LongDescription</stp>
        <tr r="H82" s="2"/>
      </tp>
      <tp t="s">
        <v>ICE Brent Crude Calendar Spread 1, (1*QOU26-1*QOV26)</v>
        <stp/>
        <stp>ContractData</stp>
        <stp>QOS1U26</stp>
        <stp>LongDescription</stp>
        <tr r="H10" s="2"/>
      </tp>
      <tp t="s">
        <v>ICE Brent Crude Calendar Spread 1, (1*QOU27-1*QOV27)</v>
        <stp/>
        <stp>ContractData</stp>
        <stp>QOS1U27</stp>
        <stp>LongDescription</stp>
        <tr r="H34" s="2"/>
      </tp>
      <tp>
        <v>379320</v>
        <stp/>
        <stp>ContractData</stp>
        <stp>QOQ26</stp>
        <stp>POI</stp>
        <tr r="G8" s="2"/>
      </tp>
      <tp>
        <v>27345</v>
        <stp/>
        <stp>ContractData</stp>
        <stp>QOQ27</stp>
        <stp>POI</stp>
        <tr r="G32" s="2"/>
      </tp>
      <tp>
        <v>2514</v>
        <stp/>
        <stp>ContractData</stp>
        <stp>QOQ28</stp>
        <stp>POI</stp>
        <tr r="G56" s="2"/>
      </tp>
      <tp>
        <v>0</v>
        <stp/>
        <stp>ContractData</stp>
        <stp>QOQ29</stp>
        <stp>POI</stp>
        <tr r="G80" s="2"/>
      </tp>
      <tp>
        <v>11</v>
        <stp/>
        <stp>ContractData</stp>
        <stp>QOQ30</stp>
        <stp>POI</stp>
        <tr r="G104" s="2"/>
      </tp>
      <tp>
        <v>0</v>
        <stp/>
        <stp>ContractData</stp>
        <stp>QOQ31</stp>
        <stp>POI</stp>
        <tr r="G128" s="2"/>
      </tp>
      <tp>
        <v>0</v>
        <stp/>
        <stp>ContractData</stp>
        <stp>QOQ32</stp>
        <stp>POI</stp>
        <tr r="G152" s="2"/>
      </tp>
      <tp t="s">
        <v>JUL</v>
        <stp/>
        <stp>ContractData</stp>
        <stp>QOS1??1</stp>
        <stp>Contractmonth</stp>
        <tr r="H6" s="1"/>
        <tr r="H6" s="1"/>
        <tr r="H6" s="1"/>
        <tr r="H6" s="1"/>
      </tp>
      <tp t="s">
        <v>AUG</v>
        <stp/>
        <stp>ContractData</stp>
        <stp>QOS1??2</stp>
        <stp>Contractmonth</stp>
        <tr r="H8" s="1"/>
        <tr r="H8" s="1"/>
        <tr r="H8" s="1"/>
        <tr r="H8" s="1"/>
      </tp>
      <tp>
        <v>13</v>
        <stp/>
        <stp>StudyData</stp>
        <stp>Vol(QOS1??10) when (LocalDay(QOS1??10)=13 and LocalHour(QOS1??10)=11 and LocalMinute(QOS1??10)=0)</stp>
        <stp>Bar</stp>
        <stp/>
        <stp>Vol</stp>
        <stp>30</stp>
        <stp>0</stp>
        <tr r="AA25" s="1"/>
      </tp>
      <tp>
        <v>21</v>
        <stp/>
        <stp>StudyData</stp>
        <stp>Vol(QOS1??11) when (LocalDay(QOS1??11)=13 and LocalHour(QOS1??11)=11 and LocalMinute(QOS1??11)=0)</stp>
        <stp>Bar</stp>
        <stp/>
        <stp>Vol</stp>
        <stp>30</stp>
        <stp>0</stp>
        <tr r="AA27" s="1"/>
      </tp>
      <tp>
        <v>40</v>
        <stp/>
        <stp>StudyData</stp>
        <stp>Vol(QOS1??12) when (LocalDay(QOS1??12)=13 and LocalHour(QOS1??12)=11 and LocalMinute(QOS1??12)=0)</stp>
        <stp>Bar</stp>
        <stp/>
        <stp>Vol</stp>
        <stp>30</stp>
        <stp>0</stp>
        <tr r="AA29" s="1"/>
      </tp>
      <tp>
        <v>8</v>
        <stp/>
        <stp>StudyData</stp>
        <stp>Vol(QOS1??13) when (LocalDay(QOS1??13)=13 and LocalHour(QOS1??13)=11 and LocalMinute(QOS1??13)=0)</stp>
        <stp>Bar</stp>
        <stp/>
        <stp>Vol</stp>
        <stp>30</stp>
        <stp>0</stp>
        <tr r="AA32" s="1"/>
      </tp>
      <tp>
        <v>1</v>
        <stp/>
        <stp>StudyData</stp>
        <stp>Vol(QOS1??14) when (LocalDay(QOS1??14)=13 and LocalHour(QOS1??14)=11 and LocalMinute(QOS1??14)=0)</stp>
        <stp>Bar</stp>
        <stp/>
        <stp>Vol</stp>
        <stp>30</stp>
        <stp>0</stp>
        <tr r="AA34" s="1"/>
      </tp>
      <tp>
        <v>3</v>
        <stp/>
        <stp>StudyData</stp>
        <stp>Vol(QOS1??15) when (LocalDay(QOS1??15)=13 and LocalHour(QOS1??15)=11 and LocalMinute(QOS1??15)=0)</stp>
        <stp>Bar</stp>
        <stp/>
        <stp>Vol</stp>
        <stp>30</stp>
        <stp>0</stp>
        <tr r="AA36" s="1"/>
      </tp>
      <tp>
        <v>14</v>
        <stp/>
        <stp>StudyData</stp>
        <stp>Vol(QOS1??16) when (LocalDay(QOS1??16)=13 and LocalHour(QOS1??16)=11 and LocalMinute(QOS1??16)=0)</stp>
        <stp>Bar</stp>
        <stp/>
        <stp>Vol</stp>
        <stp>30</stp>
        <stp>0</stp>
        <tr r="AA38" s="1"/>
      </tp>
      <tp>
        <v>9</v>
        <stp/>
        <stp>StudyData</stp>
        <stp>Vol(QOS1??17) when (LocalDay(QOS1??17)=13 and LocalHour(QOS1??17)=11 and LocalMinute(QOS1??17)=0)</stp>
        <stp>Bar</stp>
        <stp/>
        <stp>Vol</stp>
        <stp>30</stp>
        <stp>0</stp>
        <tr r="AA40" s="1"/>
      </tp>
      <tp>
        <v>27</v>
        <stp/>
        <stp>StudyData</stp>
        <stp>Vol(QOS1??18) when (LocalDay(QOS1??18)=13 and LocalHour(QOS1??18)=11 and LocalMinute(QOS1??18)=0)</stp>
        <stp>Bar</stp>
        <stp/>
        <stp>Vol</stp>
        <stp>30</stp>
        <stp>0</stp>
        <tr r="AA42" s="1"/>
      </tp>
      <tp>
        <v>1</v>
        <stp/>
        <stp>StudyData</stp>
        <stp>Vol(QOS1??19) when (LocalDay(QOS1??19)=13 and LocalHour(QOS1??19)=11 and LocalMinute(QOS1??19)=0)</stp>
        <stp>Bar</stp>
        <stp/>
        <stp>Vol</stp>
        <stp>30</stp>
        <stp>0</stp>
        <tr r="AA45" s="1"/>
      </tp>
      <tp>
        <v>4</v>
        <stp/>
        <stp>StudyData</stp>
        <stp>Vol(QOS1??20) when (LocalDay(QOS1??20)=13 and LocalHour(QOS1??20)=11 and LocalMinute(QOS1??20)=0)</stp>
        <stp>Bar</stp>
        <stp/>
        <stp>Vol</stp>
        <stp>30</stp>
        <stp>0</stp>
        <tr r="AA47" s="1"/>
      </tp>
      <tp>
        <v>1</v>
        <stp/>
        <stp>StudyData</stp>
        <stp>Vol(QOS1??21) when (LocalDay(QOS1??21)=13 and LocalHour(QOS1??21)=11 and LocalMinute(QOS1??21)=0)</stp>
        <stp>Bar</stp>
        <stp/>
        <stp>Vol</stp>
        <stp>30</stp>
        <stp>0</stp>
        <tr r="AA49" s="1"/>
      </tp>
      <tp>
        <v>83</v>
        <stp/>
        <stp>StudyData</stp>
        <stp>Vol(QOS1??22) when (LocalDay(QOS1??22)=13 and LocalHour(QOS1??22)=11 and LocalMinute(QOS1??22)=0)</stp>
        <stp>Bar</stp>
        <stp/>
        <stp>Vol</stp>
        <stp>30</stp>
        <stp>0</stp>
        <tr r="AA51" s="1"/>
      </tp>
      <tp>
        <v>3</v>
        <stp/>
        <stp>StudyData</stp>
        <stp>Vol(QOS1??23) when (LocalDay(QOS1??23)=13 and LocalHour(QOS1??23)=11 and LocalMinute(QOS1??23)=0)</stp>
        <stp>Bar</stp>
        <stp/>
        <stp>Vol</stp>
        <stp>30</stp>
        <stp>0</stp>
        <tr r="AA53" s="1"/>
      </tp>
      <tp>
        <v>5</v>
        <stp/>
        <stp>StudyData</stp>
        <stp>Vol(QOS1??24) when (LocalDay(QOS1??24)=13 and LocalHour(QOS1??24)=11 and LocalMinute(QOS1??24)=0)</stp>
        <stp>Bar</stp>
        <stp/>
        <stp>Vol</stp>
        <stp>30</stp>
        <stp>0</stp>
        <tr r="AA55" s="1"/>
      </tp>
      <tp>
        <v>24</v>
        <stp/>
        <stp>StudyData</stp>
        <stp>Vol(QOS1??25) when (LocalDay(QOS1??25)=13 and LocalHour(QOS1??25)=11 and LocalMinute(QOS1??25)=0)</stp>
        <stp>Bar</stp>
        <stp/>
        <stp>Vol</stp>
        <stp>30</stp>
        <stp>0</stp>
        <tr r="AA58" s="1"/>
      </tp>
      <tp>
        <v>12</v>
        <stp/>
        <stp>StudyData</stp>
        <stp>Vol(QOS1??26) when (LocalDay(QOS1??26)=13 and LocalHour(QOS1??26)=11 and LocalMinute(QOS1??26)=0)</stp>
        <stp>Bar</stp>
        <stp/>
        <stp>Vol</stp>
        <stp>30</stp>
        <stp>0</stp>
        <tr r="AA60" s="1"/>
      </tp>
      <tp>
        <v>8</v>
        <stp/>
        <stp>StudyData</stp>
        <stp>Vol(QOS1??27) when (LocalDay(QOS1??27)=13 and LocalHour(QOS1??27)=11 and LocalMinute(QOS1??27)=0)</stp>
        <stp>Bar</stp>
        <stp/>
        <stp>Vol</stp>
        <stp>30</stp>
        <stp>0</stp>
        <tr r="AA62" s="1"/>
      </tp>
      <tp>
        <v>50</v>
        <stp/>
        <stp>StudyData</stp>
        <stp>Vol(QOS1??28) when (LocalDay(QOS1??28)=13 and LocalHour(QOS1??28)=11 and LocalMinute(QOS1??28)=0)</stp>
        <stp>Bar</stp>
        <stp/>
        <stp>Vol</stp>
        <stp>30</stp>
        <stp>0</stp>
        <tr r="AA64" s="1"/>
      </tp>
      <tp>
        <v>16</v>
        <stp/>
        <stp>StudyData</stp>
        <stp>Vol(QOS1??29) when (LocalDay(QOS1??29)=13 and LocalHour(QOS1??29)=11 and LocalMinute(QOS1??29)=0)</stp>
        <stp>Bar</stp>
        <stp/>
        <stp>Vol</stp>
        <stp>30</stp>
        <stp>0</stp>
        <tr r="AA66" s="1"/>
      </tp>
      <tp>
        <v>5</v>
        <stp/>
        <stp>StudyData</stp>
        <stp>Vol(QOS1??30) when (LocalDay(QOS1??30)=13 and LocalHour(QOS1??30)=11 and LocalMinute(QOS1??30)=0)</stp>
        <stp>Bar</stp>
        <stp/>
        <stp>Vol</stp>
        <stp>30</stp>
        <stp>0</stp>
        <tr r="AA68" s="1"/>
      </tp>
      <tp>
        <v>10</v>
        <stp/>
        <stp>StudyData</stp>
        <stp>Vol(QOS1??31) when (LocalDay(QOS1??31)=13 and LocalHour(QOS1??31)=11 and LocalMinute(QOS1??31)=0)</stp>
        <stp>Bar</stp>
        <stp/>
        <stp>Vol</stp>
        <stp>30</stp>
        <stp>0</stp>
        <tr r="AA71" s="1"/>
      </tp>
      <tp>
        <v>6</v>
        <stp/>
        <stp>StudyData</stp>
        <stp>Vol(QOS1??32) when (LocalDay(QOS1??32)=13 and LocalHour(QOS1??32)=11 and LocalMinute(QOS1??32)=0)</stp>
        <stp>Bar</stp>
        <stp/>
        <stp>Vol</stp>
        <stp>30</stp>
        <stp>0</stp>
        <tr r="AA73" s="1"/>
      </tp>
      <tp>
        <v>0</v>
        <stp/>
        <stp>StudyData</stp>
        <stp>Vol(QOS1??33) when (LocalDay(QOS1??33)=13 and LocalHour(QOS1??33)=11 and LocalMinute(QOS1??33)=0)</stp>
        <stp>Bar</stp>
        <stp/>
        <stp>Vol</stp>
        <stp>30</stp>
        <stp>0</stp>
        <tr r="AA75" s="1"/>
      </tp>
      <tp>
        <v>0</v>
        <stp/>
        <stp>StudyData</stp>
        <stp>Vol(QOS1??34) when (LocalDay(QOS1??34)=13 and LocalHour(QOS1??34)=11 and LocalMinute(QOS1??34)=0)</stp>
        <stp>Bar</stp>
        <stp/>
        <stp>Vol</stp>
        <stp>30</stp>
        <stp>0</stp>
        <tr r="AA77" s="1"/>
      </tp>
      <tp>
        <v>0</v>
        <stp/>
        <stp>StudyData</stp>
        <stp>Vol(QOS1??35) when (LocalDay(QOS1??35)=13 and LocalHour(QOS1??35)=11 and LocalMinute(QOS1??35)=0)</stp>
        <stp>Bar</stp>
        <stp/>
        <stp>Vol</stp>
        <stp>30</stp>
        <stp>0</stp>
        <tr r="AA79" s="1"/>
      </tp>
      <tp>
        <v>0</v>
        <stp/>
        <stp>StudyData</stp>
        <stp>Vol(QOS1??36) when (LocalDay(QOS1??36)=13 and LocalHour(QOS1??36)=11 and LocalMinute(QOS1??36)=0)</stp>
        <stp>Bar</stp>
        <stp/>
        <stp>Vol</stp>
        <stp>30</stp>
        <stp>0</stp>
        <tr r="AA81" s="1"/>
      </tp>
      <tp>
        <v>0</v>
        <stp/>
        <stp>StudyData</stp>
        <stp>Vol(QOS1??37) when (LocalDay(QOS1??37)=13 and LocalHour(QOS1??37)=11 and LocalMinute(QOS1??37)=0)</stp>
        <stp>Bar</stp>
        <stp/>
        <stp>Vol</stp>
        <stp>30</stp>
        <stp>0</stp>
        <tr r="AA84" s="1"/>
      </tp>
      <tp>
        <v>0</v>
        <stp/>
        <stp>StudyData</stp>
        <stp>Vol(QOS1??38) when (LocalDay(QOS1??38)=13 and LocalHour(QOS1??38)=11 and LocalMinute(QOS1??38)=0)</stp>
        <stp>Bar</stp>
        <stp/>
        <stp>Vol</stp>
        <stp>30</stp>
        <stp>0</stp>
        <tr r="AA86" s="1"/>
      </tp>
      <tp>
        <v>0</v>
        <stp/>
        <stp>StudyData</stp>
        <stp>Vol(QOS1??39) when (LocalDay(QOS1??39)=13 and LocalHour(QOS1??39)=11 and LocalMinute(QOS1??39)=0)</stp>
        <stp>Bar</stp>
        <stp/>
        <stp>Vol</stp>
        <stp>30</stp>
        <stp>0</stp>
        <tr r="AA88" s="1"/>
      </tp>
      <tp>
        <v>0</v>
        <stp/>
        <stp>StudyData</stp>
        <stp>Vol(QOS1??40) when (LocalDay(QOS1??40)=13 and LocalHour(QOS1??40)=11 and LocalMinute(QOS1??40)=0)</stp>
        <stp>Bar</stp>
        <stp/>
        <stp>Vol</stp>
        <stp>30</stp>
        <stp>0</stp>
        <tr r="AA90" s="1"/>
      </tp>
      <tp>
        <v>0</v>
        <stp/>
        <stp>StudyData</stp>
        <stp>Vol(QOS1??41) when (LocalDay(QOS1??41)=13 and LocalHour(QOS1??41)=11 and LocalMinute(QOS1??41)=0)</stp>
        <stp>Bar</stp>
        <stp/>
        <stp>Vol</stp>
        <stp>30</stp>
        <stp>0</stp>
        <tr r="AA92" s="1"/>
      </tp>
      <tp>
        <v>0</v>
        <stp/>
        <stp>StudyData</stp>
        <stp>Vol(QOS1??42) when (LocalDay(QOS1??42)=13 and LocalHour(QOS1??42)=11 and LocalMinute(QOS1??42)=0)</stp>
        <stp>Bar</stp>
        <stp/>
        <stp>Vol</stp>
        <stp>30</stp>
        <stp>0</stp>
        <tr r="AA94" s="1"/>
      </tp>
      <tp>
        <v>0</v>
        <stp/>
        <stp>StudyData</stp>
        <stp>Vol(QOS1??43) when (LocalDay(QOS1??43)=13 and LocalHour(QOS1??43)=11 and LocalMinute(QOS1??43)=0)</stp>
        <stp>Bar</stp>
        <stp/>
        <stp>Vol</stp>
        <stp>30</stp>
        <stp>0</stp>
        <tr r="AA97" s="1"/>
      </tp>
      <tp>
        <v>0</v>
        <stp/>
        <stp>StudyData</stp>
        <stp>Vol(QOS1??44) when (LocalDay(QOS1??44)=13 and LocalHour(QOS1??44)=11 and LocalMinute(QOS1??44)=0)</stp>
        <stp>Bar</stp>
        <stp/>
        <stp>Vol</stp>
        <stp>30</stp>
        <stp>0</stp>
        <tr r="AA99" s="1"/>
      </tp>
      <tp>
        <v>0</v>
        <stp/>
        <stp>StudyData</stp>
        <stp>Vol(QOS1??45) when (LocalDay(QOS1??45)=13 and LocalHour(QOS1??45)=11 and LocalMinute(QOS1??45)=0)</stp>
        <stp>Bar</stp>
        <stp/>
        <stp>Vol</stp>
        <stp>30</stp>
        <stp>0</stp>
        <tr r="AA101" s="1"/>
      </tp>
      <tp>
        <v>0</v>
        <stp/>
        <stp>StudyData</stp>
        <stp>Vol(QOS1??46) when (LocalDay(QOS1??46)=13 and LocalHour(QOS1??46)=11 and LocalMinute(QOS1??46)=0)</stp>
        <stp>Bar</stp>
        <stp/>
        <stp>Vol</stp>
        <stp>30</stp>
        <stp>0</stp>
        <tr r="AA103" s="1"/>
      </tp>
      <tp>
        <v>0</v>
        <stp/>
        <stp>StudyData</stp>
        <stp>Vol(QOS1??47) when (LocalDay(QOS1??47)=13 and LocalHour(QOS1??47)=11 and LocalMinute(QOS1??47)=0)</stp>
        <stp>Bar</stp>
        <stp/>
        <stp>Vol</stp>
        <stp>30</stp>
        <stp>0</stp>
        <tr r="AA105" s="1"/>
      </tp>
      <tp>
        <v>0</v>
        <stp/>
        <stp>StudyData</stp>
        <stp>Vol(QOS1??48) when (LocalDay(QOS1??48)=13 and LocalHour(QOS1??48)=11 and LocalMinute(QOS1??48)=0)</stp>
        <stp>Bar</stp>
        <stp/>
        <stp>Vol</stp>
        <stp>30</stp>
        <stp>0</stp>
        <tr r="AA107" s="1"/>
      </tp>
      <tp>
        <v>0</v>
        <stp/>
        <stp>StudyData</stp>
        <stp>Vol(QOS1??49) when (LocalDay(QOS1??49)=13 and LocalHour(QOS1??49)=11 and LocalMinute(QOS1??49)=0)</stp>
        <stp>Bar</stp>
        <stp/>
        <stp>Vol</stp>
        <stp>30</stp>
        <stp>0</stp>
        <tr r="AA110" s="1"/>
      </tp>
      <tp>
        <v>0</v>
        <stp/>
        <stp>StudyData</stp>
        <stp>Vol(QOS1??50) when (LocalDay(QOS1??50)=13 and LocalHour(QOS1??50)=11 and LocalMinute(QOS1??50)=0)</stp>
        <stp>Bar</stp>
        <stp/>
        <stp>Vol</stp>
        <stp>30</stp>
        <stp>0</stp>
        <tr r="AA112" s="1"/>
      </tp>
      <tp>
        <v>0</v>
        <stp/>
        <stp>StudyData</stp>
        <stp>Vol(QOS1??51) when (LocalDay(QOS1??51)=13 and LocalHour(QOS1??51)=11 and LocalMinute(QOS1??51)=0)</stp>
        <stp>Bar</stp>
        <stp/>
        <stp>Vol</stp>
        <stp>30</stp>
        <stp>0</stp>
        <tr r="AA114" s="1"/>
      </tp>
      <tp>
        <v>0</v>
        <stp/>
        <stp>StudyData</stp>
        <stp>Vol(QOS1??52) when (LocalDay(QOS1??52)=13 and LocalHour(QOS1??52)=11 and LocalMinute(QOS1??52)=0)</stp>
        <stp>Bar</stp>
        <stp/>
        <stp>Vol</stp>
        <stp>30</stp>
        <stp>0</stp>
        <tr r="AA116" s="1"/>
      </tp>
      <tp>
        <v>0</v>
        <stp/>
        <stp>StudyData</stp>
        <stp>Vol(QOS1??53) when (LocalDay(QOS1??53)=13 and LocalHour(QOS1??53)=11 and LocalMinute(QOS1??53)=0)</stp>
        <stp>Bar</stp>
        <stp/>
        <stp>Vol</stp>
        <stp>30</stp>
        <stp>0</stp>
        <tr r="AA118" s="1"/>
      </tp>
      <tp>
        <v>0</v>
        <stp/>
        <stp>StudyData</stp>
        <stp>Vol(QOS1??54) when (LocalDay(QOS1??54)=13 and LocalHour(QOS1??54)=11 and LocalMinute(QOS1??54)=0)</stp>
        <stp>Bar</stp>
        <stp/>
        <stp>Vol</stp>
        <stp>30</stp>
        <stp>0</stp>
        <tr r="AA120" s="1"/>
      </tp>
      <tp>
        <v>0</v>
        <stp/>
        <stp>StudyData</stp>
        <stp>Vol(QOS1??55) when (LocalDay(QOS1??55)=13 and LocalHour(QOS1??55)=11 and LocalMinute(QOS1??55)=0)</stp>
        <stp>Bar</stp>
        <stp/>
        <stp>Vol</stp>
        <stp>30</stp>
        <stp>0</stp>
        <tr r="AA123" s="1"/>
      </tp>
      <tp>
        <v>0</v>
        <stp/>
        <stp>StudyData</stp>
        <stp>Vol(QOS1??56) when (LocalDay(QOS1??56)=13 and LocalHour(QOS1??56)=11 and LocalMinute(QOS1??56)=0)</stp>
        <stp>Bar</stp>
        <stp/>
        <stp>Vol</stp>
        <stp>30</stp>
        <stp>0</stp>
        <tr r="AA125" s="1"/>
      </tp>
      <tp>
        <v>0</v>
        <stp/>
        <stp>StudyData</stp>
        <stp>Vol(QOS1??57) when (LocalDay(QOS1??57)=13 and LocalHour(QOS1??57)=11 and LocalMinute(QOS1??57)=0)</stp>
        <stp>Bar</stp>
        <stp/>
        <stp>Vol</stp>
        <stp>30</stp>
        <stp>0</stp>
        <tr r="AA127" s="1"/>
      </tp>
      <tp>
        <v>0</v>
        <stp/>
        <stp>StudyData</stp>
        <stp>Vol(QOS1??58) when (LocalDay(QOS1??58)=13 and LocalHour(QOS1??58)=11 and LocalMinute(QOS1??58)=0)</stp>
        <stp>Bar</stp>
        <stp/>
        <stp>Vol</stp>
        <stp>30</stp>
        <stp>0</stp>
        <tr r="AA129" s="1"/>
      </tp>
      <tp>
        <v>0</v>
        <stp/>
        <stp>StudyData</stp>
        <stp>Vol(QOS1??59) when (LocalDay(QOS1??59)=13 and LocalHour(QOS1??59)=11 and LocalMinute(QOS1??59)=0)</stp>
        <stp>Bar</stp>
        <stp/>
        <stp>Vol</stp>
        <stp>30</stp>
        <stp>0</stp>
        <tr r="AA131" s="1"/>
      </tp>
      <tp>
        <v>0</v>
        <stp/>
        <stp>StudyData</stp>
        <stp>Vol(QOS1??60) when (LocalDay(QOS1??60)=13 and LocalHour(QOS1??60)=11 and LocalMinute(QOS1??60)=0)</stp>
        <stp>Bar</stp>
        <stp/>
        <stp>Vol</stp>
        <stp>30</stp>
        <stp>0</stp>
        <tr r="AA133" s="1"/>
      </tp>
      <tp>
        <v>0</v>
        <stp/>
        <stp>StudyData</stp>
        <stp>Vol(QOS1??61) when (LocalDay(QOS1??61)=13 and LocalHour(QOS1??61)=11 and LocalMinute(QOS1??61)=0)</stp>
        <stp>Bar</stp>
        <stp/>
        <stp>Vol</stp>
        <stp>30</stp>
        <stp>0</stp>
        <tr r="AA136" s="1"/>
      </tp>
      <tp>
        <v>0</v>
        <stp/>
        <stp>StudyData</stp>
        <stp>Vol(QOS1??62) when (LocalDay(QOS1??62)=13 and LocalHour(QOS1??62)=11 and LocalMinute(QOS1??62)=0)</stp>
        <stp>Bar</stp>
        <stp/>
        <stp>Vol</stp>
        <stp>30</stp>
        <stp>0</stp>
        <tr r="AA138" s="1"/>
      </tp>
      <tp>
        <v>0</v>
        <stp/>
        <stp>StudyData</stp>
        <stp>Vol(QOS1??63) when (LocalDay(QOS1??63)=13 and LocalHour(QOS1??63)=11 and LocalMinute(QOS1??63)=0)</stp>
        <stp>Bar</stp>
        <stp/>
        <stp>Vol</stp>
        <stp>30</stp>
        <stp>0</stp>
        <tr r="AA140" s="1"/>
      </tp>
      <tp>
        <v>0</v>
        <stp/>
        <stp>StudyData</stp>
        <stp>Vol(QOS1??64) when (LocalDay(QOS1??64)=13 and LocalHour(QOS1??64)=11 and LocalMinute(QOS1??64)=0)</stp>
        <stp>Bar</stp>
        <stp/>
        <stp>Vol</stp>
        <stp>30</stp>
        <stp>0</stp>
        <tr r="AA142" s="1"/>
      </tp>
      <tp>
        <v>0</v>
        <stp/>
        <stp>StudyData</stp>
        <stp>Vol(QOS1??65) when (LocalDay(QOS1??65)=13 and LocalHour(QOS1??65)=11 and LocalMinute(QOS1??65)=0)</stp>
        <stp>Bar</stp>
        <stp/>
        <stp>Vol</stp>
        <stp>30</stp>
        <stp>0</stp>
        <tr r="AA144" s="1"/>
      </tp>
      <tp>
        <v>0</v>
        <stp/>
        <stp>StudyData</stp>
        <stp>Vol(QOS1??66) when (LocalDay(QOS1??66)=13 and LocalHour(QOS1??66)=11 and LocalMinute(QOS1??66)=0)</stp>
        <stp>Bar</stp>
        <stp/>
        <stp>Vol</stp>
        <stp>30</stp>
        <stp>0</stp>
        <tr r="AA146" s="1"/>
      </tp>
      <tp>
        <v>0</v>
        <stp/>
        <stp>StudyData</stp>
        <stp>Vol(QOS1??67) when (LocalDay(QOS1??67)=13 and LocalHour(QOS1??67)=11 and LocalMinute(QOS1??67)=0)</stp>
        <stp>Bar</stp>
        <stp/>
        <stp>Vol</stp>
        <stp>30</stp>
        <stp>0</stp>
        <tr r="AA149" s="1"/>
      </tp>
      <tp>
        <v>0</v>
        <stp/>
        <stp>StudyData</stp>
        <stp>Vol(QOS1??68) when (LocalDay(QOS1??68)=13 and LocalHour(QOS1??68)=11 and LocalMinute(QOS1??68)=0)</stp>
        <stp>Bar</stp>
        <stp/>
        <stp>Vol</stp>
        <stp>30</stp>
        <stp>0</stp>
        <tr r="AA151" s="1"/>
      </tp>
      <tp>
        <v>0</v>
        <stp/>
        <stp>StudyData</stp>
        <stp>Vol(QOS1??69) when (LocalDay(QOS1??69)=13 and LocalHour(QOS1??69)=11 and LocalMinute(QOS1??69)=0)</stp>
        <stp>Bar</stp>
        <stp/>
        <stp>Vol</stp>
        <stp>30</stp>
        <stp>0</stp>
        <tr r="AA153" s="1"/>
      </tp>
      <tp>
        <v>0</v>
        <stp/>
        <stp>StudyData</stp>
        <stp>Vol(QOS1??70) when (LocalDay(QOS1??70)=13 and LocalHour(QOS1??70)=11 and LocalMinute(QOS1??70)=0)</stp>
        <stp>Bar</stp>
        <stp/>
        <stp>Vol</stp>
        <stp>30</stp>
        <stp>0</stp>
        <tr r="AA155" s="1"/>
      </tp>
      <tp>
        <v>0</v>
        <stp/>
        <stp>StudyData</stp>
        <stp>Vol(QOS1??71) when (LocalDay(QOS1??71)=13 and LocalHour(QOS1??71)=11 and LocalMinute(QOS1??71)=0)</stp>
        <stp>Bar</stp>
        <stp/>
        <stp>Vol</stp>
        <stp>30</stp>
        <stp>0</stp>
        <tr r="AA157" s="1"/>
      </tp>
      <tp>
        <v>0</v>
        <stp/>
        <stp>StudyData</stp>
        <stp>Vol(QOS1??72) when (LocalDay(QOS1??72)=13 and LocalHour(QOS1??72)=11 and LocalMinute(QOS1??72)=0)</stp>
        <stp>Bar</stp>
        <stp/>
        <stp>Vol</stp>
        <stp>30</stp>
        <stp>0</stp>
        <tr r="AA159" s="1"/>
      </tp>
      <tp>
        <v>0</v>
        <stp/>
        <stp>StudyData</stp>
        <stp>Vol(QOS1??73) when (LocalDay(QOS1??73)=13 and LocalHour(QOS1??73)=11 and LocalMinute(QOS1??73)=0)</stp>
        <stp>Bar</stp>
        <stp/>
        <stp>Vol</stp>
        <stp>30</stp>
        <stp>0</stp>
        <tr r="AA162" s="1"/>
      </tp>
      <tp>
        <v>0</v>
        <stp/>
        <stp>StudyData</stp>
        <stp>Vol(QOS1??74) when (LocalDay(QOS1??74)=13 and LocalHour(QOS1??74)=11 and LocalMinute(QOS1??74)=0)</stp>
        <stp>Bar</stp>
        <stp/>
        <stp>Vol</stp>
        <stp>30</stp>
        <stp>0</stp>
        <tr r="AA164" s="1"/>
      </tp>
      <tp>
        <v>0</v>
        <stp/>
        <stp>StudyData</stp>
        <stp>Vol(QOS1??75) when (LocalDay(QOS1??75)=13 and LocalHour(QOS1??75)=11 and LocalMinute(QOS1??75)=0)</stp>
        <stp>Bar</stp>
        <stp/>
        <stp>Vol</stp>
        <stp>30</stp>
        <stp>0</stp>
        <tr r="AA166" s="1"/>
      </tp>
      <tp>
        <v>0</v>
        <stp/>
        <stp>StudyData</stp>
        <stp>Vol(QOS1??76) when (LocalDay(QOS1??76)=13 and LocalHour(QOS1??76)=11 and LocalMinute(QOS1??76)=0)</stp>
        <stp>Bar</stp>
        <stp/>
        <stp>Vol</stp>
        <stp>30</stp>
        <stp>0</stp>
        <tr r="AA168" s="1"/>
      </tp>
      <tp>
        <v>0</v>
        <stp/>
        <stp>StudyData</stp>
        <stp>Vol(QOS1??77) when (LocalDay(QOS1??77)=13 and LocalHour(QOS1??77)=11 and LocalMinute(QOS1??77)=0)</stp>
        <stp>Bar</stp>
        <stp/>
        <stp>Vol</stp>
        <stp>30</stp>
        <stp>0</stp>
        <tr r="AA170" s="1"/>
      </tp>
      <tp>
        <v>0</v>
        <stp/>
        <stp>StudyData</stp>
        <stp>Vol(QOS1??78) when (LocalDay(QOS1??78)=13 and LocalHour(QOS1??78)=11 and LocalMinute(QOS1??78)=0)</stp>
        <stp>Bar</stp>
        <stp/>
        <stp>Vol</stp>
        <stp>30</stp>
        <stp>0</stp>
        <tr r="AA172" s="1"/>
      </tp>
      <tp>
        <v>0</v>
        <stp/>
        <stp>StudyData</stp>
        <stp>Vol(QOS1??79) when (LocalDay(QOS1??79)=13 and LocalHour(QOS1??79)=11 and LocalMinute(QOS1??79)=0)</stp>
        <stp>Bar</stp>
        <stp/>
        <stp>Vol</stp>
        <stp>30</stp>
        <stp>0</stp>
        <tr r="AA174" s="1"/>
      </tp>
      <tp t="s">
        <v>ICE Brent Crude Calendar Spread 1, (1*QOQ30-1*QOU30)</v>
        <stp/>
        <stp>ContractData</stp>
        <stp>QOS1Q30</stp>
        <stp>LongDescription</stp>
        <tr r="H104" s="2"/>
      </tp>
      <tp t="s">
        <v>ICE Brent Crude Calendar Spread 1, (1*QOQ31-1*QOU31)</v>
        <stp/>
        <stp>ContractData</stp>
        <stp>QOS1Q31</stp>
        <stp>LongDescription</stp>
        <tr r="H128" s="2"/>
      </tp>
      <tp t="s">
        <v>ICE Brent Crude Calendar Spread 1, (1*QOQ32-1*QOU32)</v>
        <stp/>
        <stp>ContractData</stp>
        <stp>QOS1Q32</stp>
        <stp>LongDescription</stp>
        <tr r="H152" s="2"/>
      </tp>
      <tp t="s">
        <v>ICE Brent Crude Calendar Spread 1, (1*QOQ28-1*QOU28)</v>
        <stp/>
        <stp>ContractData</stp>
        <stp>QOS1Q28</stp>
        <stp>LongDescription</stp>
        <tr r="H56" s="2"/>
      </tp>
      <tp t="s">
        <v>ICE Brent Crude Calendar Spread 1, (1*QOQ29-1*QOU29)</v>
        <stp/>
        <stp>ContractData</stp>
        <stp>QOS1Q29</stp>
        <stp>LongDescription</stp>
        <tr r="H80" s="2"/>
      </tp>
      <tp t="s">
        <v>ICE Brent Crude Calendar Spread 1, (1*QOQ26-1*QOU26)</v>
        <stp/>
        <stp>ContractData</stp>
        <stp>QOS1Q26</stp>
        <stp>LongDescription</stp>
        <tr r="H8" s="2"/>
      </tp>
      <tp t="s">
        <v>ICE Brent Crude Calendar Spread 1, (1*QOQ27-1*QOU27)</v>
        <stp/>
        <stp>ContractData</stp>
        <stp>QOS1Q27</stp>
        <stp>LongDescription</stp>
        <tr r="H32" s="2"/>
      </tp>
      <tp t="s">
        <v>SEP</v>
        <stp/>
        <stp>ContractData</stp>
        <stp>QOS1??3</stp>
        <stp>Contractmonth</stp>
        <tr r="H10" s="1"/>
        <tr r="H10" s="1"/>
        <tr r="H10" s="1"/>
        <tr r="H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9"/>
  <sheetViews>
    <sheetView showGridLines="0" showRowColHeaders="0" tabSelected="1" zoomScaleNormal="100" workbookViewId="0">
      <selection activeCell="L4" sqref="L4"/>
    </sheetView>
  </sheetViews>
  <sheetFormatPr defaultColWidth="9.140625" defaultRowHeight="18.75" x14ac:dyDescent="0.3"/>
  <cols>
    <col min="1" max="1" width="1.7109375" style="2" customWidth="1"/>
    <col min="2" max="2" width="24.7109375" style="3" customWidth="1"/>
    <col min="3" max="5" width="9.7109375" style="1" hidden="1" customWidth="1"/>
    <col min="6" max="6" width="22.7109375" style="40" customWidth="1"/>
    <col min="7" max="7" width="9.140625" style="1"/>
    <col min="8" max="9" width="9.140625" style="1" hidden="1" customWidth="1"/>
    <col min="10" max="10" width="9.140625" style="1" customWidth="1"/>
    <col min="11" max="11" width="13.7109375" style="55" customWidth="1"/>
    <col min="12" max="12" width="9.7109375" style="55" customWidth="1"/>
    <col min="13" max="13" width="9.7109375" style="55" hidden="1" customWidth="1"/>
    <col min="14" max="14" width="9.7109375" style="55" customWidth="1"/>
    <col min="15" max="15" width="13.7109375" style="56" customWidth="1"/>
    <col min="16" max="17" width="5.7109375" style="56" customWidth="1"/>
    <col min="18" max="18" width="5.140625" style="55" customWidth="1"/>
    <col min="19" max="19" width="17.7109375" style="3" customWidth="1"/>
    <col min="20" max="20" width="8.7109375" style="1" customWidth="1"/>
    <col min="21" max="21" width="18.7109375" style="1" customWidth="1"/>
    <col min="22" max="22" width="15.7109375" style="1" customWidth="1"/>
    <col min="23" max="23" width="8.7109375" style="1" customWidth="1"/>
    <col min="24" max="24" width="15.7109375" style="1" customWidth="1"/>
    <col min="25" max="25" width="12.42578125" style="1" customWidth="1"/>
    <col min="26" max="27" width="8.7109375" style="1" customWidth="1"/>
    <col min="28" max="29" width="12.7109375" style="1" customWidth="1"/>
    <col min="30" max="31" width="8.7109375" style="1" customWidth="1"/>
    <col min="32" max="16384" width="9.140625" style="1"/>
  </cols>
  <sheetData>
    <row r="1" spans="1:31" ht="2.1" customHeight="1" x14ac:dyDescent="0.3">
      <c r="A1" s="104">
        <f ca="1">TODAY()</f>
        <v>46156</v>
      </c>
      <c r="B1" s="105">
        <f ca="1">IF(WEEKDAY(A1)=2,-3,-1)</f>
        <v>-1</v>
      </c>
      <c r="C1" s="106">
        <f ca="1">DAY(A1+B1)</f>
        <v>13</v>
      </c>
      <c r="D1" s="107">
        <f xml:space="preserve"> RTD("cqg.rtd",,"StudyData",$A$5&amp;A6,"Bar",,"Time",Z4,,"all",,,"False")</f>
        <v>46156.458333333336</v>
      </c>
      <c r="E1" s="106">
        <f xml:space="preserve"> HOUR(D1)</f>
        <v>11</v>
      </c>
      <c r="F1" s="108">
        <f xml:space="preserve"> MINUTE(RTD("cqg.rtd",,"StudyData",$A$5&amp;A6,"Bar",,"Time",Z4,,"all",,,"False"))</f>
        <v>0</v>
      </c>
      <c r="G1" s="109"/>
      <c r="H1" s="109"/>
      <c r="I1" s="109"/>
      <c r="J1" s="109"/>
      <c r="K1" s="110"/>
      <c r="L1" s="110"/>
      <c r="M1" s="110"/>
      <c r="N1" s="110"/>
      <c r="O1" s="111"/>
      <c r="P1" s="111"/>
      <c r="Q1" s="111"/>
      <c r="R1" s="110"/>
      <c r="S1" s="112"/>
      <c r="T1" s="109"/>
      <c r="U1" s="109"/>
      <c r="V1" s="109"/>
      <c r="W1" s="109"/>
      <c r="X1" s="109"/>
      <c r="Y1" s="109"/>
      <c r="Z1" s="109"/>
      <c r="AA1" s="109"/>
      <c r="AB1" s="109"/>
      <c r="AC1" s="113"/>
    </row>
    <row r="2" spans="1:31" ht="21.95" customHeight="1" x14ac:dyDescent="0.3">
      <c r="A2" s="114"/>
      <c r="B2" s="148" t="s">
        <v>11</v>
      </c>
      <c r="C2" s="148"/>
      <c r="D2" s="148"/>
      <c r="E2" s="149">
        <f>RTD("cqg.rtd", ,"SystemInfo", "Linetime")</f>
        <v>46156.464386574073</v>
      </c>
      <c r="F2" s="150"/>
      <c r="G2" s="156" t="s">
        <v>39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75" t="s">
        <v>36</v>
      </c>
      <c r="AA2" s="175"/>
      <c r="AB2" s="171">
        <f>RTD("cqg.rtd", ,"SystemInfo", "Linetime")+6/24</f>
        <v>46156.714386574073</v>
      </c>
      <c r="AC2" s="172"/>
      <c r="AD2" s="16"/>
      <c r="AE2" s="16"/>
    </row>
    <row r="3" spans="1:31" ht="21.95" customHeight="1" x14ac:dyDescent="0.3">
      <c r="A3" s="114"/>
      <c r="B3" s="148"/>
      <c r="C3" s="148"/>
      <c r="D3" s="148"/>
      <c r="E3" s="149"/>
      <c r="F3" s="150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76"/>
      <c r="AA3" s="176"/>
      <c r="AB3" s="173"/>
      <c r="AC3" s="174"/>
      <c r="AD3" s="16"/>
      <c r="AE3" s="16"/>
    </row>
    <row r="4" spans="1:31" ht="20.100000000000001" customHeight="1" x14ac:dyDescent="0.3">
      <c r="A4" s="114"/>
      <c r="B4" s="161" t="s">
        <v>13</v>
      </c>
      <c r="C4" s="161"/>
      <c r="D4" s="161"/>
      <c r="E4" s="161"/>
      <c r="F4" s="37" t="s">
        <v>0</v>
      </c>
      <c r="G4" s="41" t="s">
        <v>1</v>
      </c>
      <c r="H4" s="42"/>
      <c r="I4" s="42"/>
      <c r="J4" s="154" t="s">
        <v>4</v>
      </c>
      <c r="K4" s="154"/>
      <c r="L4" s="25">
        <v>20</v>
      </c>
      <c r="M4" s="26"/>
      <c r="N4" s="166" t="s">
        <v>37</v>
      </c>
      <c r="O4" s="167"/>
      <c r="P4" s="22">
        <v>5</v>
      </c>
      <c r="Q4" s="22">
        <v>1</v>
      </c>
      <c r="R4" s="23">
        <v>26</v>
      </c>
      <c r="S4" s="131" t="s">
        <v>28</v>
      </c>
      <c r="T4" s="131"/>
      <c r="U4" s="131"/>
      <c r="V4" s="165" t="s">
        <v>33</v>
      </c>
      <c r="W4" s="165"/>
      <c r="X4" s="160" t="s">
        <v>38</v>
      </c>
      <c r="Y4" s="160"/>
      <c r="Z4" s="43">
        <v>30</v>
      </c>
      <c r="AA4" s="44" t="s">
        <v>7</v>
      </c>
      <c r="AB4" s="131" t="s">
        <v>30</v>
      </c>
      <c r="AC4" s="131"/>
      <c r="AD4" s="17"/>
      <c r="AE4" s="17"/>
    </row>
    <row r="5" spans="1:31" ht="20.100000000000001" customHeight="1" x14ac:dyDescent="0.3">
      <c r="A5" s="115" t="s">
        <v>31</v>
      </c>
      <c r="B5" s="161"/>
      <c r="C5" s="161"/>
      <c r="D5" s="161"/>
      <c r="E5" s="161"/>
      <c r="F5" s="38" t="s">
        <v>3</v>
      </c>
      <c r="G5" s="45" t="s">
        <v>2</v>
      </c>
      <c r="H5" s="46"/>
      <c r="I5" s="46"/>
      <c r="J5" s="155" t="s">
        <v>5</v>
      </c>
      <c r="K5" s="155"/>
      <c r="L5" s="27" t="s">
        <v>6</v>
      </c>
      <c r="M5" s="28"/>
      <c r="N5" s="166" t="s">
        <v>35</v>
      </c>
      <c r="O5" s="167"/>
      <c r="P5" s="21" t="s">
        <v>12</v>
      </c>
      <c r="Q5" s="24">
        <v>20</v>
      </c>
      <c r="R5" s="57" t="str">
        <f>"20"&amp;R4</f>
        <v>2026</v>
      </c>
      <c r="S5" s="131"/>
      <c r="T5" s="131"/>
      <c r="U5" s="131"/>
      <c r="V5" s="168" t="s">
        <v>34</v>
      </c>
      <c r="W5" s="168"/>
      <c r="X5" s="160"/>
      <c r="Y5" s="160"/>
      <c r="Z5" s="159" t="s">
        <v>29</v>
      </c>
      <c r="AA5" s="159"/>
      <c r="AB5" s="131"/>
      <c r="AC5" s="131"/>
      <c r="AD5" s="17"/>
      <c r="AE5" s="17"/>
    </row>
    <row r="6" spans="1:31" ht="13.15" customHeight="1" x14ac:dyDescent="0.3">
      <c r="A6" s="114">
        <v>1</v>
      </c>
      <c r="B6" s="132" t="str">
        <f>_xlfn.REGEXREPLACE(RIGHT(LEFT(RTD("cqg.rtd",,"ContractData",$A$5&amp;A6,"LongDescription"),51),15),"1\*","")</f>
        <v>QON26-QOQ26</v>
      </c>
      <c r="C6" s="8"/>
      <c r="D6" s="8"/>
      <c r="E6" s="8"/>
      <c r="F6" s="147">
        <f>IF(B6="","",RTD("cqg.rtd",,"ContractData",$A$5&amp;A6,"ExpirationDate",,"D"))</f>
        <v>46171</v>
      </c>
      <c r="G6" s="136">
        <f ca="1">F6-$A$1</f>
        <v>15</v>
      </c>
      <c r="H6" s="73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0</v>
      </c>
      <c r="I6" s="73"/>
      <c r="J6" s="162">
        <f>K6</f>
        <v>66070</v>
      </c>
      <c r="K6" s="136">
        <f>RTD("cqg.rtd", ,"ContractData", $A$5&amp;A6, "T_CVol")</f>
        <v>66070</v>
      </c>
      <c r="L6" s="136">
        <f xml:space="preserve"> RTD("cqg.rtd",,"StudyData", $A$5&amp;A6, "MA", "InputChoice=ContractVol,MAType=Sim,Period="&amp;$L$4&amp;"", "MA",,,"all",,,,"T")</f>
        <v>106991.85</v>
      </c>
      <c r="M6" s="47">
        <f>IF(K6&gt;L6,1,0)</f>
        <v>0</v>
      </c>
      <c r="N6" s="136">
        <f>RTD("cqg.rtd", ,"ContractData", $A$5&amp;A6, "Y_CVol")</f>
        <v>97411</v>
      </c>
      <c r="O6" s="163">
        <f>IF(ISERROR(K6/N6),"",K6/N6)</f>
        <v>0.67826015542392548</v>
      </c>
      <c r="P6" s="136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89147</v>
      </c>
      <c r="Q6" s="136"/>
      <c r="R6" s="136"/>
      <c r="S6" s="29" t="str">
        <f>LEFT(B6,6)</f>
        <v>QON26-</v>
      </c>
      <c r="T6" s="64">
        <f>U6</f>
        <v>456686</v>
      </c>
      <c r="U6" s="64">
        <f>Sheet1!F6</f>
        <v>456686</v>
      </c>
      <c r="V6" s="64">
        <f t="shared" ref="V6:V15" si="0">IFERROR(U6-X6,"")</f>
        <v>-21926</v>
      </c>
      <c r="W6" s="64">
        <f>V6</f>
        <v>-21926</v>
      </c>
      <c r="X6" s="64">
        <f>Sheet1!G6</f>
        <v>478612</v>
      </c>
      <c r="Y6" s="118">
        <f t="shared" ref="Y6:Y15" si="1">IF(ISERROR(U6/X6),"",U6/X6)</f>
        <v>0.95418836134488894</v>
      </c>
      <c r="Z6" s="130">
        <f>IF(RTD("cqg.rtd",,"StudyData",$A$5&amp;A6,"Vol","VolType=Exchange,CoCType=Contract","Vol",$Z$4,"0","ALL",,,"TRUE","T")="",0,RTD("cqg.rtd",,"StudyData",$A$5&amp;A6,"Vol","VolType=Exchange,CoCType=Contract","Vol",$Z$4,"0","ALL",,,"TRUE","T"))</f>
        <v>932</v>
      </c>
      <c r="AA6" s="130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5606</v>
      </c>
      <c r="AB6" s="131" t="str">
        <f>B6</f>
        <v>QON26-QOQ26</v>
      </c>
      <c r="AC6" s="131"/>
    </row>
    <row r="7" spans="1:31" ht="13.15" customHeight="1" x14ac:dyDescent="0.3">
      <c r="A7" s="114"/>
      <c r="B7" s="131"/>
      <c r="C7" s="9"/>
      <c r="D7" s="9"/>
      <c r="E7" s="9"/>
      <c r="F7" s="133"/>
      <c r="G7" s="138"/>
      <c r="H7" s="73"/>
      <c r="I7" s="73"/>
      <c r="J7" s="136"/>
      <c r="K7" s="138"/>
      <c r="L7" s="138"/>
      <c r="M7" s="48"/>
      <c r="N7" s="138"/>
      <c r="O7" s="137"/>
      <c r="P7" s="138"/>
      <c r="Q7" s="138"/>
      <c r="R7" s="138"/>
      <c r="S7" s="30" t="str">
        <f>RIGHT(B6,6)</f>
        <v>-QOQ26</v>
      </c>
      <c r="T7" s="66">
        <f t="shared" ref="T7:T33" si="2">U7</f>
        <v>396831</v>
      </c>
      <c r="U7" s="66">
        <f>Sheet1!L6</f>
        <v>396831</v>
      </c>
      <c r="V7" s="66">
        <f t="shared" si="0"/>
        <v>17511</v>
      </c>
      <c r="W7" s="66">
        <f t="shared" ref="W7:W54" si="3">V7</f>
        <v>17511</v>
      </c>
      <c r="X7" s="66">
        <f>Sheet1!M6</f>
        <v>379320</v>
      </c>
      <c r="Y7" s="119">
        <f t="shared" si="1"/>
        <v>1.0461641885479278</v>
      </c>
      <c r="Z7" s="130"/>
      <c r="AA7" s="130"/>
      <c r="AB7" s="131"/>
      <c r="AC7" s="131"/>
    </row>
    <row r="8" spans="1:31" ht="13.15" customHeight="1" x14ac:dyDescent="0.3">
      <c r="A8" s="114">
        <f>A6+1</f>
        <v>2</v>
      </c>
      <c r="B8" s="132" t="str">
        <f>_xlfn.REGEXREPLACE(RIGHT(LEFT(RTD("cqg.rtd",,"ContractData",$A$5&amp;A8,"LongDescription"),51),15),"1\*","")</f>
        <v>QOQ26-QOU26</v>
      </c>
      <c r="C8" s="9"/>
      <c r="D8" s="9"/>
      <c r="E8" s="9"/>
      <c r="F8" s="133">
        <f>IF(B8="","",RTD("cqg.rtd",,"ContractData",$A$5&amp;A8,"ExpirationDate",,"D"))</f>
        <v>46203</v>
      </c>
      <c r="G8" s="138">
        <f ca="1">F8-$A$1</f>
        <v>47</v>
      </c>
      <c r="H8" s="73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73"/>
      <c r="J8" s="178">
        <f>K8</f>
        <v>67187</v>
      </c>
      <c r="K8" s="138">
        <f>RTD("cqg.rtd", ,"ContractData", $A$5&amp;A8, "T_CVol")</f>
        <v>67187</v>
      </c>
      <c r="L8" s="138">
        <f xml:space="preserve"> RTD("cqg.rtd",,"StudyData", $A$5&amp;A8, "MA", "InputChoice=ContractVol,MAType=Sim,Period="&amp;$L$4&amp;"", "MA",,,"all",,,,"T")</f>
        <v>67058.899999999994</v>
      </c>
      <c r="M8" s="48">
        <f>IF(K8&gt;L8,1,0)</f>
        <v>1</v>
      </c>
      <c r="N8" s="138">
        <f>RTD("cqg.rtd", ,"ContractData", $A$5&amp;A8, "Y_CVol")</f>
        <v>73699</v>
      </c>
      <c r="O8" s="137">
        <f>IF(ISERROR(K8/N8),"",K8/N8)</f>
        <v>0.91164059213829229</v>
      </c>
      <c r="P8" s="138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54819</v>
      </c>
      <c r="Q8" s="138"/>
      <c r="R8" s="138"/>
      <c r="S8" s="31" t="str">
        <f>LEFT(B8,6)</f>
        <v>QOQ26-</v>
      </c>
      <c r="T8" s="64">
        <f t="shared" si="2"/>
        <v>396831</v>
      </c>
      <c r="U8" s="69">
        <f>Sheet1!F8</f>
        <v>396831</v>
      </c>
      <c r="V8" s="69">
        <f t="shared" si="0"/>
        <v>17511</v>
      </c>
      <c r="W8" s="64">
        <f t="shared" si="3"/>
        <v>17511</v>
      </c>
      <c r="X8" s="69">
        <f>Sheet1!G8</f>
        <v>379320</v>
      </c>
      <c r="Y8" s="120">
        <f t="shared" si="1"/>
        <v>1.0461641885479278</v>
      </c>
      <c r="Z8" s="130">
        <f>IF(RTD("cqg.rtd",,"StudyData",$A$5&amp;A8,"Vol","VolType=Exchange,CoCType=Contract","Vol",$Z$4,"0","ALL",,,"TRUE","T")="",0,RTD("cqg.rtd",,"StudyData",$A$5&amp;A8,"Vol","VolType=Exchange,CoCType=Contract","Vol",$Z$4,"0","ALL",,,"TRUE","T"))</f>
        <v>740</v>
      </c>
      <c r="AA8" s="130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3138</v>
      </c>
      <c r="AB8" s="131" t="str">
        <f>B8</f>
        <v>QOQ26-QOU26</v>
      </c>
      <c r="AC8" s="131"/>
    </row>
    <row r="9" spans="1:31" ht="13.15" customHeight="1" x14ac:dyDescent="0.3">
      <c r="A9" s="114"/>
      <c r="B9" s="131"/>
      <c r="C9" s="9"/>
      <c r="D9" s="9"/>
      <c r="E9" s="9"/>
      <c r="F9" s="133"/>
      <c r="G9" s="138"/>
      <c r="H9" s="73"/>
      <c r="I9" s="73"/>
      <c r="J9" s="179"/>
      <c r="K9" s="138"/>
      <c r="L9" s="138"/>
      <c r="M9" s="48"/>
      <c r="N9" s="138"/>
      <c r="O9" s="137"/>
      <c r="P9" s="138"/>
      <c r="Q9" s="138"/>
      <c r="R9" s="138"/>
      <c r="S9" s="30" t="str">
        <f>RIGHT(B8,6)</f>
        <v>-QOU26</v>
      </c>
      <c r="T9" s="65">
        <f t="shared" si="2"/>
        <v>286549</v>
      </c>
      <c r="U9" s="70">
        <f>Sheet1!L8</f>
        <v>286549</v>
      </c>
      <c r="V9" s="70">
        <f t="shared" si="0"/>
        <v>14044</v>
      </c>
      <c r="W9" s="65">
        <f t="shared" si="3"/>
        <v>14044</v>
      </c>
      <c r="X9" s="70">
        <f>Sheet1!M8</f>
        <v>272505</v>
      </c>
      <c r="Y9" s="120">
        <f t="shared" si="1"/>
        <v>1.0515366690519441</v>
      </c>
      <c r="Z9" s="130"/>
      <c r="AA9" s="130"/>
      <c r="AB9" s="131"/>
      <c r="AC9" s="131"/>
    </row>
    <row r="10" spans="1:31" ht="13.15" customHeight="1" x14ac:dyDescent="0.3">
      <c r="A10" s="114">
        <f>A8+1</f>
        <v>3</v>
      </c>
      <c r="B10" s="132" t="str">
        <f>_xlfn.REGEXREPLACE(RIGHT(LEFT(RTD("cqg.rtd",,"ContractData",$A$5&amp;A10,"LongDescription"),51),15),"1\*","")</f>
        <v>QOU26-QOV26</v>
      </c>
      <c r="C10" s="9"/>
      <c r="D10" s="9"/>
      <c r="E10" s="9"/>
      <c r="F10" s="133">
        <f>IF(B10="","",RTD("cqg.rtd",,"ContractData",$A$5&amp;A10,"ExpirationDate",,"D"))</f>
        <v>46234</v>
      </c>
      <c r="G10" s="138">
        <f ca="1">F10-$A$1</f>
        <v>78</v>
      </c>
      <c r="H10" s="73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1</v>
      </c>
      <c r="I10" s="73"/>
      <c r="J10" s="135">
        <f>K10</f>
        <v>25210</v>
      </c>
      <c r="K10" s="138">
        <f>RTD("cqg.rtd", ,"ContractData", $A$5&amp;A10, "T_CVol")</f>
        <v>25210</v>
      </c>
      <c r="L10" s="138">
        <f xml:space="preserve"> RTD("cqg.rtd",,"StudyData", $A$5&amp;A10, "MA", "InputChoice=ContractVol,MAType=Sim,Period="&amp;$L$4&amp;"", "MA",,,"all",,,,"T")</f>
        <v>34382.199999999997</v>
      </c>
      <c r="M10" s="48">
        <f>IF(K10&gt;L10,1,0)</f>
        <v>0</v>
      </c>
      <c r="N10" s="138">
        <f>RTD("cqg.rtd", ,"ContractData", $A$5&amp;A10, "Y_CVol")</f>
        <v>31063</v>
      </c>
      <c r="O10" s="137">
        <f>IF(ISERROR(K10/N10),"",K10/N10)</f>
        <v>0.8115764736181309</v>
      </c>
      <c r="P10" s="138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32532</v>
      </c>
      <c r="Q10" s="138"/>
      <c r="R10" s="138"/>
      <c r="S10" s="31" t="str">
        <f>LEFT(B10,6)</f>
        <v>QOU26-</v>
      </c>
      <c r="T10" s="64">
        <f t="shared" si="2"/>
        <v>286549</v>
      </c>
      <c r="U10" s="64">
        <f>Sheet1!F10</f>
        <v>286549</v>
      </c>
      <c r="V10" s="64">
        <f t="shared" si="0"/>
        <v>14044</v>
      </c>
      <c r="W10" s="64">
        <f t="shared" si="3"/>
        <v>14044</v>
      </c>
      <c r="X10" s="64">
        <f>Sheet1!G10</f>
        <v>272505</v>
      </c>
      <c r="Y10" s="119">
        <f t="shared" si="1"/>
        <v>1.0515366690519441</v>
      </c>
      <c r="Z10" s="130">
        <f>IF(RTD("cqg.rtd",,"StudyData",$A$5&amp;A10,"Vol","VolType=Exchange,CoCType=Contract","Vol",$Z$4,"0","ALL",,,"TRUE","T")="",0,RTD("cqg.rtd",,"StudyData",$A$5&amp;A10,"Vol","VolType=Exchange,CoCType=Contract","Vol",$Z$4,"0","ALL",,,"TRUE","T"))</f>
        <v>165</v>
      </c>
      <c r="AA10" s="130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1498</v>
      </c>
      <c r="AB10" s="131" t="str">
        <f>B10</f>
        <v>QOU26-QOV26</v>
      </c>
      <c r="AC10" s="131"/>
    </row>
    <row r="11" spans="1:31" ht="13.15" customHeight="1" x14ac:dyDescent="0.3">
      <c r="A11" s="114"/>
      <c r="B11" s="131"/>
      <c r="C11" s="9"/>
      <c r="D11" s="9"/>
      <c r="E11" s="9"/>
      <c r="F11" s="133"/>
      <c r="G11" s="138"/>
      <c r="H11" s="73"/>
      <c r="I11" s="73"/>
      <c r="J11" s="136"/>
      <c r="K11" s="138"/>
      <c r="L11" s="138"/>
      <c r="M11" s="48"/>
      <c r="N11" s="138"/>
      <c r="O11" s="137"/>
      <c r="P11" s="138"/>
      <c r="Q11" s="138"/>
      <c r="R11" s="138"/>
      <c r="S11" s="30" t="str">
        <f>RIGHT(B10,6)</f>
        <v>-QOV26</v>
      </c>
      <c r="T11" s="65">
        <f t="shared" si="2"/>
        <v>140167</v>
      </c>
      <c r="U11" s="65">
        <f>Sheet1!L10</f>
        <v>140167</v>
      </c>
      <c r="V11" s="65">
        <f t="shared" si="0"/>
        <v>2115</v>
      </c>
      <c r="W11" s="65">
        <f t="shared" si="3"/>
        <v>2115</v>
      </c>
      <c r="X11" s="65">
        <f>Sheet1!M10</f>
        <v>138052</v>
      </c>
      <c r="Y11" s="119">
        <f t="shared" si="1"/>
        <v>1.0153203140845479</v>
      </c>
      <c r="Z11" s="130"/>
      <c r="AA11" s="130"/>
      <c r="AB11" s="131"/>
      <c r="AC11" s="131"/>
    </row>
    <row r="12" spans="1:31" ht="13.15" customHeight="1" x14ac:dyDescent="0.3">
      <c r="A12" s="114">
        <f>A10+1</f>
        <v>4</v>
      </c>
      <c r="B12" s="132" t="str">
        <f>_xlfn.REGEXREPLACE(RIGHT(LEFT(RTD("cqg.rtd",,"ContractData",$A$5&amp;A12,"LongDescription"),51),15),"1\*","")</f>
        <v>QOV26-QOX26</v>
      </c>
      <c r="C12" s="9"/>
      <c r="D12" s="9"/>
      <c r="E12" s="9"/>
      <c r="F12" s="133">
        <f>IF(B12="","",RTD("cqg.rtd",,"ContractData",$A$5&amp;A12,"ExpirationDate",,"D"))</f>
        <v>46265</v>
      </c>
      <c r="G12" s="138">
        <f ca="1">F12-$A$1</f>
        <v>109</v>
      </c>
      <c r="H12" s="73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0</v>
      </c>
      <c r="I12" s="73"/>
      <c r="J12" s="135">
        <f>K12</f>
        <v>12062</v>
      </c>
      <c r="K12" s="138">
        <f>RTD("cqg.rtd", ,"ContractData", $A$5&amp;A12, "T_CVol")</f>
        <v>12062</v>
      </c>
      <c r="L12" s="138">
        <f xml:space="preserve"> RTD("cqg.rtd",,"StudyData", $A$5&amp;A12, "MA", "InputChoice=ContractVol,MAType=Sim,Period="&amp;$L$4&amp;"", "MA",,,"all",,,,"T")</f>
        <v>20017.150000000001</v>
      </c>
      <c r="M12" s="48">
        <f>IF(K12&gt;L12,1,0)</f>
        <v>0</v>
      </c>
      <c r="N12" s="138">
        <f>RTD("cqg.rtd", ,"ContractData", $A$5&amp;A12, "Y_CVol")</f>
        <v>16019</v>
      </c>
      <c r="O12" s="137">
        <f>IF(ISERROR(K12/N12),"",K12/N12)</f>
        <v>0.75298083525813098</v>
      </c>
      <c r="P12" s="138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18212</v>
      </c>
      <c r="Q12" s="138"/>
      <c r="R12" s="138"/>
      <c r="S12" s="31" t="str">
        <f>LEFT(B12,6)</f>
        <v>QOV26-</v>
      </c>
      <c r="T12" s="64">
        <f t="shared" si="2"/>
        <v>140167</v>
      </c>
      <c r="U12" s="69">
        <f>Sheet1!F12</f>
        <v>140167</v>
      </c>
      <c r="V12" s="69">
        <f t="shared" si="0"/>
        <v>2115</v>
      </c>
      <c r="W12" s="64">
        <f t="shared" si="3"/>
        <v>2115</v>
      </c>
      <c r="X12" s="69">
        <f>Sheet1!G12</f>
        <v>138052</v>
      </c>
      <c r="Y12" s="120">
        <f t="shared" si="1"/>
        <v>1.0153203140845479</v>
      </c>
      <c r="Z12" s="130">
        <f>IF(RTD("cqg.rtd",,"StudyData",$A$5&amp;A12,"Vol","VolType=Exchange,CoCType=Contract","Vol",$Z$4,"0","ALL",,,"TRUE","T")="",0,RTD("cqg.rtd",,"StudyData",$A$5&amp;A12,"Vol","VolType=Exchange,CoCType=Contract","Vol",$Z$4,"0","ALL",,,"TRUE","T"))</f>
        <v>114</v>
      </c>
      <c r="AA12" s="130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672</v>
      </c>
      <c r="AB12" s="131" t="str">
        <f>B12</f>
        <v>QOV26-QOX26</v>
      </c>
      <c r="AC12" s="131"/>
    </row>
    <row r="13" spans="1:31" ht="13.15" customHeight="1" x14ac:dyDescent="0.3">
      <c r="A13" s="114"/>
      <c r="B13" s="131"/>
      <c r="C13" s="9"/>
      <c r="D13" s="9"/>
      <c r="E13" s="9"/>
      <c r="F13" s="133"/>
      <c r="G13" s="138"/>
      <c r="H13" s="73"/>
      <c r="I13" s="73"/>
      <c r="J13" s="136"/>
      <c r="K13" s="138"/>
      <c r="L13" s="138"/>
      <c r="M13" s="48"/>
      <c r="N13" s="138"/>
      <c r="O13" s="137"/>
      <c r="P13" s="138"/>
      <c r="Q13" s="138"/>
      <c r="R13" s="138"/>
      <c r="S13" s="30" t="str">
        <f>RIGHT(B12,6)</f>
        <v>-QOX26</v>
      </c>
      <c r="T13" s="65">
        <f t="shared" si="2"/>
        <v>142628</v>
      </c>
      <c r="U13" s="70">
        <f>Sheet1!L12</f>
        <v>142628</v>
      </c>
      <c r="V13" s="70">
        <f t="shared" si="0"/>
        <v>2341</v>
      </c>
      <c r="W13" s="65">
        <f t="shared" si="3"/>
        <v>2341</v>
      </c>
      <c r="X13" s="70">
        <f>Sheet1!M12</f>
        <v>140287</v>
      </c>
      <c r="Y13" s="120">
        <f t="shared" si="1"/>
        <v>1.0166872197708983</v>
      </c>
      <c r="Z13" s="130"/>
      <c r="AA13" s="130"/>
      <c r="AB13" s="131"/>
      <c r="AC13" s="131"/>
    </row>
    <row r="14" spans="1:31" ht="13.15" customHeight="1" x14ac:dyDescent="0.3">
      <c r="A14" s="114">
        <f>A12+1</f>
        <v>5</v>
      </c>
      <c r="B14" s="132" t="str">
        <f>_xlfn.REGEXREPLACE(RIGHT(LEFT(RTD("cqg.rtd",,"ContractData",$A$5&amp;A14,"LongDescription"),51),15),"1\*","")</f>
        <v>QOX26-QOZ26</v>
      </c>
      <c r="C14" s="9"/>
      <c r="D14" s="9"/>
      <c r="E14" s="9"/>
      <c r="F14" s="133">
        <f>IF(B14="","",RTD("cqg.rtd",,"ContractData",$A$5&amp;A14,"ExpirationDate",,"D"))</f>
        <v>46295</v>
      </c>
      <c r="G14" s="138">
        <f ca="1">F14-$A$1</f>
        <v>139</v>
      </c>
      <c r="H14" s="74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0</v>
      </c>
      <c r="I14" s="75"/>
      <c r="J14" s="135">
        <f>K14</f>
        <v>10200</v>
      </c>
      <c r="K14" s="138">
        <f>RTD("cqg.rtd", ,"ContractData", $A$5&amp;A14, "T_CVol")</f>
        <v>10200</v>
      </c>
      <c r="L14" s="138">
        <f xml:space="preserve"> RTD("cqg.rtd",,"StudyData", $A$5&amp;A14, "MA", "InputChoice=ContractVol,MAType=Sim,Period="&amp;$L$4&amp;"", "MA",,,"all",,,,"T")</f>
        <v>19720.45</v>
      </c>
      <c r="M14" s="48">
        <f>IF(K14&gt;L14,1,0)</f>
        <v>0</v>
      </c>
      <c r="N14" s="138">
        <f>RTD("cqg.rtd", ,"ContractData", $A$5&amp;A14, "Y_CVol")</f>
        <v>13733</v>
      </c>
      <c r="O14" s="137">
        <f>IF(ISERROR(K14/N14),"",K14/N14)</f>
        <v>0.74273647418626665</v>
      </c>
      <c r="P14" s="138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19105</v>
      </c>
      <c r="Q14" s="138"/>
      <c r="R14" s="138"/>
      <c r="S14" s="31" t="str">
        <f>LEFT(B14,6)</f>
        <v>QOX26-</v>
      </c>
      <c r="T14" s="64">
        <f>U14</f>
        <v>142628</v>
      </c>
      <c r="U14" s="64">
        <f>Sheet1!F14</f>
        <v>142628</v>
      </c>
      <c r="V14" s="64">
        <f t="shared" si="0"/>
        <v>2341</v>
      </c>
      <c r="W14" s="64">
        <f t="shared" si="3"/>
        <v>2341</v>
      </c>
      <c r="X14" s="64">
        <f>Sheet1!G14</f>
        <v>140287</v>
      </c>
      <c r="Y14" s="119">
        <f t="shared" si="1"/>
        <v>1.0166872197708983</v>
      </c>
      <c r="Z14" s="130">
        <f>IF(RTD("cqg.rtd",,"StudyData",$A$5&amp;A14,"Vol","VolType=Exchange,CoCType=Contract","Vol",$Z$4,"0","ALL",,,"TRUE","T")="",0,RTD("cqg.rtd",,"StudyData",$A$5&amp;A14,"Vol","VolType=Exchange,CoCType=Contract","Vol",$Z$4,"0","ALL",,,"TRUE","T"))</f>
        <v>55</v>
      </c>
      <c r="AA14" s="130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>598</v>
      </c>
      <c r="AB14" s="131" t="str">
        <f>B14</f>
        <v>QOX26-QOZ26</v>
      </c>
      <c r="AC14" s="131"/>
    </row>
    <row r="15" spans="1:31" ht="13.15" customHeight="1" x14ac:dyDescent="0.3">
      <c r="A15" s="114"/>
      <c r="B15" s="131"/>
      <c r="C15" s="9"/>
      <c r="D15" s="9"/>
      <c r="E15" s="9"/>
      <c r="F15" s="133"/>
      <c r="G15" s="138"/>
      <c r="H15" s="76"/>
      <c r="I15" s="77"/>
      <c r="J15" s="162"/>
      <c r="K15" s="138"/>
      <c r="L15" s="138"/>
      <c r="M15" s="48"/>
      <c r="N15" s="138"/>
      <c r="O15" s="137"/>
      <c r="P15" s="138"/>
      <c r="Q15" s="138"/>
      <c r="R15" s="138"/>
      <c r="S15" s="32" t="str">
        <f>RIGHT(B14,6)</f>
        <v>-QOZ26</v>
      </c>
      <c r="T15" s="65">
        <f t="shared" si="2"/>
        <v>242555</v>
      </c>
      <c r="U15" s="65">
        <f>Sheet1!L14</f>
        <v>242555</v>
      </c>
      <c r="V15" s="65">
        <f t="shared" si="0"/>
        <v>106</v>
      </c>
      <c r="W15" s="65">
        <f t="shared" si="3"/>
        <v>106</v>
      </c>
      <c r="X15" s="65">
        <f>Sheet1!M14</f>
        <v>242449</v>
      </c>
      <c r="Y15" s="121">
        <f t="shared" si="1"/>
        <v>1.0004372053504036</v>
      </c>
      <c r="Z15" s="130"/>
      <c r="AA15" s="130"/>
      <c r="AB15" s="131"/>
      <c r="AC15" s="131"/>
    </row>
    <row r="16" spans="1:31" ht="13.15" customHeight="1" x14ac:dyDescent="0.3">
      <c r="A16" s="114">
        <f>A14+1</f>
        <v>6</v>
      </c>
      <c r="B16" s="132" t="str">
        <f>_xlfn.REGEXREPLACE(RIGHT(LEFT(RTD("cqg.rtd",,"ContractData",$A$5&amp;A16,"LongDescription"),51),15),"1\*","")</f>
        <v>QOZ26-QOF27</v>
      </c>
      <c r="C16" s="5"/>
      <c r="D16" s="5"/>
      <c r="E16" s="5"/>
      <c r="F16" s="133">
        <f>IF(B16="","",RTD("cqg.rtd",,"ContractData",$A$5&amp;A16,"ExpirationDate",,"D"))</f>
        <v>46325</v>
      </c>
      <c r="G16" s="134">
        <f ca="1">F16-$A$1</f>
        <v>169</v>
      </c>
      <c r="H16" s="78"/>
      <c r="I16" s="78"/>
      <c r="J16" s="180">
        <f>K16</f>
        <v>3882</v>
      </c>
      <c r="K16" s="138">
        <f>RTD("cqg.rtd", ,"ContractData", $A$5&amp;A16, "T_CVol")</f>
        <v>3882</v>
      </c>
      <c r="L16" s="134">
        <f xml:space="preserve"> RTD("cqg.rtd",,"StudyData", $A$5&amp;A16, "MA", "InputChoice=ContractVol,MAType=Sim,Period="&amp;$L$4&amp;"", "MA",,,"all",,,,"T")</f>
        <v>10237.200000000001</v>
      </c>
      <c r="M16" s="49">
        <f>IF(K16&gt;L16,1,0)</f>
        <v>0</v>
      </c>
      <c r="N16" s="134">
        <f>RTD("cqg.rtd", ,"ContractData", $A$5&amp;A16, "Y_CVol")</f>
        <v>7532</v>
      </c>
      <c r="O16" s="137">
        <f>IF(ISERROR(K16/N16),"",K16/N16)</f>
        <v>0.515400955921402</v>
      </c>
      <c r="P16" s="138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10492</v>
      </c>
      <c r="Q16" s="138"/>
      <c r="R16" s="138"/>
      <c r="S16" s="33" t="str">
        <f>LEFT(B16,6)</f>
        <v>QOZ26-</v>
      </c>
      <c r="T16" s="64">
        <f t="shared" si="2"/>
        <v>242555</v>
      </c>
      <c r="U16" s="69">
        <f>Sheet1!F16</f>
        <v>242555</v>
      </c>
      <c r="V16" s="69">
        <f t="shared" ref="V16:V24" si="4">IFERROR(U16-X16,"")</f>
        <v>106</v>
      </c>
      <c r="W16" s="64">
        <f t="shared" si="3"/>
        <v>106</v>
      </c>
      <c r="X16" s="69">
        <f>Sheet1!G16</f>
        <v>242449</v>
      </c>
      <c r="Y16" s="122">
        <f t="shared" ref="Y16:Y24" si="5">IF(ISERROR(U16/X16),"",U16/X16)</f>
        <v>1.0004372053504036</v>
      </c>
      <c r="Z16" s="130">
        <f>IF(RTD("cqg.rtd",,"StudyData",$A$5&amp;A16,"Vol","VolType=Exchange,CoCType=Contract","Vol",$Z$4,"0","ALL",,,"TRUE","T")="",0,RTD("cqg.rtd",,"StudyData",$A$5&amp;A16,"Vol","VolType=Exchange,CoCType=Contract","Vol",$Z$4,"0","ALL",,,"TRUE","T"))</f>
        <v>4</v>
      </c>
      <c r="AA16" s="130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LocalMinute("&amp;$A$5&amp;$A16&amp;")="&amp;$F$1&amp;")","Bar",,"Vol",$Z$4,"0"))</f>
        <v>126</v>
      </c>
      <c r="AB16" s="131" t="str">
        <f>B16</f>
        <v>QOZ26-QOF27</v>
      </c>
      <c r="AC16" s="131"/>
    </row>
    <row r="17" spans="1:31" ht="13.15" customHeight="1" x14ac:dyDescent="0.3">
      <c r="A17" s="114"/>
      <c r="B17" s="131"/>
      <c r="C17" s="5"/>
      <c r="D17" s="5"/>
      <c r="E17" s="5"/>
      <c r="F17" s="133"/>
      <c r="G17" s="134"/>
      <c r="H17" s="78"/>
      <c r="I17" s="78"/>
      <c r="J17" s="145"/>
      <c r="K17" s="138"/>
      <c r="L17" s="134"/>
      <c r="M17" s="49"/>
      <c r="N17" s="134"/>
      <c r="O17" s="137"/>
      <c r="P17" s="138"/>
      <c r="Q17" s="138"/>
      <c r="R17" s="138"/>
      <c r="S17" s="34" t="str">
        <f>RIGHT(B16,6)</f>
        <v>-QOF27</v>
      </c>
      <c r="T17" s="65">
        <f t="shared" si="2"/>
        <v>86170</v>
      </c>
      <c r="U17" s="70">
        <f>Sheet1!L16</f>
        <v>86170</v>
      </c>
      <c r="V17" s="70">
        <f t="shared" si="4"/>
        <v>-638</v>
      </c>
      <c r="W17" s="65">
        <f t="shared" si="3"/>
        <v>-638</v>
      </c>
      <c r="X17" s="70">
        <f>Sheet1!M16</f>
        <v>86808</v>
      </c>
      <c r="Y17" s="120">
        <f t="shared" si="5"/>
        <v>0.99265044696341354</v>
      </c>
      <c r="Z17" s="130"/>
      <c r="AA17" s="130"/>
      <c r="AB17" s="131"/>
      <c r="AC17" s="131"/>
    </row>
    <row r="18" spans="1:31" ht="6" customHeight="1" x14ac:dyDescent="0.3">
      <c r="A18" s="114"/>
      <c r="B18" s="20"/>
      <c r="C18" s="4"/>
      <c r="D18" s="4"/>
      <c r="E18" s="4"/>
      <c r="F18" s="39"/>
      <c r="G18" s="58"/>
      <c r="H18" s="58"/>
      <c r="I18" s="58"/>
      <c r="J18" s="58"/>
      <c r="K18" s="50"/>
      <c r="L18" s="50"/>
      <c r="M18" s="51"/>
      <c r="N18" s="50"/>
      <c r="O18" s="52"/>
      <c r="P18" s="53"/>
      <c r="Q18" s="53"/>
      <c r="R18" s="53"/>
      <c r="S18" s="35"/>
      <c r="T18" s="67"/>
      <c r="U18" s="68"/>
      <c r="V18" s="68"/>
      <c r="W18" s="68"/>
      <c r="X18" s="68"/>
      <c r="Y18" s="68"/>
      <c r="Z18" s="59"/>
      <c r="AA18" s="123"/>
      <c r="AB18" s="125"/>
      <c r="AC18" s="124"/>
      <c r="AD18" s="15"/>
      <c r="AE18" s="14"/>
    </row>
    <row r="19" spans="1:31" ht="13.15" customHeight="1" x14ac:dyDescent="0.3">
      <c r="A19" s="114">
        <f>A16+1</f>
        <v>7</v>
      </c>
      <c r="B19" s="132" t="str">
        <f>_xlfn.REGEXREPLACE(RIGHT(LEFT(RTD("cqg.rtd",,"ContractData",$A$5&amp;A19,"LongDescription"),51),15),"1\*","")</f>
        <v>QOF27-QOG27</v>
      </c>
      <c r="C19" s="18"/>
      <c r="D19" s="5"/>
      <c r="E19" s="5"/>
      <c r="F19" s="146">
        <f>IF(B19="","",RTD("cqg.rtd",,"ContractData",$A$5&amp;A19,"ExpirationDate",,"D"))</f>
        <v>46356</v>
      </c>
      <c r="G19" s="144">
        <f ca="1">F19-$A$1</f>
        <v>200</v>
      </c>
      <c r="H19" s="78"/>
      <c r="I19" s="78"/>
      <c r="J19" s="144">
        <f>K19</f>
        <v>1554</v>
      </c>
      <c r="K19" s="138">
        <f>RTD("cqg.rtd", ,"ContractData", $A$5&amp;A19, "T_CVol")</f>
        <v>1554</v>
      </c>
      <c r="L19" s="134">
        <f xml:space="preserve"> RTD("cqg.rtd",,"StudyData", $A$5&amp;A19, "MA", "InputChoice=ContractVol,MAType=Sim,Period="&amp;$L$4&amp;"", "MA",,,"all",,,,"T")</f>
        <v>5056.1000000000004</v>
      </c>
      <c r="M19" s="49">
        <f>IF(K19&gt;L19,1,0)</f>
        <v>0</v>
      </c>
      <c r="N19" s="134">
        <f>RTD("cqg.rtd", ,"ContractData", $A$5&amp;A19, "Y_CVol")</f>
        <v>4422</v>
      </c>
      <c r="O19" s="137">
        <f>IF(ISERROR(K19/N19),"",K19/N19)</f>
        <v>0.35142469470827681</v>
      </c>
      <c r="P19" s="138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4868</v>
      </c>
      <c r="Q19" s="138"/>
      <c r="R19" s="138"/>
      <c r="S19" s="60" t="str">
        <f>LEFT(B19,6)</f>
        <v>QOF27-</v>
      </c>
      <c r="T19" s="62">
        <f t="shared" si="2"/>
        <v>86170</v>
      </c>
      <c r="U19" s="62">
        <f>Sheet1!F18</f>
        <v>86170</v>
      </c>
      <c r="V19" s="62">
        <f t="shared" si="4"/>
        <v>-638</v>
      </c>
      <c r="W19" s="62">
        <f t="shared" si="3"/>
        <v>-638</v>
      </c>
      <c r="X19" s="62">
        <f>Sheet1!G18</f>
        <v>86808</v>
      </c>
      <c r="Y19" s="119">
        <f t="shared" si="5"/>
        <v>0.99265044696341354</v>
      </c>
      <c r="Z19" s="130">
        <f>IF(RTD("cqg.rtd",,"StudyData",$A$5&amp;A19,"Vol","VolType=Exchange,CoCType=Contract","Vol",$Z$4,"0","ALL",,,"TRUE","T")="",0,RTD("cqg.rtd",,"StudyData",$A$5&amp;A19,"Vol","VolType=Exchange,CoCType=Contract","Vol",$Z$4,"0","ALL",,,"TRUE","T"))</f>
        <v>4</v>
      </c>
      <c r="AA19" s="130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73</v>
      </c>
      <c r="AB19" s="142" t="str">
        <f>B19</f>
        <v>QOF27-QOG27</v>
      </c>
      <c r="AC19" s="142"/>
    </row>
    <row r="20" spans="1:31" ht="13.15" customHeight="1" x14ac:dyDescent="0.3">
      <c r="A20" s="114"/>
      <c r="B20" s="131"/>
      <c r="C20" s="18"/>
      <c r="D20" s="5"/>
      <c r="E20" s="5"/>
      <c r="F20" s="147"/>
      <c r="G20" s="145"/>
      <c r="H20" s="78"/>
      <c r="I20" s="78"/>
      <c r="J20" s="145"/>
      <c r="K20" s="138"/>
      <c r="L20" s="134"/>
      <c r="M20" s="49"/>
      <c r="N20" s="134"/>
      <c r="O20" s="137"/>
      <c r="P20" s="138"/>
      <c r="Q20" s="138"/>
      <c r="R20" s="138"/>
      <c r="S20" s="61" t="str">
        <f>RIGHT(B19,6)</f>
        <v>-QOG27</v>
      </c>
      <c r="T20" s="63">
        <f t="shared" si="2"/>
        <v>77135</v>
      </c>
      <c r="U20" s="63">
        <f>Sheet1!L18</f>
        <v>77135</v>
      </c>
      <c r="V20" s="63">
        <f t="shared" si="4"/>
        <v>585</v>
      </c>
      <c r="W20" s="63">
        <f t="shared" si="3"/>
        <v>585</v>
      </c>
      <c r="X20" s="63">
        <f>Sheet1!M18</f>
        <v>76550</v>
      </c>
      <c r="Y20" s="119">
        <f t="shared" si="5"/>
        <v>1.0076420640104506</v>
      </c>
      <c r="Z20" s="130"/>
      <c r="AA20" s="130"/>
      <c r="AB20" s="142"/>
      <c r="AC20" s="142"/>
    </row>
    <row r="21" spans="1:31" ht="13.15" customHeight="1" x14ac:dyDescent="0.3">
      <c r="A21" s="114">
        <f>A19+1</f>
        <v>8</v>
      </c>
      <c r="B21" s="132" t="str">
        <f>_xlfn.REGEXREPLACE(RIGHT(LEFT(RTD("cqg.rtd",,"ContractData",$A$5&amp;A21,"LongDescription"),51),15),"1\*","")</f>
        <v>QOG27-QOH27</v>
      </c>
      <c r="C21" s="18"/>
      <c r="D21" s="5"/>
      <c r="E21" s="5"/>
      <c r="F21" s="146">
        <f>IF(B21="","",RTD("cqg.rtd",,"ContractData",$A$5&amp;A21,"ExpirationDate",,"D"))</f>
        <v>46386</v>
      </c>
      <c r="G21" s="144">
        <f ca="1">F21-$A$1</f>
        <v>230</v>
      </c>
      <c r="H21" s="78"/>
      <c r="I21" s="78"/>
      <c r="J21" s="144">
        <f>K21</f>
        <v>1994</v>
      </c>
      <c r="K21" s="138">
        <f>RTD("cqg.rtd", ,"ContractData", $A$5&amp;A21, "T_CVol")</f>
        <v>1994</v>
      </c>
      <c r="L21" s="134">
        <f xml:space="preserve"> RTD("cqg.rtd",,"StudyData", $A$5&amp;A21, "MA", "InputChoice=ContractVol,MAType=Sim,Period="&amp;$L$4&amp;"", "MA",,,"all",,,,"T")</f>
        <v>4078.15</v>
      </c>
      <c r="M21" s="49">
        <f>IF(K21&gt;L21,1,0)</f>
        <v>0</v>
      </c>
      <c r="N21" s="134">
        <f>RTD("cqg.rtd", ,"ContractData", $A$5&amp;A21, "Y_CVol")</f>
        <v>5663</v>
      </c>
      <c r="O21" s="137">
        <f>IF(ISERROR(K21/N21),"",K21/N21)</f>
        <v>0.35211018894578844</v>
      </c>
      <c r="P21" s="138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3717</v>
      </c>
      <c r="Q21" s="138"/>
      <c r="R21" s="138"/>
      <c r="S21" s="36" t="str">
        <f>LEFT(B21,6)</f>
        <v>QOG27-</v>
      </c>
      <c r="T21" s="62">
        <f t="shared" si="2"/>
        <v>77135</v>
      </c>
      <c r="U21" s="71">
        <f>Sheet1!F20</f>
        <v>77135</v>
      </c>
      <c r="V21" s="71">
        <f t="shared" si="4"/>
        <v>585</v>
      </c>
      <c r="W21" s="71">
        <f t="shared" si="3"/>
        <v>585</v>
      </c>
      <c r="X21" s="71">
        <f>Sheet1!G20</f>
        <v>76550</v>
      </c>
      <c r="Y21" s="120">
        <f t="shared" si="5"/>
        <v>1.0076420640104506</v>
      </c>
      <c r="Z21" s="130">
        <f>IF(RTD("cqg.rtd",,"StudyData",$A$5&amp;A21,"Vol","VolType=Exchange,CoCType=Contract","Vol",$Z$4,"0","ALL",,,"TRUE","T")="",0,RTD("cqg.rtd",,"StudyData",$A$5&amp;A21,"Vol","VolType=Exchange,CoCType=Contract","Vol",$Z$4,"0","ALL",,,"TRUE","T"))</f>
        <v>10</v>
      </c>
      <c r="AA21" s="130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371</v>
      </c>
      <c r="AB21" s="142" t="str">
        <f>B21</f>
        <v>QOG27-QOH27</v>
      </c>
      <c r="AC21" s="142"/>
    </row>
    <row r="22" spans="1:31" ht="13.15" customHeight="1" x14ac:dyDescent="0.3">
      <c r="A22" s="114"/>
      <c r="B22" s="131"/>
      <c r="C22" s="18"/>
      <c r="D22" s="5"/>
      <c r="E22" s="5"/>
      <c r="F22" s="147"/>
      <c r="G22" s="145"/>
      <c r="H22" s="78"/>
      <c r="I22" s="78"/>
      <c r="J22" s="145"/>
      <c r="K22" s="138"/>
      <c r="L22" s="134"/>
      <c r="M22" s="49"/>
      <c r="N22" s="134"/>
      <c r="O22" s="137"/>
      <c r="P22" s="138"/>
      <c r="Q22" s="138"/>
      <c r="R22" s="138"/>
      <c r="S22" s="34" t="str">
        <f>RIGHT(B21,6)</f>
        <v>-QOH27</v>
      </c>
      <c r="T22" s="63">
        <f t="shared" si="2"/>
        <v>74534</v>
      </c>
      <c r="U22" s="72">
        <f>Sheet1!L20</f>
        <v>74534</v>
      </c>
      <c r="V22" s="72">
        <f t="shared" si="4"/>
        <v>1883</v>
      </c>
      <c r="W22" s="72">
        <f t="shared" si="3"/>
        <v>1883</v>
      </c>
      <c r="X22" s="72">
        <f>Sheet1!M20</f>
        <v>72651</v>
      </c>
      <c r="Y22" s="120">
        <f t="shared" si="5"/>
        <v>1.0259184319555132</v>
      </c>
      <c r="Z22" s="130"/>
      <c r="AA22" s="130"/>
      <c r="AB22" s="142"/>
      <c r="AC22" s="142"/>
    </row>
    <row r="23" spans="1:31" ht="13.15" customHeight="1" x14ac:dyDescent="0.3">
      <c r="A23" s="114">
        <f>A21+1</f>
        <v>9</v>
      </c>
      <c r="B23" s="132" t="str">
        <f>_xlfn.REGEXREPLACE(RIGHT(LEFT(RTD("cqg.rtd",,"ContractData",$A$5&amp;A23,"LongDescription"),51),15),"1\*","")</f>
        <v>QOH27-QOJ27</v>
      </c>
      <c r="C23" s="18"/>
      <c r="D23" s="5"/>
      <c r="E23" s="5"/>
      <c r="F23" s="169">
        <f>IF(B23="","",RTD("cqg.rtd",,"ContractData",$A$5&amp;A23,"ExpirationDate",,"D"))</f>
        <v>46416</v>
      </c>
      <c r="G23" s="144">
        <f ca="1">F23-$A$1</f>
        <v>260</v>
      </c>
      <c r="H23" s="76"/>
      <c r="I23" s="79"/>
      <c r="J23" s="144">
        <f>K23</f>
        <v>899</v>
      </c>
      <c r="K23" s="138">
        <f>RTD("cqg.rtd", ,"ContractData", $A$5&amp;A23, "T_CVol")</f>
        <v>899</v>
      </c>
      <c r="L23" s="134">
        <f xml:space="preserve"> RTD("cqg.rtd",,"StudyData", $A$5&amp;A23, "MA", "InputChoice=ContractVol,MAType=Sim,Period="&amp;$L$4&amp;"", "MA",,,"all",,,,"T")</f>
        <v>2255.1</v>
      </c>
      <c r="M23" s="49">
        <f>IF(K23&gt;L23,1,0)</f>
        <v>0</v>
      </c>
      <c r="N23" s="134">
        <f>RTD("cqg.rtd", ,"ContractData", $A$5&amp;A23, "Y_CVol")</f>
        <v>2889</v>
      </c>
      <c r="O23" s="137">
        <f>IF(ISERROR(K23/N23),"",K23/N23)</f>
        <v>0.31118033921772237</v>
      </c>
      <c r="P23" s="138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2297</v>
      </c>
      <c r="Q23" s="138"/>
      <c r="R23" s="138"/>
      <c r="S23" s="36" t="str">
        <f>LEFT(B23,6)</f>
        <v>QOH27-</v>
      </c>
      <c r="T23" s="62">
        <f t="shared" si="2"/>
        <v>74534</v>
      </c>
      <c r="U23" s="62">
        <f>Sheet1!F22</f>
        <v>74534</v>
      </c>
      <c r="V23" s="62">
        <f t="shared" si="4"/>
        <v>1883</v>
      </c>
      <c r="W23" s="62">
        <f t="shared" si="3"/>
        <v>1883</v>
      </c>
      <c r="X23" s="62">
        <f>Sheet1!G22</f>
        <v>72651</v>
      </c>
      <c r="Y23" s="119">
        <f t="shared" si="5"/>
        <v>1.0259184319555132</v>
      </c>
      <c r="Z23" s="130">
        <f>IF(RTD("cqg.rtd",,"StudyData",$A$5&amp;A23,"Vol","VolType=Exchange,CoCType=Contract","Vol",$Z$4,"0","ALL",,,"TRUE","T")="",0,RTD("cqg.rtd",,"StudyData",$A$5&amp;A23,"Vol","VolType=Exchange,CoCType=Contract","Vol",$Z$4,"0","ALL",,,"TRUE","T"))</f>
        <v>1</v>
      </c>
      <c r="AA23" s="130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13</v>
      </c>
      <c r="AB23" s="142" t="str">
        <f>B23</f>
        <v>QOH27-QOJ27</v>
      </c>
      <c r="AC23" s="142"/>
    </row>
    <row r="24" spans="1:31" ht="13.15" customHeight="1" x14ac:dyDescent="0.3">
      <c r="A24" s="114"/>
      <c r="B24" s="131"/>
      <c r="C24" s="10"/>
      <c r="D24" s="10"/>
      <c r="E24" s="10"/>
      <c r="F24" s="170"/>
      <c r="G24" s="145"/>
      <c r="H24" s="76"/>
      <c r="I24" s="80"/>
      <c r="J24" s="145"/>
      <c r="K24" s="138"/>
      <c r="L24" s="134"/>
      <c r="M24" s="49"/>
      <c r="N24" s="134"/>
      <c r="O24" s="137"/>
      <c r="P24" s="138"/>
      <c r="Q24" s="138"/>
      <c r="R24" s="138"/>
      <c r="S24" s="34" t="str">
        <f>RIGHT(B23,6)</f>
        <v>-QOJ27</v>
      </c>
      <c r="T24" s="63">
        <f t="shared" si="2"/>
        <v>42363</v>
      </c>
      <c r="U24" s="63">
        <f>Sheet1!L22</f>
        <v>42363</v>
      </c>
      <c r="V24" s="63">
        <f t="shared" si="4"/>
        <v>-510</v>
      </c>
      <c r="W24" s="63">
        <f t="shared" si="3"/>
        <v>-510</v>
      </c>
      <c r="X24" s="63">
        <f>Sheet1!M22</f>
        <v>42873</v>
      </c>
      <c r="Y24" s="119">
        <f t="shared" si="5"/>
        <v>0.98810440137149258</v>
      </c>
      <c r="Z24" s="130"/>
      <c r="AA24" s="130"/>
      <c r="AB24" s="142"/>
      <c r="AC24" s="142"/>
    </row>
    <row r="25" spans="1:31" ht="13.15" customHeight="1" x14ac:dyDescent="0.3">
      <c r="A25" s="114">
        <f>A23+1</f>
        <v>10</v>
      </c>
      <c r="B25" s="132" t="str">
        <f>_xlfn.REGEXREPLACE(RIGHT(LEFT(RTD("cqg.rtd",,"ContractData",$A$5&amp;A25,"LongDescription"),51),15),"1\*","")</f>
        <v>QOJ27-QOK27</v>
      </c>
      <c r="C25" s="19"/>
      <c r="D25" s="6"/>
      <c r="E25" s="6"/>
      <c r="F25" s="146">
        <f>IF(B25="","",RTD("cqg.rtd",,"ContractData",$A$5&amp;A25,"ExpirationDate",,"D"))</f>
        <v>46444</v>
      </c>
      <c r="G25" s="144">
        <f ca="1">F25-$A$1</f>
        <v>288</v>
      </c>
      <c r="H25" s="78"/>
      <c r="I25" s="78"/>
      <c r="J25" s="139">
        <f>K25</f>
        <v>499</v>
      </c>
      <c r="K25" s="138">
        <f>RTD("cqg.rtd", ,"ContractData", $A$5&amp;A25, "T_CVol")</f>
        <v>499</v>
      </c>
      <c r="L25" s="134">
        <f xml:space="preserve"> RTD("cqg.rtd",,"StudyData", $A$5&amp;A25, "MA", "InputChoice=ContractVol,MAType=Sim,Period="&amp;$L$4&amp;"", "MA",,,"all",,,,"T")</f>
        <v>1470.1</v>
      </c>
      <c r="M25" s="49">
        <f>IF(K25&gt;L25,1,0)</f>
        <v>0</v>
      </c>
      <c r="N25" s="134">
        <f>RTD("cqg.rtd", ,"ContractData", $A$5&amp;A25, "Y_CVol")</f>
        <v>1289</v>
      </c>
      <c r="O25" s="137">
        <f>IF(ISERROR(K25/N25),"",K25/N25)</f>
        <v>0.38712179984484096</v>
      </c>
      <c r="P25" s="138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>1434</v>
      </c>
      <c r="Q25" s="138"/>
      <c r="R25" s="138"/>
      <c r="S25" s="36" t="str">
        <f>LEFT(B25,6)</f>
        <v>QOJ27-</v>
      </c>
      <c r="T25" s="62">
        <f t="shared" si="2"/>
        <v>42363</v>
      </c>
      <c r="U25" s="71">
        <f>Sheet1!F24</f>
        <v>42363</v>
      </c>
      <c r="V25" s="71">
        <f t="shared" ref="V25:V33" si="6">IFERROR(U25-X25,"")</f>
        <v>-510</v>
      </c>
      <c r="W25" s="71">
        <f t="shared" si="3"/>
        <v>-510</v>
      </c>
      <c r="X25" s="71">
        <f>Sheet1!G24</f>
        <v>42873</v>
      </c>
      <c r="Y25" s="120">
        <f t="shared" ref="Y25:Y33" si="7">IF(ISERROR(U25/X25),"",U25/X25)</f>
        <v>0.98810440137149258</v>
      </c>
      <c r="Z25" s="177">
        <f>IF(RTD("cqg.rtd",,"StudyData",$A$5&amp;A25,"Vol","VolType=Exchange,CoCType=Contract","Vol",$Z$4,"0","ALL",,,"TRUE","T")="",0,RTD("cqg.rtd",,"StudyData",$A$5&amp;A25,"Vol","VolType=Exchange,CoCType=Contract","Vol",$Z$4,"0","ALL",,,"TRUE","T"))</f>
        <v>0</v>
      </c>
      <c r="AA25" s="177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LocalMinute("&amp;$A$5&amp;$A25&amp;")="&amp;$F$1&amp;")","Bar",,"Vol",$Z$4,"0"))</f>
        <v>13</v>
      </c>
      <c r="AB25" s="142" t="str">
        <f>B25</f>
        <v>QOJ27-QOK27</v>
      </c>
      <c r="AC25" s="142"/>
    </row>
    <row r="26" spans="1:31" ht="13.15" customHeight="1" x14ac:dyDescent="0.3">
      <c r="A26" s="114"/>
      <c r="B26" s="131"/>
      <c r="C26" s="19"/>
      <c r="D26" s="6"/>
      <c r="E26" s="6"/>
      <c r="F26" s="147"/>
      <c r="G26" s="145"/>
      <c r="H26" s="78"/>
      <c r="I26" s="78"/>
      <c r="J26" s="140"/>
      <c r="K26" s="138"/>
      <c r="L26" s="134"/>
      <c r="M26" s="49"/>
      <c r="N26" s="134"/>
      <c r="O26" s="137"/>
      <c r="P26" s="138"/>
      <c r="Q26" s="138"/>
      <c r="R26" s="138"/>
      <c r="S26" s="34" t="str">
        <f>RIGHT(B25,6)</f>
        <v>-QOK27</v>
      </c>
      <c r="T26" s="63">
        <f t="shared" si="2"/>
        <v>40753</v>
      </c>
      <c r="U26" s="72">
        <f>Sheet1!L24</f>
        <v>40753</v>
      </c>
      <c r="V26" s="72">
        <f t="shared" si="6"/>
        <v>-215</v>
      </c>
      <c r="W26" s="72">
        <f t="shared" si="3"/>
        <v>-215</v>
      </c>
      <c r="X26" s="72">
        <f>Sheet1!M24</f>
        <v>40968</v>
      </c>
      <c r="Y26" s="120">
        <f t="shared" si="7"/>
        <v>0.9947520015621949</v>
      </c>
      <c r="Z26" s="177"/>
      <c r="AA26" s="177"/>
      <c r="AB26" s="142"/>
      <c r="AC26" s="142"/>
    </row>
    <row r="27" spans="1:31" ht="13.15" customHeight="1" x14ac:dyDescent="0.3">
      <c r="A27" s="114">
        <f>A25+1</f>
        <v>11</v>
      </c>
      <c r="B27" s="132" t="str">
        <f>_xlfn.REGEXREPLACE(RIGHT(LEFT(RTD("cqg.rtd",,"ContractData",$A$5&amp;A27,"LongDescription"),51),15),"1\*","")</f>
        <v>QOK27-QOM27</v>
      </c>
      <c r="C27" s="19"/>
      <c r="D27" s="6"/>
      <c r="E27" s="6"/>
      <c r="F27" s="146">
        <f>IF(B27="","",RTD("cqg.rtd",,"ContractData",$A$5&amp;A27,"ExpirationDate",,"D"))</f>
        <v>46477</v>
      </c>
      <c r="G27" s="144">
        <f ca="1">F27-$A$1</f>
        <v>321</v>
      </c>
      <c r="H27" s="78"/>
      <c r="I27" s="78"/>
      <c r="J27" s="139">
        <f>K27</f>
        <v>589</v>
      </c>
      <c r="K27" s="138">
        <f>RTD("cqg.rtd", ,"ContractData", $A$5&amp;A27, "T_CVol")</f>
        <v>589</v>
      </c>
      <c r="L27" s="134">
        <f xml:space="preserve"> RTD("cqg.rtd",,"StudyData", $A$5&amp;A27, "MA", "InputChoice=ContractVol,MAType=Sim,Period="&amp;$L$4&amp;"", "MA",,,"all",,,,"T")</f>
        <v>2023.5</v>
      </c>
      <c r="M27" s="49">
        <f>IF(K27&gt;L27,1,0)</f>
        <v>0</v>
      </c>
      <c r="N27" s="134">
        <f>RTD("cqg.rtd", ,"ContractData", $A$5&amp;A27, "Y_CVol")</f>
        <v>1281</v>
      </c>
      <c r="O27" s="137">
        <f>IF(ISERROR(K27/N27),"",K27/N27)</f>
        <v>0.45979703356752538</v>
      </c>
      <c r="P27" s="138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2028</v>
      </c>
      <c r="Q27" s="138"/>
      <c r="R27" s="138"/>
      <c r="S27" s="36" t="str">
        <f>LEFT(B27,6)</f>
        <v>QOK27-</v>
      </c>
      <c r="T27" s="62">
        <f t="shared" si="2"/>
        <v>40753</v>
      </c>
      <c r="U27" s="62">
        <f>Sheet1!F26</f>
        <v>40753</v>
      </c>
      <c r="V27" s="62">
        <f t="shared" si="6"/>
        <v>-215</v>
      </c>
      <c r="W27" s="62">
        <f t="shared" si="3"/>
        <v>-215</v>
      </c>
      <c r="X27" s="62">
        <f>Sheet1!G26</f>
        <v>40968</v>
      </c>
      <c r="Y27" s="119">
        <f t="shared" si="7"/>
        <v>0.9947520015621949</v>
      </c>
      <c r="Z27" s="177">
        <f>IF(RTD("cqg.rtd",,"StudyData",$A$5&amp;A27,"Vol","VolType=Exchange,CoCType=Contract","Vol",$Z$4,"0","ALL",,,"TRUE","T")="",0,RTD("cqg.rtd",,"StudyData",$A$5&amp;A27,"Vol","VolType=Exchange,CoCType=Contract","Vol",$Z$4,"0","ALL",,,"TRUE","T"))</f>
        <v>0</v>
      </c>
      <c r="AA27" s="177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LocalMinute("&amp;$A$5&amp;$A27&amp;")="&amp;$F$1&amp;")","Bar",,"Vol",$Z$4,"0"))</f>
        <v>21</v>
      </c>
      <c r="AB27" s="142" t="str">
        <f>B27</f>
        <v>QOK27-QOM27</v>
      </c>
      <c r="AC27" s="142"/>
    </row>
    <row r="28" spans="1:31" ht="13.15" customHeight="1" x14ac:dyDescent="0.3">
      <c r="A28" s="114"/>
      <c r="B28" s="131"/>
      <c r="C28" s="19"/>
      <c r="D28" s="6"/>
      <c r="E28" s="6"/>
      <c r="F28" s="147"/>
      <c r="G28" s="145"/>
      <c r="H28" s="78"/>
      <c r="I28" s="78"/>
      <c r="J28" s="140"/>
      <c r="K28" s="138"/>
      <c r="L28" s="134"/>
      <c r="M28" s="49"/>
      <c r="N28" s="134"/>
      <c r="O28" s="137"/>
      <c r="P28" s="138"/>
      <c r="Q28" s="138"/>
      <c r="R28" s="138"/>
      <c r="S28" s="34" t="str">
        <f>RIGHT(B27,6)</f>
        <v>-QOM27</v>
      </c>
      <c r="T28" s="63">
        <f t="shared" si="2"/>
        <v>146946</v>
      </c>
      <c r="U28" s="63">
        <f>Sheet1!L26</f>
        <v>146946</v>
      </c>
      <c r="V28" s="63">
        <f t="shared" si="6"/>
        <v>230</v>
      </c>
      <c r="W28" s="63">
        <f t="shared" si="3"/>
        <v>230</v>
      </c>
      <c r="X28" s="63">
        <f>Sheet1!M26</f>
        <v>146716</v>
      </c>
      <c r="Y28" s="119">
        <f t="shared" si="7"/>
        <v>1.0015676545162082</v>
      </c>
      <c r="Z28" s="177"/>
      <c r="AA28" s="177"/>
      <c r="AB28" s="142"/>
      <c r="AC28" s="142"/>
    </row>
    <row r="29" spans="1:31" ht="13.15" customHeight="1" x14ac:dyDescent="0.3">
      <c r="A29" s="114">
        <f>A27+1</f>
        <v>12</v>
      </c>
      <c r="B29" s="132" t="str">
        <f>_xlfn.REGEXREPLACE(RIGHT(LEFT(RTD("cqg.rtd",,"ContractData",$A$5&amp;A29,"LongDescription"),51),15),"1\*","")</f>
        <v>QOM27-QON27</v>
      </c>
      <c r="C29" s="19"/>
      <c r="D29" s="6"/>
      <c r="E29" s="6"/>
      <c r="F29" s="146">
        <f>IF(B29="","",RTD("cqg.rtd",,"ContractData",$A$5&amp;A29,"ExpirationDate",,"D"))</f>
        <v>46507</v>
      </c>
      <c r="G29" s="144">
        <f ca="1">F29-$A$1</f>
        <v>351</v>
      </c>
      <c r="H29" s="78"/>
      <c r="I29" s="78"/>
      <c r="J29" s="144">
        <f>K29</f>
        <v>342</v>
      </c>
      <c r="K29" s="138">
        <f>RTD("cqg.rtd", ,"ContractData", $A$5&amp;A29, "T_CVol")</f>
        <v>342</v>
      </c>
      <c r="L29" s="134">
        <f xml:space="preserve"> RTD("cqg.rtd",,"StudyData", $A$5&amp;A29, "MA", "InputChoice=ContractVol,MAType=Sim,Period="&amp;$L$4&amp;"", "MA",,,"all",,,,"T")</f>
        <v>1230.5999999999999</v>
      </c>
      <c r="M29" s="49">
        <f>IF(K29&gt;L29,1,0)</f>
        <v>0</v>
      </c>
      <c r="N29" s="134">
        <f>RTD("cqg.rtd", ,"ContractData", $A$5&amp;A29, "Y_CVol")</f>
        <v>1571</v>
      </c>
      <c r="O29" s="137">
        <f>IF(ISERROR(K29/N29),"",K29/N29)</f>
        <v>0.21769573520050922</v>
      </c>
      <c r="P29" s="138">
        <f xml:space="preserve"> RTD("cqg.rtd",,"StudyData", "(MA("&amp;$A$5&amp;A29&amp;",Period:="&amp;$Q$5&amp;",MAType:=Sim,InputChoice:=ContractVol) when LocalYear("&amp;$A$5&amp;A29&amp;")="&amp;$R$5&amp;" And (LocalMonth("&amp;$A$5&amp;A29&amp;")="&amp;$P$4&amp;" And LocalDay("&amp;$A$5&amp;A29&amp;")="&amp;$Q$4&amp;" ))", "Bar", "", "Close","D", "0", "all", "", "","False",,)</f>
        <v>1093</v>
      </c>
      <c r="Q29" s="138"/>
      <c r="R29" s="138"/>
      <c r="S29" s="36" t="str">
        <f>LEFT(B29,6)</f>
        <v>QOM27-</v>
      </c>
      <c r="T29" s="62">
        <f t="shared" si="2"/>
        <v>146946</v>
      </c>
      <c r="U29" s="71">
        <f>Sheet1!F28</f>
        <v>146946</v>
      </c>
      <c r="V29" s="71">
        <f t="shared" si="6"/>
        <v>230</v>
      </c>
      <c r="W29" s="71">
        <f t="shared" si="3"/>
        <v>230</v>
      </c>
      <c r="X29" s="71">
        <f>Sheet1!G28</f>
        <v>146716</v>
      </c>
      <c r="Y29" s="120">
        <f t="shared" si="7"/>
        <v>1.0015676545162082</v>
      </c>
      <c r="Z29" s="177">
        <f>IF(RTD("cqg.rtd",,"StudyData",$A$5&amp;A29,"Vol","VolType=Exchange,CoCType=Contract","Vol",$Z$4,"0","ALL",,,"TRUE","T")="",0,RTD("cqg.rtd",,"StudyData",$A$5&amp;A29,"Vol","VolType=Exchange,CoCType=Contract","Vol",$Z$4,"0","ALL",,,"TRUE","T"))</f>
        <v>0</v>
      </c>
      <c r="AA29" s="177">
        <f ca="1">IF(B29="","",RTD("cqg.rtd",,"StudyData","Vol("&amp;$A$5&amp;A29&amp;") when (LocalDay("&amp;$A$5&amp;A29&amp;")="&amp;$C$1&amp;" and LocalHour("&amp;$A$5&amp;A29&amp;")="&amp;$E$1&amp;" and LocalMinute("&amp;$A$5&amp;$A29&amp;")="&amp;$F$1&amp;")","Bar",,"Vol",$Z$4,"0"))</f>
        <v>40</v>
      </c>
      <c r="AB29" s="142" t="str">
        <f>B29</f>
        <v>QOM27-QON27</v>
      </c>
      <c r="AC29" s="142"/>
    </row>
    <row r="30" spans="1:31" ht="13.15" customHeight="1" x14ac:dyDescent="0.3">
      <c r="A30" s="114"/>
      <c r="B30" s="131"/>
      <c r="C30" s="19"/>
      <c r="D30" s="6"/>
      <c r="E30" s="6"/>
      <c r="F30" s="147"/>
      <c r="G30" s="145"/>
      <c r="H30" s="78"/>
      <c r="I30" s="78"/>
      <c r="J30" s="145"/>
      <c r="K30" s="138"/>
      <c r="L30" s="134"/>
      <c r="M30" s="49"/>
      <c r="N30" s="134"/>
      <c r="O30" s="137"/>
      <c r="P30" s="138"/>
      <c r="Q30" s="138"/>
      <c r="R30" s="138"/>
      <c r="S30" s="34" t="str">
        <f>RIGHT(B29,6)</f>
        <v>-QON27</v>
      </c>
      <c r="T30" s="63">
        <f t="shared" si="2"/>
        <v>35090</v>
      </c>
      <c r="U30" s="72">
        <f>Sheet1!L28</f>
        <v>35090</v>
      </c>
      <c r="V30" s="72">
        <f t="shared" si="6"/>
        <v>272</v>
      </c>
      <c r="W30" s="72">
        <f t="shared" si="3"/>
        <v>272</v>
      </c>
      <c r="X30" s="72">
        <f>Sheet1!M28</f>
        <v>34818</v>
      </c>
      <c r="Y30" s="120">
        <f t="shared" si="7"/>
        <v>1.0078120512378654</v>
      </c>
      <c r="Z30" s="177"/>
      <c r="AA30" s="177"/>
      <c r="AB30" s="142"/>
      <c r="AC30" s="142"/>
    </row>
    <row r="31" spans="1:31" ht="6" customHeight="1" x14ac:dyDescent="0.3">
      <c r="A31" s="114"/>
      <c r="B31" s="20"/>
      <c r="C31" s="4"/>
      <c r="D31" s="4"/>
      <c r="E31" s="4"/>
      <c r="F31" s="39"/>
      <c r="G31" s="58"/>
      <c r="H31" s="58"/>
      <c r="I31" s="58"/>
      <c r="J31" s="58"/>
      <c r="K31" s="50"/>
      <c r="L31" s="50"/>
      <c r="M31" s="51"/>
      <c r="N31" s="50"/>
      <c r="O31" s="52"/>
      <c r="P31" s="53"/>
      <c r="Q31" s="53"/>
      <c r="R31" s="53"/>
      <c r="S31" s="35"/>
      <c r="T31" s="4"/>
      <c r="U31" s="11"/>
      <c r="V31" s="11"/>
      <c r="W31" s="11"/>
      <c r="X31" s="11"/>
      <c r="Y31" s="68"/>
      <c r="Z31" s="59"/>
      <c r="AA31" s="123"/>
      <c r="AB31" s="125"/>
      <c r="AC31" s="124"/>
      <c r="AD31" s="15"/>
      <c r="AE31" s="14"/>
    </row>
    <row r="32" spans="1:31" ht="13.15" customHeight="1" x14ac:dyDescent="0.3">
      <c r="A32" s="114">
        <f>A29+1</f>
        <v>13</v>
      </c>
      <c r="B32" s="132" t="str">
        <f>_xlfn.REGEXREPLACE(RIGHT(LEFT(RTD("cqg.rtd",,"ContractData",$A$5&amp;A32,"LongDescription"),51),15),"1\*","")</f>
        <v>QON27-QOQ27</v>
      </c>
      <c r="C32" s="6"/>
      <c r="D32" s="6"/>
      <c r="E32" s="6"/>
      <c r="F32" s="133">
        <f>IF(B32="","",RTD("cqg.rtd",,"ContractData",$A$5&amp;A32,"ExpirationDate",,"D"))</f>
        <v>46538</v>
      </c>
      <c r="G32" s="134">
        <f ca="1">F32-$A$1</f>
        <v>382</v>
      </c>
      <c r="H32" s="76"/>
      <c r="I32" s="79"/>
      <c r="J32" s="144">
        <f>K32</f>
        <v>417</v>
      </c>
      <c r="K32" s="138">
        <f>RTD("cqg.rtd", ,"ContractData", $A$5&amp;A32, "T_CVol")</f>
        <v>417</v>
      </c>
      <c r="L32" s="134">
        <f xml:space="preserve"> RTD("cqg.rtd",,"StudyData", $A$5&amp;A32, "MA", "InputChoice=ContractVol,MAType=Sim,Period="&amp;$L$4&amp;"", "MA",,,"all",,,,"T")</f>
        <v>517</v>
      </c>
      <c r="M32" s="49">
        <f>IF(K32&gt;L32,1,0)</f>
        <v>0</v>
      </c>
      <c r="N32" s="134">
        <f>RTD("cqg.rtd", ,"ContractData", $A$5&amp;A32, "Y_CVol")</f>
        <v>735</v>
      </c>
      <c r="O32" s="137">
        <f>IF(ISERROR(K32/N32),"",K32/N32)</f>
        <v>0.56734693877551023</v>
      </c>
      <c r="P32" s="138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388</v>
      </c>
      <c r="Q32" s="138"/>
      <c r="R32" s="138"/>
      <c r="S32" s="86" t="str">
        <f>LEFT(B32,6)</f>
        <v>QON27-</v>
      </c>
      <c r="T32" s="90">
        <f t="shared" si="2"/>
        <v>35090</v>
      </c>
      <c r="U32" s="90">
        <f>Sheet1!F30</f>
        <v>35090</v>
      </c>
      <c r="V32" s="90">
        <f t="shared" si="6"/>
        <v>272</v>
      </c>
      <c r="W32" s="90">
        <f t="shared" si="3"/>
        <v>272</v>
      </c>
      <c r="X32" s="90">
        <f>Sheet1!G30</f>
        <v>34818</v>
      </c>
      <c r="Y32" s="119">
        <f t="shared" si="7"/>
        <v>1.0078120512378654</v>
      </c>
      <c r="Z32" s="177">
        <f>IF(RTD("cqg.rtd",,"StudyData",$A$5&amp;A32,"Vol","VolType=Exchange,CoCType=Contract","Vol",$Z$4,"0","ALL",,,"TRUE","T")="",0,RTD("cqg.rtd",,"StudyData",$A$5&amp;A32,"Vol","VolType=Exchange,CoCType=Contract","Vol",$Z$4,"0","ALL",,,"TRUE","T"))</f>
        <v>0</v>
      </c>
      <c r="AA32" s="177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8</v>
      </c>
      <c r="AB32" s="143" t="str">
        <f>B32</f>
        <v>QON27-QOQ27</v>
      </c>
      <c r="AC32" s="143"/>
    </row>
    <row r="33" spans="1:31" ht="13.15" customHeight="1" x14ac:dyDescent="0.3">
      <c r="A33" s="114"/>
      <c r="B33" s="131"/>
      <c r="C33" s="6"/>
      <c r="D33" s="6"/>
      <c r="E33" s="6"/>
      <c r="F33" s="133"/>
      <c r="G33" s="134"/>
      <c r="H33" s="76"/>
      <c r="I33" s="80"/>
      <c r="J33" s="145"/>
      <c r="K33" s="138"/>
      <c r="L33" s="134"/>
      <c r="M33" s="49"/>
      <c r="N33" s="134"/>
      <c r="O33" s="137"/>
      <c r="P33" s="138"/>
      <c r="Q33" s="138"/>
      <c r="R33" s="138"/>
      <c r="S33" s="88" t="str">
        <f>RIGHT(B32,6)</f>
        <v>-QOQ27</v>
      </c>
      <c r="T33" s="91">
        <f t="shared" si="2"/>
        <v>27698</v>
      </c>
      <c r="U33" s="91">
        <f>Sheet1!L30</f>
        <v>27698</v>
      </c>
      <c r="V33" s="91">
        <f t="shared" si="6"/>
        <v>353</v>
      </c>
      <c r="W33" s="91">
        <f t="shared" si="3"/>
        <v>353</v>
      </c>
      <c r="X33" s="91">
        <f>Sheet1!M30</f>
        <v>27345</v>
      </c>
      <c r="Y33" s="119">
        <f t="shared" si="7"/>
        <v>1.0129091241543244</v>
      </c>
      <c r="Z33" s="177"/>
      <c r="AA33" s="177"/>
      <c r="AB33" s="143"/>
      <c r="AC33" s="143"/>
    </row>
    <row r="34" spans="1:31" ht="13.15" customHeight="1" x14ac:dyDescent="0.3">
      <c r="A34" s="114">
        <f>A32+1</f>
        <v>14</v>
      </c>
      <c r="B34" s="132" t="str">
        <f>_xlfn.REGEXREPLACE(RIGHT(LEFT(RTD("cqg.rtd",,"ContractData",$A$5&amp;A34,"LongDescription"),51),15),"1\*","")</f>
        <v>QOQ27-QOU27</v>
      </c>
      <c r="C34" s="7"/>
      <c r="D34" s="7"/>
      <c r="E34" s="7"/>
      <c r="F34" s="133">
        <f>IF(B34="","",RTD("cqg.rtd",,"ContractData",$A$5&amp;A34,"ExpirationDate",,"D"))</f>
        <v>46568</v>
      </c>
      <c r="G34" s="134">
        <f ca="1">F34-$A$1</f>
        <v>412</v>
      </c>
      <c r="H34" s="76"/>
      <c r="I34" s="78"/>
      <c r="J34" s="144">
        <f>K34</f>
        <v>43</v>
      </c>
      <c r="K34" s="138">
        <f>RTD("cqg.rtd", ,"ContractData", $A$5&amp;A34, "T_CVol")</f>
        <v>43</v>
      </c>
      <c r="L34" s="134">
        <f xml:space="preserve"> RTD("cqg.rtd",,"StudyData", $A$5&amp;A34, "MA", "InputChoice=ContractVol,MAType=Sim,Period="&amp;$L$4&amp;"", "MA",,,"all",,,,"T")</f>
        <v>600.35</v>
      </c>
      <c r="M34" s="49">
        <f>IF(K34&gt;L34,1,0)</f>
        <v>0</v>
      </c>
      <c r="N34" s="134">
        <f>RTD("cqg.rtd", ,"ContractData", $A$5&amp;A34, "Y_CVol")</f>
        <v>717</v>
      </c>
      <c r="O34" s="137">
        <f>IF(ISERROR(K34/N34),"",K34/N34)</f>
        <v>5.9972105997210597E-2</v>
      </c>
      <c r="P34" s="138">
        <f xml:space="preserve"> RTD("cqg.rtd",,"StudyData", "(MA("&amp;$A$5&amp;A34&amp;",Period:="&amp;$Q$5&amp;",MAType:=Sim,InputChoice:=ContractVol) when LocalYear("&amp;$A$5&amp;A34&amp;")="&amp;$R$5&amp;" And (LocalMonth("&amp;$A$5&amp;A34&amp;")="&amp;$P$4&amp;" And LocalDay("&amp;$A$5&amp;A34&amp;")="&amp;$Q$4&amp;" ))", "Bar", "", "Close","D", "0", "all", "", "","False",,)</f>
        <v>694</v>
      </c>
      <c r="Q34" s="138"/>
      <c r="R34" s="138"/>
      <c r="S34" s="86" t="str">
        <f>LEFT(B34,6)</f>
        <v>QOQ27-</v>
      </c>
      <c r="T34" s="90">
        <f>U34</f>
        <v>27698</v>
      </c>
      <c r="U34" s="92">
        <f>Sheet1!F32</f>
        <v>27698</v>
      </c>
      <c r="V34" s="92">
        <f t="shared" ref="V34:V41" si="8">IFERROR(U34-X34,"")</f>
        <v>353</v>
      </c>
      <c r="W34" s="92">
        <f t="shared" si="3"/>
        <v>353</v>
      </c>
      <c r="X34" s="92">
        <f>Sheet1!G32</f>
        <v>27345</v>
      </c>
      <c r="Y34" s="120">
        <f t="shared" ref="Y34:Y41" si="9">IF(ISERROR(U34/X34),"",U34/X34)</f>
        <v>1.0129091241543244</v>
      </c>
      <c r="Z34" s="130">
        <f>IF(RTD("cqg.rtd",,"StudyData",$A$5&amp;A34,"Vol","VolType=Exchange,CoCType=Contract","Vol",$Z$4,"0","ALL",,,"TRUE","T")="",0,RTD("cqg.rtd",,"StudyData",$A$5&amp;A34,"Vol","VolType=Exchange,CoCType=Contract","Vol",$Z$4,"0","ALL",,,"TRUE","T"))</f>
        <v>0</v>
      </c>
      <c r="AA34" s="130">
        <f ca="1">IF(B34="","",RTD("cqg.rtd",,"StudyData","Vol("&amp;$A$5&amp;A34&amp;") when (LocalDay("&amp;$A$5&amp;A34&amp;")="&amp;$C$1&amp;" and LocalHour("&amp;$A$5&amp;A34&amp;")="&amp;$E$1&amp;" and LocalMinute("&amp;$A$5&amp;$A34&amp;")="&amp;$F$1&amp;")","Bar",,"Vol",$Z$4,"0"))</f>
        <v>1</v>
      </c>
      <c r="AB34" s="143" t="str">
        <f>B34</f>
        <v>QOQ27-QOU27</v>
      </c>
      <c r="AC34" s="143"/>
    </row>
    <row r="35" spans="1:31" ht="13.15" customHeight="1" x14ac:dyDescent="0.3">
      <c r="A35" s="114"/>
      <c r="B35" s="131"/>
      <c r="C35" s="7"/>
      <c r="D35" s="7"/>
      <c r="E35" s="7"/>
      <c r="F35" s="133"/>
      <c r="G35" s="134"/>
      <c r="H35" s="76"/>
      <c r="I35" s="78"/>
      <c r="J35" s="145"/>
      <c r="K35" s="138"/>
      <c r="L35" s="134"/>
      <c r="M35" s="49"/>
      <c r="N35" s="134"/>
      <c r="O35" s="137"/>
      <c r="P35" s="138"/>
      <c r="Q35" s="138"/>
      <c r="R35" s="138"/>
      <c r="S35" s="88" t="str">
        <f>RIGHT(B34,6)</f>
        <v>-QOU27</v>
      </c>
      <c r="T35" s="91">
        <f t="shared" ref="T35:T54" si="10">U35</f>
        <v>48425</v>
      </c>
      <c r="U35" s="93">
        <f>Sheet1!L32</f>
        <v>48425</v>
      </c>
      <c r="V35" s="93">
        <f t="shared" si="8"/>
        <v>327</v>
      </c>
      <c r="W35" s="93">
        <f t="shared" si="3"/>
        <v>327</v>
      </c>
      <c r="X35" s="93">
        <f>Sheet1!M32</f>
        <v>48098</v>
      </c>
      <c r="Y35" s="120">
        <f t="shared" si="9"/>
        <v>1.0067986194852176</v>
      </c>
      <c r="Z35" s="130"/>
      <c r="AA35" s="130"/>
      <c r="AB35" s="143"/>
      <c r="AC35" s="143"/>
    </row>
    <row r="36" spans="1:31" ht="13.15" customHeight="1" x14ac:dyDescent="0.3">
      <c r="A36" s="114">
        <f>A34+1</f>
        <v>15</v>
      </c>
      <c r="B36" s="132" t="str">
        <f>_xlfn.REGEXREPLACE(RIGHT(LEFT(RTD("cqg.rtd",,"ContractData",$A$5&amp;A36,"LongDescription"),51),15),"1\*","")</f>
        <v>QOU27-QOV27</v>
      </c>
      <c r="C36" s="7"/>
      <c r="D36" s="7"/>
      <c r="E36" s="7"/>
      <c r="F36" s="133">
        <f>IF(B36="","",RTD("cqg.rtd",,"ContractData",$A$5&amp;A36,"ExpirationDate",,"D"))</f>
        <v>46598</v>
      </c>
      <c r="G36" s="134">
        <f ca="1">F36-$A$1</f>
        <v>442</v>
      </c>
      <c r="H36" s="76"/>
      <c r="I36" s="78"/>
      <c r="J36" s="144">
        <f>K36</f>
        <v>620</v>
      </c>
      <c r="K36" s="138">
        <f>RTD("cqg.rtd", ,"ContractData", $A$5&amp;A36, "T_CVol")</f>
        <v>620</v>
      </c>
      <c r="L36" s="134">
        <f xml:space="preserve"> RTD("cqg.rtd",,"StudyData", $A$5&amp;A36, "MA", "InputChoice=ContractVol,MAType=Sim,Period="&amp;$L$4&amp;"", "MA",,,"all",,,,"T")</f>
        <v>546.29999999999995</v>
      </c>
      <c r="M36" s="49">
        <f>IF(K36&gt;L36,1,0)</f>
        <v>1</v>
      </c>
      <c r="N36" s="134">
        <f>RTD("cqg.rtd", ,"ContractData", $A$5&amp;A36, "Y_CVol")</f>
        <v>847</v>
      </c>
      <c r="O36" s="137">
        <f>IF(ISERROR(K36/N36),"",K36/N36)</f>
        <v>0.73199527744982296</v>
      </c>
      <c r="P36" s="138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>531</v>
      </c>
      <c r="Q36" s="138"/>
      <c r="R36" s="138"/>
      <c r="S36" s="86" t="str">
        <f>LEFT(B36,6)</f>
        <v>QOU27-</v>
      </c>
      <c r="T36" s="90">
        <f t="shared" si="10"/>
        <v>48425</v>
      </c>
      <c r="U36" s="90">
        <f>Sheet1!F34</f>
        <v>48425</v>
      </c>
      <c r="V36" s="90">
        <f t="shared" si="8"/>
        <v>327</v>
      </c>
      <c r="W36" s="90">
        <f t="shared" si="3"/>
        <v>327</v>
      </c>
      <c r="X36" s="90">
        <f>Sheet1!G34</f>
        <v>48098</v>
      </c>
      <c r="Y36" s="119">
        <f t="shared" si="9"/>
        <v>1.0067986194852176</v>
      </c>
      <c r="Z36" s="130">
        <f>IF(RTD("cqg.rtd",,"StudyData",$A$5&amp;A36,"Vol","VolType=Exchange,CoCType=Contract","Vol",$Z$4,"0","ALL",,,"TRUE","T")="",0,RTD("cqg.rtd",,"StudyData",$A$5&amp;A36,"Vol","VolType=Exchange,CoCType=Contract","Vol",$Z$4,"0","ALL",,,"TRUE","T"))</f>
        <v>0</v>
      </c>
      <c r="AA36" s="130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LocalMinute("&amp;$A$5&amp;$A36&amp;")="&amp;$F$1&amp;")","Bar",,"Vol",$Z$4,"0"))</f>
        <v>3</v>
      </c>
      <c r="AB36" s="143" t="str">
        <f>B36</f>
        <v>QOU27-QOV27</v>
      </c>
      <c r="AC36" s="143"/>
    </row>
    <row r="37" spans="1:31" ht="13.15" customHeight="1" x14ac:dyDescent="0.3">
      <c r="A37" s="114"/>
      <c r="B37" s="131"/>
      <c r="C37" s="7"/>
      <c r="D37" s="7"/>
      <c r="E37" s="7"/>
      <c r="F37" s="133"/>
      <c r="G37" s="134"/>
      <c r="H37" s="76"/>
      <c r="I37" s="78"/>
      <c r="J37" s="145"/>
      <c r="K37" s="138"/>
      <c r="L37" s="134"/>
      <c r="M37" s="49"/>
      <c r="N37" s="134"/>
      <c r="O37" s="137"/>
      <c r="P37" s="138"/>
      <c r="Q37" s="138"/>
      <c r="R37" s="138"/>
      <c r="S37" s="88" t="str">
        <f>RIGHT(B36,6)</f>
        <v>-QOV27</v>
      </c>
      <c r="T37" s="91">
        <f t="shared" si="10"/>
        <v>23834</v>
      </c>
      <c r="U37" s="91">
        <f>Sheet1!L34</f>
        <v>23834</v>
      </c>
      <c r="V37" s="91">
        <f t="shared" si="8"/>
        <v>303</v>
      </c>
      <c r="W37" s="91">
        <f t="shared" si="3"/>
        <v>303</v>
      </c>
      <c r="X37" s="91">
        <f>Sheet1!M34</f>
        <v>23531</v>
      </c>
      <c r="Y37" s="119">
        <f t="shared" si="9"/>
        <v>1.0128766308274191</v>
      </c>
      <c r="Z37" s="130"/>
      <c r="AA37" s="130"/>
      <c r="AB37" s="143"/>
      <c r="AC37" s="143"/>
    </row>
    <row r="38" spans="1:31" ht="13.15" customHeight="1" x14ac:dyDescent="0.3">
      <c r="A38" s="114">
        <f>A36+1</f>
        <v>16</v>
      </c>
      <c r="B38" s="132" t="str">
        <f>_xlfn.REGEXREPLACE(RIGHT(LEFT(RTD("cqg.rtd",,"ContractData",$A$5&amp;A38,"LongDescription"),51),15),"1\*","")</f>
        <v>QOV27-QOX27</v>
      </c>
      <c r="C38" s="7"/>
      <c r="D38" s="7"/>
      <c r="E38" s="7"/>
      <c r="F38" s="133">
        <f>IF(B38="","",RTD("cqg.rtd",,"ContractData",$A$5&amp;A38,"ExpirationDate",,"D"))</f>
        <v>46630</v>
      </c>
      <c r="G38" s="134">
        <f ca="1">F38-$A$1</f>
        <v>474</v>
      </c>
      <c r="H38" s="76"/>
      <c r="I38" s="78"/>
      <c r="J38" s="144">
        <f>K38</f>
        <v>79</v>
      </c>
      <c r="K38" s="138">
        <f>RTD("cqg.rtd", ,"ContractData", $A$5&amp;A38, "T_CVol")</f>
        <v>79</v>
      </c>
      <c r="L38" s="134">
        <f xml:space="preserve"> RTD("cqg.rtd",,"StudyData", $A$5&amp;A38, "MA", "InputChoice=ContractVol,MAType=Sim,Period="&amp;$L$4&amp;"", "MA",,,"all",,,,"T")</f>
        <v>368.9</v>
      </c>
      <c r="M38" s="49">
        <f>IF(K38&gt;L38,1,0)</f>
        <v>0</v>
      </c>
      <c r="N38" s="134">
        <f>RTD("cqg.rtd", ,"ContractData", $A$5&amp;A38, "Y_CVol")</f>
        <v>627</v>
      </c>
      <c r="O38" s="137">
        <f>IF(ISERROR(K38/N38),"",K38/N38)</f>
        <v>0.12599681020733652</v>
      </c>
      <c r="P38" s="138">
        <f xml:space="preserve"> RTD("cqg.rtd",,"StudyData", "(MA("&amp;$A$5&amp;A38&amp;",Period:="&amp;$Q$5&amp;",MAType:=Sim,InputChoice:=ContractVol) when LocalYear("&amp;$A$5&amp;A38&amp;")="&amp;$R$5&amp;" And (LocalMonth("&amp;$A$5&amp;A38&amp;")="&amp;$P$4&amp;" And LocalDay("&amp;$A$5&amp;A38&amp;")="&amp;$Q$4&amp;" ))", "Bar", "", "Close","D", "0", "all", "", "","False",,)</f>
        <v>473</v>
      </c>
      <c r="Q38" s="138"/>
      <c r="R38" s="138"/>
      <c r="S38" s="86" t="str">
        <f>LEFT(B38,6)</f>
        <v>QOV27-</v>
      </c>
      <c r="T38" s="90">
        <f t="shared" si="10"/>
        <v>23834</v>
      </c>
      <c r="U38" s="92">
        <f>Sheet1!F36</f>
        <v>23834</v>
      </c>
      <c r="V38" s="92">
        <f t="shared" si="8"/>
        <v>303</v>
      </c>
      <c r="W38" s="92">
        <f t="shared" si="3"/>
        <v>303</v>
      </c>
      <c r="X38" s="92">
        <f>Sheet1!G36</f>
        <v>23531</v>
      </c>
      <c r="Y38" s="120">
        <f t="shared" si="9"/>
        <v>1.0128766308274191</v>
      </c>
      <c r="Z38" s="130">
        <f>IF(RTD("cqg.rtd",,"StudyData",$A$5&amp;A38,"Vol","VolType=Exchange,CoCType=Contract","Vol",$Z$4,"0","ALL",,,"TRUE","T")="",0,RTD("cqg.rtd",,"StudyData",$A$5&amp;A38,"Vol","VolType=Exchange,CoCType=Contract","Vol",$Z$4,"0","ALL",,,"TRUE","T"))</f>
        <v>0</v>
      </c>
      <c r="AA38" s="130">
        <f ca="1">IF(B38="","",RTD("cqg.rtd",,"StudyData","Vol("&amp;$A$5&amp;A38&amp;") when (LocalDay("&amp;$A$5&amp;A38&amp;")="&amp;$C$1&amp;" and LocalHour("&amp;$A$5&amp;A38&amp;")="&amp;$E$1&amp;" and LocalMinute("&amp;$A$5&amp;$A38&amp;")="&amp;$F$1&amp;")","Bar",,"Vol",$Z$4,"0"))</f>
        <v>14</v>
      </c>
      <c r="AB38" s="143" t="str">
        <f>B38</f>
        <v>QOV27-QOX27</v>
      </c>
      <c r="AC38" s="143"/>
    </row>
    <row r="39" spans="1:31" ht="13.15" customHeight="1" x14ac:dyDescent="0.3">
      <c r="A39" s="114"/>
      <c r="B39" s="131"/>
      <c r="C39" s="7"/>
      <c r="D39" s="7"/>
      <c r="E39" s="7"/>
      <c r="F39" s="133"/>
      <c r="G39" s="134"/>
      <c r="H39" s="76"/>
      <c r="I39" s="78"/>
      <c r="J39" s="145"/>
      <c r="K39" s="138"/>
      <c r="L39" s="134"/>
      <c r="M39" s="49"/>
      <c r="N39" s="134"/>
      <c r="O39" s="137"/>
      <c r="P39" s="138"/>
      <c r="Q39" s="138"/>
      <c r="R39" s="138"/>
      <c r="S39" s="88" t="str">
        <f>RIGHT(B38,6)</f>
        <v>-QOX27</v>
      </c>
      <c r="T39" s="91">
        <f t="shared" si="10"/>
        <v>31732</v>
      </c>
      <c r="U39" s="93">
        <f>Sheet1!L36</f>
        <v>31732</v>
      </c>
      <c r="V39" s="93">
        <f t="shared" si="8"/>
        <v>261</v>
      </c>
      <c r="W39" s="93">
        <f t="shared" si="3"/>
        <v>261</v>
      </c>
      <c r="X39" s="93">
        <f>Sheet1!M36</f>
        <v>31471</v>
      </c>
      <c r="Y39" s="120">
        <f t="shared" si="9"/>
        <v>1.0082933494328112</v>
      </c>
      <c r="Z39" s="130"/>
      <c r="AA39" s="130"/>
      <c r="AB39" s="143"/>
      <c r="AC39" s="143"/>
    </row>
    <row r="40" spans="1:31" ht="13.15" customHeight="1" x14ac:dyDescent="0.3">
      <c r="A40" s="114">
        <f>A38+1</f>
        <v>17</v>
      </c>
      <c r="B40" s="132" t="str">
        <f>_xlfn.REGEXREPLACE(RIGHT(LEFT(RTD("cqg.rtd",,"ContractData",$A$5&amp;A40,"LongDescription"),51),15),"1\*","")</f>
        <v>QOX27-QOZ27</v>
      </c>
      <c r="C40" s="7"/>
      <c r="D40" s="7"/>
      <c r="E40" s="7"/>
      <c r="F40" s="133">
        <f>IF(B40="","",RTD("cqg.rtd",,"ContractData",$A$5&amp;A40,"ExpirationDate",,"D"))</f>
        <v>46660</v>
      </c>
      <c r="G40" s="134">
        <f ca="1">F40-$A$1</f>
        <v>504</v>
      </c>
      <c r="H40" s="76"/>
      <c r="I40" s="79"/>
      <c r="J40" s="144">
        <f>K40</f>
        <v>1006</v>
      </c>
      <c r="K40" s="138">
        <f>RTD("cqg.rtd", ,"ContractData", $A$5&amp;A40, "T_CVol")</f>
        <v>1006</v>
      </c>
      <c r="L40" s="134">
        <f xml:space="preserve"> RTD("cqg.rtd",,"StudyData", $A$5&amp;A40, "MA", "InputChoice=ContractVol,MAType=Sim,Period="&amp;$L$4&amp;"", "MA",,,"all",,,,"T")</f>
        <v>818.1</v>
      </c>
      <c r="M40" s="49">
        <f>IF(K40&gt;L40,1,0)</f>
        <v>1</v>
      </c>
      <c r="N40" s="134">
        <f>RTD("cqg.rtd", ,"ContractData", $A$5&amp;A40, "Y_CVol")</f>
        <v>1258</v>
      </c>
      <c r="O40" s="137">
        <f>IF(ISERROR(K40/N40),"",K40/N40)</f>
        <v>0.79968203497615264</v>
      </c>
      <c r="P40" s="138">
        <f xml:space="preserve"> RTD("cqg.rtd",,"StudyData", "(MA("&amp;$A$5&amp;A40&amp;",Period:="&amp;$Q$5&amp;",MAType:=Sim,InputChoice:=ContractVol) when LocalYear("&amp;$A$5&amp;A40&amp;")="&amp;$R$5&amp;" And (LocalMonth("&amp;$A$5&amp;A40&amp;")="&amp;$P$4&amp;" And LocalDay("&amp;$A$5&amp;A40&amp;")="&amp;$Q$4&amp;" ))", "Bar", "", "Close","D", "0", "all", "", "","False",,)</f>
        <v>524</v>
      </c>
      <c r="Q40" s="138"/>
      <c r="R40" s="138"/>
      <c r="S40" s="86" t="str">
        <f>LEFT(B40,6)</f>
        <v>QOX27-</v>
      </c>
      <c r="T40" s="87">
        <f t="shared" si="10"/>
        <v>31732</v>
      </c>
      <c r="U40" s="90">
        <f>Sheet1!F38</f>
        <v>31732</v>
      </c>
      <c r="V40" s="90">
        <f t="shared" si="8"/>
        <v>261</v>
      </c>
      <c r="W40" s="90">
        <f t="shared" si="3"/>
        <v>261</v>
      </c>
      <c r="X40" s="90">
        <f>Sheet1!G38</f>
        <v>31471</v>
      </c>
      <c r="Y40" s="119">
        <f t="shared" si="9"/>
        <v>1.0082933494328112</v>
      </c>
      <c r="Z40" s="130">
        <f>IF(RTD("cqg.rtd",,"StudyData",$A$5&amp;A40,"Vol","VolType=Exchange,CoCType=Contract","Vol",$Z$4,"0","ALL",,,"TRUE","T")="",0,RTD("cqg.rtd",,"StudyData",$A$5&amp;A40,"Vol","VolType=Exchange,CoCType=Contract","Vol",$Z$4,"0","ALL",,,"TRUE","T"))</f>
        <v>0</v>
      </c>
      <c r="AA40" s="130">
        <f ca="1">IF(B40="","",RTD("cqg.rtd",,"StudyData","Vol("&amp;$A$5&amp;A40&amp;") when (LocalDay("&amp;$A$5&amp;A40&amp;")="&amp;$C$1&amp;" and LocalHour("&amp;$A$5&amp;A40&amp;")="&amp;$E$1&amp;" and LocalMinute("&amp;$A$5&amp;$A40&amp;")="&amp;$F$1&amp;")","Bar",,"Vol",$Z$4,"0"))</f>
        <v>9</v>
      </c>
      <c r="AB40" s="143" t="str">
        <f>B40</f>
        <v>QOX27-QOZ27</v>
      </c>
      <c r="AC40" s="143"/>
    </row>
    <row r="41" spans="1:31" ht="13.15" customHeight="1" x14ac:dyDescent="0.3">
      <c r="A41" s="114"/>
      <c r="B41" s="131"/>
      <c r="C41" s="7"/>
      <c r="D41" s="7"/>
      <c r="E41" s="7"/>
      <c r="F41" s="133"/>
      <c r="G41" s="134"/>
      <c r="H41" s="80"/>
      <c r="I41" s="81"/>
      <c r="J41" s="145"/>
      <c r="K41" s="138"/>
      <c r="L41" s="134"/>
      <c r="M41" s="49"/>
      <c r="N41" s="134"/>
      <c r="O41" s="137"/>
      <c r="P41" s="138"/>
      <c r="Q41" s="138"/>
      <c r="R41" s="138"/>
      <c r="S41" s="88" t="str">
        <f>RIGHT(B40,6)</f>
        <v>-QOZ27</v>
      </c>
      <c r="T41" s="89">
        <f t="shared" si="10"/>
        <v>175305</v>
      </c>
      <c r="U41" s="91">
        <f>Sheet1!L38</f>
        <v>175305</v>
      </c>
      <c r="V41" s="91">
        <f t="shared" si="8"/>
        <v>1875</v>
      </c>
      <c r="W41" s="91">
        <f t="shared" si="3"/>
        <v>1875</v>
      </c>
      <c r="X41" s="91">
        <f>Sheet1!M38</f>
        <v>173430</v>
      </c>
      <c r="Y41" s="119">
        <f t="shared" si="9"/>
        <v>1.0108112783255492</v>
      </c>
      <c r="Z41" s="130"/>
      <c r="AA41" s="130"/>
      <c r="AB41" s="143"/>
      <c r="AC41" s="143"/>
    </row>
    <row r="42" spans="1:31" ht="13.15" customHeight="1" x14ac:dyDescent="0.3">
      <c r="A42" s="114">
        <f>A40+1</f>
        <v>18</v>
      </c>
      <c r="B42" s="132" t="str">
        <f>_xlfn.REGEXREPLACE(RIGHT(LEFT(RTD("cqg.rtd",,"ContractData",$A$5&amp;A42,"LongDescription"),51),15),"1\*","")</f>
        <v>QOZ27-QOF28</v>
      </c>
      <c r="C42" s="12"/>
      <c r="D42" s="12"/>
      <c r="E42" s="12"/>
      <c r="F42" s="133">
        <f>IF(B42="","",RTD("cqg.rtd",,"ContractData",$A$5&amp;A42,"ExpirationDate",,"D"))</f>
        <v>46689</v>
      </c>
      <c r="G42" s="134">
        <f ca="1">F42-$A$1</f>
        <v>533</v>
      </c>
      <c r="H42" s="82"/>
      <c r="I42" s="83"/>
      <c r="J42" s="144">
        <f>K42</f>
        <v>660</v>
      </c>
      <c r="K42" s="138">
        <f>RTD("cqg.rtd", ,"ContractData", $A$5&amp;A42, "T_CVol")</f>
        <v>660</v>
      </c>
      <c r="L42" s="134">
        <f xml:space="preserve"> RTD("cqg.rtd",,"StudyData", $A$5&amp;A42, "MA", "InputChoice=ContractVol,MAType=Sim,Period="&amp;$L$4&amp;"", "MA",,,"all",,,,"T")</f>
        <v>752.05</v>
      </c>
      <c r="M42" s="54">
        <f>IF(K42&gt;L42,1,0)</f>
        <v>0</v>
      </c>
      <c r="N42" s="134">
        <f>RTD("cqg.rtd", ,"ContractData", $A$5&amp;A42, "Y_CVol")</f>
        <v>970</v>
      </c>
      <c r="O42" s="137">
        <f>IF(ISERROR(K42/N42),"",K42/N42)</f>
        <v>0.68041237113402064</v>
      </c>
      <c r="P42" s="138">
        <f xml:space="preserve"> RTD("cqg.rtd",,"StudyData", "(MA("&amp;$A$5&amp;A42&amp;",Period:="&amp;$Q$5&amp;",MAType:=Sim,InputChoice:=ContractVol) when LocalYear("&amp;$A$5&amp;A42&amp;")="&amp;$R$5&amp;" And (LocalMonth("&amp;$A$5&amp;A42&amp;")="&amp;$P$4&amp;" And LocalDay("&amp;$A$5&amp;A42&amp;")="&amp;$Q$4&amp;" ))", "Bar", "", "Close","D", "0", "all", "", "","False",,)</f>
        <v>504</v>
      </c>
      <c r="Q42" s="138"/>
      <c r="R42" s="138"/>
      <c r="S42" s="86" t="str">
        <f>LEFT(B42,6)</f>
        <v>QOZ27-</v>
      </c>
      <c r="T42" s="90">
        <f t="shared" si="10"/>
        <v>175305</v>
      </c>
      <c r="U42" s="92">
        <f>Sheet1!F40</f>
        <v>175305</v>
      </c>
      <c r="V42" s="92">
        <f t="shared" ref="V42:V50" si="11">IFERROR(U42-X42,"")</f>
        <v>1875</v>
      </c>
      <c r="W42" s="92">
        <f t="shared" si="3"/>
        <v>1875</v>
      </c>
      <c r="X42" s="92">
        <f>Sheet1!G40</f>
        <v>173430</v>
      </c>
      <c r="Y42" s="120">
        <f t="shared" ref="Y42:Y50" si="12">IF(ISERROR(U42/X42),"",U42/X42)</f>
        <v>1.0108112783255492</v>
      </c>
      <c r="Z42" s="130">
        <f>IF(RTD("cqg.rtd",,"StudyData",$A$5&amp;A42,"Vol","VolType=Exchange,CoCType=Contract","Vol",$Z$4,"0","ALL",,,"TRUE","T")="",0,RTD("cqg.rtd",,"StudyData",$A$5&amp;A42,"Vol","VolType=Exchange,CoCType=Contract","Vol",$Z$4,"0","ALL",,,"TRUE","T"))</f>
        <v>0</v>
      </c>
      <c r="AA42" s="130">
        <f ca="1">IF(B42="","",RTD("cqg.rtd",,"StudyData","Vol("&amp;$A$5&amp;A42&amp;") when (LocalDay("&amp;$A$5&amp;A42&amp;")="&amp;$C$1&amp;" and LocalHour("&amp;$A$5&amp;A42&amp;")="&amp;$E$1&amp;" and LocalMinute("&amp;$A$5&amp;$A42&amp;")="&amp;$F$1&amp;")","Bar",,"Vol",$Z$4,"0"))</f>
        <v>27</v>
      </c>
      <c r="AB42" s="143" t="str">
        <f>B42</f>
        <v>QOZ27-QOF28</v>
      </c>
      <c r="AC42" s="143"/>
      <c r="AD42" s="2"/>
      <c r="AE42" s="2"/>
    </row>
    <row r="43" spans="1:31" ht="13.15" customHeight="1" x14ac:dyDescent="0.3">
      <c r="A43" s="114"/>
      <c r="B43" s="131"/>
      <c r="C43" s="12"/>
      <c r="D43" s="12"/>
      <c r="E43" s="12"/>
      <c r="F43" s="133"/>
      <c r="G43" s="134"/>
      <c r="H43" s="82"/>
      <c r="I43" s="83"/>
      <c r="J43" s="145"/>
      <c r="K43" s="138"/>
      <c r="L43" s="134"/>
      <c r="M43" s="54"/>
      <c r="N43" s="134"/>
      <c r="O43" s="137"/>
      <c r="P43" s="138"/>
      <c r="Q43" s="138"/>
      <c r="R43" s="138"/>
      <c r="S43" s="88" t="str">
        <f>RIGHT(B42,6)</f>
        <v>-QOF28</v>
      </c>
      <c r="T43" s="91">
        <f t="shared" si="10"/>
        <v>31165</v>
      </c>
      <c r="U43" s="93">
        <f>Sheet1!L40</f>
        <v>31165</v>
      </c>
      <c r="V43" s="93">
        <f t="shared" si="11"/>
        <v>547</v>
      </c>
      <c r="W43" s="93">
        <f t="shared" si="3"/>
        <v>547</v>
      </c>
      <c r="X43" s="93">
        <f>Sheet1!M40</f>
        <v>30618</v>
      </c>
      <c r="Y43" s="120">
        <f t="shared" si="12"/>
        <v>1.0178653079887647</v>
      </c>
      <c r="Z43" s="130"/>
      <c r="AA43" s="130"/>
      <c r="AB43" s="143"/>
      <c r="AC43" s="143"/>
      <c r="AD43" s="2"/>
      <c r="AE43" s="2"/>
    </row>
    <row r="44" spans="1:31" ht="6" customHeight="1" x14ac:dyDescent="0.3">
      <c r="A44" s="114"/>
      <c r="B44" s="20"/>
      <c r="C44" s="4"/>
      <c r="D44" s="4"/>
      <c r="E44" s="4"/>
      <c r="F44" s="39"/>
      <c r="G44" s="58"/>
      <c r="H44" s="58"/>
      <c r="I44" s="58"/>
      <c r="J44" s="58"/>
      <c r="K44" s="50"/>
      <c r="L44" s="50"/>
      <c r="M44" s="51"/>
      <c r="N44" s="50"/>
      <c r="O44" s="52"/>
      <c r="P44" s="53"/>
      <c r="Q44" s="53"/>
      <c r="R44" s="53"/>
      <c r="S44" s="35"/>
      <c r="T44" s="4"/>
      <c r="U44" s="11"/>
      <c r="V44" s="11"/>
      <c r="W44" s="11"/>
      <c r="X44" s="11"/>
      <c r="Y44" s="68"/>
      <c r="Z44" s="59"/>
      <c r="AA44" s="123"/>
      <c r="AB44" s="125"/>
      <c r="AC44" s="124"/>
      <c r="AD44" s="15"/>
      <c r="AE44" s="14"/>
    </row>
    <row r="45" spans="1:31" ht="13.15" customHeight="1" x14ac:dyDescent="0.3">
      <c r="A45" s="114">
        <f>A42+1</f>
        <v>19</v>
      </c>
      <c r="B45" s="132" t="str">
        <f>_xlfn.REGEXREPLACE(RIGHT(LEFT(RTD("cqg.rtd",,"ContractData",$A$5&amp;A45,"LongDescription"),51),15),"1\*","")</f>
        <v>QOF28-QOG28</v>
      </c>
      <c r="C45" s="12"/>
      <c r="D45" s="12"/>
      <c r="E45" s="12"/>
      <c r="F45" s="133">
        <f>IF(B45="","",RTD("cqg.rtd",,"ContractData",$A$5&amp;A45,"ExpirationDate",,"D"))</f>
        <v>46721</v>
      </c>
      <c r="G45" s="134">
        <f ca="1">F45-$A$1</f>
        <v>565</v>
      </c>
      <c r="H45" s="82"/>
      <c r="I45" s="83"/>
      <c r="J45" s="144">
        <f>K45</f>
        <v>331</v>
      </c>
      <c r="K45" s="138">
        <f>RTD("cqg.rtd", ,"ContractData", $A$5&amp;A45, "T_CVol")</f>
        <v>331</v>
      </c>
      <c r="L45" s="134">
        <f xml:space="preserve"> RTD("cqg.rtd",,"StudyData", $A$5&amp;A45, "MA", "InputChoice=ContractVol,MAType=Sim,Period="&amp;$L$4&amp;"", "MA",,,"all",,,,"T")</f>
        <v>327.5</v>
      </c>
      <c r="M45" s="54">
        <f>IF(K45&gt;L45,1,0)</f>
        <v>1</v>
      </c>
      <c r="N45" s="134">
        <f>RTD("cqg.rtd", ,"ContractData", $A$5&amp;A45, "Y_CVol")</f>
        <v>96</v>
      </c>
      <c r="O45" s="137">
        <f>IF(ISERROR(K45/N45),"",K45/N45)</f>
        <v>3.4479166666666665</v>
      </c>
      <c r="P45" s="138">
        <f xml:space="preserve"> RTD("cqg.rtd",,"StudyData", "(MA("&amp;$A$5&amp;A45&amp;",Period:="&amp;$Q$5&amp;",MAType:=Sim,InputChoice:=ContractVol) when LocalYear("&amp;$A$5&amp;A45&amp;")="&amp;$R$5&amp;" And (LocalMonth("&amp;$A$5&amp;A45&amp;")="&amp;$P$4&amp;" And LocalDay("&amp;$A$5&amp;A45&amp;")="&amp;$Q$4&amp;" ))", "Bar", "", "Close","D", "0", "all", "", "","False",,)</f>
        <v>194</v>
      </c>
      <c r="Q45" s="138"/>
      <c r="R45" s="138"/>
      <c r="S45" s="94" t="str">
        <f>LEFT(B45,6)</f>
        <v>QOF28-</v>
      </c>
      <c r="T45" s="97">
        <f t="shared" si="10"/>
        <v>31165</v>
      </c>
      <c r="U45" s="97">
        <f>Sheet1!F42</f>
        <v>31165</v>
      </c>
      <c r="V45" s="97">
        <f t="shared" si="11"/>
        <v>547</v>
      </c>
      <c r="W45" s="97">
        <f t="shared" si="3"/>
        <v>547</v>
      </c>
      <c r="X45" s="97">
        <f>Sheet1!G42</f>
        <v>30618</v>
      </c>
      <c r="Y45" s="119">
        <f t="shared" si="12"/>
        <v>1.0178653079887647</v>
      </c>
      <c r="Z45" s="130">
        <f>IF(RTD("cqg.rtd",,"StudyData",$A$5&amp;A45,"Vol","VolType=Exchange,CoCType=Contract","Vol",$Z$4,"0","ALL",,,"TRUE","T")="",0,RTD("cqg.rtd",,"StudyData",$A$5&amp;A45,"Vol","VolType=Exchange,CoCType=Contract","Vol",$Z$4,"0","ALL",,,"TRUE","T"))</f>
        <v>0</v>
      </c>
      <c r="AA45" s="130">
        <f ca="1">IF(B45="","",RTD("cqg.rtd",,"StudyData","Vol("&amp;$A$5&amp;A45&amp;") when (LocalDay("&amp;$A$5&amp;A45&amp;")="&amp;$C$1&amp;" and LocalHour("&amp;$A$5&amp;A45&amp;")="&amp;$E$1&amp;" and LocalMinute("&amp;$A$5&amp;$A45&amp;")="&amp;$F$1&amp;")","Bar",,"Vol",$Z$4,"0"))</f>
        <v>1</v>
      </c>
      <c r="AB45" s="141" t="str">
        <f>B45</f>
        <v>QOF28-QOG28</v>
      </c>
      <c r="AC45" s="141"/>
      <c r="AD45" s="2"/>
      <c r="AE45" s="2"/>
    </row>
    <row r="46" spans="1:31" ht="13.15" customHeight="1" x14ac:dyDescent="0.3">
      <c r="A46" s="114"/>
      <c r="B46" s="131"/>
      <c r="C46" s="12"/>
      <c r="D46" s="12"/>
      <c r="E46" s="12"/>
      <c r="F46" s="133"/>
      <c r="G46" s="134"/>
      <c r="H46" s="82"/>
      <c r="I46" s="83"/>
      <c r="J46" s="145"/>
      <c r="K46" s="138"/>
      <c r="L46" s="134"/>
      <c r="M46" s="54"/>
      <c r="N46" s="134"/>
      <c r="O46" s="137"/>
      <c r="P46" s="138"/>
      <c r="Q46" s="138"/>
      <c r="R46" s="138"/>
      <c r="S46" s="95" t="str">
        <f>RIGHT(B45,6)</f>
        <v>-QOG28</v>
      </c>
      <c r="T46" s="98">
        <f t="shared" si="10"/>
        <v>21652</v>
      </c>
      <c r="U46" s="98">
        <f>Sheet1!L42</f>
        <v>21652</v>
      </c>
      <c r="V46" s="98">
        <f t="shared" si="11"/>
        <v>120</v>
      </c>
      <c r="W46" s="98">
        <f t="shared" si="3"/>
        <v>120</v>
      </c>
      <c r="X46" s="98">
        <f>Sheet1!M42</f>
        <v>21532</v>
      </c>
      <c r="Y46" s="119">
        <f t="shared" si="12"/>
        <v>1.0055731005015791</v>
      </c>
      <c r="Z46" s="130"/>
      <c r="AA46" s="130"/>
      <c r="AB46" s="141"/>
      <c r="AC46" s="141"/>
      <c r="AD46" s="2"/>
      <c r="AE46" s="2"/>
    </row>
    <row r="47" spans="1:31" ht="13.15" customHeight="1" x14ac:dyDescent="0.3">
      <c r="A47" s="114">
        <f>A45+1</f>
        <v>20</v>
      </c>
      <c r="B47" s="132" t="str">
        <f>_xlfn.REGEXREPLACE(RIGHT(LEFT(RTD("cqg.rtd",,"ContractData",$A$5&amp;A47,"LongDescription"),51),15),"1\*","")</f>
        <v>QOG28-QOH28</v>
      </c>
      <c r="C47" s="12"/>
      <c r="D47" s="12"/>
      <c r="E47" s="12"/>
      <c r="F47" s="133">
        <f>IF(B47="","",RTD("cqg.rtd",,"ContractData",$A$5&amp;A47,"ExpirationDate",,"D"))</f>
        <v>46751</v>
      </c>
      <c r="G47" s="134">
        <f ca="1">F47-$A$1</f>
        <v>595</v>
      </c>
      <c r="H47" s="82"/>
      <c r="I47" s="83"/>
      <c r="J47" s="144">
        <f>K47</f>
        <v>89</v>
      </c>
      <c r="K47" s="135">
        <f>RTD("cqg.rtd", ,"ContractData", $A$5&amp;A47, "T_CVol")</f>
        <v>89</v>
      </c>
      <c r="L47" s="134">
        <f xml:space="preserve"> RTD("cqg.rtd",,"StudyData", $A$5&amp;A47, "MA", "InputChoice=ContractVol,MAType=Sim,Period="&amp;$L$4&amp;"", "MA",,,"all",,,,"T")</f>
        <v>429.8</v>
      </c>
      <c r="M47" s="54">
        <f>IF(K47&gt;L47,1,0)</f>
        <v>0</v>
      </c>
      <c r="N47" s="134">
        <f>RTD("cqg.rtd", ,"ContractData", $A$5&amp;A47, "Y_CVol")</f>
        <v>418</v>
      </c>
      <c r="O47" s="137">
        <f>IF(ISERROR(K47/N47),"",K47/N47)</f>
        <v>0.21291866028708134</v>
      </c>
      <c r="P47" s="138">
        <f xml:space="preserve"> RTD("cqg.rtd",,"StudyData", "(MA("&amp;$A$5&amp;A47&amp;",Period:="&amp;$Q$5&amp;",MAType:=Sim,InputChoice:=ContractVol) when LocalYear("&amp;$A$5&amp;A47&amp;")="&amp;$R$5&amp;" And (LocalMonth("&amp;$A$5&amp;A47&amp;")="&amp;$P$4&amp;" And LocalDay("&amp;$A$5&amp;A47&amp;")="&amp;$Q$4&amp;" ))", "Bar", "", "Close","D", "0", "all", "", "","False",,)</f>
        <v>389</v>
      </c>
      <c r="Q47" s="138"/>
      <c r="R47" s="138"/>
      <c r="S47" s="94" t="str">
        <f>LEFT(B47,6)</f>
        <v>QOG28-</v>
      </c>
      <c r="T47" s="97">
        <f t="shared" si="10"/>
        <v>21652</v>
      </c>
      <c r="U47" s="99">
        <f>Sheet1!F44</f>
        <v>21652</v>
      </c>
      <c r="V47" s="99">
        <f t="shared" si="11"/>
        <v>120</v>
      </c>
      <c r="W47" s="99">
        <f t="shared" si="3"/>
        <v>120</v>
      </c>
      <c r="X47" s="99">
        <f>Sheet1!G44</f>
        <v>21532</v>
      </c>
      <c r="Y47" s="120">
        <f t="shared" si="12"/>
        <v>1.0055731005015791</v>
      </c>
      <c r="Z47" s="130">
        <f>IF(RTD("cqg.rtd",,"StudyData",$A$5&amp;A47,"Vol","VolType=Exchange,CoCType=Contract","Vol",$Z$4,"0","ALL",,,"TRUE","T")="",0,RTD("cqg.rtd",,"StudyData",$A$5&amp;A47,"Vol","VolType=Exchange,CoCType=Contract","Vol",$Z$4,"0","ALL",,,"TRUE","T"))</f>
        <v>0</v>
      </c>
      <c r="AA47" s="130">
        <f ca="1">IF(B47="","",RTD("cqg.rtd",,"StudyData","Vol("&amp;$A$5&amp;A47&amp;") when (LocalDay("&amp;$A$5&amp;A47&amp;")="&amp;$C$1&amp;" and LocalHour("&amp;$A$5&amp;A47&amp;")="&amp;$E$1&amp;" and LocalMinute("&amp;$A$5&amp;$A47&amp;")="&amp;$F$1&amp;")","Bar",,"Vol",$Z$4,"0"))</f>
        <v>4</v>
      </c>
      <c r="AB47" s="141" t="str">
        <f>B47</f>
        <v>QOG28-QOH28</v>
      </c>
      <c r="AC47" s="141"/>
      <c r="AD47" s="2"/>
      <c r="AE47" s="2"/>
    </row>
    <row r="48" spans="1:31" ht="13.15" customHeight="1" x14ac:dyDescent="0.3">
      <c r="A48" s="114"/>
      <c r="B48" s="131"/>
      <c r="C48" s="12"/>
      <c r="D48" s="12"/>
      <c r="E48" s="12"/>
      <c r="F48" s="133"/>
      <c r="G48" s="134"/>
      <c r="H48" s="82"/>
      <c r="I48" s="83"/>
      <c r="J48" s="145"/>
      <c r="K48" s="136"/>
      <c r="L48" s="134"/>
      <c r="M48" s="54"/>
      <c r="N48" s="134"/>
      <c r="O48" s="137"/>
      <c r="P48" s="138"/>
      <c r="Q48" s="138"/>
      <c r="R48" s="138"/>
      <c r="S48" s="95" t="str">
        <f>RIGHT(B47,6)</f>
        <v>-QOH28</v>
      </c>
      <c r="T48" s="98">
        <f t="shared" si="10"/>
        <v>15485</v>
      </c>
      <c r="U48" s="100">
        <f>Sheet1!L44</f>
        <v>15485</v>
      </c>
      <c r="V48" s="100">
        <f t="shared" si="11"/>
        <v>104</v>
      </c>
      <c r="W48" s="100">
        <f t="shared" si="3"/>
        <v>104</v>
      </c>
      <c r="X48" s="100">
        <f>Sheet1!M44</f>
        <v>15381</v>
      </c>
      <c r="Y48" s="120">
        <f t="shared" si="12"/>
        <v>1.0067615889734087</v>
      </c>
      <c r="Z48" s="130"/>
      <c r="AA48" s="130"/>
      <c r="AB48" s="141"/>
      <c r="AC48" s="141"/>
      <c r="AD48" s="2"/>
      <c r="AE48" s="2"/>
    </row>
    <row r="49" spans="1:31" ht="13.15" customHeight="1" x14ac:dyDescent="0.3">
      <c r="A49" s="114">
        <f>A47+1</f>
        <v>21</v>
      </c>
      <c r="B49" s="132" t="str">
        <f>_xlfn.REGEXREPLACE(RIGHT(LEFT(RTD("cqg.rtd",,"ContractData",$A$5&amp;A49,"LongDescription"),51),15),"1\*","")</f>
        <v>QOH28-QOJ28</v>
      </c>
      <c r="C49" s="12"/>
      <c r="D49" s="12"/>
      <c r="E49" s="12"/>
      <c r="F49" s="133">
        <f>IF(B49="","",RTD("cqg.rtd",,"ContractData",$A$5&amp;A49,"ExpirationDate",,"D"))</f>
        <v>46783</v>
      </c>
      <c r="G49" s="134">
        <f ca="1">F49-$A$1</f>
        <v>627</v>
      </c>
      <c r="H49" s="82"/>
      <c r="I49" s="83"/>
      <c r="J49" s="144">
        <f>K49</f>
        <v>12</v>
      </c>
      <c r="K49" s="138">
        <f>RTD("cqg.rtd", ,"ContractData", $A$5&amp;A49, "T_CVol")</f>
        <v>12</v>
      </c>
      <c r="L49" s="134">
        <f xml:space="preserve"> RTD("cqg.rtd",,"StudyData", $A$5&amp;A49, "MA", "InputChoice=ContractVol,MAType=Sim,Period="&amp;$L$4&amp;"", "MA",,,"all",,,,"T")</f>
        <v>103.9</v>
      </c>
      <c r="M49" s="54">
        <f>IF(K49&gt;L49,1,0)</f>
        <v>0</v>
      </c>
      <c r="N49" s="134">
        <f>RTD("cqg.rtd", ,"ContractData", $A$5&amp;A49, "Y_CVol")</f>
        <v>396</v>
      </c>
      <c r="O49" s="137">
        <f>IF(ISERROR(K49/N49),"",K49/N49)</f>
        <v>3.0303030303030304E-2</v>
      </c>
      <c r="P49" s="138">
        <f xml:space="preserve"> RTD("cqg.rtd",,"StudyData", "(MA("&amp;$A$5&amp;A49&amp;",Period:="&amp;$Q$5&amp;",MAType:=Sim,InputChoice:=ContractVol) when LocalYear("&amp;$A$5&amp;A49&amp;")="&amp;$R$5&amp;" And (LocalMonth("&amp;$A$5&amp;A49&amp;")="&amp;$P$4&amp;" And LocalDay("&amp;$A$5&amp;A49&amp;")="&amp;$Q$4&amp;" ))", "Bar", "", "Close","D", "0", "all", "", "","False",,)</f>
        <v>78</v>
      </c>
      <c r="Q49" s="138"/>
      <c r="R49" s="138"/>
      <c r="S49" s="94" t="str">
        <f>LEFT(B49,6)</f>
        <v>QOH28-</v>
      </c>
      <c r="T49" s="97">
        <f t="shared" si="10"/>
        <v>15485</v>
      </c>
      <c r="U49" s="97">
        <f>Sheet1!F46</f>
        <v>15485</v>
      </c>
      <c r="V49" s="97">
        <f t="shared" si="11"/>
        <v>104</v>
      </c>
      <c r="W49" s="97">
        <f t="shared" si="3"/>
        <v>104</v>
      </c>
      <c r="X49" s="97">
        <f>Sheet1!G46</f>
        <v>15381</v>
      </c>
      <c r="Y49" s="119">
        <f t="shared" si="12"/>
        <v>1.0067615889734087</v>
      </c>
      <c r="Z49" s="130">
        <f>IF(RTD("cqg.rtd",,"StudyData",$A$5&amp;A49,"Vol","VolType=Exchange,CoCType=Contract","Vol",$Z$4,"0","ALL",,,"TRUE","T")="",0,RTD("cqg.rtd",,"StudyData",$A$5&amp;A49,"Vol","VolType=Exchange,CoCType=Contract","Vol",$Z$4,"0","ALL",,,"TRUE","T"))</f>
        <v>0</v>
      </c>
      <c r="AA49" s="130">
        <f ca="1">IF(B49="","",RTD("cqg.rtd",,"StudyData","Vol("&amp;$A$5&amp;A49&amp;") when (LocalDay("&amp;$A$5&amp;A49&amp;")="&amp;$C$1&amp;" and LocalHour("&amp;$A$5&amp;A49&amp;")="&amp;$E$1&amp;" and LocalMinute("&amp;$A$5&amp;$A49&amp;")="&amp;$F$1&amp;")","Bar",,"Vol",$Z$4,"0"))</f>
        <v>1</v>
      </c>
      <c r="AB49" s="141" t="str">
        <f>B49</f>
        <v>QOH28-QOJ28</v>
      </c>
      <c r="AC49" s="141"/>
      <c r="AD49" s="2"/>
      <c r="AE49" s="2"/>
    </row>
    <row r="50" spans="1:31" ht="13.15" customHeight="1" x14ac:dyDescent="0.3">
      <c r="A50" s="114"/>
      <c r="B50" s="131"/>
      <c r="C50" s="12"/>
      <c r="D50" s="12"/>
      <c r="E50" s="12"/>
      <c r="F50" s="133"/>
      <c r="G50" s="134"/>
      <c r="H50" s="84"/>
      <c r="I50" s="85"/>
      <c r="J50" s="145"/>
      <c r="K50" s="138"/>
      <c r="L50" s="134"/>
      <c r="M50" s="54"/>
      <c r="N50" s="134"/>
      <c r="O50" s="137"/>
      <c r="P50" s="138"/>
      <c r="Q50" s="138"/>
      <c r="R50" s="138"/>
      <c r="S50" s="95" t="str">
        <f>RIGHT(B49,6)</f>
        <v>-QOJ28</v>
      </c>
      <c r="T50" s="98">
        <f t="shared" si="10"/>
        <v>4753</v>
      </c>
      <c r="U50" s="98">
        <f>Sheet1!L46</f>
        <v>4753</v>
      </c>
      <c r="V50" s="98">
        <f t="shared" si="11"/>
        <v>-36</v>
      </c>
      <c r="W50" s="98">
        <f t="shared" si="3"/>
        <v>-36</v>
      </c>
      <c r="X50" s="98">
        <f>Sheet1!M46</f>
        <v>4789</v>
      </c>
      <c r="Y50" s="119">
        <f t="shared" si="12"/>
        <v>0.99248277302150767</v>
      </c>
      <c r="Z50" s="130"/>
      <c r="AA50" s="130"/>
      <c r="AB50" s="141"/>
      <c r="AC50" s="141"/>
      <c r="AD50" s="2"/>
      <c r="AE50" s="2"/>
    </row>
    <row r="51" spans="1:31" ht="13.15" customHeight="1" x14ac:dyDescent="0.3">
      <c r="A51" s="114">
        <f>A49+1</f>
        <v>22</v>
      </c>
      <c r="B51" s="132" t="str">
        <f>_xlfn.REGEXREPLACE(RIGHT(LEFT(RTD("cqg.rtd",,"ContractData",$A$5&amp;A51,"LongDescription"),51),15),"1\*","")</f>
        <v>QOJ28-QOK28</v>
      </c>
      <c r="C51" s="13"/>
      <c r="D51" s="13"/>
      <c r="E51" s="13"/>
      <c r="F51" s="133">
        <f>IF(B51="","",RTD("cqg.rtd",,"ContractData",$A$5&amp;A51,"ExpirationDate",,"D"))</f>
        <v>46812</v>
      </c>
      <c r="G51" s="134">
        <f ca="1">F51-$A$1</f>
        <v>656</v>
      </c>
      <c r="H51" s="82"/>
      <c r="I51" s="83"/>
      <c r="J51" s="139">
        <f>K51</f>
        <v>0</v>
      </c>
      <c r="K51" s="138">
        <f>RTD("cqg.rtd", ,"ContractData", $A$5&amp;A51, "T_CVol")</f>
        <v>0</v>
      </c>
      <c r="L51" s="134">
        <f xml:space="preserve"> RTD("cqg.rtd",,"StudyData", $A$5&amp;A51, "MA", "InputChoice=ContractVol,MAType=Sim,Period="&amp;$L$4&amp;"", "MA",,,"all",,,,"T")</f>
        <v>74.95</v>
      </c>
      <c r="M51" s="54">
        <f>IF(K51&gt;L51,1,0)</f>
        <v>0</v>
      </c>
      <c r="N51" s="134">
        <f>RTD("cqg.rtd", ,"ContractData", $A$5&amp;A51, "Y_CVol")</f>
        <v>354</v>
      </c>
      <c r="O51" s="137">
        <f>IF(ISERROR(K51/N51),"",K51/N51)</f>
        <v>0</v>
      </c>
      <c r="P51" s="138">
        <f xml:space="preserve"> RTD("cqg.rtd",,"StudyData", "(MA("&amp;$A$5&amp;A51&amp;",Period:="&amp;$Q$5&amp;",MAType:=Sim,InputChoice:=ContractVol) when LocalYear("&amp;$A$5&amp;A51&amp;")="&amp;$R$5&amp;" And (LocalMonth("&amp;$A$5&amp;A51&amp;")="&amp;$P$4&amp;" And LocalDay("&amp;$A$5&amp;A51&amp;")="&amp;$Q$4&amp;" ))", "Bar", "", "Close","D", "0", "all", "", "","False",,)</f>
        <v>49</v>
      </c>
      <c r="Q51" s="138"/>
      <c r="R51" s="138"/>
      <c r="S51" s="94" t="str">
        <f>LEFT(B51,6)</f>
        <v>QOJ28-</v>
      </c>
      <c r="T51" s="97">
        <f t="shared" si="10"/>
        <v>4753</v>
      </c>
      <c r="U51" s="99">
        <f>Sheet1!F48</f>
        <v>4753</v>
      </c>
      <c r="V51" s="99">
        <f t="shared" ref="V51:V56" si="13">IFERROR(U51-X51,"")</f>
        <v>-36</v>
      </c>
      <c r="W51" s="99">
        <f t="shared" si="3"/>
        <v>-36</v>
      </c>
      <c r="X51" s="99">
        <f>Sheet1!G48</f>
        <v>4789</v>
      </c>
      <c r="Y51" s="120">
        <f t="shared" ref="Y51:Y56" si="14">IF(ISERROR(U51/X51),"",U51/X51)</f>
        <v>0.99248277302150767</v>
      </c>
      <c r="Z51" s="130">
        <f>IF(RTD("cqg.rtd",,"StudyData",$A$5&amp;A51,"Vol","VolType=Exchange,CoCType=Contract","Vol",$Z$4,"0","ALL",,,"TRUE","T")="",0,RTD("cqg.rtd",,"StudyData",$A$5&amp;A51,"Vol","VolType=Exchange,CoCType=Contract","Vol",$Z$4,"0","ALL",,,"TRUE","T"))</f>
        <v>0</v>
      </c>
      <c r="AA51" s="130">
        <f ca="1">IF(B51="","",RTD("cqg.rtd",,"StudyData","Vol("&amp;$A$5&amp;A51&amp;") when (LocalDay("&amp;$A$5&amp;A51&amp;")="&amp;$C$1&amp;" and LocalHour("&amp;$A$5&amp;A51&amp;")="&amp;$E$1&amp;" and LocalMinute("&amp;$A$5&amp;$A51&amp;")="&amp;$F$1&amp;")","Bar",,"Vol",$Z$4,"0"))</f>
        <v>83</v>
      </c>
      <c r="AB51" s="141" t="str">
        <f>B51</f>
        <v>QOJ28-QOK28</v>
      </c>
      <c r="AC51" s="141"/>
    </row>
    <row r="52" spans="1:31" ht="13.15" customHeight="1" x14ac:dyDescent="0.3">
      <c r="A52" s="114"/>
      <c r="B52" s="131"/>
      <c r="C52" s="13"/>
      <c r="D52" s="13"/>
      <c r="E52" s="13"/>
      <c r="F52" s="133"/>
      <c r="G52" s="134"/>
      <c r="H52" s="82"/>
      <c r="I52" s="83"/>
      <c r="J52" s="140"/>
      <c r="K52" s="138"/>
      <c r="L52" s="134"/>
      <c r="M52" s="54"/>
      <c r="N52" s="134"/>
      <c r="O52" s="137"/>
      <c r="P52" s="138"/>
      <c r="Q52" s="138"/>
      <c r="R52" s="138"/>
      <c r="S52" s="95" t="str">
        <f>RIGHT(B51,6)</f>
        <v>-QOK28</v>
      </c>
      <c r="T52" s="98">
        <f t="shared" si="10"/>
        <v>5585</v>
      </c>
      <c r="U52" s="100">
        <f>Sheet1!L48</f>
        <v>5585</v>
      </c>
      <c r="V52" s="100">
        <f t="shared" si="13"/>
        <v>26</v>
      </c>
      <c r="W52" s="100">
        <f t="shared" si="3"/>
        <v>26</v>
      </c>
      <c r="X52" s="100">
        <f>Sheet1!M48</f>
        <v>5559</v>
      </c>
      <c r="Y52" s="120">
        <f t="shared" si="14"/>
        <v>1.0046771001978774</v>
      </c>
      <c r="Z52" s="130"/>
      <c r="AA52" s="130"/>
      <c r="AB52" s="141"/>
      <c r="AC52" s="141"/>
    </row>
    <row r="53" spans="1:31" ht="13.15" customHeight="1" x14ac:dyDescent="0.3">
      <c r="A53" s="114">
        <f>A51+1</f>
        <v>23</v>
      </c>
      <c r="B53" s="132" t="str">
        <f>_xlfn.REGEXREPLACE(RIGHT(LEFT(RTD("cqg.rtd",,"ContractData",$A$5&amp;A53,"LongDescription"),51),15),"1\*","")</f>
        <v>QOK28-QOM28</v>
      </c>
      <c r="C53" s="13"/>
      <c r="D53" s="13"/>
      <c r="E53" s="13"/>
      <c r="F53" s="133">
        <f>IF(B53="","",RTD("cqg.rtd",,"ContractData",$A$5&amp;A53,"ExpirationDate",,"D"))</f>
        <v>46843</v>
      </c>
      <c r="G53" s="134">
        <f ca="1">F53-$A$1</f>
        <v>687</v>
      </c>
      <c r="H53" s="82"/>
      <c r="I53" s="83"/>
      <c r="J53" s="139">
        <f>K53</f>
        <v>4</v>
      </c>
      <c r="K53" s="138">
        <f>RTD("cqg.rtd", ,"ContractData", $A$5&amp;A53, "T_CVol")</f>
        <v>4</v>
      </c>
      <c r="L53" s="134">
        <f xml:space="preserve"> RTD("cqg.rtd",,"StudyData", $A$5&amp;A53, "MA", "InputChoice=ContractVol,MAType=Sim,Period="&amp;$L$4&amp;"", "MA",,,"all",,,,"T")</f>
        <v>82.7</v>
      </c>
      <c r="M53" s="54">
        <f>IF(K53&gt;L53,1,0)</f>
        <v>0</v>
      </c>
      <c r="N53" s="134">
        <f>RTD("cqg.rtd", ,"ContractData", $A$5&amp;A53, "Y_CVol")</f>
        <v>88</v>
      </c>
      <c r="O53" s="137">
        <f>IF(ISERROR(K53/N53),"",K53/N53)</f>
        <v>4.5454545454545456E-2</v>
      </c>
      <c r="P53" s="138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>119</v>
      </c>
      <c r="Q53" s="138"/>
      <c r="R53" s="138"/>
      <c r="S53" s="94" t="str">
        <f>LEFT(B53,6)</f>
        <v>QOK28-</v>
      </c>
      <c r="T53" s="97">
        <f t="shared" si="10"/>
        <v>5585</v>
      </c>
      <c r="U53" s="97">
        <f>Sheet1!F50</f>
        <v>5585</v>
      </c>
      <c r="V53" s="97">
        <f t="shared" si="13"/>
        <v>26</v>
      </c>
      <c r="W53" s="97">
        <f t="shared" si="3"/>
        <v>26</v>
      </c>
      <c r="X53" s="97">
        <f>Sheet1!G50</f>
        <v>5559</v>
      </c>
      <c r="Y53" s="119">
        <f t="shared" si="14"/>
        <v>1.0046771001978774</v>
      </c>
      <c r="Z53" s="130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130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>3</v>
      </c>
      <c r="AB53" s="141" t="str">
        <f>B53</f>
        <v>QOK28-QOM28</v>
      </c>
      <c r="AC53" s="141"/>
    </row>
    <row r="54" spans="1:31" ht="13.15" customHeight="1" x14ac:dyDescent="0.3">
      <c r="A54" s="114"/>
      <c r="B54" s="131"/>
      <c r="C54" s="13"/>
      <c r="D54" s="13"/>
      <c r="E54" s="13"/>
      <c r="F54" s="133"/>
      <c r="G54" s="134"/>
      <c r="H54" s="82"/>
      <c r="I54" s="83"/>
      <c r="J54" s="140"/>
      <c r="K54" s="138"/>
      <c r="L54" s="134"/>
      <c r="M54" s="54"/>
      <c r="N54" s="134"/>
      <c r="O54" s="137"/>
      <c r="P54" s="138"/>
      <c r="Q54" s="138"/>
      <c r="R54" s="138"/>
      <c r="S54" s="95" t="str">
        <f>RIGHT(B53,6)</f>
        <v>-QOM28</v>
      </c>
      <c r="T54" s="98">
        <f t="shared" si="10"/>
        <v>56718</v>
      </c>
      <c r="U54" s="98">
        <f>Sheet1!L50</f>
        <v>56718</v>
      </c>
      <c r="V54" s="98">
        <f t="shared" si="13"/>
        <v>-496</v>
      </c>
      <c r="W54" s="98">
        <f t="shared" si="3"/>
        <v>-496</v>
      </c>
      <c r="X54" s="98">
        <f>Sheet1!M50</f>
        <v>57214</v>
      </c>
      <c r="Y54" s="119">
        <f t="shared" si="14"/>
        <v>0.99133079316251271</v>
      </c>
      <c r="Z54" s="130"/>
      <c r="AA54" s="130"/>
      <c r="AB54" s="141"/>
      <c r="AC54" s="141"/>
    </row>
    <row r="55" spans="1:31" ht="13.15" customHeight="1" x14ac:dyDescent="0.3">
      <c r="A55" s="114">
        <f>A53+1</f>
        <v>24</v>
      </c>
      <c r="B55" s="132" t="str">
        <f>_xlfn.REGEXREPLACE(RIGHT(LEFT(RTD("cqg.rtd",,"ContractData",$A$5&amp;A55,"LongDescription"),51),15),"1\*","")</f>
        <v>QOM28-QON28</v>
      </c>
      <c r="C55" s="13"/>
      <c r="D55" s="13"/>
      <c r="E55" s="13"/>
      <c r="F55" s="133">
        <f>IF(B55="","",RTD("cqg.rtd",,"ContractData",$A$5&amp;A55,"ExpirationDate",,"D"))</f>
        <v>46871</v>
      </c>
      <c r="G55" s="134">
        <f ca="1">F55-$A$1</f>
        <v>715</v>
      </c>
      <c r="H55" s="82"/>
      <c r="I55" s="83"/>
      <c r="J55" s="139">
        <f>K55</f>
        <v>2</v>
      </c>
      <c r="K55" s="135">
        <f>RTD("cqg.rtd", ,"ContractData", $A$5&amp;A55, "T_CVol")</f>
        <v>2</v>
      </c>
      <c r="L55" s="134">
        <f xml:space="preserve"> RTD("cqg.rtd",,"StudyData", $A$5&amp;A55, "MA", "InputChoice=ContractVol,MAType=Sim,Period="&amp;$L$4&amp;"", "MA",,,"all",,,,"T")</f>
        <v>135.05000000000001</v>
      </c>
      <c r="M55" s="54">
        <f>IF(K55&gt;L55,1,0)</f>
        <v>0</v>
      </c>
      <c r="N55" s="134">
        <f>RTD("cqg.rtd", ,"ContractData", $A$5&amp;A55, "Y_CVol")</f>
        <v>41</v>
      </c>
      <c r="O55" s="137">
        <f>IF(ISERROR(K55/N55),"",K55/N55)</f>
        <v>4.878048780487805E-2</v>
      </c>
      <c r="P55" s="138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>179</v>
      </c>
      <c r="Q55" s="138"/>
      <c r="R55" s="138"/>
      <c r="S55" s="94" t="str">
        <f>LEFT(B55,6)</f>
        <v>QOM28-</v>
      </c>
      <c r="T55" s="97">
        <f>U55</f>
        <v>56718</v>
      </c>
      <c r="U55" s="99">
        <f>Sheet1!F52</f>
        <v>56718</v>
      </c>
      <c r="V55" s="99">
        <f t="shared" si="13"/>
        <v>-496</v>
      </c>
      <c r="W55" s="99">
        <f>V55</f>
        <v>-496</v>
      </c>
      <c r="X55" s="99">
        <f>Sheet1!G52</f>
        <v>57214</v>
      </c>
      <c r="Y55" s="120">
        <f t="shared" si="14"/>
        <v>0.99133079316251271</v>
      </c>
      <c r="Z55" s="130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130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>5</v>
      </c>
      <c r="AB55" s="141" t="str">
        <f>B55</f>
        <v>QOM28-QON28</v>
      </c>
      <c r="AC55" s="141"/>
    </row>
    <row r="56" spans="1:31" ht="13.15" customHeight="1" x14ac:dyDescent="0.3">
      <c r="A56" s="114"/>
      <c r="B56" s="131"/>
      <c r="C56" s="13"/>
      <c r="D56" s="13"/>
      <c r="E56" s="13"/>
      <c r="F56" s="133"/>
      <c r="G56" s="134"/>
      <c r="H56" s="82"/>
      <c r="I56" s="83"/>
      <c r="J56" s="140"/>
      <c r="K56" s="136"/>
      <c r="L56" s="134"/>
      <c r="M56" s="54"/>
      <c r="N56" s="134"/>
      <c r="O56" s="137"/>
      <c r="P56" s="138"/>
      <c r="Q56" s="138"/>
      <c r="R56" s="138"/>
      <c r="S56" s="95" t="str">
        <f>RIGHT(B55,6)</f>
        <v>-QON28</v>
      </c>
      <c r="T56" s="98">
        <f>U56</f>
        <v>5114</v>
      </c>
      <c r="U56" s="100">
        <f>Sheet1!L52</f>
        <v>5114</v>
      </c>
      <c r="V56" s="100">
        <f t="shared" si="13"/>
        <v>1</v>
      </c>
      <c r="W56" s="100">
        <f>V56</f>
        <v>1</v>
      </c>
      <c r="X56" s="100">
        <f>Sheet1!M52</f>
        <v>5113</v>
      </c>
      <c r="Y56" s="120">
        <f t="shared" si="14"/>
        <v>1.0001955798943869</v>
      </c>
      <c r="Z56" s="130"/>
      <c r="AA56" s="130"/>
      <c r="AB56" s="141"/>
      <c r="AC56" s="141"/>
    </row>
    <row r="57" spans="1:31" ht="6" customHeight="1" x14ac:dyDescent="0.3">
      <c r="A57" s="114"/>
      <c r="B57" s="20"/>
      <c r="C57" s="4"/>
      <c r="D57" s="4"/>
      <c r="E57" s="4"/>
      <c r="F57" s="39"/>
      <c r="G57" s="58"/>
      <c r="H57" s="58"/>
      <c r="I57" s="58"/>
      <c r="J57" s="58"/>
      <c r="K57" s="50"/>
      <c r="L57" s="50"/>
      <c r="M57" s="51"/>
      <c r="N57" s="50"/>
      <c r="O57" s="52"/>
      <c r="P57" s="53"/>
      <c r="Q57" s="53"/>
      <c r="R57" s="53"/>
      <c r="S57" s="35"/>
      <c r="T57" s="4"/>
      <c r="U57" s="11"/>
      <c r="V57" s="11"/>
      <c r="W57" s="11"/>
      <c r="X57" s="11"/>
      <c r="Y57" s="68"/>
      <c r="Z57" s="59"/>
      <c r="AA57" s="123"/>
      <c r="AB57" s="125"/>
      <c r="AC57" s="124"/>
      <c r="AD57" s="15"/>
      <c r="AE57" s="14"/>
    </row>
    <row r="58" spans="1:31" ht="13.15" customHeight="1" x14ac:dyDescent="0.3">
      <c r="A58" s="114">
        <f>A55+1</f>
        <v>25</v>
      </c>
      <c r="B58" s="132" t="str">
        <f>_xlfn.REGEXREPLACE(RIGHT(LEFT(RTD("cqg.rtd",,"ContractData",$A$5&amp;A58,"LongDescription"),51),15),"1\*","")</f>
        <v>QON28-QOQ28</v>
      </c>
      <c r="C58" s="13"/>
      <c r="D58" s="13"/>
      <c r="E58" s="13"/>
      <c r="F58" s="133">
        <f>IF(B58="","",RTD("cqg.rtd",,"ContractData",$A$5&amp;A58,"ExpirationDate",,"D"))</f>
        <v>46904</v>
      </c>
      <c r="G58" s="134">
        <f ca="1">F58-$A$1</f>
        <v>748</v>
      </c>
      <c r="H58" s="82"/>
      <c r="I58" s="83"/>
      <c r="J58" s="139">
        <f>K58</f>
        <v>12</v>
      </c>
      <c r="K58" s="135">
        <f>RTD("cqg.rtd", ,"ContractData", $A$5&amp;A58, "T_CVol")</f>
        <v>12</v>
      </c>
      <c r="L58" s="134">
        <f xml:space="preserve"> RTD("cqg.rtd",,"StudyData", $A$5&amp;A58, "MA", "InputChoice=ContractVol,MAType=Sim,Period="&amp;$L$4&amp;"", "MA",,,"all",,,,"T")</f>
        <v>34.85</v>
      </c>
      <c r="M58" s="54">
        <f>IF(K58&gt;L58,1,0)</f>
        <v>0</v>
      </c>
      <c r="N58" s="134">
        <f>RTD("cqg.rtd", ,"ContractData", $A$5&amp;A58, "Y_CVol")</f>
        <v>29</v>
      </c>
      <c r="O58" s="137">
        <f>IF(ISERROR(K58/N58),"",K58/N58)</f>
        <v>0.41379310344827586</v>
      </c>
      <c r="P58" s="138">
        <f xml:space="preserve"> RTD("cqg.rtd",,"StudyData", "(MA("&amp;$A$5&amp;A58&amp;",Period:="&amp;$Q$5&amp;",MAType:=Sim,InputChoice:=ContractVol) when LocalYear("&amp;$A$5&amp;A58&amp;")="&amp;$R$5&amp;" And (LocalMonth("&amp;$A$5&amp;A58&amp;")="&amp;$P$4&amp;" And LocalDay("&amp;$A$5&amp;A58&amp;")="&amp;$Q$4&amp;" ))", "Bar", "", "Close","D", "0", "all", "", "","False",,)</f>
        <v>29</v>
      </c>
      <c r="Q58" s="138"/>
      <c r="R58" s="138"/>
      <c r="S58" s="36" t="str">
        <f>LEFT(B58,6)</f>
        <v>QON28-</v>
      </c>
      <c r="T58" s="64">
        <f t="shared" ref="T58:T63" si="15">U58</f>
        <v>5114</v>
      </c>
      <c r="U58" s="64">
        <f>Sheet1!F54</f>
        <v>5114</v>
      </c>
      <c r="V58" s="64">
        <f t="shared" ref="V58:V63" si="16">IFERROR(U58-X58,"")</f>
        <v>1</v>
      </c>
      <c r="W58" s="64">
        <f t="shared" ref="W58:W63" si="17">V58</f>
        <v>1</v>
      </c>
      <c r="X58" s="64">
        <f>Sheet1!G54</f>
        <v>5113</v>
      </c>
      <c r="Y58" s="119">
        <f t="shared" ref="Y58:Y63" si="18">IF(ISERROR(U58/X58),"",U58/X58)</f>
        <v>1.0001955798943869</v>
      </c>
      <c r="Z58" s="130">
        <f>IF(RTD("cqg.rtd",,"StudyData",$A$5&amp;A58,"Vol","VolType=Exchange,CoCType=Contract","Vol",$Z$4,"0","ALL",,,"TRUE","T")="",0,RTD("cqg.rtd",,"StudyData",$A$5&amp;A58,"Vol","VolType=Exchange,CoCType=Contract","Vol",$Z$4,"0","ALL",,,"TRUE","T"))</f>
        <v>0</v>
      </c>
      <c r="AA58" s="130">
        <f ca="1">IF(B58="","",RTD("cqg.rtd",,"StudyData","Vol("&amp;$A$5&amp;A58&amp;") when (LocalDay("&amp;$A$5&amp;A58&amp;")="&amp;$C$1&amp;" and LocalHour("&amp;$A$5&amp;A58&amp;")="&amp;$E$1&amp;" and LocalMinute("&amp;$A$5&amp;$A58&amp;")="&amp;$F$1&amp;")","Bar",,"Vol",$Z$4,"0"))</f>
        <v>24</v>
      </c>
      <c r="AB58" s="131" t="str">
        <f>B58</f>
        <v>QON28-QOQ28</v>
      </c>
      <c r="AC58" s="131"/>
    </row>
    <row r="59" spans="1:31" ht="13.15" customHeight="1" x14ac:dyDescent="0.3">
      <c r="A59" s="114"/>
      <c r="B59" s="131"/>
      <c r="C59" s="13"/>
      <c r="D59" s="13"/>
      <c r="E59" s="13"/>
      <c r="F59" s="133"/>
      <c r="G59" s="134"/>
      <c r="H59" s="82"/>
      <c r="I59" s="83"/>
      <c r="J59" s="140"/>
      <c r="K59" s="136"/>
      <c r="L59" s="134"/>
      <c r="M59" s="54"/>
      <c r="N59" s="134"/>
      <c r="O59" s="137"/>
      <c r="P59" s="138"/>
      <c r="Q59" s="138"/>
      <c r="R59" s="138"/>
      <c r="S59" s="34" t="str">
        <f>RIGHT(B58,6)</f>
        <v>-QOQ28</v>
      </c>
      <c r="T59" s="65">
        <f t="shared" si="15"/>
        <v>2506</v>
      </c>
      <c r="U59" s="65">
        <f>Sheet1!L54</f>
        <v>2506</v>
      </c>
      <c r="V59" s="65">
        <f t="shared" si="16"/>
        <v>-8</v>
      </c>
      <c r="W59" s="65">
        <f t="shared" si="17"/>
        <v>-8</v>
      </c>
      <c r="X59" s="65">
        <f>Sheet1!M54</f>
        <v>2514</v>
      </c>
      <c r="Y59" s="119">
        <f t="shared" si="18"/>
        <v>0.99681782020684173</v>
      </c>
      <c r="Z59" s="130"/>
      <c r="AA59" s="130"/>
      <c r="AB59" s="131"/>
      <c r="AC59" s="131"/>
    </row>
    <row r="60" spans="1:31" ht="13.15" customHeight="1" x14ac:dyDescent="0.3">
      <c r="A60" s="114">
        <f>A58+1</f>
        <v>26</v>
      </c>
      <c r="B60" s="132" t="str">
        <f>_xlfn.REGEXREPLACE(RIGHT(LEFT(RTD("cqg.rtd",,"ContractData",$A$5&amp;A60,"LongDescription"),51),15),"1\*","")</f>
        <v>QOQ28-QOU28</v>
      </c>
      <c r="C60" s="13"/>
      <c r="D60" s="13"/>
      <c r="E60" s="13"/>
      <c r="F60" s="133">
        <f>IF(B60="","",RTD("cqg.rtd",,"ContractData",$A$5&amp;A60,"ExpirationDate",,"D"))</f>
        <v>46934</v>
      </c>
      <c r="G60" s="134">
        <f ca="1">F60-$A$1</f>
        <v>778</v>
      </c>
      <c r="H60" s="82"/>
      <c r="I60" s="83"/>
      <c r="J60" s="139">
        <f>K60</f>
        <v>97</v>
      </c>
      <c r="K60" s="135">
        <f>RTD("cqg.rtd", ,"ContractData", $A$5&amp;A60, "T_CVol")</f>
        <v>97</v>
      </c>
      <c r="L60" s="134">
        <f xml:space="preserve"> RTD("cqg.rtd",,"StudyData", $A$5&amp;A60, "MA", "InputChoice=ContractVol,MAType=Sim,Period="&amp;$L$4&amp;"", "MA",,,"all",,,,"T")</f>
        <v>41.25</v>
      </c>
      <c r="M60" s="54">
        <f>IF(K60&gt;L60,1,0)</f>
        <v>1</v>
      </c>
      <c r="N60" s="134">
        <f>RTD("cqg.rtd", ,"ContractData", $A$5&amp;A60, "Y_CVol")</f>
        <v>57</v>
      </c>
      <c r="O60" s="137">
        <f>IF(ISERROR(K60/N60),"",K60/N60)</f>
        <v>1.7017543859649122</v>
      </c>
      <c r="P60" s="138">
        <f xml:space="preserve"> RTD("cqg.rtd",,"StudyData", "(MA("&amp;$A$5&amp;A60&amp;",Period:="&amp;$Q$5&amp;",MAType:=Sim,InputChoice:=ContractVol) when LocalYear("&amp;$A$5&amp;A60&amp;")="&amp;$R$5&amp;" And (LocalMonth("&amp;$A$5&amp;A60&amp;")="&amp;$P$4&amp;" And LocalDay("&amp;$A$5&amp;A60&amp;")="&amp;$Q$4&amp;" ))", "Bar", "", "Close","D", "0", "all", "", "","False",,)</f>
        <v>28</v>
      </c>
      <c r="Q60" s="138"/>
      <c r="R60" s="138"/>
      <c r="S60" s="36" t="str">
        <f>LEFT(B60,6)</f>
        <v>QOQ28-</v>
      </c>
      <c r="T60" s="64">
        <f t="shared" si="15"/>
        <v>2506</v>
      </c>
      <c r="U60" s="69">
        <f>Sheet1!F56</f>
        <v>2506</v>
      </c>
      <c r="V60" s="69">
        <f t="shared" si="16"/>
        <v>-8</v>
      </c>
      <c r="W60" s="69">
        <f t="shared" si="17"/>
        <v>-8</v>
      </c>
      <c r="X60" s="69">
        <f>Sheet1!G56</f>
        <v>2514</v>
      </c>
      <c r="Y60" s="120">
        <f t="shared" si="18"/>
        <v>0.99681782020684173</v>
      </c>
      <c r="Z60" s="130">
        <f>IF(RTD("cqg.rtd",,"StudyData",$A$5&amp;A60,"Vol","VolType=Exchange,CoCType=Contract","Vol",$Z$4,"0","ALL",,,"TRUE","T")="",0,RTD("cqg.rtd",,"StudyData",$A$5&amp;A60,"Vol","VolType=Exchange,CoCType=Contract","Vol",$Z$4,"0","ALL",,,"TRUE","T"))</f>
        <v>0</v>
      </c>
      <c r="AA60" s="130">
        <f ca="1">IF(B60="","",RTD("cqg.rtd",,"StudyData","Vol("&amp;$A$5&amp;A60&amp;") when (LocalDay("&amp;$A$5&amp;A60&amp;")="&amp;$C$1&amp;" and LocalHour("&amp;$A$5&amp;A60&amp;")="&amp;$E$1&amp;" and LocalMinute("&amp;$A$5&amp;$A60&amp;")="&amp;$F$1&amp;")","Bar",,"Vol",$Z$4,"0"))</f>
        <v>12</v>
      </c>
      <c r="AB60" s="131" t="str">
        <f>B60</f>
        <v>QOQ28-QOU28</v>
      </c>
      <c r="AC60" s="131"/>
    </row>
    <row r="61" spans="1:31" ht="13.15" customHeight="1" x14ac:dyDescent="0.3">
      <c r="A61" s="114"/>
      <c r="B61" s="131"/>
      <c r="C61" s="13"/>
      <c r="D61" s="13"/>
      <c r="E61" s="13"/>
      <c r="F61" s="133"/>
      <c r="G61" s="134"/>
      <c r="H61" s="82"/>
      <c r="I61" s="83"/>
      <c r="J61" s="140"/>
      <c r="K61" s="136"/>
      <c r="L61" s="134"/>
      <c r="M61" s="54"/>
      <c r="N61" s="134"/>
      <c r="O61" s="137"/>
      <c r="P61" s="138"/>
      <c r="Q61" s="138"/>
      <c r="R61" s="138"/>
      <c r="S61" s="34" t="str">
        <f>RIGHT(B60,6)</f>
        <v>-QOU28</v>
      </c>
      <c r="T61" s="65">
        <f t="shared" si="15"/>
        <v>9194</v>
      </c>
      <c r="U61" s="70">
        <f>Sheet1!L56</f>
        <v>9194</v>
      </c>
      <c r="V61" s="70">
        <f t="shared" si="16"/>
        <v>-8</v>
      </c>
      <c r="W61" s="70">
        <f t="shared" si="17"/>
        <v>-8</v>
      </c>
      <c r="X61" s="70">
        <f>Sheet1!M56</f>
        <v>9202</v>
      </c>
      <c r="Y61" s="120">
        <f t="shared" si="18"/>
        <v>0.99913062377743966</v>
      </c>
      <c r="Z61" s="130"/>
      <c r="AA61" s="130"/>
      <c r="AB61" s="131"/>
      <c r="AC61" s="131"/>
    </row>
    <row r="62" spans="1:31" ht="13.15" customHeight="1" x14ac:dyDescent="0.3">
      <c r="A62" s="114">
        <f>A60+1</f>
        <v>27</v>
      </c>
      <c r="B62" s="132" t="str">
        <f>_xlfn.REGEXREPLACE(RIGHT(LEFT(RTD("cqg.rtd",,"ContractData",$A$5&amp;A62,"LongDescription"),51),15),"1\*","")</f>
        <v>QOU28-QOV28</v>
      </c>
      <c r="C62" s="13"/>
      <c r="D62" s="13"/>
      <c r="E62" s="13"/>
      <c r="F62" s="133">
        <f>IF(B62="","",RTD("cqg.rtd",,"ContractData",$A$5&amp;A62,"ExpirationDate",,"D"))</f>
        <v>46965</v>
      </c>
      <c r="G62" s="134">
        <f ca="1">F62-$A$1</f>
        <v>809</v>
      </c>
      <c r="H62" s="82"/>
      <c r="I62" s="83"/>
      <c r="J62" s="139">
        <f>K62</f>
        <v>80</v>
      </c>
      <c r="K62" s="135">
        <f>RTD("cqg.rtd", ,"ContractData", $A$5&amp;A62, "T_CVol")</f>
        <v>80</v>
      </c>
      <c r="L62" s="134">
        <f xml:space="preserve"> RTD("cqg.rtd",,"StudyData", $A$5&amp;A62, "MA", "InputChoice=ContractVol,MAType=Sim,Period="&amp;$L$4&amp;"", "MA",,,"all",,,,"T")</f>
        <v>36.1</v>
      </c>
      <c r="M62" s="54">
        <f>IF(K62&gt;L62,1,0)</f>
        <v>1</v>
      </c>
      <c r="N62" s="134">
        <f>RTD("cqg.rtd", ,"ContractData", $A$5&amp;A62, "Y_CVol")</f>
        <v>12</v>
      </c>
      <c r="O62" s="137">
        <f>IF(ISERROR(K62/N62),"",K62/N62)</f>
        <v>6.666666666666667</v>
      </c>
      <c r="P62" s="138">
        <f xml:space="preserve"> RTD("cqg.rtd",,"StudyData", "(MA("&amp;$A$5&amp;A62&amp;",Period:="&amp;$Q$5&amp;",MAType:=Sim,InputChoice:=ContractVol) when LocalYear("&amp;$A$5&amp;A62&amp;")="&amp;$R$5&amp;" And (LocalMonth("&amp;$A$5&amp;A62&amp;")="&amp;$P$4&amp;" And LocalDay("&amp;$A$5&amp;A62&amp;")="&amp;$Q$4&amp;" ))", "Bar", "", "Close","D", "0", "all", "", "","False",,)</f>
        <v>23</v>
      </c>
      <c r="Q62" s="138"/>
      <c r="R62" s="138"/>
      <c r="S62" s="36" t="str">
        <f>LEFT(B62,6)</f>
        <v>QOU28-</v>
      </c>
      <c r="T62" s="64">
        <f t="shared" si="15"/>
        <v>9194</v>
      </c>
      <c r="U62" s="64">
        <f>Sheet1!F58</f>
        <v>9194</v>
      </c>
      <c r="V62" s="64">
        <f t="shared" si="16"/>
        <v>-8</v>
      </c>
      <c r="W62" s="64">
        <f t="shared" si="17"/>
        <v>-8</v>
      </c>
      <c r="X62" s="64">
        <f>Sheet1!G58</f>
        <v>9202</v>
      </c>
      <c r="Y62" s="119">
        <f t="shared" si="18"/>
        <v>0.99913062377743966</v>
      </c>
      <c r="Z62" s="130">
        <f>IF(RTD("cqg.rtd",,"StudyData",$A$5&amp;A62,"Vol","VolType=Exchange,CoCType=Contract","Vol",$Z$4,"0","ALL",,,"TRUE","T")="",0,RTD("cqg.rtd",,"StudyData",$A$5&amp;A62,"Vol","VolType=Exchange,CoCType=Contract","Vol",$Z$4,"0","ALL",,,"TRUE","T"))</f>
        <v>0</v>
      </c>
      <c r="AA62" s="130">
        <f ca="1">IF(B62="","",RTD("cqg.rtd",,"StudyData","Vol("&amp;$A$5&amp;A62&amp;") when (LocalDay("&amp;$A$5&amp;A62&amp;")="&amp;$C$1&amp;" and LocalHour("&amp;$A$5&amp;A62&amp;")="&amp;$E$1&amp;" and LocalMinute("&amp;$A$5&amp;$A62&amp;")="&amp;$F$1&amp;")","Bar",,"Vol",$Z$4,"0"))</f>
        <v>8</v>
      </c>
      <c r="AB62" s="131" t="str">
        <f>B62</f>
        <v>QOU28-QOV28</v>
      </c>
      <c r="AC62" s="131"/>
    </row>
    <row r="63" spans="1:31" ht="13.15" customHeight="1" x14ac:dyDescent="0.3">
      <c r="A63" s="114"/>
      <c r="B63" s="131"/>
      <c r="C63" s="13"/>
      <c r="D63" s="13"/>
      <c r="E63" s="13"/>
      <c r="F63" s="133"/>
      <c r="G63" s="134"/>
      <c r="H63" s="82"/>
      <c r="I63" s="83"/>
      <c r="J63" s="140"/>
      <c r="K63" s="136"/>
      <c r="L63" s="134"/>
      <c r="M63" s="54"/>
      <c r="N63" s="134"/>
      <c r="O63" s="137"/>
      <c r="P63" s="138"/>
      <c r="Q63" s="138"/>
      <c r="R63" s="138"/>
      <c r="S63" s="34" t="str">
        <f>RIGHT(B62,6)</f>
        <v>-QOV28</v>
      </c>
      <c r="T63" s="65">
        <f t="shared" si="15"/>
        <v>3486</v>
      </c>
      <c r="U63" s="65">
        <f>Sheet1!L58</f>
        <v>3486</v>
      </c>
      <c r="V63" s="65">
        <f t="shared" si="16"/>
        <v>-4</v>
      </c>
      <c r="W63" s="65">
        <f t="shared" si="17"/>
        <v>-4</v>
      </c>
      <c r="X63" s="65">
        <f>Sheet1!M58</f>
        <v>3490</v>
      </c>
      <c r="Y63" s="119">
        <f t="shared" si="18"/>
        <v>0.99885386819484245</v>
      </c>
      <c r="Z63" s="130"/>
      <c r="AA63" s="130"/>
      <c r="AB63" s="131"/>
      <c r="AC63" s="131"/>
    </row>
    <row r="64" spans="1:31" ht="13.15" customHeight="1" x14ac:dyDescent="0.3">
      <c r="A64" s="114">
        <f>A62+1</f>
        <v>28</v>
      </c>
      <c r="B64" s="132" t="str">
        <f>_xlfn.REGEXREPLACE(RIGHT(LEFT(RTD("cqg.rtd",,"ContractData",$A$5&amp;A64,"LongDescription"),51),15),"1\*","")</f>
        <v>QOV28-QOX28</v>
      </c>
      <c r="C64" s="13"/>
      <c r="D64" s="13"/>
      <c r="E64" s="13"/>
      <c r="F64" s="133">
        <f>IF(B64="","",RTD("cqg.rtd",,"ContractData",$A$5&amp;A64,"ExpirationDate",,"D"))</f>
        <v>46996</v>
      </c>
      <c r="G64" s="134">
        <f ca="1">F64-$A$1</f>
        <v>840</v>
      </c>
      <c r="H64" s="82"/>
      <c r="I64" s="83"/>
      <c r="J64" s="139">
        <f>K64</f>
        <v>83</v>
      </c>
      <c r="K64" s="135">
        <f>RTD("cqg.rtd", ,"ContractData", $A$5&amp;A64, "T_CVol")</f>
        <v>83</v>
      </c>
      <c r="L64" s="134">
        <f xml:space="preserve"> RTD("cqg.rtd",,"StudyData", $A$5&amp;A64, "MA", "InputChoice=ContractVol,MAType=Sim,Period="&amp;$L$4&amp;"", "MA",,,"all",,,,"T")</f>
        <v>34</v>
      </c>
      <c r="M64" s="54">
        <f>IF(K64&gt;L64,1,0)</f>
        <v>1</v>
      </c>
      <c r="N64" s="134">
        <f>RTD("cqg.rtd", ,"ContractData", $A$5&amp;A64, "Y_CVol")</f>
        <v>57</v>
      </c>
      <c r="O64" s="137">
        <f>IF(ISERROR(K64/N64),"",K64/N64)</f>
        <v>1.4561403508771931</v>
      </c>
      <c r="P64" s="138">
        <f xml:space="preserve"> RTD("cqg.rtd",,"StudyData", "(MA("&amp;$A$5&amp;A64&amp;",Period:="&amp;$Q$5&amp;",MAType:=Sim,InputChoice:=ContractVol) when LocalYear("&amp;$A$5&amp;A64&amp;")="&amp;$R$5&amp;" And (LocalMonth("&amp;$A$5&amp;A64&amp;")="&amp;$P$4&amp;" And LocalDay("&amp;$A$5&amp;A64&amp;")="&amp;$Q$4&amp;" ))", "Bar", "", "Close","D", "0", "all", "", "","False",,)</f>
        <v>11</v>
      </c>
      <c r="Q64" s="138"/>
      <c r="R64" s="138"/>
      <c r="S64" s="36" t="str">
        <f>LEFT(B64,6)</f>
        <v>QOV28-</v>
      </c>
      <c r="T64" s="64">
        <f t="shared" ref="T64:T69" si="19">U64</f>
        <v>3486</v>
      </c>
      <c r="U64" s="69">
        <f>Sheet1!F60</f>
        <v>3486</v>
      </c>
      <c r="V64" s="69">
        <f t="shared" ref="V64:V69" si="20">IFERROR(U64-X64,"")</f>
        <v>-4</v>
      </c>
      <c r="W64" s="69">
        <f t="shared" ref="W64:W69" si="21">V64</f>
        <v>-4</v>
      </c>
      <c r="X64" s="69">
        <f>Sheet1!G60</f>
        <v>3490</v>
      </c>
      <c r="Y64" s="120">
        <f t="shared" ref="Y64:Y69" si="22">IF(ISERROR(U64/X64),"",U64/X64)</f>
        <v>0.99885386819484245</v>
      </c>
      <c r="Z64" s="130">
        <f>IF(RTD("cqg.rtd",,"StudyData",$A$5&amp;A64,"Vol","VolType=Exchange,CoCType=Contract","Vol",$Z$4,"0","ALL",,,"TRUE","T")="",0,RTD("cqg.rtd",,"StudyData",$A$5&amp;A64,"Vol","VolType=Exchange,CoCType=Contract","Vol",$Z$4,"0","ALL",,,"TRUE","T"))</f>
        <v>0</v>
      </c>
      <c r="AA64" s="130">
        <f ca="1">IF(B64="","",RTD("cqg.rtd",,"StudyData","Vol("&amp;$A$5&amp;A64&amp;") when (LocalDay("&amp;$A$5&amp;A64&amp;")="&amp;$C$1&amp;" and LocalHour("&amp;$A$5&amp;A64&amp;")="&amp;$E$1&amp;" and LocalMinute("&amp;$A$5&amp;$A64&amp;")="&amp;$F$1&amp;")","Bar",,"Vol",$Z$4,"0"))</f>
        <v>50</v>
      </c>
      <c r="AB64" s="131" t="str">
        <f>B64</f>
        <v>QOV28-QOX28</v>
      </c>
      <c r="AC64" s="131"/>
    </row>
    <row r="65" spans="1:31" ht="13.15" customHeight="1" x14ac:dyDescent="0.3">
      <c r="A65" s="114"/>
      <c r="B65" s="131"/>
      <c r="C65" s="13"/>
      <c r="D65" s="13"/>
      <c r="E65" s="13"/>
      <c r="F65" s="133"/>
      <c r="G65" s="134"/>
      <c r="H65" s="82"/>
      <c r="I65" s="83"/>
      <c r="J65" s="140"/>
      <c r="K65" s="136"/>
      <c r="L65" s="134"/>
      <c r="M65" s="54"/>
      <c r="N65" s="134"/>
      <c r="O65" s="137"/>
      <c r="P65" s="138"/>
      <c r="Q65" s="138"/>
      <c r="R65" s="138"/>
      <c r="S65" s="34" t="str">
        <f>RIGHT(B64,6)</f>
        <v>-QOX28</v>
      </c>
      <c r="T65" s="65">
        <f t="shared" si="19"/>
        <v>4298</v>
      </c>
      <c r="U65" s="70">
        <f>Sheet1!L60</f>
        <v>4298</v>
      </c>
      <c r="V65" s="70">
        <f t="shared" si="20"/>
        <v>47</v>
      </c>
      <c r="W65" s="70">
        <f t="shared" si="21"/>
        <v>47</v>
      </c>
      <c r="X65" s="70">
        <f>Sheet1!M60</f>
        <v>4251</v>
      </c>
      <c r="Y65" s="120">
        <f t="shared" si="22"/>
        <v>1.0110562220653965</v>
      </c>
      <c r="Z65" s="130"/>
      <c r="AA65" s="130"/>
      <c r="AB65" s="131"/>
      <c r="AC65" s="131"/>
    </row>
    <row r="66" spans="1:31" ht="13.15" customHeight="1" x14ac:dyDescent="0.3">
      <c r="A66" s="114">
        <f>A64+1</f>
        <v>29</v>
      </c>
      <c r="B66" s="132" t="str">
        <f>_xlfn.REGEXREPLACE(RIGHT(LEFT(RTD("cqg.rtd",,"ContractData",$A$5&amp;A66,"LongDescription"),51),15),"1\*","")</f>
        <v>QOX28-QOZ28</v>
      </c>
      <c r="C66" s="13"/>
      <c r="D66" s="13"/>
      <c r="E66" s="13"/>
      <c r="F66" s="133">
        <f>IF(B66="","",RTD("cqg.rtd",,"ContractData",$A$5&amp;A66,"ExpirationDate",,"D"))</f>
        <v>47025</v>
      </c>
      <c r="G66" s="134">
        <f ca="1">F66-$A$1</f>
        <v>869</v>
      </c>
      <c r="H66" s="82"/>
      <c r="I66" s="83"/>
      <c r="J66" s="139">
        <f>K66</f>
        <v>77</v>
      </c>
      <c r="K66" s="135">
        <f>RTD("cqg.rtd", ,"ContractData", $A$5&amp;A66, "T_CVol")</f>
        <v>77</v>
      </c>
      <c r="L66" s="134">
        <f xml:space="preserve"> RTD("cqg.rtd",,"StudyData", $A$5&amp;A66, "MA", "InputChoice=ContractVol,MAType=Sim,Period="&amp;$L$4&amp;"", "MA",,,"all",,,,"T")</f>
        <v>66.45</v>
      </c>
      <c r="M66" s="54">
        <f>IF(K66&gt;L66,1,0)</f>
        <v>1</v>
      </c>
      <c r="N66" s="134">
        <f>RTD("cqg.rtd", ,"ContractData", $A$5&amp;A66, "Y_CVol")</f>
        <v>40</v>
      </c>
      <c r="O66" s="137">
        <f>IF(ISERROR(K66/N66),"",K66/N66)</f>
        <v>1.925</v>
      </c>
      <c r="P66" s="138">
        <f xml:space="preserve"> RTD("cqg.rtd",,"StudyData", "(MA("&amp;$A$5&amp;A66&amp;",Period:="&amp;$Q$5&amp;",MAType:=Sim,InputChoice:=ContractVol) when LocalYear("&amp;$A$5&amp;A66&amp;")="&amp;$R$5&amp;" And (LocalMonth("&amp;$A$5&amp;A66&amp;")="&amp;$P$4&amp;" And LocalDay("&amp;$A$5&amp;A66&amp;")="&amp;$Q$4&amp;" ))", "Bar", "", "Close","D", "0", "all", "", "","False",,)</f>
        <v>36</v>
      </c>
      <c r="Q66" s="138"/>
      <c r="R66" s="138"/>
      <c r="S66" s="36" t="str">
        <f>LEFT(B66,6)</f>
        <v>QOX28-</v>
      </c>
      <c r="T66" s="64">
        <f t="shared" si="19"/>
        <v>4298</v>
      </c>
      <c r="U66" s="64">
        <f>Sheet1!F62</f>
        <v>4298</v>
      </c>
      <c r="V66" s="64">
        <f t="shared" si="20"/>
        <v>47</v>
      </c>
      <c r="W66" s="64">
        <f t="shared" si="21"/>
        <v>47</v>
      </c>
      <c r="X66" s="64">
        <f>Sheet1!G62</f>
        <v>4251</v>
      </c>
      <c r="Y66" s="119">
        <f t="shared" si="22"/>
        <v>1.0110562220653965</v>
      </c>
      <c r="Z66" s="130">
        <f>IF(RTD("cqg.rtd",,"StudyData",$A$5&amp;A66,"Vol","VolType=Exchange,CoCType=Contract","Vol",$Z$4,"0","ALL",,,"TRUE","T")="",0,RTD("cqg.rtd",,"StudyData",$A$5&amp;A66,"Vol","VolType=Exchange,CoCType=Contract","Vol",$Z$4,"0","ALL",,,"TRUE","T"))</f>
        <v>0</v>
      </c>
      <c r="AA66" s="130">
        <f ca="1">IF(B66="","",RTD("cqg.rtd",,"StudyData","Vol("&amp;$A$5&amp;A66&amp;") when (LocalDay("&amp;$A$5&amp;A66&amp;")="&amp;$C$1&amp;" and LocalHour("&amp;$A$5&amp;A66&amp;")="&amp;$E$1&amp;" and LocalMinute("&amp;$A$5&amp;$A66&amp;")="&amp;$F$1&amp;")","Bar",,"Vol",$Z$4,"0"))</f>
        <v>16</v>
      </c>
      <c r="AB66" s="131" t="str">
        <f>B66</f>
        <v>QOX28-QOZ28</v>
      </c>
      <c r="AC66" s="131"/>
    </row>
    <row r="67" spans="1:31" ht="13.15" customHeight="1" x14ac:dyDescent="0.3">
      <c r="A67" s="114"/>
      <c r="B67" s="131"/>
      <c r="C67" s="13"/>
      <c r="D67" s="13"/>
      <c r="E67" s="13"/>
      <c r="F67" s="133"/>
      <c r="G67" s="134"/>
      <c r="H67" s="82"/>
      <c r="I67" s="83"/>
      <c r="J67" s="140"/>
      <c r="K67" s="136"/>
      <c r="L67" s="134"/>
      <c r="M67" s="54"/>
      <c r="N67" s="134"/>
      <c r="O67" s="137"/>
      <c r="P67" s="138"/>
      <c r="Q67" s="138"/>
      <c r="R67" s="138"/>
      <c r="S67" s="34" t="str">
        <f>RIGHT(B66,6)</f>
        <v>-QOZ28</v>
      </c>
      <c r="T67" s="65">
        <f t="shared" si="19"/>
        <v>99065</v>
      </c>
      <c r="U67" s="65">
        <f>Sheet1!L62</f>
        <v>99065</v>
      </c>
      <c r="V67" s="65">
        <f t="shared" si="20"/>
        <v>-647</v>
      </c>
      <c r="W67" s="65">
        <f t="shared" si="21"/>
        <v>-647</v>
      </c>
      <c r="X67" s="65">
        <f>Sheet1!M62</f>
        <v>99712</v>
      </c>
      <c r="Y67" s="119">
        <f t="shared" si="22"/>
        <v>0.99351131258023107</v>
      </c>
      <c r="Z67" s="130"/>
      <c r="AA67" s="130"/>
      <c r="AB67" s="131"/>
      <c r="AC67" s="131"/>
    </row>
    <row r="68" spans="1:31" ht="13.15" customHeight="1" x14ac:dyDescent="0.3">
      <c r="A68" s="114">
        <f>A66+1</f>
        <v>30</v>
      </c>
      <c r="B68" s="132" t="str">
        <f>_xlfn.REGEXREPLACE(RIGHT(LEFT(RTD("cqg.rtd",,"ContractData",$A$5&amp;A68,"LongDescription"),51),15),"1\*","")</f>
        <v>QOZ28-QOF29</v>
      </c>
      <c r="C68" s="13"/>
      <c r="D68" s="13"/>
      <c r="E68" s="13"/>
      <c r="F68" s="133">
        <f>IF(B68="","",RTD("cqg.rtd",,"ContractData",$A$5&amp;A68,"ExpirationDate",,"D"))</f>
        <v>47057</v>
      </c>
      <c r="G68" s="134">
        <f ca="1">F68-$A$1</f>
        <v>901</v>
      </c>
      <c r="H68" s="82"/>
      <c r="I68" s="83"/>
      <c r="J68" s="139">
        <f>K68</f>
        <v>86</v>
      </c>
      <c r="K68" s="135">
        <f>RTD("cqg.rtd", ,"ContractData", $A$5&amp;A68, "T_CVol")</f>
        <v>86</v>
      </c>
      <c r="L68" s="134">
        <f xml:space="preserve"> RTD("cqg.rtd",,"StudyData", $A$5&amp;A68, "MA", "InputChoice=ContractVol,MAType=Sim,Period="&amp;$L$4&amp;"", "MA",,,"all",,,,"T")</f>
        <v>79.400000000000006</v>
      </c>
      <c r="M68" s="54">
        <f>IF(K68&gt;L68,1,0)</f>
        <v>1</v>
      </c>
      <c r="N68" s="134">
        <f>RTD("cqg.rtd", ,"ContractData", $A$5&amp;A68, "Y_CVol")</f>
        <v>12</v>
      </c>
      <c r="O68" s="137">
        <f>IF(ISERROR(K68/N68),"",K68/N68)</f>
        <v>7.166666666666667</v>
      </c>
      <c r="P68" s="138">
        <f xml:space="preserve"> RTD("cqg.rtd",,"StudyData", "(MA("&amp;$A$5&amp;A68&amp;",Period:="&amp;$Q$5&amp;",MAType:=Sim,InputChoice:=ContractVol) when LocalYear("&amp;$A$5&amp;A68&amp;")="&amp;$R$5&amp;" And (LocalMonth("&amp;$A$5&amp;A68&amp;")="&amp;$P$4&amp;" And LocalDay("&amp;$A$5&amp;A68&amp;")="&amp;$Q$4&amp;" ))", "Bar", "", "Close","D", "0", "all", "", "","False",,)</f>
        <v>74</v>
      </c>
      <c r="Q68" s="138"/>
      <c r="R68" s="138"/>
      <c r="S68" s="36" t="str">
        <f>LEFT(B68,6)</f>
        <v>QOZ28-</v>
      </c>
      <c r="T68" s="64">
        <f t="shared" si="19"/>
        <v>99065</v>
      </c>
      <c r="U68" s="69">
        <f>Sheet1!F64</f>
        <v>99065</v>
      </c>
      <c r="V68" s="69">
        <f t="shared" si="20"/>
        <v>-647</v>
      </c>
      <c r="W68" s="69">
        <f t="shared" si="21"/>
        <v>-647</v>
      </c>
      <c r="X68" s="69">
        <f>Sheet1!G64</f>
        <v>99712</v>
      </c>
      <c r="Y68" s="120">
        <f t="shared" si="22"/>
        <v>0.99351131258023107</v>
      </c>
      <c r="Z68" s="130">
        <f>IF(RTD("cqg.rtd",,"StudyData",$A$5&amp;A68,"Vol","VolType=Exchange,CoCType=Contract","Vol",$Z$4,"0","ALL",,,"TRUE","T")="",0,RTD("cqg.rtd",,"StudyData",$A$5&amp;A68,"Vol","VolType=Exchange,CoCType=Contract","Vol",$Z$4,"0","ALL",,,"TRUE","T"))</f>
        <v>0</v>
      </c>
      <c r="AA68" s="130">
        <f ca="1">IF(B68="","",RTD("cqg.rtd",,"StudyData","Vol("&amp;$A$5&amp;A68&amp;") when (LocalDay("&amp;$A$5&amp;A68&amp;")="&amp;$C$1&amp;" and LocalHour("&amp;$A$5&amp;A68&amp;")="&amp;$E$1&amp;" and LocalMinute("&amp;$A$5&amp;$A68&amp;")="&amp;$F$1&amp;")","Bar",,"Vol",$Z$4,"0"))</f>
        <v>5</v>
      </c>
      <c r="AB68" s="131" t="str">
        <f>B68</f>
        <v>QOZ28-QOF29</v>
      </c>
      <c r="AC68" s="131"/>
    </row>
    <row r="69" spans="1:31" ht="13.15" customHeight="1" x14ac:dyDescent="0.3">
      <c r="A69" s="114"/>
      <c r="B69" s="131"/>
      <c r="C69" s="13"/>
      <c r="D69" s="13"/>
      <c r="E69" s="13"/>
      <c r="F69" s="133"/>
      <c r="G69" s="134"/>
      <c r="H69" s="82"/>
      <c r="I69" s="83"/>
      <c r="J69" s="140"/>
      <c r="K69" s="136"/>
      <c r="L69" s="134"/>
      <c r="M69" s="54"/>
      <c r="N69" s="134"/>
      <c r="O69" s="137"/>
      <c r="P69" s="138"/>
      <c r="Q69" s="138"/>
      <c r="R69" s="138"/>
      <c r="S69" s="34" t="str">
        <f>RIGHT(B68,6)</f>
        <v>-QOF29</v>
      </c>
      <c r="T69" s="65">
        <f t="shared" si="19"/>
        <v>3319</v>
      </c>
      <c r="U69" s="70">
        <f>Sheet1!L64</f>
        <v>3319</v>
      </c>
      <c r="V69" s="70">
        <f t="shared" si="20"/>
        <v>-4</v>
      </c>
      <c r="W69" s="70">
        <f t="shared" si="21"/>
        <v>-4</v>
      </c>
      <c r="X69" s="70">
        <f>Sheet1!M64</f>
        <v>3323</v>
      </c>
      <c r="Y69" s="120">
        <f t="shared" si="22"/>
        <v>0.99879626843213964</v>
      </c>
      <c r="Z69" s="130"/>
      <c r="AA69" s="130"/>
      <c r="AB69" s="131"/>
      <c r="AC69" s="131"/>
    </row>
    <row r="70" spans="1:31" ht="6" customHeight="1" x14ac:dyDescent="0.3">
      <c r="A70" s="114"/>
      <c r="B70" s="20"/>
      <c r="C70" s="4"/>
      <c r="D70" s="4"/>
      <c r="E70" s="4"/>
      <c r="F70" s="39"/>
      <c r="G70" s="58"/>
      <c r="H70" s="58"/>
      <c r="I70" s="58"/>
      <c r="J70" s="58"/>
      <c r="K70" s="50"/>
      <c r="L70" s="50"/>
      <c r="M70" s="51"/>
      <c r="N70" s="50"/>
      <c r="O70" s="52"/>
      <c r="P70" s="53"/>
      <c r="Q70" s="53"/>
      <c r="R70" s="53"/>
      <c r="S70" s="35"/>
      <c r="T70" s="4"/>
      <c r="U70" s="11"/>
      <c r="V70" s="11"/>
      <c r="W70" s="11"/>
      <c r="X70" s="11"/>
      <c r="Y70" s="68"/>
      <c r="Z70" s="59"/>
      <c r="AA70" s="123"/>
      <c r="AB70" s="125"/>
      <c r="AC70" s="124"/>
      <c r="AD70" s="15"/>
      <c r="AE70" s="14"/>
    </row>
    <row r="71" spans="1:31" ht="13.15" customHeight="1" x14ac:dyDescent="0.3">
      <c r="A71" s="114">
        <f>A68+1</f>
        <v>31</v>
      </c>
      <c r="B71" s="132" t="str">
        <f>_xlfn.REGEXREPLACE(RIGHT(LEFT(RTD("cqg.rtd",,"ContractData",$A$5&amp;A71,"LongDescription"),51),15),"1\*","")</f>
        <v>QOF29-QOG29</v>
      </c>
      <c r="C71" s="13"/>
      <c r="D71" s="13"/>
      <c r="E71" s="13"/>
      <c r="F71" s="133">
        <f>IF(B71="","",RTD("cqg.rtd",,"ContractData",$A$5&amp;A71,"ExpirationDate",,"D"))</f>
        <v>47087</v>
      </c>
      <c r="G71" s="134">
        <f ca="1">F71-$A$1</f>
        <v>931</v>
      </c>
      <c r="H71" s="82"/>
      <c r="I71" s="83"/>
      <c r="J71" s="139">
        <f>K71</f>
        <v>6</v>
      </c>
      <c r="K71" s="135">
        <f>RTD("cqg.rtd", ,"ContractData", $A$5&amp;A71, "T_CVol")</f>
        <v>6</v>
      </c>
      <c r="L71" s="134">
        <f xml:space="preserve"> RTD("cqg.rtd",,"StudyData", $A$5&amp;A71, "MA", "InputChoice=ContractVol,MAType=Sim,Period="&amp;$L$4&amp;"", "MA",,,"all",,,,"T")</f>
        <v>93.5</v>
      </c>
      <c r="M71" s="54">
        <f>IF(K71&gt;L71,1,0)</f>
        <v>0</v>
      </c>
      <c r="N71" s="134">
        <f>RTD("cqg.rtd", ,"ContractData", $A$5&amp;A71, "Y_CVol")</f>
        <v>0</v>
      </c>
      <c r="O71" s="137" t="str">
        <f>IF(ISERROR(K71/N71),"",K71/N71)</f>
        <v/>
      </c>
      <c r="P71" s="138">
        <f xml:space="preserve"> RTD("cqg.rtd",,"StudyData", "(MA("&amp;$A$5&amp;A71&amp;",Period:="&amp;$Q$5&amp;",MAType:=Sim,InputChoice:=ContractVol) when LocalYear("&amp;$A$5&amp;A71&amp;")="&amp;$R$5&amp;" And (LocalMonth("&amp;$A$5&amp;A71&amp;")="&amp;$P$4&amp;" And LocalDay("&amp;$A$5&amp;A71&amp;")="&amp;$Q$4&amp;" ))", "Bar", "", "Close","D", "0", "all", "", "","False",,)</f>
        <v>76</v>
      </c>
      <c r="Q71" s="138"/>
      <c r="R71" s="138"/>
      <c r="S71" s="60" t="str">
        <f>LEFT(B71,6)</f>
        <v>QOF29-</v>
      </c>
      <c r="T71" s="62">
        <f t="shared" ref="T71:T82" si="23">U71</f>
        <v>3319</v>
      </c>
      <c r="U71" s="62">
        <f>Sheet1!F66</f>
        <v>3319</v>
      </c>
      <c r="V71" s="62">
        <f t="shared" ref="V71:V82" si="24">IFERROR(U71-X71,"")</f>
        <v>-4</v>
      </c>
      <c r="W71" s="62">
        <f t="shared" ref="W71:W82" si="25">V71</f>
        <v>-4</v>
      </c>
      <c r="X71" s="62">
        <f>Sheet1!G66</f>
        <v>3323</v>
      </c>
      <c r="Y71" s="119">
        <f t="shared" ref="Y71:Y82" si="26">IF(ISERROR(U71/X71),"",U71/X71)</f>
        <v>0.99879626843213964</v>
      </c>
      <c r="Z71" s="130">
        <f>IF(RTD("cqg.rtd",,"StudyData",$A$5&amp;A71,"Vol","VolType=Exchange,CoCType=Contract","Vol",$Z$4,"0","ALL",,,"TRUE","T")="",0,RTD("cqg.rtd",,"StudyData",$A$5&amp;A71,"Vol","VolType=Exchange,CoCType=Contract","Vol",$Z$4,"0","ALL",,,"TRUE","T"))</f>
        <v>0</v>
      </c>
      <c r="AA71" s="130">
        <f ca="1">IF(B71="","",RTD("cqg.rtd",,"StudyData","Vol("&amp;$A$5&amp;A71&amp;") when (LocalDay("&amp;$A$5&amp;A71&amp;")="&amp;$C$1&amp;" and LocalHour("&amp;$A$5&amp;A71&amp;")="&amp;$E$1&amp;" and LocalMinute("&amp;$A$5&amp;$A71&amp;")="&amp;$F$1&amp;")","Bar",,"Vol",$Z$4,"0"))</f>
        <v>10</v>
      </c>
      <c r="AB71" s="142" t="str">
        <f>B71</f>
        <v>QOF29-QOG29</v>
      </c>
      <c r="AC71" s="142"/>
    </row>
    <row r="72" spans="1:31" ht="13.15" customHeight="1" x14ac:dyDescent="0.3">
      <c r="A72" s="114"/>
      <c r="B72" s="131"/>
      <c r="C72" s="13"/>
      <c r="D72" s="13"/>
      <c r="E72" s="13"/>
      <c r="F72" s="133"/>
      <c r="G72" s="134"/>
      <c r="H72" s="82"/>
      <c r="I72" s="83"/>
      <c r="J72" s="140"/>
      <c r="K72" s="136"/>
      <c r="L72" s="134"/>
      <c r="M72" s="54"/>
      <c r="N72" s="134"/>
      <c r="O72" s="137"/>
      <c r="P72" s="138"/>
      <c r="Q72" s="138"/>
      <c r="R72" s="138"/>
      <c r="S72" s="61" t="str">
        <f>RIGHT(B71,6)</f>
        <v>-QOG29</v>
      </c>
      <c r="T72" s="63">
        <f t="shared" si="23"/>
        <v>3574</v>
      </c>
      <c r="U72" s="63">
        <f>Sheet1!L66</f>
        <v>3574</v>
      </c>
      <c r="V72" s="63">
        <f t="shared" si="24"/>
        <v>-6</v>
      </c>
      <c r="W72" s="63">
        <f t="shared" si="25"/>
        <v>-6</v>
      </c>
      <c r="X72" s="63">
        <f>Sheet1!M66</f>
        <v>3580</v>
      </c>
      <c r="Y72" s="119">
        <f t="shared" si="26"/>
        <v>0.99832402234636874</v>
      </c>
      <c r="Z72" s="130"/>
      <c r="AA72" s="130"/>
      <c r="AB72" s="142"/>
      <c r="AC72" s="142"/>
    </row>
    <row r="73" spans="1:31" ht="13.15" customHeight="1" x14ac:dyDescent="0.3">
      <c r="A73" s="114">
        <f>A71+1</f>
        <v>32</v>
      </c>
      <c r="B73" s="132" t="str">
        <f>_xlfn.REGEXREPLACE(RIGHT(LEFT(RTD("cqg.rtd",,"ContractData",$A$5&amp;A73,"LongDescription"),51),15),"1\*","")</f>
        <v>QOG29-QOH29</v>
      </c>
      <c r="C73" s="13"/>
      <c r="D73" s="13"/>
      <c r="E73" s="13"/>
      <c r="F73" s="133">
        <f>IF(B73="","",RTD("cqg.rtd",,"ContractData",$A$5&amp;A73,"ExpirationDate",,"D"))</f>
        <v>47115</v>
      </c>
      <c r="G73" s="134">
        <f ca="1">F73-$A$1</f>
        <v>959</v>
      </c>
      <c r="H73" s="82"/>
      <c r="I73" s="83"/>
      <c r="J73" s="139">
        <f>K73</f>
        <v>0</v>
      </c>
      <c r="K73" s="135">
        <f>RTD("cqg.rtd", ,"ContractData", $A$5&amp;A73, "T_CVol")</f>
        <v>0</v>
      </c>
      <c r="L73" s="134">
        <f xml:space="preserve"> RTD("cqg.rtd",,"StudyData", $A$5&amp;A73, "MA", "InputChoice=ContractVol,MAType=Sim,Period="&amp;$L$4&amp;"", "MA",,,"all",,,,"T")</f>
        <v>66.099999999999994</v>
      </c>
      <c r="M73" s="54">
        <f>IF(K73&gt;L73,1,0)</f>
        <v>0</v>
      </c>
      <c r="N73" s="134">
        <f>RTD("cqg.rtd", ,"ContractData", $A$5&amp;A73, "Y_CVol")</f>
        <v>6</v>
      </c>
      <c r="O73" s="137">
        <f>IF(ISERROR(K73/N73),"",K73/N73)</f>
        <v>0</v>
      </c>
      <c r="P73" s="138">
        <f xml:space="preserve"> RTD("cqg.rtd",,"StudyData", "(MA("&amp;$A$5&amp;A73&amp;",Period:="&amp;$Q$5&amp;",MAType:=Sim,InputChoice:=ContractVol) when LocalYear("&amp;$A$5&amp;A73&amp;")="&amp;$R$5&amp;" And (LocalMonth("&amp;$A$5&amp;A73&amp;")="&amp;$P$4&amp;" And LocalDay("&amp;$A$5&amp;A73&amp;")="&amp;$Q$4&amp;" ))", "Bar", "", "Close","D", "0", "all", "", "","False",,)</f>
        <v>53</v>
      </c>
      <c r="Q73" s="138"/>
      <c r="R73" s="138"/>
      <c r="S73" s="60" t="str">
        <f>LEFT(B73,6)</f>
        <v>QOG29-</v>
      </c>
      <c r="T73" s="62">
        <f t="shared" si="23"/>
        <v>3574</v>
      </c>
      <c r="U73" s="71">
        <f>Sheet1!F68</f>
        <v>3574</v>
      </c>
      <c r="V73" s="71">
        <f t="shared" si="24"/>
        <v>-6</v>
      </c>
      <c r="W73" s="71">
        <f t="shared" si="25"/>
        <v>-6</v>
      </c>
      <c r="X73" s="71">
        <f>Sheet1!G68</f>
        <v>3580</v>
      </c>
      <c r="Y73" s="120">
        <f t="shared" si="26"/>
        <v>0.99832402234636874</v>
      </c>
      <c r="Z73" s="130">
        <f>IF(RTD("cqg.rtd",,"StudyData",$A$5&amp;A73,"Vol","VolType=Exchange,CoCType=Contract","Vol",$Z$4,"0","ALL",,,"TRUE","T")="",0,RTD("cqg.rtd",,"StudyData",$A$5&amp;A73,"Vol","VolType=Exchange,CoCType=Contract","Vol",$Z$4,"0","ALL",,,"TRUE","T"))</f>
        <v>0</v>
      </c>
      <c r="AA73" s="130">
        <f ca="1">IF(B73="","",RTD("cqg.rtd",,"StudyData","Vol("&amp;$A$5&amp;A73&amp;") when (LocalDay("&amp;$A$5&amp;A73&amp;")="&amp;$C$1&amp;" and LocalHour("&amp;$A$5&amp;A73&amp;")="&amp;$E$1&amp;" and LocalMinute("&amp;$A$5&amp;$A73&amp;")="&amp;$F$1&amp;")","Bar",,"Vol",$Z$4,"0"))</f>
        <v>6</v>
      </c>
      <c r="AB73" s="142" t="str">
        <f>B73</f>
        <v>QOG29-QOH29</v>
      </c>
      <c r="AC73" s="142"/>
    </row>
    <row r="74" spans="1:31" ht="13.15" customHeight="1" x14ac:dyDescent="0.3">
      <c r="A74" s="114"/>
      <c r="B74" s="131"/>
      <c r="C74" s="13"/>
      <c r="D74" s="13"/>
      <c r="E74" s="13"/>
      <c r="F74" s="133"/>
      <c r="G74" s="134"/>
      <c r="H74" s="82"/>
      <c r="I74" s="83"/>
      <c r="J74" s="140"/>
      <c r="K74" s="136"/>
      <c r="L74" s="134"/>
      <c r="M74" s="54"/>
      <c r="N74" s="134"/>
      <c r="O74" s="137"/>
      <c r="P74" s="138"/>
      <c r="Q74" s="138"/>
      <c r="R74" s="138"/>
      <c r="S74" s="61" t="str">
        <f>RIGHT(B73,6)</f>
        <v>-QOH29</v>
      </c>
      <c r="T74" s="63">
        <f t="shared" si="23"/>
        <v>4977</v>
      </c>
      <c r="U74" s="72">
        <f>Sheet1!L68</f>
        <v>4977</v>
      </c>
      <c r="V74" s="72">
        <f t="shared" si="24"/>
        <v>-6</v>
      </c>
      <c r="W74" s="72">
        <f t="shared" si="25"/>
        <v>-6</v>
      </c>
      <c r="X74" s="72">
        <f>Sheet1!M68</f>
        <v>4983</v>
      </c>
      <c r="Y74" s="120">
        <f t="shared" si="26"/>
        <v>0.99879590608067426</v>
      </c>
      <c r="Z74" s="130"/>
      <c r="AA74" s="130"/>
      <c r="AB74" s="142"/>
      <c r="AC74" s="142"/>
    </row>
    <row r="75" spans="1:31" ht="13.15" customHeight="1" x14ac:dyDescent="0.3">
      <c r="A75" s="114">
        <f>A73+1</f>
        <v>33</v>
      </c>
      <c r="B75" s="132" t="str">
        <f>_xlfn.REGEXREPLACE(RIGHT(LEFT(RTD("cqg.rtd",,"ContractData",$A$5&amp;A75,"LongDescription"),51),15),"1\*","")</f>
        <v>QOH29-QOJ29</v>
      </c>
      <c r="C75" s="13"/>
      <c r="D75" s="13"/>
      <c r="E75" s="13"/>
      <c r="F75" s="133">
        <f>IF(B75="","",RTD("cqg.rtd",,"ContractData",$A$5&amp;A75,"ExpirationDate",,"D"))</f>
        <v>47149</v>
      </c>
      <c r="G75" s="134">
        <f ca="1">F75-$A$1</f>
        <v>993</v>
      </c>
      <c r="H75" s="82"/>
      <c r="I75" s="83"/>
      <c r="J75" s="139">
        <f>K75</f>
        <v>0</v>
      </c>
      <c r="K75" s="135">
        <f>RTD("cqg.rtd", ,"ContractData", $A$5&amp;A75, "T_CVol")</f>
        <v>0</v>
      </c>
      <c r="L75" s="134" t="str">
        <f xml:space="preserve"> RTD("cqg.rtd",,"StudyData", $A$5&amp;A75, "MA", "InputChoice=ContractVol,MAType=Sim,Period="&amp;$L$4&amp;"", "MA",,,"all",,,,"T")</f>
        <v/>
      </c>
      <c r="M75" s="54">
        <f>IF(K75&gt;L75,1,0)</f>
        <v>0</v>
      </c>
      <c r="N75" s="134">
        <f>RTD("cqg.rtd", ,"ContractData", $A$5&amp;A75, "Y_CVol")</f>
        <v>0</v>
      </c>
      <c r="O75" s="137" t="str">
        <f>IF(ISERROR(K75/N75),"",K75/N75)</f>
        <v/>
      </c>
      <c r="P75" s="138" t="str">
        <f xml:space="preserve"> RTD("cqg.rtd",,"StudyData", "(MA("&amp;$A$5&amp;A75&amp;",Period:="&amp;$Q$5&amp;",MAType:=Sim,InputChoice:=ContractVol) when LocalYear("&amp;$A$5&amp;A75&amp;")="&amp;$R$5&amp;" And (LocalMonth("&amp;$A$5&amp;A75&amp;")="&amp;$P$4&amp;" And LocalDay("&amp;$A$5&amp;A75&amp;")="&amp;$Q$4&amp;" ))", "Bar", "", "Close","D", "0", "all", "", "","False",,)</f>
        <v/>
      </c>
      <c r="Q75" s="138"/>
      <c r="R75" s="138"/>
      <c r="S75" s="60" t="str">
        <f>LEFT(B75,6)</f>
        <v>QOH29-</v>
      </c>
      <c r="T75" s="62">
        <f t="shared" si="23"/>
        <v>4977</v>
      </c>
      <c r="U75" s="62">
        <f>Sheet1!F70</f>
        <v>4977</v>
      </c>
      <c r="V75" s="62">
        <f t="shared" si="24"/>
        <v>-6</v>
      </c>
      <c r="W75" s="62">
        <f t="shared" si="25"/>
        <v>-6</v>
      </c>
      <c r="X75" s="62">
        <f>Sheet1!G70</f>
        <v>4983</v>
      </c>
      <c r="Y75" s="119">
        <f t="shared" si="26"/>
        <v>0.99879590608067426</v>
      </c>
      <c r="Z75" s="130">
        <f>IF(RTD("cqg.rtd",,"StudyData",$A$5&amp;A75,"Vol","VolType=Exchange,CoCType=Contract","Vol",$Z$4,"0","ALL",,,"TRUE","T")="",0,RTD("cqg.rtd",,"StudyData",$A$5&amp;A75,"Vol","VolType=Exchange,CoCType=Contract","Vol",$Z$4,"0","ALL",,,"TRUE","T"))</f>
        <v>0</v>
      </c>
      <c r="AA75" s="130">
        <f ca="1">IF(B75="","",RTD("cqg.rtd",,"StudyData","Vol("&amp;$A$5&amp;A75&amp;") when (LocalDay("&amp;$A$5&amp;A75&amp;")="&amp;$C$1&amp;" and LocalHour("&amp;$A$5&amp;A75&amp;")="&amp;$E$1&amp;" and LocalMinute("&amp;$A$5&amp;$A75&amp;")="&amp;$F$1&amp;")","Bar",,"Vol",$Z$4,"0"))</f>
        <v>0</v>
      </c>
      <c r="AB75" s="142" t="str">
        <f>B75</f>
        <v>QOH29-QOJ29</v>
      </c>
      <c r="AC75" s="142"/>
    </row>
    <row r="76" spans="1:31" ht="13.15" customHeight="1" x14ac:dyDescent="0.3">
      <c r="A76" s="114"/>
      <c r="B76" s="131"/>
      <c r="C76" s="13"/>
      <c r="D76" s="13"/>
      <c r="E76" s="13"/>
      <c r="F76" s="133"/>
      <c r="G76" s="134"/>
      <c r="H76" s="82"/>
      <c r="I76" s="83"/>
      <c r="J76" s="140"/>
      <c r="K76" s="136"/>
      <c r="L76" s="134"/>
      <c r="M76" s="54"/>
      <c r="N76" s="134"/>
      <c r="O76" s="137"/>
      <c r="P76" s="138"/>
      <c r="Q76" s="138"/>
      <c r="R76" s="138"/>
      <c r="S76" s="61" t="str">
        <f>RIGHT(B75,6)</f>
        <v>-QOJ29</v>
      </c>
      <c r="T76" s="63">
        <f t="shared" si="23"/>
        <v>46</v>
      </c>
      <c r="U76" s="63">
        <f>Sheet1!L70</f>
        <v>46</v>
      </c>
      <c r="V76" s="63">
        <f t="shared" si="24"/>
        <v>0</v>
      </c>
      <c r="W76" s="63">
        <f t="shared" si="25"/>
        <v>0</v>
      </c>
      <c r="X76" s="63">
        <f>Sheet1!M70</f>
        <v>46</v>
      </c>
      <c r="Y76" s="119">
        <f t="shared" si="26"/>
        <v>1</v>
      </c>
      <c r="Z76" s="130"/>
      <c r="AA76" s="130"/>
      <c r="AB76" s="142"/>
      <c r="AC76" s="142"/>
    </row>
    <row r="77" spans="1:31" ht="13.15" customHeight="1" x14ac:dyDescent="0.3">
      <c r="A77" s="114">
        <f>A75+1</f>
        <v>34</v>
      </c>
      <c r="B77" s="132" t="str">
        <f>_xlfn.REGEXREPLACE(RIGHT(LEFT(RTD("cqg.rtd",,"ContractData",$A$5&amp;A77,"LongDescription"),51),15),"1\*","")</f>
        <v>QOJ29-QOK29</v>
      </c>
      <c r="C77" s="13"/>
      <c r="D77" s="13"/>
      <c r="E77" s="13"/>
      <c r="F77" s="133">
        <f>IF(B77="","",RTD("cqg.rtd",,"ContractData",$A$5&amp;A77,"ExpirationDate",,"D"))</f>
        <v>47177</v>
      </c>
      <c r="G77" s="134">
        <f ca="1">F77-$A$1</f>
        <v>1021</v>
      </c>
      <c r="H77" s="82"/>
      <c r="I77" s="83"/>
      <c r="J77" s="139">
        <f>K77</f>
        <v>0</v>
      </c>
      <c r="K77" s="135">
        <f>RTD("cqg.rtd", ,"ContractData", $A$5&amp;A77, "T_CVol")</f>
        <v>0</v>
      </c>
      <c r="L77" s="134">
        <f xml:space="preserve"> RTD("cqg.rtd",,"StudyData", $A$5&amp;A77, "MA", "InputChoice=ContractVol,MAType=Sim,Period="&amp;$L$4&amp;"", "MA",,,"all",,,,"T")</f>
        <v>1.7</v>
      </c>
      <c r="M77" s="54">
        <f>IF(K77&gt;L77,1,0)</f>
        <v>0</v>
      </c>
      <c r="N77" s="134">
        <f>RTD("cqg.rtd", ,"ContractData", $A$5&amp;A77, "Y_CVol")</f>
        <v>0</v>
      </c>
      <c r="O77" s="137" t="str">
        <f>IF(ISERROR(K77/N77),"",K77/N77)</f>
        <v/>
      </c>
      <c r="P77" s="138">
        <f xml:space="preserve"> RTD("cqg.rtd",,"StudyData", "(MA("&amp;$A$5&amp;A77&amp;",Period:="&amp;$Q$5&amp;",MAType:=Sim,InputChoice:=ContractVol) when LocalYear("&amp;$A$5&amp;A77&amp;")="&amp;$R$5&amp;" And (LocalMonth("&amp;$A$5&amp;A77&amp;")="&amp;$P$4&amp;" And LocalDay("&amp;$A$5&amp;A77&amp;")="&amp;$Q$4&amp;" ))", "Bar", "", "Close","D", "0", "all", "", "","False",,)</f>
        <v>2</v>
      </c>
      <c r="Q77" s="138"/>
      <c r="R77" s="138"/>
      <c r="S77" s="60" t="str">
        <f>LEFT(B77,6)</f>
        <v>QOJ29-</v>
      </c>
      <c r="T77" s="62">
        <f t="shared" si="23"/>
        <v>46</v>
      </c>
      <c r="U77" s="71">
        <f>Sheet1!F72</f>
        <v>46</v>
      </c>
      <c r="V77" s="71">
        <f t="shared" si="24"/>
        <v>0</v>
      </c>
      <c r="W77" s="71">
        <f t="shared" si="25"/>
        <v>0</v>
      </c>
      <c r="X77" s="71">
        <f>Sheet1!G72</f>
        <v>46</v>
      </c>
      <c r="Y77" s="120">
        <f t="shared" si="26"/>
        <v>1</v>
      </c>
      <c r="Z77" s="130">
        <f>IF(RTD("cqg.rtd",,"StudyData",$A$5&amp;A77,"Vol","VolType=Exchange,CoCType=Contract","Vol",$Z$4,"0","ALL",,,"TRUE","T")="",0,RTD("cqg.rtd",,"StudyData",$A$5&amp;A77,"Vol","VolType=Exchange,CoCType=Contract","Vol",$Z$4,"0","ALL",,,"TRUE","T"))</f>
        <v>0</v>
      </c>
      <c r="AA77" s="130">
        <f ca="1">IF(B77="","",RTD("cqg.rtd",,"StudyData","Vol("&amp;$A$5&amp;A77&amp;") when (LocalDay("&amp;$A$5&amp;A77&amp;")="&amp;$C$1&amp;" and LocalHour("&amp;$A$5&amp;A77&amp;")="&amp;$E$1&amp;" and LocalMinute("&amp;$A$5&amp;$A77&amp;")="&amp;$F$1&amp;")","Bar",,"Vol",$Z$4,"0"))</f>
        <v>0</v>
      </c>
      <c r="AB77" s="142" t="str">
        <f>B77</f>
        <v>QOJ29-QOK29</v>
      </c>
      <c r="AC77" s="142"/>
    </row>
    <row r="78" spans="1:31" ht="13.15" customHeight="1" x14ac:dyDescent="0.3">
      <c r="A78" s="114"/>
      <c r="B78" s="131"/>
      <c r="C78" s="13"/>
      <c r="D78" s="13"/>
      <c r="E78" s="13"/>
      <c r="F78" s="133"/>
      <c r="G78" s="134"/>
      <c r="H78" s="82"/>
      <c r="I78" s="83"/>
      <c r="J78" s="140"/>
      <c r="K78" s="136"/>
      <c r="L78" s="134"/>
      <c r="M78" s="54"/>
      <c r="N78" s="134"/>
      <c r="O78" s="137"/>
      <c r="P78" s="138"/>
      <c r="Q78" s="138"/>
      <c r="R78" s="138"/>
      <c r="S78" s="61" t="str">
        <f>RIGHT(B77,6)</f>
        <v>-QOK29</v>
      </c>
      <c r="T78" s="63">
        <f t="shared" si="23"/>
        <v>730</v>
      </c>
      <c r="U78" s="72">
        <f>Sheet1!L72</f>
        <v>730</v>
      </c>
      <c r="V78" s="72">
        <f t="shared" si="24"/>
        <v>0</v>
      </c>
      <c r="W78" s="72">
        <f t="shared" si="25"/>
        <v>0</v>
      </c>
      <c r="X78" s="72">
        <f>Sheet1!M72</f>
        <v>730</v>
      </c>
      <c r="Y78" s="120">
        <f t="shared" si="26"/>
        <v>1</v>
      </c>
      <c r="Z78" s="130"/>
      <c r="AA78" s="130"/>
      <c r="AB78" s="142"/>
      <c r="AC78" s="142"/>
    </row>
    <row r="79" spans="1:31" ht="13.15" customHeight="1" x14ac:dyDescent="0.3">
      <c r="A79" s="114">
        <f>A77+1</f>
        <v>35</v>
      </c>
      <c r="B79" s="132" t="str">
        <f>_xlfn.REGEXREPLACE(RIGHT(LEFT(RTD("cqg.rtd",,"ContractData",$A$5&amp;A79,"LongDescription"),51),15),"1\*","")</f>
        <v>QOK29-QOM29</v>
      </c>
      <c r="C79" s="13"/>
      <c r="D79" s="13"/>
      <c r="E79" s="13"/>
      <c r="F79" s="133">
        <f>IF(B79="","",RTD("cqg.rtd",,"ContractData",$A$5&amp;A79,"ExpirationDate",,"D"))</f>
        <v>47207</v>
      </c>
      <c r="G79" s="134">
        <f ca="1">F79-$A$1</f>
        <v>1051</v>
      </c>
      <c r="H79" s="82"/>
      <c r="I79" s="83"/>
      <c r="J79" s="139">
        <f>K79</f>
        <v>0</v>
      </c>
      <c r="K79" s="135">
        <f>RTD("cqg.rtd", ,"ContractData", $A$5&amp;A79, "T_CVol")</f>
        <v>0</v>
      </c>
      <c r="L79" s="134">
        <f xml:space="preserve"> RTD("cqg.rtd",,"StudyData", $A$5&amp;A79, "MA", "InputChoice=ContractVol,MAType=Sim,Period="&amp;$L$4&amp;"", "MA",,,"all",,,,"T")</f>
        <v>7.9</v>
      </c>
      <c r="M79" s="54">
        <f>IF(K79&gt;L79,1,0)</f>
        <v>0</v>
      </c>
      <c r="N79" s="134">
        <f>RTD("cqg.rtd", ,"ContractData", $A$5&amp;A79, "Y_CVol")</f>
        <v>0</v>
      </c>
      <c r="O79" s="137" t="str">
        <f>IF(ISERROR(K79/N79),"",K79/N79)</f>
        <v/>
      </c>
      <c r="P79" s="138">
        <f xml:space="preserve"> RTD("cqg.rtd",,"StudyData", "(MA("&amp;$A$5&amp;A79&amp;",Period:="&amp;$Q$5&amp;",MAType:=Sim,InputChoice:=ContractVol) when LocalYear("&amp;$A$5&amp;A79&amp;")="&amp;$R$5&amp;" And (LocalMonth("&amp;$A$5&amp;A79&amp;")="&amp;$P$4&amp;" And LocalDay("&amp;$A$5&amp;A79&amp;")="&amp;$Q$4&amp;" ))", "Bar", "", "Close","D", "0", "all", "", "","False",,)</f>
        <v>4</v>
      </c>
      <c r="Q79" s="138"/>
      <c r="R79" s="138"/>
      <c r="S79" s="60" t="str">
        <f>LEFT(B79,6)</f>
        <v>QOK29-</v>
      </c>
      <c r="T79" s="62">
        <f t="shared" si="23"/>
        <v>730</v>
      </c>
      <c r="U79" s="62">
        <f>Sheet1!F74</f>
        <v>730</v>
      </c>
      <c r="V79" s="62">
        <f t="shared" si="24"/>
        <v>0</v>
      </c>
      <c r="W79" s="62">
        <f t="shared" si="25"/>
        <v>0</v>
      </c>
      <c r="X79" s="62">
        <f>Sheet1!G74</f>
        <v>730</v>
      </c>
      <c r="Y79" s="119">
        <f t="shared" si="26"/>
        <v>1</v>
      </c>
      <c r="Z79" s="130">
        <f>IF(RTD("cqg.rtd",,"StudyData",$A$5&amp;A79,"Vol","VolType=Exchange,CoCType=Contract","Vol",$Z$4,"0","ALL",,,"TRUE","T")="",0,RTD("cqg.rtd",,"StudyData",$A$5&amp;A79,"Vol","VolType=Exchange,CoCType=Contract","Vol",$Z$4,"0","ALL",,,"TRUE","T"))</f>
        <v>0</v>
      </c>
      <c r="AA79" s="130">
        <f ca="1">IF(B79="","",RTD("cqg.rtd",,"StudyData","Vol("&amp;$A$5&amp;A79&amp;") when (LocalDay("&amp;$A$5&amp;A79&amp;")="&amp;$C$1&amp;" and LocalHour("&amp;$A$5&amp;A79&amp;")="&amp;$E$1&amp;" and LocalMinute("&amp;$A$5&amp;$A79&amp;")="&amp;$F$1&amp;")","Bar",,"Vol",$Z$4,"0"))</f>
        <v>0</v>
      </c>
      <c r="AB79" s="142" t="str">
        <f>B79</f>
        <v>QOK29-QOM29</v>
      </c>
      <c r="AC79" s="142"/>
    </row>
    <row r="80" spans="1:31" ht="13.15" customHeight="1" x14ac:dyDescent="0.3">
      <c r="A80" s="114"/>
      <c r="B80" s="131"/>
      <c r="C80" s="13"/>
      <c r="D80" s="13"/>
      <c r="E80" s="13"/>
      <c r="F80" s="133"/>
      <c r="G80" s="134"/>
      <c r="H80" s="82"/>
      <c r="I80" s="83"/>
      <c r="J80" s="140"/>
      <c r="K80" s="136"/>
      <c r="L80" s="134"/>
      <c r="M80" s="54"/>
      <c r="N80" s="134"/>
      <c r="O80" s="137"/>
      <c r="P80" s="138"/>
      <c r="Q80" s="138"/>
      <c r="R80" s="138"/>
      <c r="S80" s="61" t="str">
        <f>RIGHT(B79,6)</f>
        <v>-QOM29</v>
      </c>
      <c r="T80" s="63">
        <f t="shared" si="23"/>
        <v>21636</v>
      </c>
      <c r="U80" s="63">
        <f>Sheet1!L74</f>
        <v>21636</v>
      </c>
      <c r="V80" s="63">
        <f t="shared" si="24"/>
        <v>380</v>
      </c>
      <c r="W80" s="63">
        <f t="shared" si="25"/>
        <v>380</v>
      </c>
      <c r="X80" s="63">
        <f>Sheet1!M74</f>
        <v>21256</v>
      </c>
      <c r="Y80" s="119">
        <f t="shared" si="26"/>
        <v>1.017877305231464</v>
      </c>
      <c r="Z80" s="130"/>
      <c r="AA80" s="130"/>
      <c r="AB80" s="142"/>
      <c r="AC80" s="142"/>
    </row>
    <row r="81" spans="1:31" ht="13.15" customHeight="1" x14ac:dyDescent="0.3">
      <c r="A81" s="114">
        <f>A79+1</f>
        <v>36</v>
      </c>
      <c r="B81" s="132" t="str">
        <f>_xlfn.REGEXREPLACE(RIGHT(LEFT(RTD("cqg.rtd",,"ContractData",$A$5&amp;A81,"LongDescription"),51),15),"1\*","")</f>
        <v>QOM29-QON29</v>
      </c>
      <c r="C81" s="13"/>
      <c r="D81" s="13"/>
      <c r="E81" s="13"/>
      <c r="F81" s="133">
        <f>IF(B81="","",RTD("cqg.rtd",,"ContractData",$A$5&amp;A81,"ExpirationDate",,"D"))</f>
        <v>47238</v>
      </c>
      <c r="G81" s="134">
        <f ca="1">F81-$A$1</f>
        <v>1082</v>
      </c>
      <c r="H81" s="82"/>
      <c r="I81" s="83"/>
      <c r="J81" s="139">
        <f>K81</f>
        <v>0</v>
      </c>
      <c r="K81" s="135">
        <f>RTD("cqg.rtd", ,"ContractData", $A$5&amp;A81, "T_CVol")</f>
        <v>0</v>
      </c>
      <c r="L81" s="134">
        <f xml:space="preserve"> RTD("cqg.rtd",,"StudyData", $A$5&amp;A81, "MA", "InputChoice=ContractVol,MAType=Sim,Period="&amp;$L$4&amp;"", "MA",,,"all",,,,"T")</f>
        <v>6.85</v>
      </c>
      <c r="M81" s="54">
        <f>IF(K81&gt;L81,1,0)</f>
        <v>0</v>
      </c>
      <c r="N81" s="134">
        <f>RTD("cqg.rtd", ,"ContractData", $A$5&amp;A81, "Y_CVol")</f>
        <v>0</v>
      </c>
      <c r="O81" s="137" t="str">
        <f>IF(ISERROR(K81/N81),"",K81/N81)</f>
        <v/>
      </c>
      <c r="P81" s="138">
        <f xml:space="preserve"> RTD("cqg.rtd",,"StudyData", "(MA("&amp;$A$5&amp;A81&amp;",Period:="&amp;$Q$5&amp;",MAType:=Sim,InputChoice:=ContractVol) when LocalYear("&amp;$A$5&amp;A81&amp;")="&amp;$R$5&amp;" And (LocalMonth("&amp;$A$5&amp;A81&amp;")="&amp;$P$4&amp;" And LocalDay("&amp;$A$5&amp;A81&amp;")="&amp;$Q$4&amp;" ))", "Bar", "", "Close","D", "0", "all", "", "","False",,)</f>
        <v>10</v>
      </c>
      <c r="Q81" s="138"/>
      <c r="R81" s="138"/>
      <c r="S81" s="60" t="str">
        <f>LEFT(B81,6)</f>
        <v>QOM29-</v>
      </c>
      <c r="T81" s="62">
        <f t="shared" si="23"/>
        <v>21636</v>
      </c>
      <c r="U81" s="71">
        <f>Sheet1!F76</f>
        <v>21636</v>
      </c>
      <c r="V81" s="71">
        <f t="shared" si="24"/>
        <v>380</v>
      </c>
      <c r="W81" s="71">
        <f t="shared" si="25"/>
        <v>380</v>
      </c>
      <c r="X81" s="71">
        <f>Sheet1!G76</f>
        <v>21256</v>
      </c>
      <c r="Y81" s="120">
        <f t="shared" si="26"/>
        <v>1.017877305231464</v>
      </c>
      <c r="Z81" s="130">
        <f>IF(RTD("cqg.rtd",,"StudyData",$A$5&amp;A81,"Vol","VolType=Exchange,CoCType=Contract","Vol",$Z$4,"0","ALL",,,"TRUE","T")="",0,RTD("cqg.rtd",,"StudyData",$A$5&amp;A81,"Vol","VolType=Exchange,CoCType=Contract","Vol",$Z$4,"0","ALL",,,"TRUE","T"))</f>
        <v>0</v>
      </c>
      <c r="AA81" s="130">
        <f ca="1">IF(B81="","",RTD("cqg.rtd",,"StudyData","Vol("&amp;$A$5&amp;A81&amp;") when (LocalDay("&amp;$A$5&amp;A81&amp;")="&amp;$C$1&amp;" and LocalHour("&amp;$A$5&amp;A81&amp;")="&amp;$E$1&amp;" and LocalMinute("&amp;$A$5&amp;$A81&amp;")="&amp;$F$1&amp;")","Bar",,"Vol",$Z$4,"0"))</f>
        <v>0</v>
      </c>
      <c r="AB81" s="142" t="str">
        <f>B81</f>
        <v>QOM29-QON29</v>
      </c>
      <c r="AC81" s="142"/>
    </row>
    <row r="82" spans="1:31" ht="13.15" customHeight="1" x14ac:dyDescent="0.3">
      <c r="A82" s="114"/>
      <c r="B82" s="131"/>
      <c r="C82" s="13"/>
      <c r="D82" s="13"/>
      <c r="E82" s="13"/>
      <c r="F82" s="133"/>
      <c r="G82" s="134"/>
      <c r="H82" s="82"/>
      <c r="I82" s="83"/>
      <c r="J82" s="140"/>
      <c r="K82" s="136"/>
      <c r="L82" s="134"/>
      <c r="M82" s="54"/>
      <c r="N82" s="134"/>
      <c r="O82" s="137"/>
      <c r="P82" s="138"/>
      <c r="Q82" s="138"/>
      <c r="R82" s="138"/>
      <c r="S82" s="61" t="str">
        <f>RIGHT(B81,6)</f>
        <v>-QON29</v>
      </c>
      <c r="T82" s="63">
        <f t="shared" si="23"/>
        <v>297</v>
      </c>
      <c r="U82" s="72">
        <f>Sheet1!L76</f>
        <v>297</v>
      </c>
      <c r="V82" s="72">
        <f t="shared" si="24"/>
        <v>0</v>
      </c>
      <c r="W82" s="72">
        <f t="shared" si="25"/>
        <v>0</v>
      </c>
      <c r="X82" s="72">
        <f>Sheet1!M76</f>
        <v>297</v>
      </c>
      <c r="Y82" s="120">
        <f t="shared" si="26"/>
        <v>1</v>
      </c>
      <c r="Z82" s="130"/>
      <c r="AA82" s="130"/>
      <c r="AB82" s="142"/>
      <c r="AC82" s="142"/>
    </row>
    <row r="83" spans="1:31" ht="6" customHeight="1" x14ac:dyDescent="0.3">
      <c r="A83" s="114"/>
      <c r="B83" s="20"/>
      <c r="C83" s="4"/>
      <c r="D83" s="4"/>
      <c r="E83" s="4"/>
      <c r="F83" s="39"/>
      <c r="G83" s="58"/>
      <c r="H83" s="58"/>
      <c r="I83" s="58"/>
      <c r="J83" s="58"/>
      <c r="K83" s="50"/>
      <c r="L83" s="50"/>
      <c r="M83" s="51"/>
      <c r="N83" s="50"/>
      <c r="O83" s="52"/>
      <c r="P83" s="53"/>
      <c r="Q83" s="53"/>
      <c r="R83" s="53"/>
      <c r="S83" s="35"/>
      <c r="T83" s="4"/>
      <c r="U83" s="11"/>
      <c r="V83" s="11"/>
      <c r="W83" s="11"/>
      <c r="X83" s="11"/>
      <c r="Y83" s="68"/>
      <c r="Z83" s="59"/>
      <c r="AA83" s="123"/>
      <c r="AB83" s="125"/>
      <c r="AC83" s="124"/>
      <c r="AD83" s="15"/>
      <c r="AE83" s="14"/>
    </row>
    <row r="84" spans="1:31" ht="13.15" customHeight="1" x14ac:dyDescent="0.3">
      <c r="A84" s="114">
        <f>A81+1</f>
        <v>37</v>
      </c>
      <c r="B84" s="132" t="str">
        <f>_xlfn.REGEXREPLACE(RIGHT(LEFT(RTD("cqg.rtd",,"ContractData",$A$5&amp;A84,"LongDescription"),51),15),"1\*","")</f>
        <v>QON29-QOQ29</v>
      </c>
      <c r="C84" s="13"/>
      <c r="D84" s="13"/>
      <c r="E84" s="13"/>
      <c r="F84" s="133">
        <f>IF(B84="","",RTD("cqg.rtd",,"ContractData",$A$5&amp;A84,"ExpirationDate",,"D"))</f>
        <v>47269</v>
      </c>
      <c r="G84" s="134">
        <f ca="1">F84-$A$1</f>
        <v>1113</v>
      </c>
      <c r="H84" s="82"/>
      <c r="I84" s="83"/>
      <c r="J84" s="139">
        <f>K84</f>
        <v>0</v>
      </c>
      <c r="K84" s="135">
        <f>RTD("cqg.rtd", ,"ContractData", $A$5&amp;A84, "T_CVol")</f>
        <v>0</v>
      </c>
      <c r="L84" s="134" t="str">
        <f xml:space="preserve"> RTD("cqg.rtd",,"StudyData", $A$5&amp;A84, "MA", "InputChoice=ContractVol,MAType=Sim,Period="&amp;$L$4&amp;"", "MA",,,"all",,,,"T")</f>
        <v/>
      </c>
      <c r="M84" s="54">
        <f>IF(K84&gt;L84,1,0)</f>
        <v>0</v>
      </c>
      <c r="N84" s="134">
        <f>RTD("cqg.rtd", ,"ContractData", $A$5&amp;A84, "Y_CVol")</f>
        <v>0</v>
      </c>
      <c r="O84" s="137" t="str">
        <f>IF(ISERROR(K84/N84),"",K84/N84)</f>
        <v/>
      </c>
      <c r="P84" s="138" t="str">
        <f xml:space="preserve"> RTD("cqg.rtd",,"StudyData", "(MA("&amp;$A$5&amp;A84&amp;",Period:="&amp;$Q$5&amp;",MAType:=Sim,InputChoice:=ContractVol) when LocalYear("&amp;$A$5&amp;A84&amp;")="&amp;$R$5&amp;" And (LocalMonth("&amp;$A$5&amp;A84&amp;")="&amp;$P$4&amp;" And LocalDay("&amp;$A$5&amp;A84&amp;")="&amp;$Q$4&amp;" ))", "Bar", "", "Close","D", "0", "all", "", "","False",,)</f>
        <v/>
      </c>
      <c r="Q84" s="138"/>
      <c r="R84" s="138"/>
      <c r="S84" s="86" t="str">
        <f>LEFT(B84,6)</f>
        <v>QON29-</v>
      </c>
      <c r="T84" s="90">
        <f t="shared" ref="T84:T95" si="27">U84</f>
        <v>297</v>
      </c>
      <c r="U84" s="90">
        <f>Sheet1!F78</f>
        <v>297</v>
      </c>
      <c r="V84" s="90">
        <f t="shared" ref="V84:V95" si="28">IFERROR(U84-X84,"")</f>
        <v>0</v>
      </c>
      <c r="W84" s="90">
        <f t="shared" ref="W84:W95" si="29">V84</f>
        <v>0</v>
      </c>
      <c r="X84" s="90">
        <f>Sheet1!G78</f>
        <v>297</v>
      </c>
      <c r="Y84" s="119">
        <f t="shared" ref="Y84:Y95" si="30">IF(ISERROR(U84/X84),"",U84/X84)</f>
        <v>1</v>
      </c>
      <c r="Z84" s="130">
        <f>IF(RTD("cqg.rtd",,"StudyData",$A$5&amp;A84,"Vol","VolType=Exchange,CoCType=Contract","Vol",$Z$4,"0","ALL",,,"TRUE","T")="",0,RTD("cqg.rtd",,"StudyData",$A$5&amp;A84,"Vol","VolType=Exchange,CoCType=Contract","Vol",$Z$4,"0","ALL",,,"TRUE","T"))</f>
        <v>0</v>
      </c>
      <c r="AA84" s="130">
        <f ca="1">IF(B84="","",RTD("cqg.rtd",,"StudyData","Vol("&amp;$A$5&amp;A84&amp;") when (LocalDay("&amp;$A$5&amp;A84&amp;")="&amp;$C$1&amp;" and LocalHour("&amp;$A$5&amp;A84&amp;")="&amp;$E$1&amp;" and LocalMinute("&amp;$A$5&amp;$A84&amp;")="&amp;$F$1&amp;")","Bar",,"Vol",$Z$4,"0"))</f>
        <v>0</v>
      </c>
      <c r="AB84" s="143" t="str">
        <f>B84</f>
        <v>QON29-QOQ29</v>
      </c>
      <c r="AC84" s="143"/>
    </row>
    <row r="85" spans="1:31" ht="13.15" customHeight="1" x14ac:dyDescent="0.3">
      <c r="A85" s="114"/>
      <c r="B85" s="131"/>
      <c r="C85" s="13"/>
      <c r="D85" s="13"/>
      <c r="E85" s="13"/>
      <c r="F85" s="133"/>
      <c r="G85" s="134"/>
      <c r="H85" s="82"/>
      <c r="I85" s="83"/>
      <c r="J85" s="140"/>
      <c r="K85" s="136"/>
      <c r="L85" s="134"/>
      <c r="M85" s="54"/>
      <c r="N85" s="134"/>
      <c r="O85" s="137"/>
      <c r="P85" s="138"/>
      <c r="Q85" s="138"/>
      <c r="R85" s="138"/>
      <c r="S85" s="88" t="str">
        <f>RIGHT(B84,6)</f>
        <v>-QOQ29</v>
      </c>
      <c r="T85" s="91">
        <f t="shared" si="27"/>
        <v>0</v>
      </c>
      <c r="U85" s="91">
        <f>Sheet1!L78</f>
        <v>0</v>
      </c>
      <c r="V85" s="91">
        <f t="shared" si="28"/>
        <v>0</v>
      </c>
      <c r="W85" s="91">
        <f t="shared" si="29"/>
        <v>0</v>
      </c>
      <c r="X85" s="91">
        <f>Sheet1!M78</f>
        <v>0</v>
      </c>
      <c r="Y85" s="119" t="str">
        <f t="shared" si="30"/>
        <v/>
      </c>
      <c r="Z85" s="130"/>
      <c r="AA85" s="130"/>
      <c r="AB85" s="143"/>
      <c r="AC85" s="143"/>
    </row>
    <row r="86" spans="1:31" ht="13.15" customHeight="1" x14ac:dyDescent="0.3">
      <c r="A86" s="114">
        <f>A84+1</f>
        <v>38</v>
      </c>
      <c r="B86" s="132" t="str">
        <f>_xlfn.REGEXREPLACE(RIGHT(LEFT(RTD("cqg.rtd",,"ContractData",$A$5&amp;A86,"LongDescription"),51),15),"1\*","")</f>
        <v>QOQ29-QOU29</v>
      </c>
      <c r="C86" s="13"/>
      <c r="D86" s="13"/>
      <c r="E86" s="13"/>
      <c r="F86" s="133">
        <f>IF(B86="","",RTD("cqg.rtd",,"ContractData",$A$5&amp;A86,"ExpirationDate",,"D"))</f>
        <v>47298</v>
      </c>
      <c r="G86" s="134">
        <f ca="1">F86-$A$1</f>
        <v>1142</v>
      </c>
      <c r="H86" s="82"/>
      <c r="I86" s="83"/>
      <c r="J86" s="139">
        <f>K86</f>
        <v>0</v>
      </c>
      <c r="K86" s="135">
        <f>RTD("cqg.rtd", ,"ContractData", $A$5&amp;A86, "T_CVol")</f>
        <v>0</v>
      </c>
      <c r="L86" s="134" t="str">
        <f xml:space="preserve"> RTD("cqg.rtd",,"StudyData", $A$5&amp;A86, "MA", "InputChoice=ContractVol,MAType=Sim,Period="&amp;$L$4&amp;"", "MA",,,"all",,,,"T")</f>
        <v/>
      </c>
      <c r="M86" s="54">
        <f>IF(K86&gt;L86,1,0)</f>
        <v>0</v>
      </c>
      <c r="N86" s="134">
        <f>RTD("cqg.rtd", ,"ContractData", $A$5&amp;A86, "Y_CVol")</f>
        <v>0</v>
      </c>
      <c r="O86" s="137" t="str">
        <f>IF(ISERROR(K86/N86),"",K86/N86)</f>
        <v/>
      </c>
      <c r="P86" s="138" t="str">
        <f xml:space="preserve"> RTD("cqg.rtd",,"StudyData", "(MA("&amp;$A$5&amp;A86&amp;",Period:="&amp;$Q$5&amp;",MAType:=Sim,InputChoice:=ContractVol) when LocalYear("&amp;$A$5&amp;A86&amp;")="&amp;$R$5&amp;" And (LocalMonth("&amp;$A$5&amp;A86&amp;")="&amp;$P$4&amp;" And LocalDay("&amp;$A$5&amp;A86&amp;")="&amp;$Q$4&amp;" ))", "Bar", "", "Close","D", "0", "all", "", "","False",,)</f>
        <v/>
      </c>
      <c r="Q86" s="138"/>
      <c r="R86" s="138"/>
      <c r="S86" s="86" t="str">
        <f>LEFT(B86,6)</f>
        <v>QOQ29-</v>
      </c>
      <c r="T86" s="90">
        <f t="shared" si="27"/>
        <v>0</v>
      </c>
      <c r="U86" s="92">
        <f>Sheet1!F80</f>
        <v>0</v>
      </c>
      <c r="V86" s="92">
        <f t="shared" si="28"/>
        <v>0</v>
      </c>
      <c r="W86" s="92">
        <f t="shared" si="29"/>
        <v>0</v>
      </c>
      <c r="X86" s="92">
        <f>Sheet1!G80</f>
        <v>0</v>
      </c>
      <c r="Y86" s="120" t="str">
        <f t="shared" si="30"/>
        <v/>
      </c>
      <c r="Z86" s="130">
        <f>IF(RTD("cqg.rtd",,"StudyData",$A$5&amp;A86,"Vol","VolType=Exchange,CoCType=Contract","Vol",$Z$4,"0","ALL",,,"TRUE","T")="",0,RTD("cqg.rtd",,"StudyData",$A$5&amp;A86,"Vol","VolType=Exchange,CoCType=Contract","Vol",$Z$4,"0","ALL",,,"TRUE","T"))</f>
        <v>0</v>
      </c>
      <c r="AA86" s="130">
        <f ca="1">IF(B86="","",RTD("cqg.rtd",,"StudyData","Vol("&amp;$A$5&amp;A86&amp;") when (LocalDay("&amp;$A$5&amp;A86&amp;")="&amp;$C$1&amp;" and LocalHour("&amp;$A$5&amp;A86&amp;")="&amp;$E$1&amp;" and LocalMinute("&amp;$A$5&amp;$A86&amp;")="&amp;$F$1&amp;")","Bar",,"Vol",$Z$4,"0"))</f>
        <v>0</v>
      </c>
      <c r="AB86" s="143" t="str">
        <f>B86</f>
        <v>QOQ29-QOU29</v>
      </c>
      <c r="AC86" s="143"/>
    </row>
    <row r="87" spans="1:31" ht="13.15" customHeight="1" x14ac:dyDescent="0.3">
      <c r="A87" s="114"/>
      <c r="B87" s="131"/>
      <c r="C87" s="13"/>
      <c r="D87" s="13"/>
      <c r="E87" s="13"/>
      <c r="F87" s="133"/>
      <c r="G87" s="134"/>
      <c r="H87" s="82"/>
      <c r="I87" s="83"/>
      <c r="J87" s="140"/>
      <c r="K87" s="136"/>
      <c r="L87" s="134"/>
      <c r="M87" s="54"/>
      <c r="N87" s="134"/>
      <c r="O87" s="137"/>
      <c r="P87" s="138"/>
      <c r="Q87" s="138"/>
      <c r="R87" s="138"/>
      <c r="S87" s="88" t="str">
        <f>RIGHT(B86,6)</f>
        <v>-QOU29</v>
      </c>
      <c r="T87" s="91">
        <f t="shared" si="27"/>
        <v>0</v>
      </c>
      <c r="U87" s="93">
        <f>Sheet1!L80</f>
        <v>0</v>
      </c>
      <c r="V87" s="93">
        <f t="shared" si="28"/>
        <v>0</v>
      </c>
      <c r="W87" s="93">
        <f t="shared" si="29"/>
        <v>0</v>
      </c>
      <c r="X87" s="93">
        <f>Sheet1!M80</f>
        <v>0</v>
      </c>
      <c r="Y87" s="120" t="str">
        <f t="shared" si="30"/>
        <v/>
      </c>
      <c r="Z87" s="130"/>
      <c r="AA87" s="130"/>
      <c r="AB87" s="143"/>
      <c r="AC87" s="143"/>
    </row>
    <row r="88" spans="1:31" ht="13.15" customHeight="1" x14ac:dyDescent="0.3">
      <c r="A88" s="114">
        <f>A86+1</f>
        <v>39</v>
      </c>
      <c r="B88" s="132" t="str">
        <f>_xlfn.REGEXREPLACE(RIGHT(LEFT(RTD("cqg.rtd",,"ContractData",$A$5&amp;A88,"LongDescription"),51),15),"1\*","")</f>
        <v>QOU29-QOV29</v>
      </c>
      <c r="C88" s="13"/>
      <c r="D88" s="13"/>
      <c r="E88" s="13"/>
      <c r="F88" s="133">
        <f>IF(B88="","",RTD("cqg.rtd",,"ContractData",$A$5&amp;A88,"ExpirationDate",,"D"))</f>
        <v>47330</v>
      </c>
      <c r="G88" s="134">
        <f ca="1">F88-$A$1</f>
        <v>1174</v>
      </c>
      <c r="H88" s="82"/>
      <c r="I88" s="83"/>
      <c r="J88" s="139">
        <f>K88</f>
        <v>0</v>
      </c>
      <c r="K88" s="135">
        <f>RTD("cqg.rtd", ,"ContractData", $A$5&amp;A88, "T_CVol")</f>
        <v>0</v>
      </c>
      <c r="L88" s="134" t="str">
        <f xml:space="preserve"> RTD("cqg.rtd",,"StudyData", $A$5&amp;A88, "MA", "InputChoice=ContractVol,MAType=Sim,Period="&amp;$L$4&amp;"", "MA",,,"all",,,,"T")</f>
        <v/>
      </c>
      <c r="M88" s="54">
        <f>IF(K88&gt;L88,1,0)</f>
        <v>0</v>
      </c>
      <c r="N88" s="134">
        <f>RTD("cqg.rtd", ,"ContractData", $A$5&amp;A88, "Y_CVol")</f>
        <v>0</v>
      </c>
      <c r="O88" s="137" t="str">
        <f>IF(ISERROR(K88/N88),"",K88/N88)</f>
        <v/>
      </c>
      <c r="P88" s="138" t="str">
        <f xml:space="preserve"> RTD("cqg.rtd",,"StudyData", "(MA("&amp;$A$5&amp;A88&amp;",Period:="&amp;$Q$5&amp;",MAType:=Sim,InputChoice:=ContractVol) when LocalYear("&amp;$A$5&amp;A88&amp;")="&amp;$R$5&amp;" And (LocalMonth("&amp;$A$5&amp;A88&amp;")="&amp;$P$4&amp;" And LocalDay("&amp;$A$5&amp;A88&amp;")="&amp;$Q$4&amp;" ))", "Bar", "", "Close","D", "0", "all", "", "","False",,)</f>
        <v/>
      </c>
      <c r="Q88" s="138"/>
      <c r="R88" s="138"/>
      <c r="S88" s="86" t="str">
        <f>LEFT(B88,6)</f>
        <v>QOU29-</v>
      </c>
      <c r="T88" s="90">
        <f t="shared" si="27"/>
        <v>0</v>
      </c>
      <c r="U88" s="90">
        <f>Sheet1!F82</f>
        <v>0</v>
      </c>
      <c r="V88" s="90">
        <f t="shared" si="28"/>
        <v>0</v>
      </c>
      <c r="W88" s="90">
        <f t="shared" si="29"/>
        <v>0</v>
      </c>
      <c r="X88" s="90">
        <f>Sheet1!G82</f>
        <v>0</v>
      </c>
      <c r="Y88" s="119" t="str">
        <f t="shared" si="30"/>
        <v/>
      </c>
      <c r="Z88" s="130">
        <f>IF(RTD("cqg.rtd",,"StudyData",$A$5&amp;A88,"Vol","VolType=Exchange,CoCType=Contract","Vol",$Z$4,"0","ALL",,,"TRUE","T")="",0,RTD("cqg.rtd",,"StudyData",$A$5&amp;A88,"Vol","VolType=Exchange,CoCType=Contract","Vol",$Z$4,"0","ALL",,,"TRUE","T"))</f>
        <v>0</v>
      </c>
      <c r="AA88" s="130">
        <f ca="1">IF(B88="","",RTD("cqg.rtd",,"StudyData","Vol("&amp;$A$5&amp;A88&amp;") when (LocalDay("&amp;$A$5&amp;A88&amp;")="&amp;$C$1&amp;" and LocalHour("&amp;$A$5&amp;A88&amp;")="&amp;$E$1&amp;" and LocalMinute("&amp;$A$5&amp;$A88&amp;")="&amp;$F$1&amp;")","Bar",,"Vol",$Z$4,"0"))</f>
        <v>0</v>
      </c>
      <c r="AB88" s="143" t="str">
        <f>B88</f>
        <v>QOU29-QOV29</v>
      </c>
      <c r="AC88" s="143"/>
    </row>
    <row r="89" spans="1:31" ht="13.15" customHeight="1" x14ac:dyDescent="0.3">
      <c r="A89" s="114"/>
      <c r="B89" s="131"/>
      <c r="C89" s="13"/>
      <c r="D89" s="13"/>
      <c r="E89" s="13"/>
      <c r="F89" s="133"/>
      <c r="G89" s="134"/>
      <c r="H89" s="82"/>
      <c r="I89" s="83"/>
      <c r="J89" s="140"/>
      <c r="K89" s="136"/>
      <c r="L89" s="134"/>
      <c r="M89" s="54"/>
      <c r="N89" s="134"/>
      <c r="O89" s="137"/>
      <c r="P89" s="138"/>
      <c r="Q89" s="138"/>
      <c r="R89" s="138"/>
      <c r="S89" s="88" t="str">
        <f>RIGHT(B88,6)</f>
        <v>-QOV29</v>
      </c>
      <c r="T89" s="91">
        <f t="shared" si="27"/>
        <v>480</v>
      </c>
      <c r="U89" s="91">
        <f>Sheet1!L82</f>
        <v>480</v>
      </c>
      <c r="V89" s="91">
        <f t="shared" si="28"/>
        <v>0</v>
      </c>
      <c r="W89" s="91">
        <f t="shared" si="29"/>
        <v>0</v>
      </c>
      <c r="X89" s="91">
        <f>Sheet1!M82</f>
        <v>480</v>
      </c>
      <c r="Y89" s="119">
        <f t="shared" si="30"/>
        <v>1</v>
      </c>
      <c r="Z89" s="130"/>
      <c r="AA89" s="130"/>
      <c r="AB89" s="143"/>
      <c r="AC89" s="143"/>
    </row>
    <row r="90" spans="1:31" ht="13.15" customHeight="1" x14ac:dyDescent="0.3">
      <c r="A90" s="114">
        <f>A88+1</f>
        <v>40</v>
      </c>
      <c r="B90" s="132" t="str">
        <f>_xlfn.REGEXREPLACE(RIGHT(LEFT(RTD("cqg.rtd",,"ContractData",$A$5&amp;A90,"LongDescription"),51),15),"1\*","")</f>
        <v>QOV29-QOX29</v>
      </c>
      <c r="C90" s="13"/>
      <c r="D90" s="13"/>
      <c r="E90" s="13"/>
      <c r="F90" s="133">
        <f>IF(B90="","",RTD("cqg.rtd",,"ContractData",$A$5&amp;A90,"ExpirationDate",,"D"))</f>
        <v>47361</v>
      </c>
      <c r="G90" s="134">
        <f ca="1">F90-$A$1</f>
        <v>1205</v>
      </c>
      <c r="H90" s="82"/>
      <c r="I90" s="83"/>
      <c r="J90" s="139">
        <f>K90</f>
        <v>0</v>
      </c>
      <c r="K90" s="135">
        <f>RTD("cqg.rtd", ,"ContractData", $A$5&amp;A90, "T_CVol")</f>
        <v>0</v>
      </c>
      <c r="L90" s="134" t="str">
        <f xml:space="preserve"> RTD("cqg.rtd",,"StudyData", $A$5&amp;A90, "MA", "InputChoice=ContractVol,MAType=Sim,Period="&amp;$L$4&amp;"", "MA",,,"all",,,,"T")</f>
        <v/>
      </c>
      <c r="M90" s="54">
        <f>IF(K90&gt;L90,1,0)</f>
        <v>0</v>
      </c>
      <c r="N90" s="134">
        <f>RTD("cqg.rtd", ,"ContractData", $A$5&amp;A90, "Y_CVol")</f>
        <v>0</v>
      </c>
      <c r="O90" s="137" t="str">
        <f>IF(ISERROR(K90/N90),"",K90/N90)</f>
        <v/>
      </c>
      <c r="P90" s="138" t="str">
        <f xml:space="preserve"> RTD("cqg.rtd",,"StudyData", "(MA("&amp;$A$5&amp;A90&amp;",Period:="&amp;$Q$5&amp;",MAType:=Sim,InputChoice:=ContractVol) when LocalYear("&amp;$A$5&amp;A90&amp;")="&amp;$R$5&amp;" And (LocalMonth("&amp;$A$5&amp;A90&amp;")="&amp;$P$4&amp;" And LocalDay("&amp;$A$5&amp;A90&amp;")="&amp;$Q$4&amp;" ))", "Bar", "", "Close","D", "0", "all", "", "","False",,)</f>
        <v/>
      </c>
      <c r="Q90" s="138"/>
      <c r="R90" s="138"/>
      <c r="S90" s="86" t="str">
        <f>LEFT(B90,6)</f>
        <v>QOV29-</v>
      </c>
      <c r="T90" s="90">
        <f t="shared" si="27"/>
        <v>480</v>
      </c>
      <c r="U90" s="92">
        <f>Sheet1!F84</f>
        <v>480</v>
      </c>
      <c r="V90" s="92">
        <f t="shared" si="28"/>
        <v>0</v>
      </c>
      <c r="W90" s="92">
        <f t="shared" si="29"/>
        <v>0</v>
      </c>
      <c r="X90" s="92">
        <f>Sheet1!G84</f>
        <v>480</v>
      </c>
      <c r="Y90" s="120">
        <f t="shared" si="30"/>
        <v>1</v>
      </c>
      <c r="Z90" s="130">
        <f>IF(RTD("cqg.rtd",,"StudyData",$A$5&amp;A90,"Vol","VolType=Exchange,CoCType=Contract","Vol",$Z$4,"0","ALL",,,"TRUE","T")="",0,RTD("cqg.rtd",,"StudyData",$A$5&amp;A90,"Vol","VolType=Exchange,CoCType=Contract","Vol",$Z$4,"0","ALL",,,"TRUE","T"))</f>
        <v>0</v>
      </c>
      <c r="AA90" s="130">
        <f ca="1">IF(B90="","",RTD("cqg.rtd",,"StudyData","Vol("&amp;$A$5&amp;A90&amp;") when (LocalDay("&amp;$A$5&amp;A90&amp;")="&amp;$C$1&amp;" and LocalHour("&amp;$A$5&amp;A90&amp;")="&amp;$E$1&amp;" and LocalMinute("&amp;$A$5&amp;$A90&amp;")="&amp;$F$1&amp;")","Bar",,"Vol",$Z$4,"0"))</f>
        <v>0</v>
      </c>
      <c r="AB90" s="143" t="str">
        <f>B90</f>
        <v>QOV29-QOX29</v>
      </c>
      <c r="AC90" s="143"/>
    </row>
    <row r="91" spans="1:31" ht="13.15" customHeight="1" x14ac:dyDescent="0.3">
      <c r="A91" s="114"/>
      <c r="B91" s="131"/>
      <c r="C91" s="13"/>
      <c r="D91" s="13"/>
      <c r="E91" s="13"/>
      <c r="F91" s="133"/>
      <c r="G91" s="134"/>
      <c r="H91" s="82"/>
      <c r="I91" s="83"/>
      <c r="J91" s="140"/>
      <c r="K91" s="136"/>
      <c r="L91" s="134"/>
      <c r="M91" s="54"/>
      <c r="N91" s="134"/>
      <c r="O91" s="137"/>
      <c r="P91" s="138"/>
      <c r="Q91" s="138"/>
      <c r="R91" s="138"/>
      <c r="S91" s="88" t="str">
        <f>RIGHT(B90,6)</f>
        <v>-QOX29</v>
      </c>
      <c r="T91" s="91">
        <f t="shared" si="27"/>
        <v>3</v>
      </c>
      <c r="U91" s="93">
        <f>Sheet1!L84</f>
        <v>3</v>
      </c>
      <c r="V91" s="93">
        <f t="shared" si="28"/>
        <v>0</v>
      </c>
      <c r="W91" s="93">
        <f t="shared" si="29"/>
        <v>0</v>
      </c>
      <c r="X91" s="93">
        <f>Sheet1!M84</f>
        <v>3</v>
      </c>
      <c r="Y91" s="120">
        <f t="shared" si="30"/>
        <v>1</v>
      </c>
      <c r="Z91" s="130"/>
      <c r="AA91" s="130"/>
      <c r="AB91" s="143"/>
      <c r="AC91" s="143"/>
    </row>
    <row r="92" spans="1:31" ht="13.15" customHeight="1" x14ac:dyDescent="0.3">
      <c r="A92" s="114">
        <f>A90+1</f>
        <v>41</v>
      </c>
      <c r="B92" s="132" t="str">
        <f>_xlfn.REGEXREPLACE(RIGHT(LEFT(RTD("cqg.rtd",,"ContractData",$A$5&amp;A92,"LongDescription"),51),15),"1\*","")</f>
        <v>QOX29-QOZ29</v>
      </c>
      <c r="C92" s="13"/>
      <c r="D92" s="13"/>
      <c r="E92" s="13"/>
      <c r="F92" s="133">
        <f>IF(B92="","",RTD("cqg.rtd",,"ContractData",$A$5&amp;A92,"ExpirationDate",,"D"))</f>
        <v>47389</v>
      </c>
      <c r="G92" s="134">
        <f ca="1">F92-$A$1</f>
        <v>1233</v>
      </c>
      <c r="H92" s="82"/>
      <c r="I92" s="83"/>
      <c r="J92" s="139">
        <f>K92</f>
        <v>0</v>
      </c>
      <c r="K92" s="135">
        <f>RTD("cqg.rtd", ,"ContractData", $A$5&amp;A92, "T_CVol")</f>
        <v>0</v>
      </c>
      <c r="L92" s="134" t="str">
        <f xml:space="preserve"> RTD("cqg.rtd",,"StudyData", $A$5&amp;A92, "MA", "InputChoice=ContractVol,MAType=Sim,Period="&amp;$L$4&amp;"", "MA",,,"all",,,,"T")</f>
        <v/>
      </c>
      <c r="M92" s="54">
        <f>IF(K92&gt;L92,1,0)</f>
        <v>0</v>
      </c>
      <c r="N92" s="134">
        <f>RTD("cqg.rtd", ,"ContractData", $A$5&amp;A92, "Y_CVol")</f>
        <v>0</v>
      </c>
      <c r="O92" s="137" t="str">
        <f>IF(ISERROR(K92/N92),"",K92/N92)</f>
        <v/>
      </c>
      <c r="P92" s="138" t="str">
        <f xml:space="preserve"> RTD("cqg.rtd",,"StudyData", "(MA("&amp;$A$5&amp;A92&amp;",Period:="&amp;$Q$5&amp;",MAType:=Sim,InputChoice:=ContractVol) when LocalYear("&amp;$A$5&amp;A92&amp;")="&amp;$R$5&amp;" And (LocalMonth("&amp;$A$5&amp;A92&amp;")="&amp;$P$4&amp;" And LocalDay("&amp;$A$5&amp;A92&amp;")="&amp;$Q$4&amp;" ))", "Bar", "", "Close","D", "0", "all", "", "","False",,)</f>
        <v/>
      </c>
      <c r="Q92" s="138"/>
      <c r="R92" s="138"/>
      <c r="S92" s="86" t="str">
        <f>LEFT(B92,6)</f>
        <v>QOX29-</v>
      </c>
      <c r="T92" s="90">
        <f t="shared" si="27"/>
        <v>3</v>
      </c>
      <c r="U92" s="90">
        <f>Sheet1!F86</f>
        <v>3</v>
      </c>
      <c r="V92" s="90">
        <f t="shared" si="28"/>
        <v>0</v>
      </c>
      <c r="W92" s="90">
        <f t="shared" si="29"/>
        <v>0</v>
      </c>
      <c r="X92" s="90">
        <f>Sheet1!G86</f>
        <v>3</v>
      </c>
      <c r="Y92" s="119">
        <f t="shared" si="30"/>
        <v>1</v>
      </c>
      <c r="Z92" s="130">
        <f>IF(RTD("cqg.rtd",,"StudyData",$A$5&amp;A92,"Vol","VolType=Exchange,CoCType=Contract","Vol",$Z$4,"0","ALL",,,"TRUE","T")="",0,RTD("cqg.rtd",,"StudyData",$A$5&amp;A92,"Vol","VolType=Exchange,CoCType=Contract","Vol",$Z$4,"0","ALL",,,"TRUE","T"))</f>
        <v>0</v>
      </c>
      <c r="AA92" s="130">
        <f ca="1">IF(B92="","",RTD("cqg.rtd",,"StudyData","Vol("&amp;$A$5&amp;A92&amp;") when (LocalDay("&amp;$A$5&amp;A92&amp;")="&amp;$C$1&amp;" and LocalHour("&amp;$A$5&amp;A92&amp;")="&amp;$E$1&amp;" and LocalMinute("&amp;$A$5&amp;$A92&amp;")="&amp;$F$1&amp;")","Bar",,"Vol",$Z$4,"0"))</f>
        <v>0</v>
      </c>
      <c r="AB92" s="143" t="str">
        <f>B92</f>
        <v>QOX29-QOZ29</v>
      </c>
      <c r="AC92" s="143"/>
    </row>
    <row r="93" spans="1:31" ht="13.15" customHeight="1" x14ac:dyDescent="0.3">
      <c r="A93" s="114"/>
      <c r="B93" s="131"/>
      <c r="C93" s="13"/>
      <c r="D93" s="13"/>
      <c r="E93" s="13"/>
      <c r="F93" s="133"/>
      <c r="G93" s="134"/>
      <c r="H93" s="82"/>
      <c r="I93" s="83"/>
      <c r="J93" s="140"/>
      <c r="K93" s="136"/>
      <c r="L93" s="134"/>
      <c r="M93" s="54"/>
      <c r="N93" s="134"/>
      <c r="O93" s="137"/>
      <c r="P93" s="138"/>
      <c r="Q93" s="138"/>
      <c r="R93" s="138"/>
      <c r="S93" s="88" t="str">
        <f>RIGHT(B92,6)</f>
        <v>-QOZ29</v>
      </c>
      <c r="T93" s="91">
        <f t="shared" si="27"/>
        <v>42029</v>
      </c>
      <c r="U93" s="91">
        <f>Sheet1!L86</f>
        <v>42029</v>
      </c>
      <c r="V93" s="91">
        <f t="shared" si="28"/>
        <v>-110</v>
      </c>
      <c r="W93" s="91">
        <f t="shared" si="29"/>
        <v>-110</v>
      </c>
      <c r="X93" s="91">
        <f>Sheet1!M86</f>
        <v>42139</v>
      </c>
      <c r="Y93" s="119">
        <f t="shared" si="30"/>
        <v>0.99738959158973872</v>
      </c>
      <c r="Z93" s="130"/>
      <c r="AA93" s="130"/>
      <c r="AB93" s="143"/>
      <c r="AC93" s="143"/>
    </row>
    <row r="94" spans="1:31" ht="13.15" customHeight="1" x14ac:dyDescent="0.3">
      <c r="A94" s="114">
        <f>A92+1</f>
        <v>42</v>
      </c>
      <c r="B94" s="132" t="str">
        <f>_xlfn.REGEXREPLACE(RIGHT(LEFT(RTD("cqg.rtd",,"ContractData",$A$5&amp;A94,"LongDescription"),51),15),"1\*","")</f>
        <v>QOZ29-QOF30</v>
      </c>
      <c r="C94" s="13"/>
      <c r="D94" s="13"/>
      <c r="E94" s="13"/>
      <c r="F94" s="133">
        <f>IF(B94="","",RTD("cqg.rtd",,"ContractData",$A$5&amp;A94,"ExpirationDate",,"D"))</f>
        <v>47422</v>
      </c>
      <c r="G94" s="134">
        <f ca="1">F94-$A$1</f>
        <v>1266</v>
      </c>
      <c r="H94" s="82"/>
      <c r="I94" s="83"/>
      <c r="J94" s="139">
        <f>K94</f>
        <v>0</v>
      </c>
      <c r="K94" s="135">
        <f>RTD("cqg.rtd", ,"ContractData", $A$5&amp;A94, "T_CVol")</f>
        <v>0</v>
      </c>
      <c r="L94" s="134" t="str">
        <f xml:space="preserve"> RTD("cqg.rtd",,"StudyData", $A$5&amp;A94, "MA", "InputChoice=ContractVol,MAType=Sim,Period="&amp;$L$4&amp;"", "MA",,,"all",,,,"T")</f>
        <v/>
      </c>
      <c r="M94" s="54">
        <f>IF(K94&gt;L94,1,0)</f>
        <v>0</v>
      </c>
      <c r="N94" s="134">
        <f>RTD("cqg.rtd", ,"ContractData", $A$5&amp;A94, "Y_CVol")</f>
        <v>0</v>
      </c>
      <c r="O94" s="137" t="str">
        <f>IF(ISERROR(K94/N94),"",K94/N94)</f>
        <v/>
      </c>
      <c r="P94" s="138" t="str">
        <f xml:space="preserve"> RTD("cqg.rtd",,"StudyData", "(MA("&amp;$A$5&amp;A94&amp;",Period:="&amp;$Q$5&amp;",MAType:=Sim,InputChoice:=ContractVol) when LocalYear("&amp;$A$5&amp;A94&amp;")="&amp;$R$5&amp;" And (LocalMonth("&amp;$A$5&amp;A94&amp;")="&amp;$P$4&amp;" And LocalDay("&amp;$A$5&amp;A94&amp;")="&amp;$Q$4&amp;" ))", "Bar", "", "Close","D", "0", "all", "", "","False",,)</f>
        <v/>
      </c>
      <c r="Q94" s="138"/>
      <c r="R94" s="138"/>
      <c r="S94" s="86" t="str">
        <f>LEFT(B94,6)</f>
        <v>QOZ29-</v>
      </c>
      <c r="T94" s="90">
        <f t="shared" si="27"/>
        <v>42029</v>
      </c>
      <c r="U94" s="92">
        <f>Sheet1!F88</f>
        <v>42029</v>
      </c>
      <c r="V94" s="92">
        <f t="shared" si="28"/>
        <v>-110</v>
      </c>
      <c r="W94" s="92">
        <f t="shared" si="29"/>
        <v>-110</v>
      </c>
      <c r="X94" s="92">
        <f>Sheet1!G88</f>
        <v>42139</v>
      </c>
      <c r="Y94" s="120">
        <f t="shared" si="30"/>
        <v>0.99738959158973872</v>
      </c>
      <c r="Z94" s="130">
        <f>IF(RTD("cqg.rtd",,"StudyData",$A$5&amp;A94,"Vol","VolType=Exchange,CoCType=Contract","Vol",$Z$4,"0","ALL",,,"TRUE","T")="",0,RTD("cqg.rtd",,"StudyData",$A$5&amp;A94,"Vol","VolType=Exchange,CoCType=Contract","Vol",$Z$4,"0","ALL",,,"TRUE","T"))</f>
        <v>0</v>
      </c>
      <c r="AA94" s="130">
        <f ca="1">IF(B94="","",RTD("cqg.rtd",,"StudyData","Vol("&amp;$A$5&amp;A94&amp;") when (LocalDay("&amp;$A$5&amp;A94&amp;")="&amp;$C$1&amp;" and LocalHour("&amp;$A$5&amp;A94&amp;")="&amp;$E$1&amp;" and LocalMinute("&amp;$A$5&amp;$A94&amp;")="&amp;$F$1&amp;")","Bar",,"Vol",$Z$4,"0"))</f>
        <v>0</v>
      </c>
      <c r="AB94" s="143" t="str">
        <f>B94</f>
        <v>QOZ29-QOF30</v>
      </c>
      <c r="AC94" s="143"/>
    </row>
    <row r="95" spans="1:31" ht="13.15" customHeight="1" x14ac:dyDescent="0.3">
      <c r="A95" s="114"/>
      <c r="B95" s="131"/>
      <c r="C95" s="13"/>
      <c r="D95" s="13"/>
      <c r="E95" s="13"/>
      <c r="F95" s="133"/>
      <c r="G95" s="134"/>
      <c r="H95" s="82"/>
      <c r="I95" s="83"/>
      <c r="J95" s="140"/>
      <c r="K95" s="136"/>
      <c r="L95" s="134"/>
      <c r="M95" s="54"/>
      <c r="N95" s="134"/>
      <c r="O95" s="137"/>
      <c r="P95" s="138"/>
      <c r="Q95" s="138"/>
      <c r="R95" s="138"/>
      <c r="S95" s="88" t="str">
        <f>RIGHT(B94,6)</f>
        <v>-QOF30</v>
      </c>
      <c r="T95" s="91">
        <f t="shared" si="27"/>
        <v>18</v>
      </c>
      <c r="U95" s="93">
        <f>Sheet1!L88</f>
        <v>18</v>
      </c>
      <c r="V95" s="93">
        <f t="shared" si="28"/>
        <v>0</v>
      </c>
      <c r="W95" s="93">
        <f t="shared" si="29"/>
        <v>0</v>
      </c>
      <c r="X95" s="93">
        <f>Sheet1!M88</f>
        <v>18</v>
      </c>
      <c r="Y95" s="120">
        <f t="shared" si="30"/>
        <v>1</v>
      </c>
      <c r="Z95" s="130"/>
      <c r="AA95" s="130"/>
      <c r="AB95" s="143"/>
      <c r="AC95" s="143"/>
    </row>
    <row r="96" spans="1:31" ht="6" customHeight="1" x14ac:dyDescent="0.3">
      <c r="A96" s="114"/>
      <c r="B96" s="20"/>
      <c r="C96" s="4"/>
      <c r="D96" s="4"/>
      <c r="E96" s="4"/>
      <c r="F96" s="39"/>
      <c r="G96" s="58"/>
      <c r="H96" s="58"/>
      <c r="I96" s="58"/>
      <c r="J96" s="58"/>
      <c r="K96" s="50"/>
      <c r="L96" s="50"/>
      <c r="M96" s="51"/>
      <c r="N96" s="50"/>
      <c r="O96" s="52"/>
      <c r="P96" s="53"/>
      <c r="Q96" s="53"/>
      <c r="R96" s="53"/>
      <c r="S96" s="35"/>
      <c r="T96" s="4"/>
      <c r="U96" s="11"/>
      <c r="V96" s="11"/>
      <c r="W96" s="11"/>
      <c r="X96" s="11"/>
      <c r="Y96" s="68"/>
      <c r="Z96" s="59"/>
      <c r="AA96" s="123"/>
      <c r="AB96" s="125"/>
      <c r="AC96" s="124"/>
      <c r="AD96" s="15"/>
      <c r="AE96" s="14"/>
    </row>
    <row r="97" spans="1:31" ht="13.15" customHeight="1" x14ac:dyDescent="0.3">
      <c r="A97" s="114">
        <f>A94+1</f>
        <v>43</v>
      </c>
      <c r="B97" s="132" t="str">
        <f>_xlfn.REGEXREPLACE(RIGHT(LEFT(RTD("cqg.rtd",,"ContractData",$A$5&amp;A97,"LongDescription"),51),15),"1\*","")</f>
        <v>QOF30-QOG30</v>
      </c>
      <c r="C97" s="13"/>
      <c r="D97" s="13"/>
      <c r="E97" s="13"/>
      <c r="F97" s="133">
        <f>IF(B97="","",RTD("cqg.rtd",,"ContractData",$A$5&amp;A97,"ExpirationDate",,"D"))</f>
        <v>47452</v>
      </c>
      <c r="G97" s="134">
        <f ca="1">F97-$A$1</f>
        <v>1296</v>
      </c>
      <c r="H97" s="82"/>
      <c r="I97" s="83"/>
      <c r="J97" s="139">
        <f>K97</f>
        <v>0</v>
      </c>
      <c r="K97" s="135">
        <f>RTD("cqg.rtd", ,"ContractData", $A$5&amp;A97, "T_CVol")</f>
        <v>0</v>
      </c>
      <c r="L97" s="134" t="str">
        <f xml:space="preserve"> RTD("cqg.rtd",,"StudyData", $A$5&amp;A97, "MA", "InputChoice=ContractVol,MAType=Sim,Period="&amp;$L$4&amp;"", "MA",,,"all",,,,"T")</f>
        <v/>
      </c>
      <c r="M97" s="54">
        <f>IF(K97&gt;L97,1,0)</f>
        <v>0</v>
      </c>
      <c r="N97" s="134">
        <f>RTD("cqg.rtd", ,"ContractData", $A$5&amp;A97, "Y_CVol")</f>
        <v>0</v>
      </c>
      <c r="O97" s="137" t="str">
        <f>IF(ISERROR(K97/N97),"",K97/N97)</f>
        <v/>
      </c>
      <c r="P97" s="138" t="str">
        <f xml:space="preserve"> RTD("cqg.rtd",,"StudyData", "(MA("&amp;$A$5&amp;A97&amp;",Period:="&amp;$Q$5&amp;",MAType:=Sim,InputChoice:=ContractVol) when LocalYear("&amp;$A$5&amp;A97&amp;")="&amp;$R$5&amp;" And (LocalMonth("&amp;$A$5&amp;A97&amp;")="&amp;$P$4&amp;" And LocalDay("&amp;$A$5&amp;A97&amp;")="&amp;$Q$4&amp;" ))", "Bar", "", "Close","D", "0", "all", "", "","False",,)</f>
        <v/>
      </c>
      <c r="Q97" s="138"/>
      <c r="R97" s="138"/>
      <c r="S97" s="94" t="str">
        <f>LEFT(B97,6)</f>
        <v>QOF30-</v>
      </c>
      <c r="T97" s="97">
        <f t="shared" ref="T97:T108" si="31">U97</f>
        <v>18</v>
      </c>
      <c r="U97" s="97">
        <f>Sheet1!F90</f>
        <v>18</v>
      </c>
      <c r="V97" s="97">
        <f t="shared" ref="V97:V108" si="32">IFERROR(U97-X97,"")</f>
        <v>0</v>
      </c>
      <c r="W97" s="97">
        <f t="shared" ref="W97:W108" si="33">V97</f>
        <v>0</v>
      </c>
      <c r="X97" s="97">
        <f>Sheet1!G90</f>
        <v>18</v>
      </c>
      <c r="Y97" s="119">
        <f t="shared" ref="Y97:Y108" si="34">IF(ISERROR(U97/X97),"",U97/X97)</f>
        <v>1</v>
      </c>
      <c r="Z97" s="130">
        <f>IF(RTD("cqg.rtd",,"StudyData",$A$5&amp;A97,"Vol","VolType=Exchange,CoCType=Contract","Vol",$Z$4,"0","ALL",,,"TRUE","T")="",0,RTD("cqg.rtd",,"StudyData",$A$5&amp;A97,"Vol","VolType=Exchange,CoCType=Contract","Vol",$Z$4,"0","ALL",,,"TRUE","T"))</f>
        <v>0</v>
      </c>
      <c r="AA97" s="130">
        <f ca="1">IF(B97="","",RTD("cqg.rtd",,"StudyData","Vol("&amp;$A$5&amp;A97&amp;") when (LocalDay("&amp;$A$5&amp;A97&amp;")="&amp;$C$1&amp;" and LocalHour("&amp;$A$5&amp;A97&amp;")="&amp;$E$1&amp;" and LocalMinute("&amp;$A$5&amp;$A97&amp;")="&amp;$F$1&amp;")","Bar",,"Vol",$Z$4,"0"))</f>
        <v>0</v>
      </c>
      <c r="AB97" s="141" t="str">
        <f>B97</f>
        <v>QOF30-QOG30</v>
      </c>
      <c r="AC97" s="141"/>
    </row>
    <row r="98" spans="1:31" ht="13.15" customHeight="1" x14ac:dyDescent="0.3">
      <c r="A98" s="114"/>
      <c r="B98" s="131"/>
      <c r="C98" s="13"/>
      <c r="D98" s="13"/>
      <c r="E98" s="13"/>
      <c r="F98" s="133"/>
      <c r="G98" s="134"/>
      <c r="H98" s="82"/>
      <c r="I98" s="83"/>
      <c r="J98" s="140"/>
      <c r="K98" s="136"/>
      <c r="L98" s="134"/>
      <c r="M98" s="54"/>
      <c r="N98" s="134"/>
      <c r="O98" s="137"/>
      <c r="P98" s="138"/>
      <c r="Q98" s="138"/>
      <c r="R98" s="138"/>
      <c r="S98" s="95" t="str">
        <f>RIGHT(B97,6)</f>
        <v>-QOG30</v>
      </c>
      <c r="T98" s="98">
        <f t="shared" si="31"/>
        <v>2</v>
      </c>
      <c r="U98" s="98">
        <f>Sheet1!L90</f>
        <v>2</v>
      </c>
      <c r="V98" s="98">
        <f t="shared" si="32"/>
        <v>0</v>
      </c>
      <c r="W98" s="98">
        <f t="shared" si="33"/>
        <v>0</v>
      </c>
      <c r="X98" s="98">
        <f>Sheet1!M90</f>
        <v>2</v>
      </c>
      <c r="Y98" s="119">
        <f t="shared" si="34"/>
        <v>1</v>
      </c>
      <c r="Z98" s="130"/>
      <c r="AA98" s="130"/>
      <c r="AB98" s="141"/>
      <c r="AC98" s="141"/>
    </row>
    <row r="99" spans="1:31" ht="13.15" customHeight="1" x14ac:dyDescent="0.3">
      <c r="A99" s="114">
        <f>A97+1</f>
        <v>44</v>
      </c>
      <c r="B99" s="132" t="str">
        <f>_xlfn.REGEXREPLACE(RIGHT(LEFT(RTD("cqg.rtd",,"ContractData",$A$5&amp;A99,"LongDescription"),51),15),"1\*","")</f>
        <v>QOG30-QOH30</v>
      </c>
      <c r="C99" s="13"/>
      <c r="D99" s="13"/>
      <c r="E99" s="13"/>
      <c r="F99" s="133">
        <f>IF(B99="","",RTD("cqg.rtd",,"ContractData",$A$5&amp;A99,"ExpirationDate",,"D"))</f>
        <v>47480</v>
      </c>
      <c r="G99" s="134">
        <f ca="1">F99-$A$1</f>
        <v>1324</v>
      </c>
      <c r="H99" s="82"/>
      <c r="I99" s="83"/>
      <c r="J99" s="139">
        <f>K99</f>
        <v>0</v>
      </c>
      <c r="K99" s="135">
        <f>RTD("cqg.rtd", ,"ContractData", $A$5&amp;A99, "T_CVol")</f>
        <v>0</v>
      </c>
      <c r="L99" s="134" t="str">
        <f xml:space="preserve"> RTD("cqg.rtd",,"StudyData", $A$5&amp;A99, "MA", "InputChoice=ContractVol,MAType=Sim,Period="&amp;$L$4&amp;"", "MA",,,"all",,,,"T")</f>
        <v/>
      </c>
      <c r="M99" s="54">
        <f>IF(K99&gt;L99,1,0)</f>
        <v>0</v>
      </c>
      <c r="N99" s="134">
        <f>RTD("cqg.rtd", ,"ContractData", $A$5&amp;A99, "Y_CVol")</f>
        <v>0</v>
      </c>
      <c r="O99" s="137" t="str">
        <f>IF(ISERROR(K99/N99),"",K99/N99)</f>
        <v/>
      </c>
      <c r="P99" s="138" t="str">
        <f xml:space="preserve"> RTD("cqg.rtd",,"StudyData", "(MA("&amp;$A$5&amp;A99&amp;",Period:="&amp;$Q$5&amp;",MAType:=Sim,InputChoice:=ContractVol) when LocalYear("&amp;$A$5&amp;A99&amp;")="&amp;$R$5&amp;" And (LocalMonth("&amp;$A$5&amp;A99&amp;")="&amp;$P$4&amp;" And LocalDay("&amp;$A$5&amp;A99&amp;")="&amp;$Q$4&amp;" ))", "Bar", "", "Close","D", "0", "all", "", "","False",,)</f>
        <v/>
      </c>
      <c r="Q99" s="138"/>
      <c r="R99" s="138"/>
      <c r="S99" s="94" t="str">
        <f>LEFT(B99,6)</f>
        <v>QOG30-</v>
      </c>
      <c r="T99" s="97">
        <f t="shared" si="31"/>
        <v>2</v>
      </c>
      <c r="U99" s="99">
        <f>Sheet1!F92</f>
        <v>2</v>
      </c>
      <c r="V99" s="99">
        <f t="shared" si="32"/>
        <v>0</v>
      </c>
      <c r="W99" s="99">
        <f t="shared" si="33"/>
        <v>0</v>
      </c>
      <c r="X99" s="99">
        <f>Sheet1!G92</f>
        <v>2</v>
      </c>
      <c r="Y99" s="120">
        <f t="shared" si="34"/>
        <v>1</v>
      </c>
      <c r="Z99" s="130">
        <f>IF(RTD("cqg.rtd",,"StudyData",$A$5&amp;A99,"Vol","VolType=Exchange,CoCType=Contract","Vol",$Z$4,"0","ALL",,,"TRUE","T")="",0,RTD("cqg.rtd",,"StudyData",$A$5&amp;A99,"Vol","VolType=Exchange,CoCType=Contract","Vol",$Z$4,"0","ALL",,,"TRUE","T"))</f>
        <v>0</v>
      </c>
      <c r="AA99" s="130">
        <f ca="1">IF(B99="","",RTD("cqg.rtd",,"StudyData","Vol("&amp;$A$5&amp;A99&amp;") when (LocalDay("&amp;$A$5&amp;A99&amp;")="&amp;$C$1&amp;" and LocalHour("&amp;$A$5&amp;A99&amp;")="&amp;$E$1&amp;" and LocalMinute("&amp;$A$5&amp;$A99&amp;")="&amp;$F$1&amp;")","Bar",,"Vol",$Z$4,"0"))</f>
        <v>0</v>
      </c>
      <c r="AB99" s="141" t="str">
        <f>B99</f>
        <v>QOG30-QOH30</v>
      </c>
      <c r="AC99" s="141"/>
    </row>
    <row r="100" spans="1:31" ht="13.15" customHeight="1" x14ac:dyDescent="0.3">
      <c r="A100" s="114"/>
      <c r="B100" s="131"/>
      <c r="C100" s="13"/>
      <c r="D100" s="13"/>
      <c r="E100" s="13"/>
      <c r="F100" s="133"/>
      <c r="G100" s="134"/>
      <c r="H100" s="82"/>
      <c r="I100" s="83"/>
      <c r="J100" s="140"/>
      <c r="K100" s="136"/>
      <c r="L100" s="134"/>
      <c r="M100" s="54"/>
      <c r="N100" s="134"/>
      <c r="O100" s="137"/>
      <c r="P100" s="138"/>
      <c r="Q100" s="138"/>
      <c r="R100" s="138"/>
      <c r="S100" s="95" t="str">
        <f>RIGHT(B99,6)</f>
        <v>-QOH30</v>
      </c>
      <c r="T100" s="98">
        <f t="shared" si="31"/>
        <v>1</v>
      </c>
      <c r="U100" s="100">
        <f>Sheet1!L92</f>
        <v>1</v>
      </c>
      <c r="V100" s="100">
        <f t="shared" si="32"/>
        <v>0</v>
      </c>
      <c r="W100" s="100">
        <f t="shared" si="33"/>
        <v>0</v>
      </c>
      <c r="X100" s="100">
        <f>Sheet1!M92</f>
        <v>1</v>
      </c>
      <c r="Y100" s="120">
        <f t="shared" si="34"/>
        <v>1</v>
      </c>
      <c r="Z100" s="130"/>
      <c r="AA100" s="130"/>
      <c r="AB100" s="141"/>
      <c r="AC100" s="141"/>
    </row>
    <row r="101" spans="1:31" ht="13.15" customHeight="1" x14ac:dyDescent="0.3">
      <c r="A101" s="114">
        <f>A99+1</f>
        <v>45</v>
      </c>
      <c r="B101" s="132" t="str">
        <f>_xlfn.REGEXREPLACE(RIGHT(LEFT(RTD("cqg.rtd",,"ContractData",$A$5&amp;A101,"LongDescription"),51),15),"1\*","")</f>
        <v>QOH30-QOJ30</v>
      </c>
      <c r="C101" s="13"/>
      <c r="D101" s="13"/>
      <c r="E101" s="13"/>
      <c r="F101" s="133">
        <f>IF(B101="","",RTD("cqg.rtd",,"ContractData",$A$5&amp;A101,"ExpirationDate",,"D"))</f>
        <v>47514</v>
      </c>
      <c r="G101" s="134">
        <f ca="1">F101-$A$1</f>
        <v>1358</v>
      </c>
      <c r="H101" s="82"/>
      <c r="I101" s="83"/>
      <c r="J101" s="139">
        <f>K101</f>
        <v>0</v>
      </c>
      <c r="K101" s="135">
        <f>RTD("cqg.rtd", ,"ContractData", $A$5&amp;A101, "T_CVol")</f>
        <v>0</v>
      </c>
      <c r="L101" s="134" t="str">
        <f xml:space="preserve"> RTD("cqg.rtd",,"StudyData", $A$5&amp;A101, "MA", "InputChoice=ContractVol,MAType=Sim,Period="&amp;$L$4&amp;"", "MA",,,"all",,,,"T")</f>
        <v/>
      </c>
      <c r="M101" s="54">
        <f>IF(K101&gt;L101,1,0)</f>
        <v>0</v>
      </c>
      <c r="N101" s="134">
        <f>RTD("cqg.rtd", ,"ContractData", $A$5&amp;A101, "Y_CVol")</f>
        <v>0</v>
      </c>
      <c r="O101" s="137" t="str">
        <f>IF(ISERROR(K101/N101),"",K101/N101)</f>
        <v/>
      </c>
      <c r="P101" s="138" t="str">
        <f xml:space="preserve"> RTD("cqg.rtd",,"StudyData", "(MA("&amp;$A$5&amp;A101&amp;",Period:="&amp;$Q$5&amp;",MAType:=Sim,InputChoice:=ContractVol) when LocalYear("&amp;$A$5&amp;A101&amp;")="&amp;$R$5&amp;" And (LocalMonth("&amp;$A$5&amp;A101&amp;")="&amp;$P$4&amp;" And LocalDay("&amp;$A$5&amp;A101&amp;")="&amp;$Q$4&amp;" ))", "Bar", "", "Close","D", "0", "all", "", "","False",,)</f>
        <v/>
      </c>
      <c r="Q101" s="138"/>
      <c r="R101" s="138"/>
      <c r="S101" s="94" t="str">
        <f>LEFT(B101,6)</f>
        <v>QOH30-</v>
      </c>
      <c r="T101" s="97">
        <f t="shared" si="31"/>
        <v>1</v>
      </c>
      <c r="U101" s="97">
        <f>Sheet1!F94</f>
        <v>1</v>
      </c>
      <c r="V101" s="97">
        <f t="shared" si="32"/>
        <v>0</v>
      </c>
      <c r="W101" s="97">
        <f t="shared" si="33"/>
        <v>0</v>
      </c>
      <c r="X101" s="97">
        <f>Sheet1!G94</f>
        <v>1</v>
      </c>
      <c r="Y101" s="119">
        <f t="shared" si="34"/>
        <v>1</v>
      </c>
      <c r="Z101" s="130">
        <f>IF(RTD("cqg.rtd",,"StudyData",$A$5&amp;A101,"Vol","VolType=Exchange,CoCType=Contract","Vol",$Z$4,"0","ALL",,,"TRUE","T")="",0,RTD("cqg.rtd",,"StudyData",$A$5&amp;A101,"Vol","VolType=Exchange,CoCType=Contract","Vol",$Z$4,"0","ALL",,,"TRUE","T"))</f>
        <v>0</v>
      </c>
      <c r="AA101" s="130">
        <f ca="1">IF(B101="","",RTD("cqg.rtd",,"StudyData","Vol("&amp;$A$5&amp;A101&amp;") when (LocalDay("&amp;$A$5&amp;A101&amp;")="&amp;$C$1&amp;" and LocalHour("&amp;$A$5&amp;A101&amp;")="&amp;$E$1&amp;" and LocalMinute("&amp;$A$5&amp;$A101&amp;")="&amp;$F$1&amp;")","Bar",,"Vol",$Z$4,"0"))</f>
        <v>0</v>
      </c>
      <c r="AB101" s="141" t="str">
        <f>B101</f>
        <v>QOH30-QOJ30</v>
      </c>
      <c r="AC101" s="141"/>
    </row>
    <row r="102" spans="1:31" ht="13.15" customHeight="1" x14ac:dyDescent="0.3">
      <c r="A102" s="114"/>
      <c r="B102" s="131"/>
      <c r="C102" s="13"/>
      <c r="D102" s="13"/>
      <c r="E102" s="13"/>
      <c r="F102" s="133"/>
      <c r="G102" s="134"/>
      <c r="H102" s="82"/>
      <c r="I102" s="83"/>
      <c r="J102" s="140"/>
      <c r="K102" s="136"/>
      <c r="L102" s="134"/>
      <c r="M102" s="54"/>
      <c r="N102" s="134"/>
      <c r="O102" s="137"/>
      <c r="P102" s="138"/>
      <c r="Q102" s="138"/>
      <c r="R102" s="138"/>
      <c r="S102" s="95" t="str">
        <f>RIGHT(B101,6)</f>
        <v>-QOJ30</v>
      </c>
      <c r="T102" s="98">
        <f t="shared" si="31"/>
        <v>10</v>
      </c>
      <c r="U102" s="98">
        <f>Sheet1!L94</f>
        <v>10</v>
      </c>
      <c r="V102" s="98">
        <f t="shared" si="32"/>
        <v>0</v>
      </c>
      <c r="W102" s="98">
        <f t="shared" si="33"/>
        <v>0</v>
      </c>
      <c r="X102" s="98">
        <f>Sheet1!M94</f>
        <v>10</v>
      </c>
      <c r="Y102" s="119">
        <f t="shared" si="34"/>
        <v>1</v>
      </c>
      <c r="Z102" s="130"/>
      <c r="AA102" s="130"/>
      <c r="AB102" s="141"/>
      <c r="AC102" s="141"/>
    </row>
    <row r="103" spans="1:31" ht="13.15" customHeight="1" x14ac:dyDescent="0.3">
      <c r="A103" s="114">
        <f>A101+1</f>
        <v>46</v>
      </c>
      <c r="B103" s="132" t="str">
        <f>_xlfn.REGEXREPLACE(RIGHT(LEFT(RTD("cqg.rtd",,"ContractData",$A$5&amp;A103,"LongDescription"),51),15),"1\*","")</f>
        <v>QOJ30-QOK30</v>
      </c>
      <c r="C103" s="13"/>
      <c r="D103" s="13"/>
      <c r="E103" s="13"/>
      <c r="F103" s="133">
        <f>IF(B103="","",RTD("cqg.rtd",,"ContractData",$A$5&amp;A103,"ExpirationDate",,"D"))</f>
        <v>47542</v>
      </c>
      <c r="G103" s="134">
        <f ca="1">F103-$A$1</f>
        <v>1386</v>
      </c>
      <c r="H103" s="82"/>
      <c r="I103" s="83"/>
      <c r="J103" s="139">
        <f>K103</f>
        <v>0</v>
      </c>
      <c r="K103" s="135">
        <f>RTD("cqg.rtd", ,"ContractData", $A$5&amp;A103, "T_CVol")</f>
        <v>0</v>
      </c>
      <c r="L103" s="134" t="str">
        <f xml:space="preserve"> RTD("cqg.rtd",,"StudyData", $A$5&amp;A103, "MA", "InputChoice=ContractVol,MAType=Sim,Period="&amp;$L$4&amp;"", "MA",,,"all",,,,"T")</f>
        <v/>
      </c>
      <c r="M103" s="54">
        <f>IF(K103&gt;L103,1,0)</f>
        <v>0</v>
      </c>
      <c r="N103" s="134">
        <f>RTD("cqg.rtd", ,"ContractData", $A$5&amp;A103, "Y_CVol")</f>
        <v>0</v>
      </c>
      <c r="O103" s="137" t="str">
        <f>IF(ISERROR(K103/N103),"",K103/N103)</f>
        <v/>
      </c>
      <c r="P103" s="138" t="str">
        <f xml:space="preserve"> RTD("cqg.rtd",,"StudyData", "(MA("&amp;$A$5&amp;A103&amp;",Period:="&amp;$Q$5&amp;",MAType:=Sim,InputChoice:=ContractVol) when LocalYear("&amp;$A$5&amp;A103&amp;")="&amp;$R$5&amp;" And (LocalMonth("&amp;$A$5&amp;A103&amp;")="&amp;$P$4&amp;" And LocalDay("&amp;$A$5&amp;A103&amp;")="&amp;$Q$4&amp;" ))", "Bar", "", "Close","D", "0", "all", "", "","False",,)</f>
        <v/>
      </c>
      <c r="Q103" s="138"/>
      <c r="R103" s="138"/>
      <c r="S103" s="94" t="str">
        <f>LEFT(B103,6)</f>
        <v>QOJ30-</v>
      </c>
      <c r="T103" s="97">
        <f t="shared" si="31"/>
        <v>10</v>
      </c>
      <c r="U103" s="99">
        <f>Sheet1!F96</f>
        <v>10</v>
      </c>
      <c r="V103" s="99">
        <f t="shared" si="32"/>
        <v>0</v>
      </c>
      <c r="W103" s="99">
        <f t="shared" si="33"/>
        <v>0</v>
      </c>
      <c r="X103" s="99">
        <f>Sheet1!G96</f>
        <v>10</v>
      </c>
      <c r="Y103" s="120">
        <f t="shared" si="34"/>
        <v>1</v>
      </c>
      <c r="Z103" s="130">
        <f>IF(RTD("cqg.rtd",,"StudyData",$A$5&amp;A103,"Vol","VolType=Exchange,CoCType=Contract","Vol",$Z$4,"0","ALL",,,"TRUE","T")="",0,RTD("cqg.rtd",,"StudyData",$A$5&amp;A103,"Vol","VolType=Exchange,CoCType=Contract","Vol",$Z$4,"0","ALL",,,"TRUE","T"))</f>
        <v>0</v>
      </c>
      <c r="AA103" s="130">
        <f ca="1">IF(B103="","",RTD("cqg.rtd",,"StudyData","Vol("&amp;$A$5&amp;A103&amp;") when (LocalDay("&amp;$A$5&amp;A103&amp;")="&amp;$C$1&amp;" and LocalHour("&amp;$A$5&amp;A103&amp;")="&amp;$E$1&amp;" and LocalMinute("&amp;$A$5&amp;$A103&amp;")="&amp;$F$1&amp;")","Bar",,"Vol",$Z$4,"0"))</f>
        <v>0</v>
      </c>
      <c r="AB103" s="141" t="str">
        <f>B103</f>
        <v>QOJ30-QOK30</v>
      </c>
      <c r="AC103" s="141"/>
    </row>
    <row r="104" spans="1:31" ht="12.75" customHeight="1" x14ac:dyDescent="0.3">
      <c r="A104" s="114"/>
      <c r="B104" s="131"/>
      <c r="C104" s="13"/>
      <c r="D104" s="13"/>
      <c r="E104" s="13"/>
      <c r="F104" s="133"/>
      <c r="G104" s="134"/>
      <c r="H104" s="82"/>
      <c r="I104" s="83"/>
      <c r="J104" s="140"/>
      <c r="K104" s="136"/>
      <c r="L104" s="134"/>
      <c r="M104" s="54"/>
      <c r="N104" s="134"/>
      <c r="O104" s="137"/>
      <c r="P104" s="138"/>
      <c r="Q104" s="138"/>
      <c r="R104" s="138"/>
      <c r="S104" s="95" t="str">
        <f>RIGHT(B103,6)</f>
        <v>-QOK30</v>
      </c>
      <c r="T104" s="98">
        <f t="shared" si="31"/>
        <v>480</v>
      </c>
      <c r="U104" s="100">
        <f>Sheet1!L96</f>
        <v>480</v>
      </c>
      <c r="V104" s="100">
        <f t="shared" si="32"/>
        <v>0</v>
      </c>
      <c r="W104" s="100">
        <f t="shared" si="33"/>
        <v>0</v>
      </c>
      <c r="X104" s="100">
        <f>Sheet1!M96</f>
        <v>480</v>
      </c>
      <c r="Y104" s="120">
        <f t="shared" si="34"/>
        <v>1</v>
      </c>
      <c r="Z104" s="130"/>
      <c r="AA104" s="130"/>
      <c r="AB104" s="141"/>
      <c r="AC104" s="141"/>
    </row>
    <row r="105" spans="1:31" ht="13.15" customHeight="1" x14ac:dyDescent="0.3">
      <c r="A105" s="114">
        <f>A103+1</f>
        <v>47</v>
      </c>
      <c r="B105" s="132" t="str">
        <f>_xlfn.REGEXREPLACE(RIGHT(LEFT(RTD("cqg.rtd",,"ContractData",$A$5&amp;A105,"LongDescription"),51),15),"1\*","")</f>
        <v>QOK30-QOM30</v>
      </c>
      <c r="C105" s="13"/>
      <c r="D105" s="13"/>
      <c r="E105" s="13"/>
      <c r="F105" s="133">
        <f>IF(B105="","",RTD("cqg.rtd",,"ContractData",$A$5&amp;A105,"ExpirationDate",,"D"))</f>
        <v>47571</v>
      </c>
      <c r="G105" s="134">
        <f ca="1">F105-$A$1</f>
        <v>1415</v>
      </c>
      <c r="H105" s="82"/>
      <c r="I105" s="83"/>
      <c r="J105" s="139">
        <f>K105</f>
        <v>0</v>
      </c>
      <c r="K105" s="135">
        <f>RTD("cqg.rtd", ,"ContractData", $A$5&amp;A105, "T_CVol")</f>
        <v>0</v>
      </c>
      <c r="L105" s="134" t="str">
        <f xml:space="preserve"> RTD("cqg.rtd",,"StudyData", $A$5&amp;A105, "MA", "InputChoice=ContractVol,MAType=Sim,Period="&amp;$L$4&amp;"", "MA",,,"all",,,,"T")</f>
        <v/>
      </c>
      <c r="M105" s="54">
        <f>IF(K105&gt;L105,1,0)</f>
        <v>0</v>
      </c>
      <c r="N105" s="134">
        <f>RTD("cqg.rtd", ,"ContractData", $A$5&amp;A105, "Y_CVol")</f>
        <v>0</v>
      </c>
      <c r="O105" s="137" t="str">
        <f>IF(ISERROR(K105/N105),"",K105/N105)</f>
        <v/>
      </c>
      <c r="P105" s="138" t="str">
        <f xml:space="preserve"> RTD("cqg.rtd",,"StudyData", "(MA("&amp;$A$5&amp;A105&amp;",Period:="&amp;$Q$5&amp;",MAType:=Sim,InputChoice:=ContractVol) when LocalYear("&amp;$A$5&amp;A105&amp;")="&amp;$R$5&amp;" And (LocalMonth("&amp;$A$5&amp;A105&amp;")="&amp;$P$4&amp;" And LocalDay("&amp;$A$5&amp;A105&amp;")="&amp;$Q$4&amp;" ))", "Bar", "", "Close","D", "0", "all", "", "","False",,)</f>
        <v/>
      </c>
      <c r="Q105" s="138"/>
      <c r="R105" s="138"/>
      <c r="S105" s="94" t="str">
        <f>LEFT(B105,6)</f>
        <v>QOK30-</v>
      </c>
      <c r="T105" s="97">
        <f t="shared" si="31"/>
        <v>480</v>
      </c>
      <c r="U105" s="97">
        <f>Sheet1!F98</f>
        <v>480</v>
      </c>
      <c r="V105" s="97">
        <f t="shared" si="32"/>
        <v>0</v>
      </c>
      <c r="W105" s="97">
        <f t="shared" si="33"/>
        <v>0</v>
      </c>
      <c r="X105" s="96">
        <f>Sheet1!G98</f>
        <v>480</v>
      </c>
      <c r="Y105" s="119">
        <f t="shared" si="34"/>
        <v>1</v>
      </c>
      <c r="Z105" s="130">
        <f>IF(RTD("cqg.rtd",,"StudyData",$A$5&amp;A105,"Vol","VolType=Exchange,CoCType=Contract","Vol",$Z$4,"0","ALL",,,"TRUE","T")="",0,RTD("cqg.rtd",,"StudyData",$A$5&amp;A105,"Vol","VolType=Exchange,CoCType=Contract","Vol",$Z$4,"0","ALL",,,"TRUE","T"))</f>
        <v>0</v>
      </c>
      <c r="AA105" s="130">
        <f ca="1">IF(B105="","",RTD("cqg.rtd",,"StudyData","Vol("&amp;$A$5&amp;A105&amp;") when (LocalDay("&amp;$A$5&amp;A105&amp;")="&amp;$C$1&amp;" and LocalHour("&amp;$A$5&amp;A105&amp;")="&amp;$E$1&amp;" and LocalMinute("&amp;$A$5&amp;$A105&amp;")="&amp;$F$1&amp;")","Bar",,"Vol",$Z$4,"0"))</f>
        <v>0</v>
      </c>
      <c r="AB105" s="141" t="str">
        <f>B105</f>
        <v>QOK30-QOM30</v>
      </c>
      <c r="AC105" s="141"/>
    </row>
    <row r="106" spans="1:31" ht="13.15" customHeight="1" x14ac:dyDescent="0.3">
      <c r="A106" s="114"/>
      <c r="B106" s="131"/>
      <c r="C106" s="13"/>
      <c r="D106" s="13"/>
      <c r="E106" s="13"/>
      <c r="F106" s="133"/>
      <c r="G106" s="134"/>
      <c r="H106" s="82"/>
      <c r="I106" s="83"/>
      <c r="J106" s="140"/>
      <c r="K106" s="136"/>
      <c r="L106" s="134"/>
      <c r="M106" s="54"/>
      <c r="N106" s="134"/>
      <c r="O106" s="137"/>
      <c r="P106" s="138"/>
      <c r="Q106" s="138"/>
      <c r="R106" s="138"/>
      <c r="S106" s="95" t="str">
        <f>RIGHT(B105,6)</f>
        <v>-QOM30</v>
      </c>
      <c r="T106" s="98">
        <f t="shared" si="31"/>
        <v>1323</v>
      </c>
      <c r="U106" s="98">
        <f>Sheet1!L98</f>
        <v>1323</v>
      </c>
      <c r="V106" s="98">
        <f t="shared" si="32"/>
        <v>0</v>
      </c>
      <c r="W106" s="98">
        <f t="shared" si="33"/>
        <v>0</v>
      </c>
      <c r="X106" s="96">
        <f>Sheet1!M98</f>
        <v>1323</v>
      </c>
      <c r="Y106" s="119">
        <f t="shared" si="34"/>
        <v>1</v>
      </c>
      <c r="Z106" s="130"/>
      <c r="AA106" s="130"/>
      <c r="AB106" s="141"/>
      <c r="AC106" s="141"/>
    </row>
    <row r="107" spans="1:31" ht="13.15" customHeight="1" x14ac:dyDescent="0.3">
      <c r="A107" s="114">
        <f>A105+1</f>
        <v>48</v>
      </c>
      <c r="B107" s="132" t="str">
        <f>_xlfn.REGEXREPLACE(RIGHT(LEFT(RTD("cqg.rtd",,"ContractData",$A$5&amp;A107,"LongDescription"),51),15),"1\*","")</f>
        <v>QOM30-QON30</v>
      </c>
      <c r="C107" s="13"/>
      <c r="D107" s="13"/>
      <c r="E107" s="13"/>
      <c r="F107" s="133">
        <f>IF(B107="","",RTD("cqg.rtd",,"ContractData",$A$5&amp;A107,"ExpirationDate",,"D"))</f>
        <v>47603</v>
      </c>
      <c r="G107" s="134">
        <f ca="1">F107-$A$1</f>
        <v>1447</v>
      </c>
      <c r="H107" s="82"/>
      <c r="I107" s="83"/>
      <c r="J107" s="139">
        <f>K107</f>
        <v>0</v>
      </c>
      <c r="K107" s="135">
        <f>RTD("cqg.rtd", ,"ContractData", $A$5&amp;A107, "T_CVol")</f>
        <v>0</v>
      </c>
      <c r="L107" s="134" t="str">
        <f xml:space="preserve"> RTD("cqg.rtd",,"StudyData", $A$5&amp;A107, "MA", "InputChoice=ContractVol,MAType=Sim,Period="&amp;$L$4&amp;"", "MA",,,"all",,,,"T")</f>
        <v/>
      </c>
      <c r="M107" s="54">
        <f>IF(K107&gt;L107,1,0)</f>
        <v>0</v>
      </c>
      <c r="N107" s="134">
        <f>RTD("cqg.rtd", ,"ContractData", $A$5&amp;A107, "Y_CVol")</f>
        <v>0</v>
      </c>
      <c r="O107" s="137" t="str">
        <f>IF(ISERROR(K107/N107),"",K107/N107)</f>
        <v/>
      </c>
      <c r="P107" s="138" t="str">
        <f xml:space="preserve"> RTD("cqg.rtd",,"StudyData", "(MA("&amp;$A$5&amp;A107&amp;",Period:="&amp;$Q$5&amp;",MAType:=Sim,InputChoice:=ContractVol) when LocalYear("&amp;$A$5&amp;A107&amp;")="&amp;$R$5&amp;" And (LocalMonth("&amp;$A$5&amp;A107&amp;")="&amp;$P$4&amp;" And LocalDay("&amp;$A$5&amp;A107&amp;")="&amp;$Q$4&amp;" ))", "Bar", "", "Close","D", "0", "all", "", "","False",,)</f>
        <v/>
      </c>
      <c r="Q107" s="138"/>
      <c r="R107" s="138"/>
      <c r="S107" s="94" t="str">
        <f>LEFT(B107,6)</f>
        <v>QOM30-</v>
      </c>
      <c r="T107" s="97">
        <f t="shared" si="31"/>
        <v>1323</v>
      </c>
      <c r="U107" s="99">
        <f>Sheet1!F100</f>
        <v>1323</v>
      </c>
      <c r="V107" s="99">
        <f t="shared" si="32"/>
        <v>0</v>
      </c>
      <c r="W107" s="99">
        <f t="shared" si="33"/>
        <v>0</v>
      </c>
      <c r="X107" s="99">
        <f>Sheet1!G100</f>
        <v>1323</v>
      </c>
      <c r="Y107" s="120">
        <f t="shared" si="34"/>
        <v>1</v>
      </c>
      <c r="Z107" s="130">
        <f>IF(RTD("cqg.rtd",,"StudyData",$A$5&amp;A107,"Vol","VolType=Exchange,CoCType=Contract","Vol",$Z$4,"0","ALL",,,"TRUE","T")="",0,RTD("cqg.rtd",,"StudyData",$A$5&amp;A107,"Vol","VolType=Exchange,CoCType=Contract","Vol",$Z$4,"0","ALL",,,"TRUE","T"))</f>
        <v>0</v>
      </c>
      <c r="AA107" s="130">
        <f ca="1">IF(B107="","",RTD("cqg.rtd",,"StudyData","Vol("&amp;$A$5&amp;A107&amp;") when (LocalDay("&amp;$A$5&amp;A107&amp;")="&amp;$C$1&amp;" and LocalHour("&amp;$A$5&amp;A107&amp;")="&amp;$E$1&amp;" and LocalMinute("&amp;$A$5&amp;$A107&amp;")="&amp;$F$1&amp;")","Bar",,"Vol",$Z$4,"0"))</f>
        <v>0</v>
      </c>
      <c r="AB107" s="141" t="str">
        <f>B107</f>
        <v>QOM30-QON30</v>
      </c>
      <c r="AC107" s="141"/>
    </row>
    <row r="108" spans="1:31" ht="13.15" customHeight="1" x14ac:dyDescent="0.3">
      <c r="A108" s="114"/>
      <c r="B108" s="131"/>
      <c r="C108" s="13"/>
      <c r="D108" s="13"/>
      <c r="E108" s="13"/>
      <c r="F108" s="133"/>
      <c r="G108" s="134"/>
      <c r="H108" s="82"/>
      <c r="I108" s="83"/>
      <c r="J108" s="140"/>
      <c r="K108" s="136"/>
      <c r="L108" s="134"/>
      <c r="M108" s="54"/>
      <c r="N108" s="134"/>
      <c r="O108" s="137"/>
      <c r="P108" s="138"/>
      <c r="Q108" s="138"/>
      <c r="R108" s="138"/>
      <c r="S108" s="95" t="str">
        <f>RIGHT(B107,6)</f>
        <v>-QON30</v>
      </c>
      <c r="T108" s="98">
        <f t="shared" si="31"/>
        <v>485</v>
      </c>
      <c r="U108" s="100">
        <f>Sheet1!L100</f>
        <v>485</v>
      </c>
      <c r="V108" s="100">
        <f t="shared" si="32"/>
        <v>0</v>
      </c>
      <c r="W108" s="100">
        <f t="shared" si="33"/>
        <v>0</v>
      </c>
      <c r="X108" s="100">
        <f>Sheet1!M100</f>
        <v>485</v>
      </c>
      <c r="Y108" s="120">
        <f t="shared" si="34"/>
        <v>1</v>
      </c>
      <c r="Z108" s="130"/>
      <c r="AA108" s="130"/>
      <c r="AB108" s="141"/>
      <c r="AC108" s="141"/>
    </row>
    <row r="109" spans="1:31" ht="6" customHeight="1" x14ac:dyDescent="0.3">
      <c r="A109" s="114"/>
      <c r="B109" s="20"/>
      <c r="C109" s="4"/>
      <c r="D109" s="4"/>
      <c r="E109" s="4"/>
      <c r="F109" s="39"/>
      <c r="G109" s="58"/>
      <c r="H109" s="58"/>
      <c r="I109" s="58"/>
      <c r="J109" s="58"/>
      <c r="K109" s="50"/>
      <c r="L109" s="50"/>
      <c r="M109" s="51"/>
      <c r="N109" s="50"/>
      <c r="O109" s="52"/>
      <c r="P109" s="53"/>
      <c r="Q109" s="53"/>
      <c r="R109" s="53"/>
      <c r="S109" s="35"/>
      <c r="T109" s="4"/>
      <c r="U109" s="11"/>
      <c r="V109" s="11"/>
      <c r="W109" s="11"/>
      <c r="X109" s="11"/>
      <c r="Y109" s="68"/>
      <c r="Z109" s="59"/>
      <c r="AA109" s="123"/>
      <c r="AB109" s="125"/>
      <c r="AC109" s="124"/>
      <c r="AD109" s="15"/>
      <c r="AE109" s="14"/>
    </row>
    <row r="110" spans="1:31" ht="13.15" customHeight="1" x14ac:dyDescent="0.3">
      <c r="A110" s="114">
        <f>A107+1</f>
        <v>49</v>
      </c>
      <c r="B110" s="132" t="str">
        <f>_xlfn.REGEXREPLACE(RIGHT(LEFT(RTD("cqg.rtd",,"ContractData",$A$5&amp;A110,"LongDescription"),51),15),"1\*","")</f>
        <v>QON30-QOQ30</v>
      </c>
      <c r="C110" s="13"/>
      <c r="D110" s="13"/>
      <c r="E110" s="13"/>
      <c r="F110" s="133">
        <f>IF(B110="","",RTD("cqg.rtd",,"ContractData",$A$5&amp;A110,"ExpirationDate",,"D"))</f>
        <v>47634</v>
      </c>
      <c r="G110" s="134">
        <f ca="1">F110-$A$1</f>
        <v>1478</v>
      </c>
      <c r="H110" s="82"/>
      <c r="I110" s="83"/>
      <c r="J110" s="139">
        <f>K110</f>
        <v>0</v>
      </c>
      <c r="K110" s="135">
        <f>RTD("cqg.rtd", ,"ContractData", $A$5&amp;A110, "T_CVol")</f>
        <v>0</v>
      </c>
      <c r="L110" s="134" t="str">
        <f xml:space="preserve"> RTD("cqg.rtd",,"StudyData", $A$5&amp;A110, "MA", "InputChoice=ContractVol,MAType=Sim,Period="&amp;$L$4&amp;"", "MA",,,"all",,,,"T")</f>
        <v/>
      </c>
      <c r="M110" s="54">
        <f>IF(K110&gt;L110,1,0)</f>
        <v>0</v>
      </c>
      <c r="N110" s="134">
        <f>RTD("cqg.rtd", ,"ContractData", $A$5&amp;A110, "Y_CVol")</f>
        <v>0</v>
      </c>
      <c r="O110" s="137" t="str">
        <f>IF(ISERROR(K110/N110),"",K110/N110)</f>
        <v/>
      </c>
      <c r="P110" s="138" t="str">
        <f xml:space="preserve"> RTD("cqg.rtd",,"StudyData", "(MA("&amp;$A$5&amp;A110&amp;",Period:="&amp;$Q$5&amp;",MAType:=Sim,InputChoice:=ContractVol) when LocalYear("&amp;$A$5&amp;A110&amp;")="&amp;$R$5&amp;" And (LocalMonth("&amp;$A$5&amp;A110&amp;")="&amp;$P$4&amp;" And LocalDay("&amp;$A$5&amp;A110&amp;")="&amp;$Q$4&amp;" ))", "Bar", "", "Close","D", "0", "all", "", "","False",,)</f>
        <v/>
      </c>
      <c r="Q110" s="138"/>
      <c r="R110" s="138"/>
      <c r="S110" s="36" t="str">
        <f>LEFT(B110,6)</f>
        <v>QON30-</v>
      </c>
      <c r="T110" s="64">
        <f t="shared" ref="T110:T121" si="35">U110</f>
        <v>485</v>
      </c>
      <c r="U110" s="64">
        <f>Sheet1!F102</f>
        <v>485</v>
      </c>
      <c r="V110" s="64">
        <f t="shared" ref="V110:V121" si="36">IFERROR(U110-X110,"")</f>
        <v>0</v>
      </c>
      <c r="W110" s="64">
        <f t="shared" ref="W110:W121" si="37">V110</f>
        <v>0</v>
      </c>
      <c r="X110" s="64">
        <f>Sheet1!G102</f>
        <v>485</v>
      </c>
      <c r="Y110" s="119">
        <f t="shared" ref="Y110:Y121" si="38">IF(ISERROR(U110/X110),"",U110/X110)</f>
        <v>1</v>
      </c>
      <c r="Z110" s="130">
        <f>IF(RTD("cqg.rtd",,"StudyData",$A$5&amp;A110,"Vol","VolType=Exchange,CoCType=Contract","Vol",$Z$4,"0","ALL",,,"TRUE","T")="",0,RTD("cqg.rtd",,"StudyData",$A$5&amp;A110,"Vol","VolType=Exchange,CoCType=Contract","Vol",$Z$4,"0","ALL",,,"TRUE","T"))</f>
        <v>0</v>
      </c>
      <c r="AA110" s="130">
        <f ca="1">IF(B110="","",RTD("cqg.rtd",,"StudyData","Vol("&amp;$A$5&amp;A110&amp;") when (LocalDay("&amp;$A$5&amp;A110&amp;")="&amp;$C$1&amp;" and LocalHour("&amp;$A$5&amp;A110&amp;")="&amp;$E$1&amp;" and LocalMinute("&amp;$A$5&amp;$A110&amp;")="&amp;$F$1&amp;")","Bar",,"Vol",$Z$4,"0"))</f>
        <v>0</v>
      </c>
      <c r="AB110" s="131" t="str">
        <f>B110</f>
        <v>QON30-QOQ30</v>
      </c>
      <c r="AC110" s="131"/>
    </row>
    <row r="111" spans="1:31" ht="13.15" customHeight="1" x14ac:dyDescent="0.3">
      <c r="A111" s="114"/>
      <c r="B111" s="131"/>
      <c r="C111" s="13"/>
      <c r="D111" s="13"/>
      <c r="E111" s="13"/>
      <c r="F111" s="133"/>
      <c r="G111" s="134"/>
      <c r="H111" s="82"/>
      <c r="I111" s="83"/>
      <c r="J111" s="140"/>
      <c r="K111" s="136"/>
      <c r="L111" s="134"/>
      <c r="M111" s="54"/>
      <c r="N111" s="134"/>
      <c r="O111" s="137"/>
      <c r="P111" s="138"/>
      <c r="Q111" s="138"/>
      <c r="R111" s="138"/>
      <c r="S111" s="34" t="str">
        <f>RIGHT(B110,6)</f>
        <v>-QOQ30</v>
      </c>
      <c r="T111" s="65">
        <f t="shared" si="35"/>
        <v>11</v>
      </c>
      <c r="U111" s="65">
        <f>Sheet1!L102</f>
        <v>11</v>
      </c>
      <c r="V111" s="65">
        <f t="shared" si="36"/>
        <v>0</v>
      </c>
      <c r="W111" s="65">
        <f t="shared" si="37"/>
        <v>0</v>
      </c>
      <c r="X111" s="65">
        <f>Sheet1!M102</f>
        <v>11</v>
      </c>
      <c r="Y111" s="119">
        <f t="shared" si="38"/>
        <v>1</v>
      </c>
      <c r="Z111" s="130"/>
      <c r="AA111" s="130"/>
      <c r="AB111" s="131"/>
      <c r="AC111" s="131"/>
    </row>
    <row r="112" spans="1:31" ht="13.15" customHeight="1" x14ac:dyDescent="0.3">
      <c r="A112" s="114">
        <f>A110+1</f>
        <v>50</v>
      </c>
      <c r="B112" s="132" t="str">
        <f>_xlfn.REGEXREPLACE(RIGHT(LEFT(RTD("cqg.rtd",,"ContractData",$A$5&amp;A112,"LongDescription"),51),15),"1\*","")</f>
        <v>QOQ30-QOU30</v>
      </c>
      <c r="C112" s="13"/>
      <c r="D112" s="13"/>
      <c r="E112" s="13"/>
      <c r="F112" s="133">
        <f>IF(B112="","",RTD("cqg.rtd",,"ContractData",$A$5&amp;A112,"ExpirationDate",,"D"))</f>
        <v>47662</v>
      </c>
      <c r="G112" s="134">
        <f ca="1">F112-$A$1</f>
        <v>1506</v>
      </c>
      <c r="H112" s="82"/>
      <c r="I112" s="83"/>
      <c r="J112" s="139">
        <f>K112</f>
        <v>0</v>
      </c>
      <c r="K112" s="135">
        <f>RTD("cqg.rtd", ,"ContractData", $A$5&amp;A112, "T_CVol")</f>
        <v>0</v>
      </c>
      <c r="L112" s="134" t="str">
        <f xml:space="preserve"> RTD("cqg.rtd",,"StudyData", $A$5&amp;A112, "MA", "InputChoice=ContractVol,MAType=Sim,Period="&amp;$L$4&amp;"", "MA",,,"all",,,,"T")</f>
        <v/>
      </c>
      <c r="M112" s="54">
        <f>IF(K112&gt;L112,1,0)</f>
        <v>0</v>
      </c>
      <c r="N112" s="134">
        <f>RTD("cqg.rtd", ,"ContractData", $A$5&amp;A112, "Y_CVol")</f>
        <v>0</v>
      </c>
      <c r="O112" s="137" t="str">
        <f>IF(ISERROR(K112/N112),"",K112/N112)</f>
        <v/>
      </c>
      <c r="P112" s="138" t="str">
        <f xml:space="preserve"> RTD("cqg.rtd",,"StudyData", "(MA("&amp;$A$5&amp;A112&amp;",Period:="&amp;$Q$5&amp;",MAType:=Sim,InputChoice:=ContractVol) when LocalYear("&amp;$A$5&amp;A112&amp;")="&amp;$R$5&amp;" And (LocalMonth("&amp;$A$5&amp;A112&amp;")="&amp;$P$4&amp;" And LocalDay("&amp;$A$5&amp;A112&amp;")="&amp;$Q$4&amp;" ))", "Bar", "", "Close","D", "0", "all", "", "","False",,)</f>
        <v/>
      </c>
      <c r="Q112" s="138"/>
      <c r="R112" s="138"/>
      <c r="S112" s="36" t="str">
        <f>LEFT(B112,6)</f>
        <v>QOQ30-</v>
      </c>
      <c r="T112" s="64">
        <f t="shared" si="35"/>
        <v>11</v>
      </c>
      <c r="U112" s="69">
        <f>Sheet1!F104</f>
        <v>11</v>
      </c>
      <c r="V112" s="69">
        <f t="shared" si="36"/>
        <v>0</v>
      </c>
      <c r="W112" s="69">
        <f t="shared" si="37"/>
        <v>0</v>
      </c>
      <c r="X112" s="69">
        <f>Sheet1!G104</f>
        <v>11</v>
      </c>
      <c r="Y112" s="120">
        <f t="shared" si="38"/>
        <v>1</v>
      </c>
      <c r="Z112" s="130">
        <f>IF(RTD("cqg.rtd",,"StudyData",$A$5&amp;A112,"Vol","VolType=Exchange,CoCType=Contract","Vol",$Z$4,"0","ALL",,,"TRUE","T")="",0,RTD("cqg.rtd",,"StudyData",$A$5&amp;A112,"Vol","VolType=Exchange,CoCType=Contract","Vol",$Z$4,"0","ALL",,,"TRUE","T"))</f>
        <v>0</v>
      </c>
      <c r="AA112" s="130">
        <f ca="1">IF(B112="","",RTD("cqg.rtd",,"StudyData","Vol("&amp;$A$5&amp;A112&amp;") when (LocalDay("&amp;$A$5&amp;A112&amp;")="&amp;$C$1&amp;" and LocalHour("&amp;$A$5&amp;A112&amp;")="&amp;$E$1&amp;" and LocalMinute("&amp;$A$5&amp;$A112&amp;")="&amp;$F$1&amp;")","Bar",,"Vol",$Z$4,"0"))</f>
        <v>0</v>
      </c>
      <c r="AB112" s="131" t="str">
        <f>B112</f>
        <v>QOQ30-QOU30</v>
      </c>
      <c r="AC112" s="131"/>
    </row>
    <row r="113" spans="1:31" ht="13.15" customHeight="1" x14ac:dyDescent="0.3">
      <c r="A113" s="114"/>
      <c r="B113" s="131"/>
      <c r="C113" s="13"/>
      <c r="D113" s="13"/>
      <c r="E113" s="13"/>
      <c r="F113" s="133"/>
      <c r="G113" s="134"/>
      <c r="H113" s="82"/>
      <c r="I113" s="83"/>
      <c r="J113" s="140"/>
      <c r="K113" s="136"/>
      <c r="L113" s="134"/>
      <c r="M113" s="54"/>
      <c r="N113" s="134"/>
      <c r="O113" s="137"/>
      <c r="P113" s="138"/>
      <c r="Q113" s="138"/>
      <c r="R113" s="138"/>
      <c r="S113" s="34" t="str">
        <f>RIGHT(B112,6)</f>
        <v>-QOU30</v>
      </c>
      <c r="T113" s="65">
        <f t="shared" si="35"/>
        <v>8</v>
      </c>
      <c r="U113" s="70">
        <f>Sheet1!L104</f>
        <v>8</v>
      </c>
      <c r="V113" s="70">
        <f t="shared" si="36"/>
        <v>0</v>
      </c>
      <c r="W113" s="70">
        <f t="shared" si="37"/>
        <v>0</v>
      </c>
      <c r="X113" s="70">
        <f>Sheet1!M104</f>
        <v>8</v>
      </c>
      <c r="Y113" s="120">
        <f t="shared" si="38"/>
        <v>1</v>
      </c>
      <c r="Z113" s="130"/>
      <c r="AA113" s="130"/>
      <c r="AB113" s="131"/>
      <c r="AC113" s="131"/>
    </row>
    <row r="114" spans="1:31" ht="13.15" customHeight="1" x14ac:dyDescent="0.3">
      <c r="A114" s="114">
        <f>A112+1</f>
        <v>51</v>
      </c>
      <c r="B114" s="132" t="str">
        <f>_xlfn.REGEXREPLACE(RIGHT(LEFT(RTD("cqg.rtd",,"ContractData",$A$5&amp;A114,"LongDescription"),51),15),"1\*","")</f>
        <v>QOU30-QOV30</v>
      </c>
      <c r="C114" s="13"/>
      <c r="D114" s="13"/>
      <c r="E114" s="13"/>
      <c r="F114" s="133">
        <f>IF(B114="","",RTD("cqg.rtd",,"ContractData",$A$5&amp;A114,"ExpirationDate",,"D"))</f>
        <v>47695</v>
      </c>
      <c r="G114" s="134">
        <f ca="1">F114-$A$1</f>
        <v>1539</v>
      </c>
      <c r="H114" s="82"/>
      <c r="I114" s="83"/>
      <c r="J114" s="139">
        <f>K114</f>
        <v>0</v>
      </c>
      <c r="K114" s="135">
        <f>RTD("cqg.rtd", ,"ContractData", $A$5&amp;A114, "T_CVol")</f>
        <v>0</v>
      </c>
      <c r="L114" s="134" t="str">
        <f xml:space="preserve"> RTD("cqg.rtd",,"StudyData", $A$5&amp;A114, "MA", "InputChoice=ContractVol,MAType=Sim,Period="&amp;$L$4&amp;"", "MA",,,"all",,,,"T")</f>
        <v/>
      </c>
      <c r="M114" s="54">
        <f>IF(K114&gt;L114,1,0)</f>
        <v>0</v>
      </c>
      <c r="N114" s="134">
        <f>RTD("cqg.rtd", ,"ContractData", $A$5&amp;A114, "Y_CVol")</f>
        <v>0</v>
      </c>
      <c r="O114" s="137" t="str">
        <f>IF(ISERROR(K114/N114),"",K114/N114)</f>
        <v/>
      </c>
      <c r="P114" s="138" t="str">
        <f xml:space="preserve"> RTD("cqg.rtd",,"StudyData", "(MA("&amp;$A$5&amp;A114&amp;",Period:="&amp;$Q$5&amp;",MAType:=Sim,InputChoice:=ContractVol) when LocalYear("&amp;$A$5&amp;A114&amp;")="&amp;$R$5&amp;" And (LocalMonth("&amp;$A$5&amp;A114&amp;")="&amp;$P$4&amp;" And LocalDay("&amp;$A$5&amp;A114&amp;")="&amp;$Q$4&amp;" ))", "Bar", "", "Close","D", "0", "all", "", "","False",,)</f>
        <v/>
      </c>
      <c r="Q114" s="138"/>
      <c r="R114" s="138"/>
      <c r="S114" s="36" t="str">
        <f>LEFT(B114,6)</f>
        <v>QOU30-</v>
      </c>
      <c r="T114" s="64">
        <f t="shared" si="35"/>
        <v>8</v>
      </c>
      <c r="U114" s="64">
        <f>Sheet1!F106</f>
        <v>8</v>
      </c>
      <c r="V114" s="64">
        <f t="shared" si="36"/>
        <v>0</v>
      </c>
      <c r="W114" s="64">
        <f t="shared" si="37"/>
        <v>0</v>
      </c>
      <c r="X114" s="64">
        <f>Sheet1!G106</f>
        <v>8</v>
      </c>
      <c r="Y114" s="119">
        <f t="shared" si="38"/>
        <v>1</v>
      </c>
      <c r="Z114" s="130">
        <f>IF(RTD("cqg.rtd",,"StudyData",$A$5&amp;A114,"Vol","VolType=Exchange,CoCType=Contract","Vol",$Z$4,"0","ALL",,,"TRUE","T")="",0,RTD("cqg.rtd",,"StudyData",$A$5&amp;A114,"Vol","VolType=Exchange,CoCType=Contract","Vol",$Z$4,"0","ALL",,,"TRUE","T"))</f>
        <v>0</v>
      </c>
      <c r="AA114" s="130">
        <f ca="1">IF(B114="","",RTD("cqg.rtd",,"StudyData","Vol("&amp;$A$5&amp;A114&amp;") when (LocalDay("&amp;$A$5&amp;A114&amp;")="&amp;$C$1&amp;" and LocalHour("&amp;$A$5&amp;A114&amp;")="&amp;$E$1&amp;" and LocalMinute("&amp;$A$5&amp;$A114&amp;")="&amp;$F$1&amp;")","Bar",,"Vol",$Z$4,"0"))</f>
        <v>0</v>
      </c>
      <c r="AB114" s="131" t="str">
        <f>B114</f>
        <v>QOU30-QOV30</v>
      </c>
      <c r="AC114" s="131"/>
    </row>
    <row r="115" spans="1:31" ht="13.15" customHeight="1" x14ac:dyDescent="0.3">
      <c r="A115" s="114"/>
      <c r="B115" s="131"/>
      <c r="C115" s="13"/>
      <c r="D115" s="13"/>
      <c r="E115" s="13"/>
      <c r="F115" s="133"/>
      <c r="G115" s="134"/>
      <c r="H115" s="82"/>
      <c r="I115" s="83"/>
      <c r="J115" s="140"/>
      <c r="K115" s="136"/>
      <c r="L115" s="134"/>
      <c r="M115" s="54"/>
      <c r="N115" s="134"/>
      <c r="O115" s="137"/>
      <c r="P115" s="138"/>
      <c r="Q115" s="138"/>
      <c r="R115" s="138"/>
      <c r="S115" s="34" t="str">
        <f>RIGHT(B114,6)</f>
        <v>-QOV30</v>
      </c>
      <c r="T115" s="65">
        <f t="shared" si="35"/>
        <v>8</v>
      </c>
      <c r="U115" s="65">
        <f>Sheet1!L106</f>
        <v>8</v>
      </c>
      <c r="V115" s="65">
        <f t="shared" si="36"/>
        <v>0</v>
      </c>
      <c r="W115" s="65">
        <f t="shared" si="37"/>
        <v>0</v>
      </c>
      <c r="X115" s="65">
        <f>Sheet1!M106</f>
        <v>8</v>
      </c>
      <c r="Y115" s="119">
        <f t="shared" si="38"/>
        <v>1</v>
      </c>
      <c r="Z115" s="130"/>
      <c r="AA115" s="130"/>
      <c r="AB115" s="131"/>
      <c r="AC115" s="131"/>
    </row>
    <row r="116" spans="1:31" ht="13.15" customHeight="1" x14ac:dyDescent="0.3">
      <c r="A116" s="114">
        <f>A114+1</f>
        <v>52</v>
      </c>
      <c r="B116" s="132" t="str">
        <f>_xlfn.REGEXREPLACE(RIGHT(LEFT(RTD("cqg.rtd",,"ContractData",$A$5&amp;A116,"LongDescription"),51),15),"1\*","")</f>
        <v>QOV30-QOX30</v>
      </c>
      <c r="C116" s="13"/>
      <c r="D116" s="13"/>
      <c r="E116" s="13"/>
      <c r="F116" s="133">
        <f>IF(B116="","",RTD("cqg.rtd",,"ContractData",$A$5&amp;A116,"ExpirationDate",,"D"))</f>
        <v>47725</v>
      </c>
      <c r="G116" s="134">
        <f ca="1">F116-$A$1</f>
        <v>1569</v>
      </c>
      <c r="H116" s="82"/>
      <c r="I116" s="83"/>
      <c r="J116" s="139">
        <f>K116</f>
        <v>0</v>
      </c>
      <c r="K116" s="135">
        <f>RTD("cqg.rtd", ,"ContractData", $A$5&amp;A116, "T_CVol")</f>
        <v>0</v>
      </c>
      <c r="L116" s="134" t="str">
        <f xml:space="preserve"> RTD("cqg.rtd",,"StudyData", $A$5&amp;A116, "MA", "InputChoice=ContractVol,MAType=Sim,Period="&amp;$L$4&amp;"", "MA",,,"all",,,,"T")</f>
        <v/>
      </c>
      <c r="M116" s="54">
        <f>IF(K116&gt;L116,1,0)</f>
        <v>0</v>
      </c>
      <c r="N116" s="134">
        <f>RTD("cqg.rtd", ,"ContractData", $A$5&amp;A116, "Y_CVol")</f>
        <v>0</v>
      </c>
      <c r="O116" s="137" t="str">
        <f>IF(ISERROR(K116/N116),"",K116/N116)</f>
        <v/>
      </c>
      <c r="P116" s="138" t="str">
        <f xml:space="preserve"> RTD("cqg.rtd",,"StudyData", "(MA("&amp;$A$5&amp;A116&amp;",Period:="&amp;$Q$5&amp;",MAType:=Sim,InputChoice:=ContractVol) when LocalYear("&amp;$A$5&amp;A116&amp;")="&amp;$R$5&amp;" And (LocalMonth("&amp;$A$5&amp;A116&amp;")="&amp;$P$4&amp;" And LocalDay("&amp;$A$5&amp;A116&amp;")="&amp;$Q$4&amp;" ))", "Bar", "", "Close","D", "0", "all", "", "","False",,)</f>
        <v/>
      </c>
      <c r="Q116" s="138"/>
      <c r="R116" s="138"/>
      <c r="S116" s="36" t="str">
        <f>LEFT(B116,6)</f>
        <v>QOV30-</v>
      </c>
      <c r="T116" s="64">
        <f t="shared" si="35"/>
        <v>8</v>
      </c>
      <c r="U116" s="69">
        <f>Sheet1!F108</f>
        <v>8</v>
      </c>
      <c r="V116" s="69">
        <f t="shared" si="36"/>
        <v>0</v>
      </c>
      <c r="W116" s="69">
        <f t="shared" si="37"/>
        <v>0</v>
      </c>
      <c r="X116" s="69">
        <f>Sheet1!G108</f>
        <v>8</v>
      </c>
      <c r="Y116" s="120">
        <f t="shared" si="38"/>
        <v>1</v>
      </c>
      <c r="Z116" s="130">
        <f>IF(RTD("cqg.rtd",,"StudyData",$A$5&amp;A116,"Vol","VolType=Exchange,CoCType=Contract","Vol",$Z$4,"0","ALL",,,"TRUE","T")="",0,RTD("cqg.rtd",,"StudyData",$A$5&amp;A116,"Vol","VolType=Exchange,CoCType=Contract","Vol",$Z$4,"0","ALL",,,"TRUE","T"))</f>
        <v>0</v>
      </c>
      <c r="AA116" s="130">
        <f ca="1">IF(B116="","",RTD("cqg.rtd",,"StudyData","Vol("&amp;$A$5&amp;A116&amp;") when (LocalDay("&amp;$A$5&amp;A116&amp;")="&amp;$C$1&amp;" and LocalHour("&amp;$A$5&amp;A116&amp;")="&amp;$E$1&amp;" and LocalMinute("&amp;$A$5&amp;$A116&amp;")="&amp;$F$1&amp;")","Bar",,"Vol",$Z$4,"0"))</f>
        <v>0</v>
      </c>
      <c r="AB116" s="131" t="str">
        <f>B116</f>
        <v>QOV30-QOX30</v>
      </c>
      <c r="AC116" s="131"/>
    </row>
    <row r="117" spans="1:31" ht="13.15" customHeight="1" x14ac:dyDescent="0.3">
      <c r="A117" s="114"/>
      <c r="B117" s="131"/>
      <c r="C117" s="13"/>
      <c r="D117" s="13"/>
      <c r="E117" s="13"/>
      <c r="F117" s="133"/>
      <c r="G117" s="134"/>
      <c r="H117" s="82"/>
      <c r="I117" s="83"/>
      <c r="J117" s="140"/>
      <c r="K117" s="136"/>
      <c r="L117" s="134"/>
      <c r="M117" s="54"/>
      <c r="N117" s="134"/>
      <c r="O117" s="137"/>
      <c r="P117" s="138"/>
      <c r="Q117" s="138"/>
      <c r="R117" s="138"/>
      <c r="S117" s="34" t="str">
        <f>RIGHT(B116,6)</f>
        <v>-QOX30</v>
      </c>
      <c r="T117" s="65">
        <f t="shared" si="35"/>
        <v>0</v>
      </c>
      <c r="U117" s="70">
        <f>Sheet1!L108</f>
        <v>0</v>
      </c>
      <c r="V117" s="70">
        <f t="shared" si="36"/>
        <v>0</v>
      </c>
      <c r="W117" s="70">
        <f t="shared" si="37"/>
        <v>0</v>
      </c>
      <c r="X117" s="70">
        <f>Sheet1!M108</f>
        <v>0</v>
      </c>
      <c r="Y117" s="120" t="str">
        <f t="shared" si="38"/>
        <v/>
      </c>
      <c r="Z117" s="130"/>
      <c r="AA117" s="130"/>
      <c r="AB117" s="131"/>
      <c r="AC117" s="131"/>
    </row>
    <row r="118" spans="1:31" ht="13.15" customHeight="1" x14ac:dyDescent="0.3">
      <c r="A118" s="114">
        <f>A116+1</f>
        <v>53</v>
      </c>
      <c r="B118" s="132" t="str">
        <f>_xlfn.REGEXREPLACE(RIGHT(LEFT(RTD("cqg.rtd",,"ContractData",$A$5&amp;A118,"LongDescription"),51),15),"1\*","")</f>
        <v>QOX30-QOZ30</v>
      </c>
      <c r="C118" s="13"/>
      <c r="D118" s="13"/>
      <c r="E118" s="13"/>
      <c r="F118" s="133">
        <f>IF(B118="","",RTD("cqg.rtd",,"ContractData",$A$5&amp;A118,"ExpirationDate",,"D"))</f>
        <v>47756</v>
      </c>
      <c r="G118" s="134">
        <f ca="1">F118-$A$1</f>
        <v>1600</v>
      </c>
      <c r="H118" s="82"/>
      <c r="I118" s="83"/>
      <c r="J118" s="139">
        <f>K118</f>
        <v>0</v>
      </c>
      <c r="K118" s="135">
        <f>RTD("cqg.rtd", ,"ContractData", $A$5&amp;A118, "T_CVol")</f>
        <v>0</v>
      </c>
      <c r="L118" s="134" t="str">
        <f xml:space="preserve"> RTD("cqg.rtd",,"StudyData", $A$5&amp;A118, "MA", "InputChoice=ContractVol,MAType=Sim,Period="&amp;$L$4&amp;"", "MA",,,"all",,,,"T")</f>
        <v/>
      </c>
      <c r="M118" s="54">
        <f>IF(K118&gt;L118,1,0)</f>
        <v>0</v>
      </c>
      <c r="N118" s="134">
        <f>RTD("cqg.rtd", ,"ContractData", $A$5&amp;A118, "Y_CVol")</f>
        <v>0</v>
      </c>
      <c r="O118" s="137" t="str">
        <f>IF(ISERROR(K118/N118),"",K118/N118)</f>
        <v/>
      </c>
      <c r="P118" s="138" t="str">
        <f xml:space="preserve"> RTD("cqg.rtd",,"StudyData", "(MA("&amp;$A$5&amp;A118&amp;",Period:="&amp;$Q$5&amp;",MAType:=Sim,InputChoice:=ContractVol) when LocalYear("&amp;$A$5&amp;A118&amp;")="&amp;$R$5&amp;" And (LocalMonth("&amp;$A$5&amp;A118&amp;")="&amp;$P$4&amp;" And LocalDay("&amp;$A$5&amp;A118&amp;")="&amp;$Q$4&amp;" ))", "Bar", "", "Close","D", "0", "all", "", "","False",,)</f>
        <v/>
      </c>
      <c r="Q118" s="138"/>
      <c r="R118" s="138"/>
      <c r="S118" s="36" t="str">
        <f>LEFT(B118,6)</f>
        <v>QOX30-</v>
      </c>
      <c r="T118" s="64">
        <f t="shared" si="35"/>
        <v>0</v>
      </c>
      <c r="U118" s="64">
        <f>Sheet1!F110</f>
        <v>0</v>
      </c>
      <c r="V118" s="64">
        <f t="shared" si="36"/>
        <v>0</v>
      </c>
      <c r="W118" s="64">
        <f t="shared" si="37"/>
        <v>0</v>
      </c>
      <c r="X118" s="64">
        <f>Sheet1!G110</f>
        <v>0</v>
      </c>
      <c r="Y118" s="119" t="str">
        <f t="shared" si="38"/>
        <v/>
      </c>
      <c r="Z118" s="130">
        <f>IF(RTD("cqg.rtd",,"StudyData",$A$5&amp;A118,"Vol","VolType=Exchange,CoCType=Contract","Vol",$Z$4,"0","ALL",,,"TRUE","T")="",0,RTD("cqg.rtd",,"StudyData",$A$5&amp;A118,"Vol","VolType=Exchange,CoCType=Contract","Vol",$Z$4,"0","ALL",,,"TRUE","T"))</f>
        <v>0</v>
      </c>
      <c r="AA118" s="130">
        <f ca="1">IF(B118="","",RTD("cqg.rtd",,"StudyData","Vol("&amp;$A$5&amp;A118&amp;") when (LocalDay("&amp;$A$5&amp;A118&amp;")="&amp;$C$1&amp;" and LocalHour("&amp;$A$5&amp;A118&amp;")="&amp;$E$1&amp;" and LocalMinute("&amp;$A$5&amp;$A118&amp;")="&amp;$F$1&amp;")","Bar",,"Vol",$Z$4,"0"))</f>
        <v>0</v>
      </c>
      <c r="AB118" s="131" t="str">
        <f>B118</f>
        <v>QOX30-QOZ30</v>
      </c>
      <c r="AC118" s="131"/>
    </row>
    <row r="119" spans="1:31" ht="13.15" customHeight="1" x14ac:dyDescent="0.3">
      <c r="A119" s="114"/>
      <c r="B119" s="131"/>
      <c r="C119" s="13"/>
      <c r="D119" s="13"/>
      <c r="E119" s="13"/>
      <c r="F119" s="133"/>
      <c r="G119" s="134"/>
      <c r="H119" s="82"/>
      <c r="I119" s="83"/>
      <c r="J119" s="140"/>
      <c r="K119" s="136"/>
      <c r="L119" s="134"/>
      <c r="M119" s="54"/>
      <c r="N119" s="134"/>
      <c r="O119" s="137"/>
      <c r="P119" s="138"/>
      <c r="Q119" s="138"/>
      <c r="R119" s="138"/>
      <c r="S119" s="34" t="str">
        <f>RIGHT(B118,6)</f>
        <v>-QOZ30</v>
      </c>
      <c r="T119" s="65">
        <f t="shared" si="35"/>
        <v>14220</v>
      </c>
      <c r="U119" s="65">
        <f>Sheet1!L110</f>
        <v>14220</v>
      </c>
      <c r="V119" s="65">
        <f t="shared" si="36"/>
        <v>46</v>
      </c>
      <c r="W119" s="65">
        <f t="shared" si="37"/>
        <v>46</v>
      </c>
      <c r="X119" s="65">
        <f>Sheet1!M110</f>
        <v>14174</v>
      </c>
      <c r="Y119" s="119">
        <f t="shared" si="38"/>
        <v>1.0032453788627063</v>
      </c>
      <c r="Z119" s="130"/>
      <c r="AA119" s="130"/>
      <c r="AB119" s="131"/>
      <c r="AC119" s="131"/>
    </row>
    <row r="120" spans="1:31" ht="13.15" customHeight="1" x14ac:dyDescent="0.3">
      <c r="A120" s="114">
        <f>A118+1</f>
        <v>54</v>
      </c>
      <c r="B120" s="132" t="str">
        <f>_xlfn.REGEXREPLACE(RIGHT(LEFT(RTD("cqg.rtd",,"ContractData",$A$5&amp;A120,"LongDescription"),51),15),"1\*","")</f>
        <v>QOZ30-QOF31</v>
      </c>
      <c r="C120" s="13"/>
      <c r="D120" s="13"/>
      <c r="E120" s="13"/>
      <c r="F120" s="133">
        <f>IF(B120="","",RTD("cqg.rtd",,"ContractData",$A$5&amp;A120,"ExpirationDate",,"D"))</f>
        <v>47787</v>
      </c>
      <c r="G120" s="134">
        <f ca="1">F120-$A$1</f>
        <v>1631</v>
      </c>
      <c r="H120" s="82"/>
      <c r="I120" s="83"/>
      <c r="J120" s="139">
        <f>K120</f>
        <v>0</v>
      </c>
      <c r="K120" s="135">
        <f>RTD("cqg.rtd", ,"ContractData", $A$5&amp;A120, "T_CVol")</f>
        <v>0</v>
      </c>
      <c r="L120" s="134" t="str">
        <f xml:space="preserve"> RTD("cqg.rtd",,"StudyData", $A$5&amp;A120, "MA", "InputChoice=ContractVol,MAType=Sim,Period="&amp;$L$4&amp;"", "MA",,,"all",,,,"T")</f>
        <v/>
      </c>
      <c r="M120" s="54">
        <f>IF(K120&gt;L120,1,0)</f>
        <v>0</v>
      </c>
      <c r="N120" s="134">
        <f>RTD("cqg.rtd", ,"ContractData", $A$5&amp;A120, "Y_CVol")</f>
        <v>0</v>
      </c>
      <c r="O120" s="137" t="str">
        <f>IF(ISERROR(K120/N120),"",K120/N120)</f>
        <v/>
      </c>
      <c r="P120" s="138" t="str">
        <f xml:space="preserve"> RTD("cqg.rtd",,"StudyData", "(MA("&amp;$A$5&amp;A120&amp;",Period:="&amp;$Q$5&amp;",MAType:=Sim,InputChoice:=ContractVol) when LocalYear("&amp;$A$5&amp;A120&amp;")="&amp;$R$5&amp;" And (LocalMonth("&amp;$A$5&amp;A120&amp;")="&amp;$P$4&amp;" And LocalDay("&amp;$A$5&amp;A120&amp;")="&amp;$Q$4&amp;" ))", "Bar", "", "Close","D", "0", "all", "", "","False",,)</f>
        <v/>
      </c>
      <c r="Q120" s="138"/>
      <c r="R120" s="138"/>
      <c r="S120" s="36" t="str">
        <f>LEFT(B120,6)</f>
        <v>QOZ30-</v>
      </c>
      <c r="T120" s="64">
        <f t="shared" si="35"/>
        <v>14220</v>
      </c>
      <c r="U120" s="69">
        <f>Sheet1!F112</f>
        <v>14220</v>
      </c>
      <c r="V120" s="69">
        <f t="shared" si="36"/>
        <v>46</v>
      </c>
      <c r="W120" s="69">
        <f t="shared" si="37"/>
        <v>46</v>
      </c>
      <c r="X120" s="69">
        <f>Sheet1!G112</f>
        <v>14174</v>
      </c>
      <c r="Y120" s="120">
        <f t="shared" si="38"/>
        <v>1.0032453788627063</v>
      </c>
      <c r="Z120" s="130">
        <f>IF(RTD("cqg.rtd",,"StudyData",$A$5&amp;A120,"Vol","VolType=Exchange,CoCType=Contract","Vol",$Z$4,"0","ALL",,,"TRUE","T")="",0,RTD("cqg.rtd",,"StudyData",$A$5&amp;A120,"Vol","VolType=Exchange,CoCType=Contract","Vol",$Z$4,"0","ALL",,,"TRUE","T"))</f>
        <v>0</v>
      </c>
      <c r="AA120" s="130">
        <f ca="1">IF(B120="","",RTD("cqg.rtd",,"StudyData","Vol("&amp;$A$5&amp;A120&amp;") when (LocalDay("&amp;$A$5&amp;A120&amp;")="&amp;$C$1&amp;" and LocalHour("&amp;$A$5&amp;A120&amp;")="&amp;$E$1&amp;" and LocalMinute("&amp;$A$5&amp;$A120&amp;")="&amp;$F$1&amp;")","Bar",,"Vol",$Z$4,"0"))</f>
        <v>0</v>
      </c>
      <c r="AB120" s="131" t="str">
        <f>B120</f>
        <v>QOZ30-QOF31</v>
      </c>
      <c r="AC120" s="131"/>
    </row>
    <row r="121" spans="1:31" ht="13.15" customHeight="1" x14ac:dyDescent="0.3">
      <c r="A121" s="114"/>
      <c r="B121" s="131"/>
      <c r="C121" s="13"/>
      <c r="D121" s="13"/>
      <c r="E121" s="13"/>
      <c r="F121" s="133"/>
      <c r="G121" s="134"/>
      <c r="H121" s="82"/>
      <c r="I121" s="83"/>
      <c r="J121" s="140"/>
      <c r="K121" s="136"/>
      <c r="L121" s="134"/>
      <c r="M121" s="54"/>
      <c r="N121" s="134"/>
      <c r="O121" s="137"/>
      <c r="P121" s="138"/>
      <c r="Q121" s="138"/>
      <c r="R121" s="138"/>
      <c r="S121" s="34" t="str">
        <f>RIGHT(B120,6)</f>
        <v>-QOF31</v>
      </c>
      <c r="T121" s="65">
        <f t="shared" si="35"/>
        <v>0</v>
      </c>
      <c r="U121" s="70">
        <f>Sheet1!L112</f>
        <v>0</v>
      </c>
      <c r="V121" s="70">
        <f t="shared" si="36"/>
        <v>0</v>
      </c>
      <c r="W121" s="70">
        <f t="shared" si="37"/>
        <v>0</v>
      </c>
      <c r="X121" s="70">
        <f>Sheet1!M112</f>
        <v>0</v>
      </c>
      <c r="Y121" s="120" t="str">
        <f t="shared" si="38"/>
        <v/>
      </c>
      <c r="Z121" s="130"/>
      <c r="AA121" s="130"/>
      <c r="AB121" s="131"/>
      <c r="AC121" s="131"/>
    </row>
    <row r="122" spans="1:31" ht="6" customHeight="1" x14ac:dyDescent="0.3">
      <c r="A122" s="114"/>
      <c r="B122" s="20"/>
      <c r="C122" s="4"/>
      <c r="D122" s="4"/>
      <c r="E122" s="4"/>
      <c r="F122" s="39"/>
      <c r="G122" s="58"/>
      <c r="H122" s="58"/>
      <c r="I122" s="58"/>
      <c r="J122" s="58"/>
      <c r="K122" s="50"/>
      <c r="L122" s="50"/>
      <c r="M122" s="51"/>
      <c r="N122" s="50"/>
      <c r="O122" s="52"/>
      <c r="P122" s="53"/>
      <c r="Q122" s="53"/>
      <c r="R122" s="53"/>
      <c r="S122" s="35"/>
      <c r="T122" s="4"/>
      <c r="U122" s="11"/>
      <c r="V122" s="11"/>
      <c r="W122" s="11"/>
      <c r="X122" s="11"/>
      <c r="Y122" s="68"/>
      <c r="Z122" s="59"/>
      <c r="AA122" s="123"/>
      <c r="AB122" s="125"/>
      <c r="AC122" s="124"/>
      <c r="AD122" s="15"/>
      <c r="AE122" s="14"/>
    </row>
    <row r="123" spans="1:31" ht="13.15" customHeight="1" x14ac:dyDescent="0.3">
      <c r="A123" s="114">
        <f>A120+1</f>
        <v>55</v>
      </c>
      <c r="B123" s="132" t="str">
        <f>_xlfn.REGEXREPLACE(RIGHT(LEFT(RTD("cqg.rtd",,"ContractData",$A$5&amp;A123,"LongDescription"),51),15),"1\*","")</f>
        <v>QOF31-QOG31</v>
      </c>
      <c r="C123" s="13"/>
      <c r="D123" s="13"/>
      <c r="E123" s="13"/>
      <c r="F123" s="133">
        <f>IF(B123="","",RTD("cqg.rtd",,"ContractData",$A$5&amp;A123,"ExpirationDate",,"D"))</f>
        <v>47816</v>
      </c>
      <c r="G123" s="134">
        <f ca="1">F123-$A$1</f>
        <v>1660</v>
      </c>
      <c r="H123" s="82"/>
      <c r="I123" s="83"/>
      <c r="J123" s="139">
        <f>K123</f>
        <v>0</v>
      </c>
      <c r="K123" s="135">
        <f>RTD("cqg.rtd", ,"ContractData", $A$5&amp;A123, "T_CVol")</f>
        <v>0</v>
      </c>
      <c r="L123" s="134" t="str">
        <f xml:space="preserve"> RTD("cqg.rtd",,"StudyData", $A$5&amp;A123, "MA", "InputChoice=ContractVol,MAType=Sim,Period="&amp;$L$4&amp;"", "MA",,,"all",,,,"T")</f>
        <v/>
      </c>
      <c r="M123" s="54">
        <f>IF(K123&gt;L123,1,0)</f>
        <v>0</v>
      </c>
      <c r="N123" s="134">
        <f>RTD("cqg.rtd", ,"ContractData", $A$5&amp;A123, "Y_CVol")</f>
        <v>0</v>
      </c>
      <c r="O123" s="137" t="str">
        <f>IF(ISERROR(K123/N123),"",K123/N123)</f>
        <v/>
      </c>
      <c r="P123" s="138" t="str">
        <f xml:space="preserve"> RTD("cqg.rtd",,"StudyData", "(MA("&amp;$A$5&amp;A123&amp;",Period:="&amp;$Q$5&amp;",MAType:=Sim,InputChoice:=ContractVol) when LocalYear("&amp;$A$5&amp;A123&amp;")="&amp;$R$5&amp;" And (LocalMonth("&amp;$A$5&amp;A123&amp;")="&amp;$P$4&amp;" And LocalDay("&amp;$A$5&amp;A123&amp;")="&amp;$Q$4&amp;" ))", "Bar", "", "Close","D", "0", "all", "", "","False",,)</f>
        <v/>
      </c>
      <c r="Q123" s="138"/>
      <c r="R123" s="138"/>
      <c r="S123" s="60" t="str">
        <f>LEFT(B123,6)</f>
        <v>QOF31-</v>
      </c>
      <c r="T123" s="62">
        <f t="shared" ref="T123:T134" si="39">U123</f>
        <v>0</v>
      </c>
      <c r="U123" s="62">
        <f>Sheet1!F114</f>
        <v>0</v>
      </c>
      <c r="V123" s="62">
        <f t="shared" ref="V123:V134" si="40">IFERROR(U123-X123,"")</f>
        <v>0</v>
      </c>
      <c r="W123" s="62">
        <f t="shared" ref="W123:W134" si="41">V123</f>
        <v>0</v>
      </c>
      <c r="X123" s="62">
        <f>Sheet1!G114</f>
        <v>0</v>
      </c>
      <c r="Y123" s="119" t="str">
        <f t="shared" ref="Y123:Y134" si="42">IF(ISERROR(U123/X123),"",U123/X123)</f>
        <v/>
      </c>
      <c r="Z123" s="130">
        <f>IF(RTD("cqg.rtd",,"StudyData",$A$5&amp;A123,"Vol","VolType=Exchange,CoCType=Contract","Vol",$Z$4,"0","ALL",,,"TRUE","T")="",0,RTD("cqg.rtd",,"StudyData",$A$5&amp;A123,"Vol","VolType=Exchange,CoCType=Contract","Vol",$Z$4,"0","ALL",,,"TRUE","T"))</f>
        <v>0</v>
      </c>
      <c r="AA123" s="130">
        <f ca="1">IF(B123="","",RTD("cqg.rtd",,"StudyData","Vol("&amp;$A$5&amp;A123&amp;") when (LocalDay("&amp;$A$5&amp;A123&amp;")="&amp;$C$1&amp;" and LocalHour("&amp;$A$5&amp;A123&amp;")="&amp;$E$1&amp;" and LocalMinute("&amp;$A$5&amp;$A123&amp;")="&amp;$F$1&amp;")","Bar",,"Vol",$Z$4,"0"))</f>
        <v>0</v>
      </c>
      <c r="AB123" s="142" t="str">
        <f>B123</f>
        <v>QOF31-QOG31</v>
      </c>
      <c r="AC123" s="142"/>
    </row>
    <row r="124" spans="1:31" ht="13.15" customHeight="1" x14ac:dyDescent="0.3">
      <c r="A124" s="114"/>
      <c r="B124" s="131"/>
      <c r="C124" s="13"/>
      <c r="D124" s="13"/>
      <c r="E124" s="13"/>
      <c r="F124" s="133"/>
      <c r="G124" s="134"/>
      <c r="H124" s="82"/>
      <c r="I124" s="83"/>
      <c r="J124" s="140"/>
      <c r="K124" s="136"/>
      <c r="L124" s="134"/>
      <c r="M124" s="54"/>
      <c r="N124" s="134"/>
      <c r="O124" s="137"/>
      <c r="P124" s="138"/>
      <c r="Q124" s="138"/>
      <c r="R124" s="138"/>
      <c r="S124" s="61" t="str">
        <f>RIGHT(B123,6)</f>
        <v>-QOG31</v>
      </c>
      <c r="T124" s="63">
        <f t="shared" si="39"/>
        <v>0</v>
      </c>
      <c r="U124" s="63">
        <f>Sheet1!L114</f>
        <v>0</v>
      </c>
      <c r="V124" s="63">
        <f t="shared" si="40"/>
        <v>0</v>
      </c>
      <c r="W124" s="63">
        <f t="shared" si="41"/>
        <v>0</v>
      </c>
      <c r="X124" s="63">
        <f>Sheet1!M114</f>
        <v>0</v>
      </c>
      <c r="Y124" s="119" t="str">
        <f t="shared" si="42"/>
        <v/>
      </c>
      <c r="Z124" s="130"/>
      <c r="AA124" s="130"/>
      <c r="AB124" s="142"/>
      <c r="AC124" s="142"/>
    </row>
    <row r="125" spans="1:31" ht="13.15" customHeight="1" x14ac:dyDescent="0.3">
      <c r="A125" s="114">
        <f>A123+1</f>
        <v>56</v>
      </c>
      <c r="B125" s="132" t="str">
        <f>_xlfn.REGEXREPLACE(RIGHT(LEFT(RTD("cqg.rtd",,"ContractData",$A$5&amp;A125,"LongDescription"),51),15),"1\*","")</f>
        <v>QOG31-QOH31</v>
      </c>
      <c r="C125" s="13"/>
      <c r="D125" s="13"/>
      <c r="E125" s="13"/>
      <c r="F125" s="133">
        <f>IF(B125="","",RTD("cqg.rtd",,"ContractData",$A$5&amp;A125,"ExpirationDate",,"D"))</f>
        <v>47847</v>
      </c>
      <c r="G125" s="134">
        <f ca="1">F125-$A$1</f>
        <v>1691</v>
      </c>
      <c r="H125" s="82"/>
      <c r="I125" s="83"/>
      <c r="J125" s="139">
        <f>K125</f>
        <v>0</v>
      </c>
      <c r="K125" s="135">
        <f>RTD("cqg.rtd", ,"ContractData", $A$5&amp;A125, "T_CVol")</f>
        <v>0</v>
      </c>
      <c r="L125" s="134" t="str">
        <f xml:space="preserve"> RTD("cqg.rtd",,"StudyData", $A$5&amp;A125, "MA", "InputChoice=ContractVol,MAType=Sim,Period="&amp;$L$4&amp;"", "MA",,,"all",,,,"T")</f>
        <v/>
      </c>
      <c r="M125" s="54">
        <f>IF(K125&gt;L125,1,0)</f>
        <v>0</v>
      </c>
      <c r="N125" s="134">
        <f>RTD("cqg.rtd", ,"ContractData", $A$5&amp;A125, "Y_CVol")</f>
        <v>0</v>
      </c>
      <c r="O125" s="137" t="str">
        <f>IF(ISERROR(K125/N125),"",K125/N125)</f>
        <v/>
      </c>
      <c r="P125" s="138" t="str">
        <f xml:space="preserve"> RTD("cqg.rtd",,"StudyData", "(MA("&amp;$A$5&amp;A125&amp;",Period:="&amp;$Q$5&amp;",MAType:=Sim,InputChoice:=ContractVol) when LocalYear("&amp;$A$5&amp;A125&amp;")="&amp;$R$5&amp;" And (LocalMonth("&amp;$A$5&amp;A125&amp;")="&amp;$P$4&amp;" And LocalDay("&amp;$A$5&amp;A125&amp;")="&amp;$Q$4&amp;" ))", "Bar", "", "Close","D", "0", "all", "", "","False",,)</f>
        <v/>
      </c>
      <c r="Q125" s="138"/>
      <c r="R125" s="138"/>
      <c r="S125" s="60" t="str">
        <f>LEFT(B125,6)</f>
        <v>QOG31-</v>
      </c>
      <c r="T125" s="62">
        <f t="shared" si="39"/>
        <v>0</v>
      </c>
      <c r="U125" s="71">
        <f>Sheet1!F116</f>
        <v>0</v>
      </c>
      <c r="V125" s="71">
        <f t="shared" si="40"/>
        <v>0</v>
      </c>
      <c r="W125" s="71">
        <f t="shared" si="41"/>
        <v>0</v>
      </c>
      <c r="X125" s="71">
        <f>Sheet1!G116</f>
        <v>0</v>
      </c>
      <c r="Y125" s="120" t="str">
        <f t="shared" si="42"/>
        <v/>
      </c>
      <c r="Z125" s="130">
        <f>IF(RTD("cqg.rtd",,"StudyData",$A$5&amp;A125,"Vol","VolType=Exchange,CoCType=Contract","Vol",$Z$4,"0","ALL",,,"TRUE","T")="",0,RTD("cqg.rtd",,"StudyData",$A$5&amp;A125,"Vol","VolType=Exchange,CoCType=Contract","Vol",$Z$4,"0","ALL",,,"TRUE","T"))</f>
        <v>0</v>
      </c>
      <c r="AA125" s="130">
        <f ca="1">IF(B125="","",RTD("cqg.rtd",,"StudyData","Vol("&amp;$A$5&amp;A125&amp;") when (LocalDay("&amp;$A$5&amp;A125&amp;")="&amp;$C$1&amp;" and LocalHour("&amp;$A$5&amp;A125&amp;")="&amp;$E$1&amp;" and LocalMinute("&amp;$A$5&amp;$A125&amp;")="&amp;$F$1&amp;")","Bar",,"Vol",$Z$4,"0"))</f>
        <v>0</v>
      </c>
      <c r="AB125" s="142" t="str">
        <f>B125</f>
        <v>QOG31-QOH31</v>
      </c>
      <c r="AC125" s="142"/>
    </row>
    <row r="126" spans="1:31" ht="13.15" customHeight="1" x14ac:dyDescent="0.3">
      <c r="A126" s="114"/>
      <c r="B126" s="131"/>
      <c r="C126" s="13"/>
      <c r="D126" s="13"/>
      <c r="E126" s="13"/>
      <c r="F126" s="133"/>
      <c r="G126" s="134"/>
      <c r="H126" s="82"/>
      <c r="I126" s="83"/>
      <c r="J126" s="140"/>
      <c r="K126" s="136"/>
      <c r="L126" s="134"/>
      <c r="M126" s="54"/>
      <c r="N126" s="134"/>
      <c r="O126" s="137"/>
      <c r="P126" s="138"/>
      <c r="Q126" s="138"/>
      <c r="R126" s="138"/>
      <c r="S126" s="61" t="str">
        <f>RIGHT(B125,6)</f>
        <v>-QOH31</v>
      </c>
      <c r="T126" s="63">
        <f t="shared" si="39"/>
        <v>0</v>
      </c>
      <c r="U126" s="72">
        <f>Sheet1!L116</f>
        <v>0</v>
      </c>
      <c r="V126" s="72">
        <f t="shared" si="40"/>
        <v>0</v>
      </c>
      <c r="W126" s="72">
        <f t="shared" si="41"/>
        <v>0</v>
      </c>
      <c r="X126" s="72">
        <f>Sheet1!M116</f>
        <v>0</v>
      </c>
      <c r="Y126" s="120" t="str">
        <f t="shared" si="42"/>
        <v/>
      </c>
      <c r="Z126" s="130"/>
      <c r="AA126" s="130"/>
      <c r="AB126" s="142"/>
      <c r="AC126" s="142"/>
    </row>
    <row r="127" spans="1:31" ht="13.15" customHeight="1" x14ac:dyDescent="0.3">
      <c r="A127" s="114">
        <f>A125+1</f>
        <v>57</v>
      </c>
      <c r="B127" s="132" t="str">
        <f>_xlfn.REGEXREPLACE(RIGHT(LEFT(RTD("cqg.rtd",,"ContractData",$A$5&amp;A127,"LongDescription"),51),15),"1\*","")</f>
        <v>QOH31-QOJ31</v>
      </c>
      <c r="C127" s="13"/>
      <c r="D127" s="13"/>
      <c r="E127" s="13"/>
      <c r="F127" s="133">
        <f>IF(B127="","",RTD("cqg.rtd",,"ContractData",$A$5&amp;A127,"ExpirationDate",,"D"))</f>
        <v>47879</v>
      </c>
      <c r="G127" s="134">
        <f ca="1">F127-$A$1</f>
        <v>1723</v>
      </c>
      <c r="H127" s="82"/>
      <c r="I127" s="83"/>
      <c r="J127" s="139">
        <f>K127</f>
        <v>0</v>
      </c>
      <c r="K127" s="135">
        <f>RTD("cqg.rtd", ,"ContractData", $A$5&amp;A127, "T_CVol")</f>
        <v>0</v>
      </c>
      <c r="L127" s="134" t="str">
        <f xml:space="preserve"> RTD("cqg.rtd",,"StudyData", $A$5&amp;A127, "MA", "InputChoice=ContractVol,MAType=Sim,Period="&amp;$L$4&amp;"", "MA",,,"all",,,,"T")</f>
        <v/>
      </c>
      <c r="M127" s="54">
        <f>IF(K127&gt;L127,1,0)</f>
        <v>0</v>
      </c>
      <c r="N127" s="134">
        <f>RTD("cqg.rtd", ,"ContractData", $A$5&amp;A127, "Y_CVol")</f>
        <v>0</v>
      </c>
      <c r="O127" s="137" t="str">
        <f>IF(ISERROR(K127/N127),"",K127/N127)</f>
        <v/>
      </c>
      <c r="P127" s="138" t="str">
        <f xml:space="preserve"> RTD("cqg.rtd",,"StudyData", "(MA("&amp;$A$5&amp;A127&amp;",Period:="&amp;$Q$5&amp;",MAType:=Sim,InputChoice:=ContractVol) when LocalYear("&amp;$A$5&amp;A127&amp;")="&amp;$R$5&amp;" And (LocalMonth("&amp;$A$5&amp;A127&amp;")="&amp;$P$4&amp;" And LocalDay("&amp;$A$5&amp;A127&amp;")="&amp;$Q$4&amp;" ))", "Bar", "", "Close","D", "0", "all", "", "","False",,)</f>
        <v/>
      </c>
      <c r="Q127" s="138"/>
      <c r="R127" s="138"/>
      <c r="S127" s="60" t="str">
        <f>LEFT(B127,6)</f>
        <v>QOH31-</v>
      </c>
      <c r="T127" s="62">
        <f t="shared" si="39"/>
        <v>0</v>
      </c>
      <c r="U127" s="62">
        <f>Sheet1!F118</f>
        <v>0</v>
      </c>
      <c r="V127" s="62">
        <f t="shared" si="40"/>
        <v>0</v>
      </c>
      <c r="W127" s="62">
        <f t="shared" si="41"/>
        <v>0</v>
      </c>
      <c r="X127" s="62">
        <f>Sheet1!G118</f>
        <v>0</v>
      </c>
      <c r="Y127" s="119" t="str">
        <f t="shared" si="42"/>
        <v/>
      </c>
      <c r="Z127" s="130">
        <f>IF(RTD("cqg.rtd",,"StudyData",$A$5&amp;A127,"Vol","VolType=Exchange,CoCType=Contract","Vol",$Z$4,"0","ALL",,,"TRUE","T")="",0,RTD("cqg.rtd",,"StudyData",$A$5&amp;A127,"Vol","VolType=Exchange,CoCType=Contract","Vol",$Z$4,"0","ALL",,,"TRUE","T"))</f>
        <v>0</v>
      </c>
      <c r="AA127" s="130">
        <f ca="1">IF(B127="","",RTD("cqg.rtd",,"StudyData","Vol("&amp;$A$5&amp;A127&amp;") when (LocalDay("&amp;$A$5&amp;A127&amp;")="&amp;$C$1&amp;" and LocalHour("&amp;$A$5&amp;A127&amp;")="&amp;$E$1&amp;" and LocalMinute("&amp;$A$5&amp;$A127&amp;")="&amp;$F$1&amp;")","Bar",,"Vol",$Z$4,"0"))</f>
        <v>0</v>
      </c>
      <c r="AB127" s="142" t="str">
        <f>B127</f>
        <v>QOH31-QOJ31</v>
      </c>
      <c r="AC127" s="142"/>
    </row>
    <row r="128" spans="1:31" ht="13.15" customHeight="1" x14ac:dyDescent="0.3">
      <c r="A128" s="114"/>
      <c r="B128" s="131"/>
      <c r="C128" s="13"/>
      <c r="D128" s="13"/>
      <c r="E128" s="13"/>
      <c r="F128" s="133"/>
      <c r="G128" s="134"/>
      <c r="H128" s="82"/>
      <c r="I128" s="83"/>
      <c r="J128" s="140"/>
      <c r="K128" s="136"/>
      <c r="L128" s="134"/>
      <c r="M128" s="54"/>
      <c r="N128" s="134"/>
      <c r="O128" s="137"/>
      <c r="P128" s="138"/>
      <c r="Q128" s="138"/>
      <c r="R128" s="138"/>
      <c r="S128" s="61" t="str">
        <f>RIGHT(B127,6)</f>
        <v>-QOJ31</v>
      </c>
      <c r="T128" s="63">
        <f t="shared" si="39"/>
        <v>0</v>
      </c>
      <c r="U128" s="63">
        <f>Sheet1!L118</f>
        <v>0</v>
      </c>
      <c r="V128" s="63">
        <f t="shared" si="40"/>
        <v>0</v>
      </c>
      <c r="W128" s="63">
        <f t="shared" si="41"/>
        <v>0</v>
      </c>
      <c r="X128" s="63">
        <f>Sheet1!M118</f>
        <v>0</v>
      </c>
      <c r="Y128" s="119" t="str">
        <f t="shared" si="42"/>
        <v/>
      </c>
      <c r="Z128" s="130"/>
      <c r="AA128" s="130"/>
      <c r="AB128" s="142"/>
      <c r="AC128" s="142"/>
    </row>
    <row r="129" spans="1:31" ht="13.15" customHeight="1" x14ac:dyDescent="0.3">
      <c r="A129" s="114">
        <f>A127+1</f>
        <v>58</v>
      </c>
      <c r="B129" s="132" t="str">
        <f>_xlfn.REGEXREPLACE(RIGHT(LEFT(RTD("cqg.rtd",,"ContractData",$A$5&amp;A129,"LongDescription"),51),15),"1\*","")</f>
        <v>QOJ31-QOK31</v>
      </c>
      <c r="C129" s="13"/>
      <c r="D129" s="13"/>
      <c r="E129" s="13"/>
      <c r="F129" s="133">
        <f>IF(B129="","",RTD("cqg.rtd",,"ContractData",$A$5&amp;A129,"ExpirationDate",,"D"))</f>
        <v>47907</v>
      </c>
      <c r="G129" s="134">
        <f ca="1">F129-$A$1</f>
        <v>1751</v>
      </c>
      <c r="H129" s="82"/>
      <c r="I129" s="83"/>
      <c r="J129" s="139">
        <f>K129</f>
        <v>0</v>
      </c>
      <c r="K129" s="135">
        <f>RTD("cqg.rtd", ,"ContractData", $A$5&amp;A129, "T_CVol")</f>
        <v>0</v>
      </c>
      <c r="L129" s="134" t="str">
        <f xml:space="preserve"> RTD("cqg.rtd",,"StudyData", $A$5&amp;A129, "MA", "InputChoice=ContractVol,MAType=Sim,Period="&amp;$L$4&amp;"", "MA",,,"all",,,,"T")</f>
        <v/>
      </c>
      <c r="M129" s="54">
        <f>IF(K129&gt;L129,1,0)</f>
        <v>0</v>
      </c>
      <c r="N129" s="134">
        <f>RTD("cqg.rtd", ,"ContractData", $A$5&amp;A129, "Y_CVol")</f>
        <v>0</v>
      </c>
      <c r="O129" s="137" t="str">
        <f>IF(ISERROR(K129/N129),"",K129/N129)</f>
        <v/>
      </c>
      <c r="P129" s="138" t="str">
        <f xml:space="preserve"> RTD("cqg.rtd",,"StudyData", "(MA("&amp;$A$5&amp;A129&amp;",Period:="&amp;$Q$5&amp;",MAType:=Sim,InputChoice:=ContractVol) when LocalYear("&amp;$A$5&amp;A129&amp;")="&amp;$R$5&amp;" And (LocalMonth("&amp;$A$5&amp;A129&amp;")="&amp;$P$4&amp;" And LocalDay("&amp;$A$5&amp;A129&amp;")="&amp;$Q$4&amp;" ))", "Bar", "", "Close","D", "0", "all", "", "","False",,)</f>
        <v/>
      </c>
      <c r="Q129" s="138"/>
      <c r="R129" s="138"/>
      <c r="S129" s="60" t="str">
        <f>LEFT(B129,6)</f>
        <v>QOJ31-</v>
      </c>
      <c r="T129" s="62">
        <f t="shared" si="39"/>
        <v>0</v>
      </c>
      <c r="U129" s="71">
        <f>Sheet1!F120</f>
        <v>0</v>
      </c>
      <c r="V129" s="71">
        <f t="shared" si="40"/>
        <v>0</v>
      </c>
      <c r="W129" s="71">
        <f t="shared" si="41"/>
        <v>0</v>
      </c>
      <c r="X129" s="71">
        <f>Sheet1!G120</f>
        <v>0</v>
      </c>
      <c r="Y129" s="120" t="str">
        <f t="shared" si="42"/>
        <v/>
      </c>
      <c r="Z129" s="130">
        <f>IF(RTD("cqg.rtd",,"StudyData",$A$5&amp;A129,"Vol","VolType=Exchange,CoCType=Contract","Vol",$Z$4,"0","ALL",,,"TRUE","T")="",0,RTD("cqg.rtd",,"StudyData",$A$5&amp;A129,"Vol","VolType=Exchange,CoCType=Contract","Vol",$Z$4,"0","ALL",,,"TRUE","T"))</f>
        <v>0</v>
      </c>
      <c r="AA129" s="130">
        <f ca="1">IF(B129="","",RTD("cqg.rtd",,"StudyData","Vol("&amp;$A$5&amp;A129&amp;") when (LocalDay("&amp;$A$5&amp;A129&amp;")="&amp;$C$1&amp;" and LocalHour("&amp;$A$5&amp;A129&amp;")="&amp;$E$1&amp;" and LocalMinute("&amp;$A$5&amp;$A129&amp;")="&amp;$F$1&amp;")","Bar",,"Vol",$Z$4,"0"))</f>
        <v>0</v>
      </c>
      <c r="AB129" s="142" t="str">
        <f>B129</f>
        <v>QOJ31-QOK31</v>
      </c>
      <c r="AC129" s="142"/>
    </row>
    <row r="130" spans="1:31" ht="13.15" customHeight="1" x14ac:dyDescent="0.3">
      <c r="A130" s="114"/>
      <c r="B130" s="131"/>
      <c r="C130" s="13"/>
      <c r="D130" s="13"/>
      <c r="E130" s="13"/>
      <c r="F130" s="133"/>
      <c r="G130" s="134"/>
      <c r="H130" s="82"/>
      <c r="I130" s="83"/>
      <c r="J130" s="140"/>
      <c r="K130" s="136"/>
      <c r="L130" s="134"/>
      <c r="M130" s="54"/>
      <c r="N130" s="134"/>
      <c r="O130" s="137"/>
      <c r="P130" s="138"/>
      <c r="Q130" s="138"/>
      <c r="R130" s="138"/>
      <c r="S130" s="61" t="str">
        <f>RIGHT(B129,6)</f>
        <v>-QOK31</v>
      </c>
      <c r="T130" s="63">
        <f t="shared" si="39"/>
        <v>0</v>
      </c>
      <c r="U130" s="72">
        <f>Sheet1!L120</f>
        <v>0</v>
      </c>
      <c r="V130" s="72">
        <f t="shared" si="40"/>
        <v>0</v>
      </c>
      <c r="W130" s="72">
        <f t="shared" si="41"/>
        <v>0</v>
      </c>
      <c r="X130" s="72">
        <f>Sheet1!M120</f>
        <v>0</v>
      </c>
      <c r="Y130" s="120" t="str">
        <f t="shared" si="42"/>
        <v/>
      </c>
      <c r="Z130" s="130"/>
      <c r="AA130" s="130"/>
      <c r="AB130" s="142"/>
      <c r="AC130" s="142"/>
    </row>
    <row r="131" spans="1:31" ht="13.15" customHeight="1" x14ac:dyDescent="0.3">
      <c r="A131" s="114">
        <f>A129+1</f>
        <v>59</v>
      </c>
      <c r="B131" s="132" t="str">
        <f>_xlfn.REGEXREPLACE(RIGHT(LEFT(RTD("cqg.rtd",,"ContractData",$A$5&amp;A131,"LongDescription"),51),15),"1\*","")</f>
        <v>QOK31-QOM31</v>
      </c>
      <c r="C131" s="13"/>
      <c r="D131" s="13"/>
      <c r="E131" s="13"/>
      <c r="F131" s="133">
        <f>IF(B131="","",RTD("cqg.rtd",,"ContractData",$A$5&amp;A131,"ExpirationDate",,"D"))</f>
        <v>47938</v>
      </c>
      <c r="G131" s="134">
        <f ca="1">F131-$A$1</f>
        <v>1782</v>
      </c>
      <c r="H131" s="82"/>
      <c r="I131" s="83"/>
      <c r="J131" s="139">
        <f>K131</f>
        <v>0</v>
      </c>
      <c r="K131" s="135">
        <f>RTD("cqg.rtd", ,"ContractData", $A$5&amp;A131, "T_CVol")</f>
        <v>0</v>
      </c>
      <c r="L131" s="134" t="str">
        <f xml:space="preserve"> RTD("cqg.rtd",,"StudyData", $A$5&amp;A131, "MA", "InputChoice=ContractVol,MAType=Sim,Period="&amp;$L$4&amp;"", "MA",,,"all",,,,"T")</f>
        <v/>
      </c>
      <c r="M131" s="54">
        <f>IF(K131&gt;L131,1,0)</f>
        <v>0</v>
      </c>
      <c r="N131" s="134">
        <f>RTD("cqg.rtd", ,"ContractData", $A$5&amp;A131, "Y_CVol")</f>
        <v>0</v>
      </c>
      <c r="O131" s="137" t="str">
        <f>IF(ISERROR(K131/N131),"",K131/N131)</f>
        <v/>
      </c>
      <c r="P131" s="138" t="str">
        <f xml:space="preserve"> RTD("cqg.rtd",,"StudyData", "(MA("&amp;$A$5&amp;A131&amp;",Period:="&amp;$Q$5&amp;",MAType:=Sim,InputChoice:=ContractVol) when LocalYear("&amp;$A$5&amp;A131&amp;")="&amp;$R$5&amp;" And (LocalMonth("&amp;$A$5&amp;A131&amp;")="&amp;$P$4&amp;" And LocalDay("&amp;$A$5&amp;A131&amp;")="&amp;$Q$4&amp;" ))", "Bar", "", "Close","D", "0", "all", "", "","False",,)</f>
        <v/>
      </c>
      <c r="Q131" s="138"/>
      <c r="R131" s="138"/>
      <c r="S131" s="60" t="str">
        <f>LEFT(B131,6)</f>
        <v>QOK31-</v>
      </c>
      <c r="T131" s="62">
        <f t="shared" si="39"/>
        <v>0</v>
      </c>
      <c r="U131" s="62">
        <f>Sheet1!F122</f>
        <v>0</v>
      </c>
      <c r="V131" s="62">
        <f t="shared" si="40"/>
        <v>0</v>
      </c>
      <c r="W131" s="62">
        <f t="shared" si="41"/>
        <v>0</v>
      </c>
      <c r="X131" s="62">
        <f>Sheet1!G122</f>
        <v>0</v>
      </c>
      <c r="Y131" s="119" t="str">
        <f t="shared" si="42"/>
        <v/>
      </c>
      <c r="Z131" s="130">
        <f>IF(RTD("cqg.rtd",,"StudyData",$A$5&amp;A131,"Vol","VolType=Exchange,CoCType=Contract","Vol",$Z$4,"0","ALL",,,"TRUE","T")="",0,RTD("cqg.rtd",,"StudyData",$A$5&amp;A131,"Vol","VolType=Exchange,CoCType=Contract","Vol",$Z$4,"0","ALL",,,"TRUE","T"))</f>
        <v>0</v>
      </c>
      <c r="AA131" s="130">
        <f ca="1">IF(B131="","",RTD("cqg.rtd",,"StudyData","Vol("&amp;$A$5&amp;A131&amp;") when (LocalDay("&amp;$A$5&amp;A131&amp;")="&amp;$C$1&amp;" and LocalHour("&amp;$A$5&amp;A131&amp;")="&amp;$E$1&amp;" and LocalMinute("&amp;$A$5&amp;$A131&amp;")="&amp;$F$1&amp;")","Bar",,"Vol",$Z$4,"0"))</f>
        <v>0</v>
      </c>
      <c r="AB131" s="142" t="str">
        <f>B131</f>
        <v>QOK31-QOM31</v>
      </c>
      <c r="AC131" s="142"/>
    </row>
    <row r="132" spans="1:31" ht="13.15" customHeight="1" x14ac:dyDescent="0.3">
      <c r="A132" s="114"/>
      <c r="B132" s="131"/>
      <c r="C132" s="13"/>
      <c r="D132" s="13"/>
      <c r="E132" s="13"/>
      <c r="F132" s="133"/>
      <c r="G132" s="134"/>
      <c r="H132" s="82"/>
      <c r="I132" s="83"/>
      <c r="J132" s="140"/>
      <c r="K132" s="136"/>
      <c r="L132" s="134"/>
      <c r="M132" s="54"/>
      <c r="N132" s="134"/>
      <c r="O132" s="137"/>
      <c r="P132" s="138"/>
      <c r="Q132" s="138"/>
      <c r="R132" s="138"/>
      <c r="S132" s="61" t="str">
        <f>RIGHT(B131,6)</f>
        <v>-QOM31</v>
      </c>
      <c r="T132" s="63">
        <f t="shared" si="39"/>
        <v>0</v>
      </c>
      <c r="U132" s="63">
        <f>Sheet1!L122</f>
        <v>0</v>
      </c>
      <c r="V132" s="63">
        <f t="shared" si="40"/>
        <v>0</v>
      </c>
      <c r="W132" s="63">
        <f t="shared" si="41"/>
        <v>0</v>
      </c>
      <c r="X132" s="63">
        <f>Sheet1!M122</f>
        <v>0</v>
      </c>
      <c r="Y132" s="119" t="str">
        <f t="shared" si="42"/>
        <v/>
      </c>
      <c r="Z132" s="130"/>
      <c r="AA132" s="130"/>
      <c r="AB132" s="142"/>
      <c r="AC132" s="142"/>
    </row>
    <row r="133" spans="1:31" ht="13.15" customHeight="1" x14ac:dyDescent="0.3">
      <c r="A133" s="114">
        <f>A131+1</f>
        <v>60</v>
      </c>
      <c r="B133" s="132" t="str">
        <f>_xlfn.REGEXREPLACE(RIGHT(LEFT(RTD("cqg.rtd",,"ContractData",$A$5&amp;A133,"LongDescription"),51),15),"1\*","")</f>
        <v>QOM31-QON31</v>
      </c>
      <c r="C133" s="13"/>
      <c r="D133" s="13"/>
      <c r="E133" s="13"/>
      <c r="F133" s="133">
        <f>IF(B133="","",RTD("cqg.rtd",,"ContractData",$A$5&amp;A133,"ExpirationDate",,"D"))</f>
        <v>47968</v>
      </c>
      <c r="G133" s="134">
        <f ca="1">F133-$A$1</f>
        <v>1812</v>
      </c>
      <c r="H133" s="82"/>
      <c r="I133" s="83"/>
      <c r="J133" s="139">
        <f>K133</f>
        <v>0</v>
      </c>
      <c r="K133" s="135">
        <f>RTD("cqg.rtd", ,"ContractData", $A$5&amp;A133, "T_CVol")</f>
        <v>0</v>
      </c>
      <c r="L133" s="134" t="str">
        <f xml:space="preserve"> RTD("cqg.rtd",,"StudyData", $A$5&amp;A133, "MA", "InputChoice=ContractVol,MAType=Sim,Period="&amp;$L$4&amp;"", "MA",,,"all",,,,"T")</f>
        <v/>
      </c>
      <c r="M133" s="54">
        <f>IF(K133&gt;L133,1,0)</f>
        <v>0</v>
      </c>
      <c r="N133" s="134">
        <f>RTD("cqg.rtd", ,"ContractData", $A$5&amp;A133, "Y_CVol")</f>
        <v>0</v>
      </c>
      <c r="O133" s="137" t="str">
        <f>IF(ISERROR(K133/N133),"",K133/N133)</f>
        <v/>
      </c>
      <c r="P133" s="138" t="str">
        <f xml:space="preserve"> RTD("cqg.rtd",,"StudyData", "(MA("&amp;$A$5&amp;A133&amp;",Period:="&amp;$Q$5&amp;",MAType:=Sim,InputChoice:=ContractVol) when LocalYear("&amp;$A$5&amp;A133&amp;")="&amp;$R$5&amp;" And (LocalMonth("&amp;$A$5&amp;A133&amp;")="&amp;$P$4&amp;" And LocalDay("&amp;$A$5&amp;A133&amp;")="&amp;$Q$4&amp;" ))", "Bar", "", "Close","D", "0", "all", "", "","False",,)</f>
        <v/>
      </c>
      <c r="Q133" s="138"/>
      <c r="R133" s="138"/>
      <c r="S133" s="60" t="str">
        <f>LEFT(B133,6)</f>
        <v>QOM31-</v>
      </c>
      <c r="T133" s="62">
        <f t="shared" si="39"/>
        <v>0</v>
      </c>
      <c r="U133" s="71">
        <f>Sheet1!F124</f>
        <v>0</v>
      </c>
      <c r="V133" s="71">
        <f t="shared" si="40"/>
        <v>0</v>
      </c>
      <c r="W133" s="71">
        <f t="shared" si="41"/>
        <v>0</v>
      </c>
      <c r="X133" s="71">
        <f>Sheet1!G124</f>
        <v>0</v>
      </c>
      <c r="Y133" s="120" t="str">
        <f t="shared" si="42"/>
        <v/>
      </c>
      <c r="Z133" s="130">
        <f>IF(RTD("cqg.rtd",,"StudyData",$A$5&amp;A133,"Vol","VolType=Exchange,CoCType=Contract","Vol",$Z$4,"0","ALL",,,"TRUE","T")="",0,RTD("cqg.rtd",,"StudyData",$A$5&amp;A133,"Vol","VolType=Exchange,CoCType=Contract","Vol",$Z$4,"0","ALL",,,"TRUE","T"))</f>
        <v>0</v>
      </c>
      <c r="AA133" s="130">
        <f ca="1">IF(B133="","",RTD("cqg.rtd",,"StudyData","Vol("&amp;$A$5&amp;A133&amp;") when (LocalDay("&amp;$A$5&amp;A133&amp;")="&amp;$C$1&amp;" and LocalHour("&amp;$A$5&amp;A133&amp;")="&amp;$E$1&amp;" and LocalMinute("&amp;$A$5&amp;$A133&amp;")="&amp;$F$1&amp;")","Bar",,"Vol",$Z$4,"0"))</f>
        <v>0</v>
      </c>
      <c r="AB133" s="142" t="str">
        <f>B133</f>
        <v>QOM31-QON31</v>
      </c>
      <c r="AC133" s="142"/>
    </row>
    <row r="134" spans="1:31" ht="13.15" customHeight="1" x14ac:dyDescent="0.3">
      <c r="A134" s="114"/>
      <c r="B134" s="131"/>
      <c r="C134" s="13"/>
      <c r="D134" s="13"/>
      <c r="E134" s="13"/>
      <c r="F134" s="133"/>
      <c r="G134" s="134"/>
      <c r="H134" s="82"/>
      <c r="I134" s="83"/>
      <c r="J134" s="140"/>
      <c r="K134" s="136"/>
      <c r="L134" s="134"/>
      <c r="M134" s="54"/>
      <c r="N134" s="134"/>
      <c r="O134" s="137"/>
      <c r="P134" s="138"/>
      <c r="Q134" s="138"/>
      <c r="R134" s="138"/>
      <c r="S134" s="61" t="str">
        <f>RIGHT(B133,6)</f>
        <v>-QON31</v>
      </c>
      <c r="T134" s="63">
        <f t="shared" si="39"/>
        <v>0</v>
      </c>
      <c r="U134" s="72">
        <f>Sheet1!L124</f>
        <v>0</v>
      </c>
      <c r="V134" s="72">
        <f t="shared" si="40"/>
        <v>0</v>
      </c>
      <c r="W134" s="72">
        <f t="shared" si="41"/>
        <v>0</v>
      </c>
      <c r="X134" s="72">
        <f>Sheet1!M124</f>
        <v>0</v>
      </c>
      <c r="Y134" s="120" t="str">
        <f t="shared" si="42"/>
        <v/>
      </c>
      <c r="Z134" s="130"/>
      <c r="AA134" s="130"/>
      <c r="AB134" s="142"/>
      <c r="AC134" s="142"/>
    </row>
    <row r="135" spans="1:31" ht="6" customHeight="1" x14ac:dyDescent="0.3">
      <c r="A135" s="114"/>
      <c r="B135" s="20"/>
      <c r="C135" s="4"/>
      <c r="D135" s="4"/>
      <c r="E135" s="4"/>
      <c r="F135" s="39"/>
      <c r="G135" s="58"/>
      <c r="H135" s="58"/>
      <c r="I135" s="58"/>
      <c r="J135" s="58"/>
      <c r="K135" s="50"/>
      <c r="L135" s="50"/>
      <c r="M135" s="51"/>
      <c r="N135" s="50"/>
      <c r="O135" s="52"/>
      <c r="P135" s="53"/>
      <c r="Q135" s="53"/>
      <c r="R135" s="53"/>
      <c r="S135" s="35"/>
      <c r="T135" s="4"/>
      <c r="U135" s="11"/>
      <c r="V135" s="11"/>
      <c r="W135" s="11"/>
      <c r="X135" s="11"/>
      <c r="Y135" s="68"/>
      <c r="Z135" s="59"/>
      <c r="AA135" s="123"/>
      <c r="AB135" s="125"/>
      <c r="AC135" s="124"/>
      <c r="AD135" s="15"/>
      <c r="AE135" s="14"/>
    </row>
    <row r="136" spans="1:31" ht="13.15" customHeight="1" x14ac:dyDescent="0.3">
      <c r="A136" s="114">
        <f>A133+1</f>
        <v>61</v>
      </c>
      <c r="B136" s="132" t="str">
        <f>_xlfn.REGEXREPLACE(RIGHT(LEFT(RTD("cqg.rtd",,"ContractData",$A$5&amp;A136,"LongDescription"),51),15),"1\*","")</f>
        <v>QON31-QOQ31</v>
      </c>
      <c r="C136" s="13"/>
      <c r="D136" s="13"/>
      <c r="E136" s="13"/>
      <c r="F136" s="133">
        <f>IF(B136="","",RTD("cqg.rtd",,"ContractData",$A$5&amp;A136,"ExpirationDate",,"D"))</f>
        <v>47998</v>
      </c>
      <c r="G136" s="134">
        <f ca="1">F136-$A$1</f>
        <v>1842</v>
      </c>
      <c r="H136" s="82"/>
      <c r="I136" s="83"/>
      <c r="J136" s="139">
        <f>K136</f>
        <v>0</v>
      </c>
      <c r="K136" s="135">
        <f>RTD("cqg.rtd", ,"ContractData", $A$5&amp;A136, "T_CVol")</f>
        <v>0</v>
      </c>
      <c r="L136" s="134" t="str">
        <f xml:space="preserve"> RTD("cqg.rtd",,"StudyData", $A$5&amp;A136, "MA", "InputChoice=ContractVol,MAType=Sim,Period="&amp;$L$4&amp;"", "MA",,,"all",,,,"T")</f>
        <v/>
      </c>
      <c r="M136" s="54">
        <f>IF(K136&gt;L136,1,0)</f>
        <v>0</v>
      </c>
      <c r="N136" s="134">
        <f>RTD("cqg.rtd", ,"ContractData", $A$5&amp;A136, "Y_CVol")</f>
        <v>0</v>
      </c>
      <c r="O136" s="137" t="str">
        <f>IF(ISERROR(K136/N136),"",K136/N136)</f>
        <v/>
      </c>
      <c r="P136" s="138" t="str">
        <f xml:space="preserve"> RTD("cqg.rtd",,"StudyData", "(MA("&amp;$A$5&amp;A136&amp;",Period:="&amp;$Q$5&amp;",MAType:=Sim,InputChoice:=ContractVol) when LocalYear("&amp;$A$5&amp;A136&amp;")="&amp;$R$5&amp;" And (LocalMonth("&amp;$A$5&amp;A136&amp;")="&amp;$P$4&amp;" And LocalDay("&amp;$A$5&amp;A136&amp;")="&amp;$Q$4&amp;" ))", "Bar", "", "Close","D", "0", "all", "", "","False",,)</f>
        <v/>
      </c>
      <c r="Q136" s="138"/>
      <c r="R136" s="138"/>
      <c r="S136" s="86" t="str">
        <f>LEFT(B136,6)</f>
        <v>QON31-</v>
      </c>
      <c r="T136" s="90">
        <f t="shared" ref="T136:T147" si="43">U136</f>
        <v>0</v>
      </c>
      <c r="U136" s="90">
        <f>Sheet1!F126</f>
        <v>0</v>
      </c>
      <c r="V136" s="90">
        <f t="shared" ref="V136:V147" si="44">IFERROR(U136-X136,"")</f>
        <v>0</v>
      </c>
      <c r="W136" s="90">
        <f t="shared" ref="W136:W147" si="45">V136</f>
        <v>0</v>
      </c>
      <c r="X136" s="90">
        <f>Sheet1!G126</f>
        <v>0</v>
      </c>
      <c r="Y136" s="119" t="str">
        <f t="shared" ref="Y136:Y147" si="46">IF(ISERROR(U136/X136),"",U136/X136)</f>
        <v/>
      </c>
      <c r="Z136" s="130">
        <f>IF(RTD("cqg.rtd",,"StudyData",$A$5&amp;A136,"Vol","VolType=Exchange,CoCType=Contract","Vol",$Z$4,"0","ALL",,,"TRUE","T")="",0,RTD("cqg.rtd",,"StudyData",$A$5&amp;A136,"Vol","VolType=Exchange,CoCType=Contract","Vol",$Z$4,"0","ALL",,,"TRUE","T"))</f>
        <v>0</v>
      </c>
      <c r="AA136" s="130">
        <f ca="1">IF(B136="","",RTD("cqg.rtd",,"StudyData","Vol("&amp;$A$5&amp;A136&amp;") when (LocalDay("&amp;$A$5&amp;A136&amp;")="&amp;$C$1&amp;" and LocalHour("&amp;$A$5&amp;A136&amp;")="&amp;$E$1&amp;" and LocalMinute("&amp;$A$5&amp;$A136&amp;")="&amp;$F$1&amp;")","Bar",,"Vol",$Z$4,"0"))</f>
        <v>0</v>
      </c>
      <c r="AB136" s="142" t="str">
        <f>B136</f>
        <v>QON31-QOQ31</v>
      </c>
      <c r="AC136" s="142"/>
    </row>
    <row r="137" spans="1:31" ht="13.15" customHeight="1" x14ac:dyDescent="0.3">
      <c r="A137" s="114"/>
      <c r="B137" s="131"/>
      <c r="C137" s="13"/>
      <c r="D137" s="13"/>
      <c r="E137" s="13"/>
      <c r="F137" s="133"/>
      <c r="G137" s="134"/>
      <c r="H137" s="82"/>
      <c r="I137" s="83"/>
      <c r="J137" s="140"/>
      <c r="K137" s="136"/>
      <c r="L137" s="134"/>
      <c r="M137" s="54"/>
      <c r="N137" s="134"/>
      <c r="O137" s="137"/>
      <c r="P137" s="138"/>
      <c r="Q137" s="138"/>
      <c r="R137" s="138"/>
      <c r="S137" s="88" t="str">
        <f>RIGHT(B136,6)</f>
        <v>-QOQ31</v>
      </c>
      <c r="T137" s="91">
        <f t="shared" si="43"/>
        <v>0</v>
      </c>
      <c r="U137" s="91">
        <f>Sheet1!L126</f>
        <v>0</v>
      </c>
      <c r="V137" s="91">
        <f t="shared" si="44"/>
        <v>0</v>
      </c>
      <c r="W137" s="91">
        <f t="shared" si="45"/>
        <v>0</v>
      </c>
      <c r="X137" s="91">
        <f>Sheet1!M126</f>
        <v>0</v>
      </c>
      <c r="Y137" s="119" t="str">
        <f t="shared" si="46"/>
        <v/>
      </c>
      <c r="Z137" s="130"/>
      <c r="AA137" s="130"/>
      <c r="AB137" s="142"/>
      <c r="AC137" s="142"/>
    </row>
    <row r="138" spans="1:31" ht="13.15" customHeight="1" x14ac:dyDescent="0.3">
      <c r="A138" s="114">
        <f>A136+1</f>
        <v>62</v>
      </c>
      <c r="B138" s="132" t="str">
        <f>_xlfn.REGEXREPLACE(RIGHT(LEFT(RTD("cqg.rtd",,"ContractData",$A$5&amp;A138,"LongDescription"),51),15),"1\*","")</f>
        <v>QOQ31-QOU31</v>
      </c>
      <c r="C138" s="13"/>
      <c r="D138" s="13"/>
      <c r="E138" s="13"/>
      <c r="F138" s="133">
        <f>IF(B138="","",RTD("cqg.rtd",,"ContractData",$A$5&amp;A138,"ExpirationDate",,"D"))</f>
        <v>48029</v>
      </c>
      <c r="G138" s="134">
        <f ca="1">F138-$A$1</f>
        <v>1873</v>
      </c>
      <c r="H138" s="82"/>
      <c r="I138" s="83"/>
      <c r="J138" s="139">
        <f>K138</f>
        <v>0</v>
      </c>
      <c r="K138" s="135">
        <f>RTD("cqg.rtd", ,"ContractData", $A$5&amp;A138, "T_CVol")</f>
        <v>0</v>
      </c>
      <c r="L138" s="134" t="str">
        <f xml:space="preserve"> RTD("cqg.rtd",,"StudyData", $A$5&amp;A138, "MA", "InputChoice=ContractVol,MAType=Sim,Period="&amp;$L$4&amp;"", "MA",,,"all",,,,"T")</f>
        <v/>
      </c>
      <c r="M138" s="54">
        <f>IF(K138&gt;L138,1,0)</f>
        <v>0</v>
      </c>
      <c r="N138" s="134">
        <f>RTD("cqg.rtd", ,"ContractData", $A$5&amp;A138, "Y_CVol")</f>
        <v>0</v>
      </c>
      <c r="O138" s="137" t="str">
        <f>IF(ISERROR(K138/N138),"",K138/N138)</f>
        <v/>
      </c>
      <c r="P138" s="138" t="str">
        <f xml:space="preserve"> RTD("cqg.rtd",,"StudyData", "(MA("&amp;$A$5&amp;A138&amp;",Period:="&amp;$Q$5&amp;",MAType:=Sim,InputChoice:=ContractVol) when LocalYear("&amp;$A$5&amp;A138&amp;")="&amp;$R$5&amp;" And (LocalMonth("&amp;$A$5&amp;A138&amp;")="&amp;$P$4&amp;" And LocalDay("&amp;$A$5&amp;A138&amp;")="&amp;$Q$4&amp;" ))", "Bar", "", "Close","D", "0", "all", "", "","False",,)</f>
        <v/>
      </c>
      <c r="Q138" s="138"/>
      <c r="R138" s="138"/>
      <c r="S138" s="86" t="str">
        <f>LEFT(B138,6)</f>
        <v>QOQ31-</v>
      </c>
      <c r="T138" s="90">
        <f t="shared" si="43"/>
        <v>0</v>
      </c>
      <c r="U138" s="92">
        <f>Sheet1!F128</f>
        <v>0</v>
      </c>
      <c r="V138" s="92">
        <f t="shared" si="44"/>
        <v>0</v>
      </c>
      <c r="W138" s="92">
        <f t="shared" si="45"/>
        <v>0</v>
      </c>
      <c r="X138" s="92">
        <f>Sheet1!G128</f>
        <v>0</v>
      </c>
      <c r="Y138" s="120" t="str">
        <f t="shared" si="46"/>
        <v/>
      </c>
      <c r="Z138" s="130">
        <f>IF(RTD("cqg.rtd",,"StudyData",$A$5&amp;A138,"Vol","VolType=Exchange,CoCType=Contract","Vol",$Z$4,"0","ALL",,,"TRUE","T")="",0,RTD("cqg.rtd",,"StudyData",$A$5&amp;A138,"Vol","VolType=Exchange,CoCType=Contract","Vol",$Z$4,"0","ALL",,,"TRUE","T"))</f>
        <v>0</v>
      </c>
      <c r="AA138" s="130">
        <f ca="1">IF(B138="","",RTD("cqg.rtd",,"StudyData","Vol("&amp;$A$5&amp;A138&amp;") when (LocalDay("&amp;$A$5&amp;A138&amp;")="&amp;$C$1&amp;" and LocalHour("&amp;$A$5&amp;A138&amp;")="&amp;$E$1&amp;" and LocalMinute("&amp;$A$5&amp;$A138&amp;")="&amp;$F$1&amp;")","Bar",,"Vol",$Z$4,"0"))</f>
        <v>0</v>
      </c>
      <c r="AB138" s="142" t="str">
        <f>B138</f>
        <v>QOQ31-QOU31</v>
      </c>
      <c r="AC138" s="142"/>
    </row>
    <row r="139" spans="1:31" ht="13.15" customHeight="1" x14ac:dyDescent="0.3">
      <c r="A139" s="114"/>
      <c r="B139" s="131"/>
      <c r="C139" s="13"/>
      <c r="D139" s="13"/>
      <c r="E139" s="13"/>
      <c r="F139" s="133"/>
      <c r="G139" s="134"/>
      <c r="H139" s="82"/>
      <c r="I139" s="83"/>
      <c r="J139" s="140"/>
      <c r="K139" s="136"/>
      <c r="L139" s="134"/>
      <c r="M139" s="54"/>
      <c r="N139" s="134"/>
      <c r="O139" s="137"/>
      <c r="P139" s="138"/>
      <c r="Q139" s="138"/>
      <c r="R139" s="138"/>
      <c r="S139" s="88" t="str">
        <f>RIGHT(B138,6)</f>
        <v>-QOU31</v>
      </c>
      <c r="T139" s="91">
        <f t="shared" si="43"/>
        <v>0</v>
      </c>
      <c r="U139" s="93">
        <f>Sheet1!L128</f>
        <v>0</v>
      </c>
      <c r="V139" s="93">
        <f t="shared" si="44"/>
        <v>0</v>
      </c>
      <c r="W139" s="93">
        <f t="shared" si="45"/>
        <v>0</v>
      </c>
      <c r="X139" s="93">
        <f>Sheet1!M128</f>
        <v>0</v>
      </c>
      <c r="Y139" s="120" t="str">
        <f t="shared" si="46"/>
        <v/>
      </c>
      <c r="Z139" s="130"/>
      <c r="AA139" s="130"/>
      <c r="AB139" s="142"/>
      <c r="AC139" s="142"/>
    </row>
    <row r="140" spans="1:31" ht="13.15" customHeight="1" x14ac:dyDescent="0.3">
      <c r="A140" s="114">
        <f>A138+1</f>
        <v>63</v>
      </c>
      <c r="B140" s="132" t="str">
        <f>_xlfn.REGEXREPLACE(RIGHT(LEFT(RTD("cqg.rtd",,"ContractData",$A$5&amp;A140,"LongDescription"),51),15),"1\*","")</f>
        <v>QOU31-QOV31</v>
      </c>
      <c r="C140" s="13"/>
      <c r="D140" s="13"/>
      <c r="E140" s="13"/>
      <c r="F140" s="133">
        <f>IF(B140="","",RTD("cqg.rtd",,"ContractData",$A$5&amp;A140,"ExpirationDate",,"D"))</f>
        <v>48060</v>
      </c>
      <c r="G140" s="134">
        <f ca="1">F140-$A$1</f>
        <v>1904</v>
      </c>
      <c r="H140" s="82"/>
      <c r="I140" s="83"/>
      <c r="J140" s="139">
        <f>K140</f>
        <v>0</v>
      </c>
      <c r="K140" s="135">
        <f>RTD("cqg.rtd", ,"ContractData", $A$5&amp;A140, "T_CVol")</f>
        <v>0</v>
      </c>
      <c r="L140" s="134" t="str">
        <f xml:space="preserve"> RTD("cqg.rtd",,"StudyData", $A$5&amp;A140, "MA", "InputChoice=ContractVol,MAType=Sim,Period="&amp;$L$4&amp;"", "MA",,,"all",,,,"T")</f>
        <v/>
      </c>
      <c r="M140" s="54">
        <f>IF(K140&gt;L140,1,0)</f>
        <v>0</v>
      </c>
      <c r="N140" s="134">
        <f>RTD("cqg.rtd", ,"ContractData", $A$5&amp;A140, "Y_CVol")</f>
        <v>0</v>
      </c>
      <c r="O140" s="137" t="str">
        <f>IF(ISERROR(K140/N140),"",K140/N140)</f>
        <v/>
      </c>
      <c r="P140" s="138" t="str">
        <f xml:space="preserve"> RTD("cqg.rtd",,"StudyData", "(MA("&amp;$A$5&amp;A140&amp;",Period:="&amp;$Q$5&amp;",MAType:=Sim,InputChoice:=ContractVol) when LocalYear("&amp;$A$5&amp;A140&amp;")="&amp;$R$5&amp;" And (LocalMonth("&amp;$A$5&amp;A140&amp;")="&amp;$P$4&amp;" And LocalDay("&amp;$A$5&amp;A140&amp;")="&amp;$Q$4&amp;" ))", "Bar", "", "Close","D", "0", "all", "", "","False",,)</f>
        <v/>
      </c>
      <c r="Q140" s="138"/>
      <c r="R140" s="138"/>
      <c r="S140" s="86" t="str">
        <f>LEFT(B140,6)</f>
        <v>QOU31-</v>
      </c>
      <c r="T140" s="90">
        <f t="shared" si="43"/>
        <v>0</v>
      </c>
      <c r="U140" s="90">
        <f>Sheet1!F130</f>
        <v>0</v>
      </c>
      <c r="V140" s="90">
        <f t="shared" si="44"/>
        <v>0</v>
      </c>
      <c r="W140" s="90">
        <f t="shared" si="45"/>
        <v>0</v>
      </c>
      <c r="X140" s="90">
        <f>Sheet1!G130</f>
        <v>0</v>
      </c>
      <c r="Y140" s="119" t="str">
        <f t="shared" si="46"/>
        <v/>
      </c>
      <c r="Z140" s="130">
        <f>IF(RTD("cqg.rtd",,"StudyData",$A$5&amp;A140,"Vol","VolType=Exchange,CoCType=Contract","Vol",$Z$4,"0","ALL",,,"TRUE","T")="",0,RTD("cqg.rtd",,"StudyData",$A$5&amp;A140,"Vol","VolType=Exchange,CoCType=Contract","Vol",$Z$4,"0","ALL",,,"TRUE","T"))</f>
        <v>0</v>
      </c>
      <c r="AA140" s="130">
        <f ca="1">IF(B140="","",RTD("cqg.rtd",,"StudyData","Vol("&amp;$A$5&amp;A140&amp;") when (LocalDay("&amp;$A$5&amp;A140&amp;")="&amp;$C$1&amp;" and LocalHour("&amp;$A$5&amp;A140&amp;")="&amp;$E$1&amp;" and LocalMinute("&amp;$A$5&amp;$A140&amp;")="&amp;$F$1&amp;")","Bar",,"Vol",$Z$4,"0"))</f>
        <v>0</v>
      </c>
      <c r="AB140" s="142" t="str">
        <f>B140</f>
        <v>QOU31-QOV31</v>
      </c>
      <c r="AC140" s="142"/>
    </row>
    <row r="141" spans="1:31" ht="13.15" customHeight="1" x14ac:dyDescent="0.3">
      <c r="A141" s="114"/>
      <c r="B141" s="131"/>
      <c r="C141" s="13"/>
      <c r="D141" s="13"/>
      <c r="E141" s="13"/>
      <c r="F141" s="133"/>
      <c r="G141" s="134"/>
      <c r="H141" s="82"/>
      <c r="I141" s="83"/>
      <c r="J141" s="140"/>
      <c r="K141" s="136"/>
      <c r="L141" s="134"/>
      <c r="M141" s="54"/>
      <c r="N141" s="134"/>
      <c r="O141" s="137"/>
      <c r="P141" s="138"/>
      <c r="Q141" s="138"/>
      <c r="R141" s="138"/>
      <c r="S141" s="88" t="str">
        <f>RIGHT(B140,6)</f>
        <v>-QOV31</v>
      </c>
      <c r="T141" s="91">
        <f t="shared" si="43"/>
        <v>0</v>
      </c>
      <c r="U141" s="91">
        <f>Sheet1!L130</f>
        <v>0</v>
      </c>
      <c r="V141" s="91">
        <f t="shared" si="44"/>
        <v>0</v>
      </c>
      <c r="W141" s="91">
        <f t="shared" si="45"/>
        <v>0</v>
      </c>
      <c r="X141" s="91">
        <f>Sheet1!M130</f>
        <v>0</v>
      </c>
      <c r="Y141" s="119" t="str">
        <f t="shared" si="46"/>
        <v/>
      </c>
      <c r="Z141" s="130"/>
      <c r="AA141" s="130"/>
      <c r="AB141" s="142"/>
      <c r="AC141" s="142"/>
    </row>
    <row r="142" spans="1:31" ht="13.15" customHeight="1" x14ac:dyDescent="0.3">
      <c r="A142" s="114">
        <f>A140+1</f>
        <v>64</v>
      </c>
      <c r="B142" s="132" t="str">
        <f>_xlfn.REGEXREPLACE(RIGHT(LEFT(RTD("cqg.rtd",,"ContractData",$A$5&amp;A142,"LongDescription"),51),15),"1\*","")</f>
        <v>QOV31-QOX31</v>
      </c>
      <c r="C142" s="13"/>
      <c r="D142" s="13"/>
      <c r="E142" s="13"/>
      <c r="F142" s="133">
        <f>IF(B142="","",RTD("cqg.rtd",,"ContractData",$A$5&amp;A142,"ExpirationDate",,"D"))</f>
        <v>48089</v>
      </c>
      <c r="G142" s="134">
        <f ca="1">F142-$A$1</f>
        <v>1933</v>
      </c>
      <c r="H142" s="82"/>
      <c r="I142" s="83"/>
      <c r="J142" s="139">
        <f>K142</f>
        <v>0</v>
      </c>
      <c r="K142" s="135">
        <f>RTD("cqg.rtd", ,"ContractData", $A$5&amp;A142, "T_CVol")</f>
        <v>0</v>
      </c>
      <c r="L142" s="134" t="str">
        <f xml:space="preserve"> RTD("cqg.rtd",,"StudyData", $A$5&amp;A142, "MA", "InputChoice=ContractVol,MAType=Sim,Period="&amp;$L$4&amp;"", "MA",,,"all",,,,"T")</f>
        <v/>
      </c>
      <c r="M142" s="54">
        <f>IF(K142&gt;L142,1,0)</f>
        <v>0</v>
      </c>
      <c r="N142" s="134">
        <f>RTD("cqg.rtd", ,"ContractData", $A$5&amp;A142, "Y_CVol")</f>
        <v>0</v>
      </c>
      <c r="O142" s="137" t="str">
        <f>IF(ISERROR(K142/N142),"",K142/N142)</f>
        <v/>
      </c>
      <c r="P142" s="138" t="str">
        <f xml:space="preserve"> RTD("cqg.rtd",,"StudyData", "(MA("&amp;$A$5&amp;A142&amp;",Period:="&amp;$Q$5&amp;",MAType:=Sim,InputChoice:=ContractVol) when LocalYear("&amp;$A$5&amp;A142&amp;")="&amp;$R$5&amp;" And (LocalMonth("&amp;$A$5&amp;A142&amp;")="&amp;$P$4&amp;" And LocalDay("&amp;$A$5&amp;A142&amp;")="&amp;$Q$4&amp;" ))", "Bar", "", "Close","D", "0", "all", "", "","False",,)</f>
        <v/>
      </c>
      <c r="Q142" s="138"/>
      <c r="R142" s="138"/>
      <c r="S142" s="86" t="str">
        <f>LEFT(B142,6)</f>
        <v>QOV31-</v>
      </c>
      <c r="T142" s="90">
        <f t="shared" si="43"/>
        <v>0</v>
      </c>
      <c r="U142" s="92">
        <f>Sheet1!F132</f>
        <v>0</v>
      </c>
      <c r="V142" s="92">
        <f t="shared" si="44"/>
        <v>0</v>
      </c>
      <c r="W142" s="92">
        <f t="shared" si="45"/>
        <v>0</v>
      </c>
      <c r="X142" s="92">
        <f>Sheet1!G132</f>
        <v>0</v>
      </c>
      <c r="Y142" s="120" t="str">
        <f t="shared" si="46"/>
        <v/>
      </c>
      <c r="Z142" s="130">
        <f>IF(RTD("cqg.rtd",,"StudyData",$A$5&amp;A142,"Vol","VolType=Exchange,CoCType=Contract","Vol",$Z$4,"0","ALL",,,"TRUE","T")="",0,RTD("cqg.rtd",,"StudyData",$A$5&amp;A142,"Vol","VolType=Exchange,CoCType=Contract","Vol",$Z$4,"0","ALL",,,"TRUE","T"))</f>
        <v>0</v>
      </c>
      <c r="AA142" s="130">
        <f ca="1">IF(B142="","",RTD("cqg.rtd",,"StudyData","Vol("&amp;$A$5&amp;A142&amp;") when (LocalDay("&amp;$A$5&amp;A142&amp;")="&amp;$C$1&amp;" and LocalHour("&amp;$A$5&amp;A142&amp;")="&amp;$E$1&amp;" and LocalMinute("&amp;$A$5&amp;$A142&amp;")="&amp;$F$1&amp;")","Bar",,"Vol",$Z$4,"0"))</f>
        <v>0</v>
      </c>
      <c r="AB142" s="142" t="str">
        <f>B142</f>
        <v>QOV31-QOX31</v>
      </c>
      <c r="AC142" s="142"/>
    </row>
    <row r="143" spans="1:31" ht="13.15" customHeight="1" x14ac:dyDescent="0.3">
      <c r="A143" s="114"/>
      <c r="B143" s="131"/>
      <c r="C143" s="13"/>
      <c r="D143" s="13"/>
      <c r="E143" s="13"/>
      <c r="F143" s="133"/>
      <c r="G143" s="134"/>
      <c r="H143" s="82"/>
      <c r="I143" s="83"/>
      <c r="J143" s="140"/>
      <c r="K143" s="136"/>
      <c r="L143" s="134"/>
      <c r="M143" s="54"/>
      <c r="N143" s="134"/>
      <c r="O143" s="137"/>
      <c r="P143" s="138"/>
      <c r="Q143" s="138"/>
      <c r="R143" s="138"/>
      <c r="S143" s="88" t="str">
        <f>RIGHT(B142,6)</f>
        <v>-QOX31</v>
      </c>
      <c r="T143" s="91">
        <f t="shared" si="43"/>
        <v>0</v>
      </c>
      <c r="U143" s="93">
        <f>Sheet1!L132</f>
        <v>0</v>
      </c>
      <c r="V143" s="93">
        <f t="shared" si="44"/>
        <v>0</v>
      </c>
      <c r="W143" s="93">
        <f t="shared" si="45"/>
        <v>0</v>
      </c>
      <c r="X143" s="93">
        <f>Sheet1!M132</f>
        <v>0</v>
      </c>
      <c r="Y143" s="120" t="str">
        <f t="shared" si="46"/>
        <v/>
      </c>
      <c r="Z143" s="130"/>
      <c r="AA143" s="130"/>
      <c r="AB143" s="142"/>
      <c r="AC143" s="142"/>
    </row>
    <row r="144" spans="1:31" ht="13.15" customHeight="1" x14ac:dyDescent="0.3">
      <c r="A144" s="114">
        <f>A142+1</f>
        <v>65</v>
      </c>
      <c r="B144" s="132" t="str">
        <f>_xlfn.REGEXREPLACE(RIGHT(LEFT(RTD("cqg.rtd",,"ContractData",$A$5&amp;A144,"LongDescription"),51),15),"1\*","")</f>
        <v>QOX31-QOZ31</v>
      </c>
      <c r="C144" s="13"/>
      <c r="D144" s="13"/>
      <c r="E144" s="13"/>
      <c r="F144" s="133">
        <f>IF(B144="","",RTD("cqg.rtd",,"ContractData",$A$5&amp;A144,"ExpirationDate",,"D"))</f>
        <v>48121</v>
      </c>
      <c r="G144" s="134">
        <f ca="1">F144-$A$1</f>
        <v>1965</v>
      </c>
      <c r="H144" s="82"/>
      <c r="I144" s="83"/>
      <c r="J144" s="139">
        <f>K144</f>
        <v>0</v>
      </c>
      <c r="K144" s="135">
        <f>RTD("cqg.rtd", ,"ContractData", $A$5&amp;A144, "T_CVol")</f>
        <v>0</v>
      </c>
      <c r="L144" s="134" t="str">
        <f xml:space="preserve"> RTD("cqg.rtd",,"StudyData", $A$5&amp;A144, "MA", "InputChoice=ContractVol,MAType=Sim,Period="&amp;$L$4&amp;"", "MA",,,"all",,,,"T")</f>
        <v/>
      </c>
      <c r="M144" s="54">
        <f>IF(K144&gt;L144,1,0)</f>
        <v>0</v>
      </c>
      <c r="N144" s="134">
        <f>RTD("cqg.rtd", ,"ContractData", $A$5&amp;A144, "Y_CVol")</f>
        <v>0</v>
      </c>
      <c r="O144" s="137" t="str">
        <f>IF(ISERROR(K144/N144),"",K144/N144)</f>
        <v/>
      </c>
      <c r="P144" s="138" t="str">
        <f xml:space="preserve"> RTD("cqg.rtd",,"StudyData", "(MA("&amp;$A$5&amp;A144&amp;",Period:="&amp;$Q$5&amp;",MAType:=Sim,InputChoice:=ContractVol) when LocalYear("&amp;$A$5&amp;A144&amp;")="&amp;$R$5&amp;" And (LocalMonth("&amp;$A$5&amp;A144&amp;")="&amp;$P$4&amp;" And LocalDay("&amp;$A$5&amp;A144&amp;")="&amp;$Q$4&amp;" ))", "Bar", "", "Close","D", "0", "all", "", "","False",,)</f>
        <v/>
      </c>
      <c r="Q144" s="138"/>
      <c r="R144" s="138"/>
      <c r="S144" s="86" t="str">
        <f>LEFT(B144,6)</f>
        <v>QOX31-</v>
      </c>
      <c r="T144" s="90">
        <f t="shared" si="43"/>
        <v>0</v>
      </c>
      <c r="U144" s="90">
        <f>Sheet1!F134</f>
        <v>0</v>
      </c>
      <c r="V144" s="90">
        <f t="shared" si="44"/>
        <v>0</v>
      </c>
      <c r="W144" s="90">
        <f t="shared" si="45"/>
        <v>0</v>
      </c>
      <c r="X144" s="90">
        <f>Sheet1!G134</f>
        <v>0</v>
      </c>
      <c r="Y144" s="119" t="str">
        <f t="shared" si="46"/>
        <v/>
      </c>
      <c r="Z144" s="130">
        <f>IF(RTD("cqg.rtd",,"StudyData",$A$5&amp;A144,"Vol","VolType=Exchange,CoCType=Contract","Vol",$Z$4,"0","ALL",,,"TRUE","T")="",0,RTD("cqg.rtd",,"StudyData",$A$5&amp;A144,"Vol","VolType=Exchange,CoCType=Contract","Vol",$Z$4,"0","ALL",,,"TRUE","T"))</f>
        <v>0</v>
      </c>
      <c r="AA144" s="130">
        <f ca="1">IF(B144="","",RTD("cqg.rtd",,"StudyData","Vol("&amp;$A$5&amp;A144&amp;") when (LocalDay("&amp;$A$5&amp;A144&amp;")="&amp;$C$1&amp;" and LocalHour("&amp;$A$5&amp;A144&amp;")="&amp;$E$1&amp;" and LocalMinute("&amp;$A$5&amp;$A144&amp;")="&amp;$F$1&amp;")","Bar",,"Vol",$Z$4,"0"))</f>
        <v>0</v>
      </c>
      <c r="AB144" s="142" t="str">
        <f>B144</f>
        <v>QOX31-QOZ31</v>
      </c>
      <c r="AC144" s="142"/>
    </row>
    <row r="145" spans="1:31" ht="13.15" customHeight="1" x14ac:dyDescent="0.3">
      <c r="A145" s="114"/>
      <c r="B145" s="131"/>
      <c r="C145" s="13"/>
      <c r="D145" s="13"/>
      <c r="E145" s="13"/>
      <c r="F145" s="133"/>
      <c r="G145" s="134"/>
      <c r="H145" s="82"/>
      <c r="I145" s="83"/>
      <c r="J145" s="140"/>
      <c r="K145" s="136"/>
      <c r="L145" s="134"/>
      <c r="M145" s="54"/>
      <c r="N145" s="134"/>
      <c r="O145" s="137"/>
      <c r="P145" s="138"/>
      <c r="Q145" s="138"/>
      <c r="R145" s="138"/>
      <c r="S145" s="88" t="str">
        <f>RIGHT(B144,6)</f>
        <v>-QOZ31</v>
      </c>
      <c r="T145" s="91">
        <f t="shared" si="43"/>
        <v>787</v>
      </c>
      <c r="U145" s="91">
        <f>Sheet1!L134</f>
        <v>787</v>
      </c>
      <c r="V145" s="91">
        <f t="shared" si="44"/>
        <v>-2</v>
      </c>
      <c r="W145" s="91">
        <f t="shared" si="45"/>
        <v>-2</v>
      </c>
      <c r="X145" s="91">
        <f>Sheet1!M134</f>
        <v>789</v>
      </c>
      <c r="Y145" s="119">
        <f t="shared" si="46"/>
        <v>0.99746514575411915</v>
      </c>
      <c r="Z145" s="130"/>
      <c r="AA145" s="130"/>
      <c r="AB145" s="142"/>
      <c r="AC145" s="142"/>
    </row>
    <row r="146" spans="1:31" ht="13.15" customHeight="1" x14ac:dyDescent="0.3">
      <c r="A146" s="114">
        <f>A144+1</f>
        <v>66</v>
      </c>
      <c r="B146" s="132" t="str">
        <f>_xlfn.REGEXREPLACE(RIGHT(LEFT(RTD("cqg.rtd",,"ContractData",$A$5&amp;A146,"LongDescription"),51),15),"1\*","")</f>
        <v>QOZ31-QOF32</v>
      </c>
      <c r="C146" s="13"/>
      <c r="D146" s="13"/>
      <c r="E146" s="13"/>
      <c r="F146" s="133">
        <f>IF(B146="","",RTD("cqg.rtd",,"ContractData",$A$5&amp;A146,"ExpirationDate",,"D"))</f>
        <v>48152</v>
      </c>
      <c r="G146" s="134">
        <f ca="1">F146-$A$1</f>
        <v>1996</v>
      </c>
      <c r="H146" s="82"/>
      <c r="I146" s="83"/>
      <c r="J146" s="139">
        <f>K146</f>
        <v>0</v>
      </c>
      <c r="K146" s="135">
        <f>RTD("cqg.rtd", ,"ContractData", $A$5&amp;A146, "T_CVol")</f>
        <v>0</v>
      </c>
      <c r="L146" s="134" t="str">
        <f xml:space="preserve"> RTD("cqg.rtd",,"StudyData", $A$5&amp;A146, "MA", "InputChoice=ContractVol,MAType=Sim,Period="&amp;$L$4&amp;"", "MA",,,"all",,,,"T")</f>
        <v/>
      </c>
      <c r="M146" s="54">
        <f>IF(K146&gt;L146,1,0)</f>
        <v>0</v>
      </c>
      <c r="N146" s="134">
        <f>RTD("cqg.rtd", ,"ContractData", $A$5&amp;A146, "Y_CVol")</f>
        <v>0</v>
      </c>
      <c r="O146" s="137" t="str">
        <f>IF(ISERROR(K146/N146),"",K146/N146)</f>
        <v/>
      </c>
      <c r="P146" s="138" t="str">
        <f xml:space="preserve"> RTD("cqg.rtd",,"StudyData", "(MA("&amp;$A$5&amp;A146&amp;",Period:="&amp;$Q$5&amp;",MAType:=Sim,InputChoice:=ContractVol) when LocalYear("&amp;$A$5&amp;A146&amp;")="&amp;$R$5&amp;" And (LocalMonth("&amp;$A$5&amp;A146&amp;")="&amp;$P$4&amp;" And LocalDay("&amp;$A$5&amp;A146&amp;")="&amp;$Q$4&amp;" ))", "Bar", "", "Close","D", "0", "all", "", "","False",,)</f>
        <v/>
      </c>
      <c r="Q146" s="138"/>
      <c r="R146" s="138"/>
      <c r="S146" s="86" t="str">
        <f>LEFT(B146,6)</f>
        <v>QOZ31-</v>
      </c>
      <c r="T146" s="90">
        <f t="shared" si="43"/>
        <v>787</v>
      </c>
      <c r="U146" s="92">
        <f>Sheet1!F136</f>
        <v>787</v>
      </c>
      <c r="V146" s="92">
        <f t="shared" si="44"/>
        <v>-2</v>
      </c>
      <c r="W146" s="92">
        <f t="shared" si="45"/>
        <v>-2</v>
      </c>
      <c r="X146" s="92">
        <f>Sheet1!G136</f>
        <v>789</v>
      </c>
      <c r="Y146" s="120">
        <f t="shared" si="46"/>
        <v>0.99746514575411915</v>
      </c>
      <c r="Z146" s="130">
        <f>IF(RTD("cqg.rtd",,"StudyData",$A$5&amp;A146,"Vol","VolType=Exchange,CoCType=Contract","Vol",$Z$4,"0","ALL",,,"TRUE","T")="",0,RTD("cqg.rtd",,"StudyData",$A$5&amp;A146,"Vol","VolType=Exchange,CoCType=Contract","Vol",$Z$4,"0","ALL",,,"TRUE","T"))</f>
        <v>0</v>
      </c>
      <c r="AA146" s="130">
        <f ca="1">IF(B146="","",RTD("cqg.rtd",,"StudyData","Vol("&amp;$A$5&amp;A146&amp;") when (LocalDay("&amp;$A$5&amp;A146&amp;")="&amp;$C$1&amp;" and LocalHour("&amp;$A$5&amp;A146&amp;")="&amp;$E$1&amp;" and LocalMinute("&amp;$A$5&amp;$A146&amp;")="&amp;$F$1&amp;")","Bar",,"Vol",$Z$4,"0"))</f>
        <v>0</v>
      </c>
      <c r="AB146" s="142" t="str">
        <f>B146</f>
        <v>QOZ31-QOF32</v>
      </c>
      <c r="AC146" s="142"/>
    </row>
    <row r="147" spans="1:31" ht="13.15" customHeight="1" x14ac:dyDescent="0.3">
      <c r="A147" s="114"/>
      <c r="B147" s="131"/>
      <c r="C147" s="13"/>
      <c r="D147" s="13"/>
      <c r="E147" s="13"/>
      <c r="F147" s="133"/>
      <c r="G147" s="134"/>
      <c r="H147" s="82"/>
      <c r="I147" s="83"/>
      <c r="J147" s="140"/>
      <c r="K147" s="136"/>
      <c r="L147" s="134"/>
      <c r="M147" s="54"/>
      <c r="N147" s="134"/>
      <c r="O147" s="137"/>
      <c r="P147" s="138"/>
      <c r="Q147" s="138"/>
      <c r="R147" s="138"/>
      <c r="S147" s="88" t="str">
        <f>RIGHT(B146,6)</f>
        <v>-QOF32</v>
      </c>
      <c r="T147" s="91">
        <f t="shared" si="43"/>
        <v>0</v>
      </c>
      <c r="U147" s="93">
        <f>Sheet1!L136</f>
        <v>0</v>
      </c>
      <c r="V147" s="93">
        <f t="shared" si="44"/>
        <v>0</v>
      </c>
      <c r="W147" s="93">
        <f t="shared" si="45"/>
        <v>0</v>
      </c>
      <c r="X147" s="93">
        <f>Sheet1!M136</f>
        <v>0</v>
      </c>
      <c r="Y147" s="120" t="str">
        <f t="shared" si="46"/>
        <v/>
      </c>
      <c r="Z147" s="130"/>
      <c r="AA147" s="130"/>
      <c r="AB147" s="142"/>
      <c r="AC147" s="142"/>
    </row>
    <row r="148" spans="1:31" ht="6" customHeight="1" x14ac:dyDescent="0.3">
      <c r="A148" s="114"/>
      <c r="B148" s="20"/>
      <c r="C148" s="4"/>
      <c r="D148" s="4"/>
      <c r="E148" s="4"/>
      <c r="F148" s="39"/>
      <c r="G148" s="58"/>
      <c r="H148" s="58"/>
      <c r="I148" s="58"/>
      <c r="J148" s="58"/>
      <c r="K148" s="50"/>
      <c r="L148" s="50"/>
      <c r="M148" s="51"/>
      <c r="N148" s="50"/>
      <c r="O148" s="52"/>
      <c r="P148" s="53"/>
      <c r="Q148" s="53"/>
      <c r="R148" s="53"/>
      <c r="S148" s="35"/>
      <c r="T148" s="4"/>
      <c r="U148" s="11"/>
      <c r="V148" s="11"/>
      <c r="W148" s="11"/>
      <c r="X148" s="11"/>
      <c r="Y148" s="68"/>
      <c r="Z148" s="59"/>
      <c r="AA148" s="123"/>
      <c r="AB148" s="125"/>
      <c r="AC148" s="124"/>
      <c r="AD148" s="15"/>
      <c r="AE148" s="14"/>
    </row>
    <row r="149" spans="1:31" ht="13.15" customHeight="1" x14ac:dyDescent="0.3">
      <c r="A149" s="114">
        <f>A146+1</f>
        <v>67</v>
      </c>
      <c r="B149" s="132" t="str">
        <f>_xlfn.REGEXREPLACE(RIGHT(LEFT(RTD("cqg.rtd",,"ContractData",$A$5&amp;A149,"LongDescription"),51),15),"1\*","")</f>
        <v>QOF32-QOG32</v>
      </c>
      <c r="C149" s="13"/>
      <c r="D149" s="13"/>
      <c r="E149" s="13"/>
      <c r="F149" s="133">
        <f>IF(B149="","",RTD("cqg.rtd",,"ContractData",$A$5&amp;A149,"ExpirationDate",,"D"))</f>
        <v>48180</v>
      </c>
      <c r="G149" s="134">
        <f ca="1">F149-$A$1</f>
        <v>2024</v>
      </c>
      <c r="H149" s="82"/>
      <c r="I149" s="83"/>
      <c r="J149" s="139">
        <f>K149</f>
        <v>0</v>
      </c>
      <c r="K149" s="135">
        <f>RTD("cqg.rtd", ,"ContractData", $A$5&amp;A149, "T_CVol")</f>
        <v>0</v>
      </c>
      <c r="L149" s="134" t="str">
        <f xml:space="preserve"> RTD("cqg.rtd",,"StudyData", $A$5&amp;A149, "MA", "InputChoice=ContractVol,MAType=Sim,Period="&amp;$L$4&amp;"", "MA",,,"all",,,,"T")</f>
        <v/>
      </c>
      <c r="M149" s="54">
        <f>IF(K149&gt;L149,1,0)</f>
        <v>0</v>
      </c>
      <c r="N149" s="134">
        <f>RTD("cqg.rtd", ,"ContractData", $A$5&amp;A149, "Y_CVol")</f>
        <v>0</v>
      </c>
      <c r="O149" s="137" t="str">
        <f>IF(ISERROR(K149/N149),"",K149/N149)</f>
        <v/>
      </c>
      <c r="P149" s="138" t="str">
        <f xml:space="preserve"> RTD("cqg.rtd",,"StudyData", "(MA("&amp;$A$5&amp;A149&amp;",Period:="&amp;$Q$5&amp;",MAType:=Sim,InputChoice:=ContractVol) when LocalYear("&amp;$A$5&amp;A149&amp;")="&amp;$R$5&amp;" And (LocalMonth("&amp;$A$5&amp;A149&amp;")="&amp;$P$4&amp;" And LocalDay("&amp;$A$5&amp;A149&amp;")="&amp;$Q$4&amp;" ))", "Bar", "", "Close","D", "0", "all", "", "","False",,)</f>
        <v/>
      </c>
      <c r="Q149" s="138"/>
      <c r="R149" s="138"/>
      <c r="S149" s="94" t="str">
        <f>LEFT(B149,6)</f>
        <v>QOF32-</v>
      </c>
      <c r="T149" s="97">
        <f t="shared" ref="T149:T160" si="47">U149</f>
        <v>0</v>
      </c>
      <c r="U149" s="97">
        <f>Sheet1!F138</f>
        <v>0</v>
      </c>
      <c r="V149" s="97">
        <f t="shared" ref="V149:V160" si="48">IFERROR(U149-X149,"")</f>
        <v>0</v>
      </c>
      <c r="W149" s="97">
        <f t="shared" ref="W149:W160" si="49">V149</f>
        <v>0</v>
      </c>
      <c r="X149" s="97">
        <f>Sheet1!G138</f>
        <v>0</v>
      </c>
      <c r="Y149" s="119" t="str">
        <f t="shared" ref="Y149:Y160" si="50">IF(ISERROR(U149/X149),"",U149/X149)</f>
        <v/>
      </c>
      <c r="Z149" s="130">
        <f>IF(RTD("cqg.rtd",,"StudyData",$A$5&amp;A149,"Vol","VolType=Exchange,CoCType=Contract","Vol",$Z$4,"0","ALL",,,"TRUE","T")="",0,RTD("cqg.rtd",,"StudyData",$A$5&amp;A149,"Vol","VolType=Exchange,CoCType=Contract","Vol",$Z$4,"0","ALL",,,"TRUE","T"))</f>
        <v>0</v>
      </c>
      <c r="AA149" s="130">
        <f ca="1">IF(B149="","",RTD("cqg.rtd",,"StudyData","Vol("&amp;$A$5&amp;A149&amp;") when (LocalDay("&amp;$A$5&amp;A149&amp;")="&amp;$C$1&amp;" and LocalHour("&amp;$A$5&amp;A149&amp;")="&amp;$E$1&amp;" and LocalMinute("&amp;$A$5&amp;$A149&amp;")="&amp;$F$1&amp;")","Bar",,"Vol",$Z$4,"0"))</f>
        <v>0</v>
      </c>
      <c r="AB149" s="141" t="str">
        <f>B149</f>
        <v>QOF32-QOG32</v>
      </c>
      <c r="AC149" s="141"/>
    </row>
    <row r="150" spans="1:31" ht="13.15" customHeight="1" x14ac:dyDescent="0.3">
      <c r="A150" s="114"/>
      <c r="B150" s="131"/>
      <c r="C150" s="13"/>
      <c r="D150" s="13"/>
      <c r="E150" s="13"/>
      <c r="F150" s="133"/>
      <c r="G150" s="134"/>
      <c r="H150" s="82"/>
      <c r="I150" s="83"/>
      <c r="J150" s="140"/>
      <c r="K150" s="136"/>
      <c r="L150" s="134"/>
      <c r="M150" s="54"/>
      <c r="N150" s="134"/>
      <c r="O150" s="137"/>
      <c r="P150" s="138"/>
      <c r="Q150" s="138"/>
      <c r="R150" s="138"/>
      <c r="S150" s="95" t="str">
        <f>RIGHT(B149,6)</f>
        <v>-QOG32</v>
      </c>
      <c r="T150" s="98">
        <f t="shared" si="47"/>
        <v>0</v>
      </c>
      <c r="U150" s="98">
        <f>Sheet1!L138</f>
        <v>0</v>
      </c>
      <c r="V150" s="98">
        <f t="shared" si="48"/>
        <v>0</v>
      </c>
      <c r="W150" s="98">
        <f t="shared" si="49"/>
        <v>0</v>
      </c>
      <c r="X150" s="98">
        <f>Sheet1!M138</f>
        <v>0</v>
      </c>
      <c r="Y150" s="119" t="str">
        <f t="shared" si="50"/>
        <v/>
      </c>
      <c r="Z150" s="130"/>
      <c r="AA150" s="130"/>
      <c r="AB150" s="141"/>
      <c r="AC150" s="141"/>
    </row>
    <row r="151" spans="1:31" ht="13.15" customHeight="1" x14ac:dyDescent="0.3">
      <c r="A151" s="114">
        <f>A149+1</f>
        <v>68</v>
      </c>
      <c r="B151" s="132" t="str">
        <f>_xlfn.REGEXREPLACE(RIGHT(LEFT(RTD("cqg.rtd",,"ContractData",$A$5&amp;A151,"LongDescription"),51),15),"1\*","")</f>
        <v>QOG32-QOH32</v>
      </c>
      <c r="C151" s="13"/>
      <c r="D151" s="13"/>
      <c r="E151" s="13"/>
      <c r="F151" s="133">
        <f>IF(B151="","",RTD("cqg.rtd",,"ContractData",$A$5&amp;A151,"ExpirationDate",,"D"))</f>
        <v>48212</v>
      </c>
      <c r="G151" s="134">
        <f ca="1">F151-$A$1</f>
        <v>2056</v>
      </c>
      <c r="H151" s="82"/>
      <c r="I151" s="83"/>
      <c r="J151" s="139">
        <f>K151</f>
        <v>0</v>
      </c>
      <c r="K151" s="135">
        <f>RTD("cqg.rtd", ,"ContractData", $A$5&amp;A151, "T_CVol")</f>
        <v>0</v>
      </c>
      <c r="L151" s="134" t="str">
        <f xml:space="preserve"> RTD("cqg.rtd",,"StudyData", $A$5&amp;A151, "MA", "InputChoice=ContractVol,MAType=Sim,Period="&amp;$L$4&amp;"", "MA",,,"all",,,,"T")</f>
        <v/>
      </c>
      <c r="M151" s="54">
        <f>IF(K151&gt;L151,1,0)</f>
        <v>0</v>
      </c>
      <c r="N151" s="134">
        <f>RTD("cqg.rtd", ,"ContractData", $A$5&amp;A151, "Y_CVol")</f>
        <v>0</v>
      </c>
      <c r="O151" s="137" t="str">
        <f>IF(ISERROR(K151/N151),"",K151/N151)</f>
        <v/>
      </c>
      <c r="P151" s="138" t="str">
        <f xml:space="preserve"> RTD("cqg.rtd",,"StudyData", "(MA("&amp;$A$5&amp;A151&amp;",Period:="&amp;$Q$5&amp;",MAType:=Sim,InputChoice:=ContractVol) when LocalYear("&amp;$A$5&amp;A151&amp;")="&amp;$R$5&amp;" And (LocalMonth("&amp;$A$5&amp;A151&amp;")="&amp;$P$4&amp;" And LocalDay("&amp;$A$5&amp;A151&amp;")="&amp;$Q$4&amp;" ))", "Bar", "", "Close","D", "0", "all", "", "","False",,)</f>
        <v/>
      </c>
      <c r="Q151" s="138"/>
      <c r="R151" s="138"/>
      <c r="S151" s="94" t="str">
        <f>LEFT(B151,6)</f>
        <v>QOG32-</v>
      </c>
      <c r="T151" s="97">
        <f t="shared" si="47"/>
        <v>0</v>
      </c>
      <c r="U151" s="99">
        <f>Sheet1!F140</f>
        <v>0</v>
      </c>
      <c r="V151" s="99">
        <f t="shared" si="48"/>
        <v>0</v>
      </c>
      <c r="W151" s="99">
        <f t="shared" si="49"/>
        <v>0</v>
      </c>
      <c r="X151" s="99">
        <f>Sheet1!G140</f>
        <v>0</v>
      </c>
      <c r="Y151" s="120" t="str">
        <f t="shared" si="50"/>
        <v/>
      </c>
      <c r="Z151" s="130">
        <f>IF(RTD("cqg.rtd",,"StudyData",$A$5&amp;A151,"Vol","VolType=Exchange,CoCType=Contract","Vol",$Z$4,"0","ALL",,,"TRUE","T")="",0,RTD("cqg.rtd",,"StudyData",$A$5&amp;A151,"Vol","VolType=Exchange,CoCType=Contract","Vol",$Z$4,"0","ALL",,,"TRUE","T"))</f>
        <v>0</v>
      </c>
      <c r="AA151" s="130">
        <f ca="1">IF(B151="","",RTD("cqg.rtd",,"StudyData","Vol("&amp;$A$5&amp;A151&amp;") when (LocalDay("&amp;$A$5&amp;A151&amp;")="&amp;$C$1&amp;" and LocalHour("&amp;$A$5&amp;A151&amp;")="&amp;$E$1&amp;" and LocalMinute("&amp;$A$5&amp;$A151&amp;")="&amp;$F$1&amp;")","Bar",,"Vol",$Z$4,"0"))</f>
        <v>0</v>
      </c>
      <c r="AB151" s="141" t="str">
        <f>B151</f>
        <v>QOG32-QOH32</v>
      </c>
      <c r="AC151" s="141"/>
    </row>
    <row r="152" spans="1:31" ht="13.15" customHeight="1" x14ac:dyDescent="0.3">
      <c r="A152" s="114"/>
      <c r="B152" s="131"/>
      <c r="C152" s="13"/>
      <c r="D152" s="13"/>
      <c r="E152" s="13"/>
      <c r="F152" s="133"/>
      <c r="G152" s="134"/>
      <c r="H152" s="82"/>
      <c r="I152" s="83"/>
      <c r="J152" s="140"/>
      <c r="K152" s="136"/>
      <c r="L152" s="134"/>
      <c r="M152" s="54"/>
      <c r="N152" s="134"/>
      <c r="O152" s="137"/>
      <c r="P152" s="138"/>
      <c r="Q152" s="138"/>
      <c r="R152" s="138"/>
      <c r="S152" s="95" t="str">
        <f>RIGHT(B151,6)</f>
        <v>-QOH32</v>
      </c>
      <c r="T152" s="98">
        <f t="shared" si="47"/>
        <v>0</v>
      </c>
      <c r="U152" s="100">
        <f>Sheet1!L140</f>
        <v>0</v>
      </c>
      <c r="V152" s="100">
        <f t="shared" si="48"/>
        <v>0</v>
      </c>
      <c r="W152" s="100">
        <f t="shared" si="49"/>
        <v>0</v>
      </c>
      <c r="X152" s="100">
        <f>Sheet1!M140</f>
        <v>0</v>
      </c>
      <c r="Y152" s="120" t="str">
        <f t="shared" si="50"/>
        <v/>
      </c>
      <c r="Z152" s="130"/>
      <c r="AA152" s="130"/>
      <c r="AB152" s="141"/>
      <c r="AC152" s="141"/>
    </row>
    <row r="153" spans="1:31" ht="13.15" customHeight="1" x14ac:dyDescent="0.3">
      <c r="A153" s="114">
        <f>A151+1</f>
        <v>69</v>
      </c>
      <c r="B153" s="132" t="str">
        <f>_xlfn.REGEXREPLACE(RIGHT(LEFT(RTD("cqg.rtd",,"ContractData",$A$5&amp;A153,"LongDescription"),51),15),"1\*","")</f>
        <v>QOH32-QOJ32</v>
      </c>
      <c r="C153" s="13"/>
      <c r="D153" s="13"/>
      <c r="E153" s="13"/>
      <c r="F153" s="133">
        <f>IF(B153="","",RTD("cqg.rtd",,"ContractData",$A$5&amp;A153,"ExpirationDate",,"D"))</f>
        <v>48243</v>
      </c>
      <c r="G153" s="134">
        <f ca="1">F153-$A$1</f>
        <v>2087</v>
      </c>
      <c r="H153" s="82"/>
      <c r="I153" s="83"/>
      <c r="J153" s="139">
        <f>K153</f>
        <v>0</v>
      </c>
      <c r="K153" s="135">
        <f>RTD("cqg.rtd", ,"ContractData", $A$5&amp;A153, "T_CVol")</f>
        <v>0</v>
      </c>
      <c r="L153" s="134" t="str">
        <f xml:space="preserve"> RTD("cqg.rtd",,"StudyData", $A$5&amp;A153, "MA", "InputChoice=ContractVol,MAType=Sim,Period="&amp;$L$4&amp;"", "MA",,,"all",,,,"T")</f>
        <v/>
      </c>
      <c r="M153" s="54">
        <f>IF(K153&gt;L153,1,0)</f>
        <v>0</v>
      </c>
      <c r="N153" s="134">
        <f>RTD("cqg.rtd", ,"ContractData", $A$5&amp;A153, "Y_CVol")</f>
        <v>0</v>
      </c>
      <c r="O153" s="137" t="str">
        <f>IF(ISERROR(K153/N153),"",K153/N153)</f>
        <v/>
      </c>
      <c r="P153" s="138" t="str">
        <f xml:space="preserve"> RTD("cqg.rtd",,"StudyData", "(MA("&amp;$A$5&amp;A153&amp;",Period:="&amp;$Q$5&amp;",MAType:=Sim,InputChoice:=ContractVol) when LocalYear("&amp;$A$5&amp;A153&amp;")="&amp;$R$5&amp;" And (LocalMonth("&amp;$A$5&amp;A153&amp;")="&amp;$P$4&amp;" And LocalDay("&amp;$A$5&amp;A153&amp;")="&amp;$Q$4&amp;" ))", "Bar", "", "Close","D", "0", "all", "", "","False",,)</f>
        <v/>
      </c>
      <c r="Q153" s="138"/>
      <c r="R153" s="138"/>
      <c r="S153" s="94" t="str">
        <f>LEFT(B153,6)</f>
        <v>QOH32-</v>
      </c>
      <c r="T153" s="97">
        <f t="shared" si="47"/>
        <v>0</v>
      </c>
      <c r="U153" s="97">
        <f>Sheet1!F142</f>
        <v>0</v>
      </c>
      <c r="V153" s="97">
        <f t="shared" si="48"/>
        <v>0</v>
      </c>
      <c r="W153" s="97">
        <f t="shared" si="49"/>
        <v>0</v>
      </c>
      <c r="X153" s="97">
        <f>Sheet1!G142</f>
        <v>0</v>
      </c>
      <c r="Y153" s="119" t="str">
        <f t="shared" si="50"/>
        <v/>
      </c>
      <c r="Z153" s="130">
        <f>IF(RTD("cqg.rtd",,"StudyData",$A$5&amp;A153,"Vol","VolType=Exchange,CoCType=Contract","Vol",$Z$4,"0","ALL",,,"TRUE","T")="",0,RTD("cqg.rtd",,"StudyData",$A$5&amp;A153,"Vol","VolType=Exchange,CoCType=Contract","Vol",$Z$4,"0","ALL",,,"TRUE","T"))</f>
        <v>0</v>
      </c>
      <c r="AA153" s="130">
        <f ca="1">IF(B153="","",RTD("cqg.rtd",,"StudyData","Vol("&amp;$A$5&amp;A153&amp;") when (LocalDay("&amp;$A$5&amp;A153&amp;")="&amp;$C$1&amp;" and LocalHour("&amp;$A$5&amp;A153&amp;")="&amp;$E$1&amp;" and LocalMinute("&amp;$A$5&amp;$A153&amp;")="&amp;$F$1&amp;")","Bar",,"Vol",$Z$4,"0"))</f>
        <v>0</v>
      </c>
      <c r="AB153" s="141" t="str">
        <f>B153</f>
        <v>QOH32-QOJ32</v>
      </c>
      <c r="AC153" s="141"/>
    </row>
    <row r="154" spans="1:31" ht="13.15" customHeight="1" x14ac:dyDescent="0.3">
      <c r="A154" s="114"/>
      <c r="B154" s="131"/>
      <c r="C154" s="13"/>
      <c r="D154" s="13"/>
      <c r="E154" s="13"/>
      <c r="F154" s="133"/>
      <c r="G154" s="134"/>
      <c r="H154" s="82"/>
      <c r="I154" s="83"/>
      <c r="J154" s="140"/>
      <c r="K154" s="136"/>
      <c r="L154" s="134"/>
      <c r="M154" s="54"/>
      <c r="N154" s="134"/>
      <c r="O154" s="137"/>
      <c r="P154" s="138"/>
      <c r="Q154" s="138"/>
      <c r="R154" s="138"/>
      <c r="S154" s="95" t="str">
        <f>RIGHT(B153,6)</f>
        <v>-QOJ32</v>
      </c>
      <c r="T154" s="98">
        <f t="shared" si="47"/>
        <v>0</v>
      </c>
      <c r="U154" s="98">
        <f>Sheet1!L142</f>
        <v>0</v>
      </c>
      <c r="V154" s="98">
        <f t="shared" si="48"/>
        <v>0</v>
      </c>
      <c r="W154" s="98">
        <f t="shared" si="49"/>
        <v>0</v>
      </c>
      <c r="X154" s="98">
        <f>Sheet1!M142</f>
        <v>0</v>
      </c>
      <c r="Y154" s="119" t="str">
        <f t="shared" si="50"/>
        <v/>
      </c>
      <c r="Z154" s="130"/>
      <c r="AA154" s="130"/>
      <c r="AB154" s="141"/>
      <c r="AC154" s="141"/>
    </row>
    <row r="155" spans="1:31" ht="13.15" customHeight="1" x14ac:dyDescent="0.3">
      <c r="A155" s="114">
        <f>A153+1</f>
        <v>70</v>
      </c>
      <c r="B155" s="132" t="str">
        <f>_xlfn.REGEXREPLACE(RIGHT(LEFT(RTD("cqg.rtd",,"ContractData",$A$5&amp;A155,"LongDescription"),51),15),"1\*","")</f>
        <v>QOJ32-QOK32</v>
      </c>
      <c r="C155" s="13"/>
      <c r="D155" s="13"/>
      <c r="E155" s="13"/>
      <c r="F155" s="133">
        <f>IF(B155="","",RTD("cqg.rtd",,"ContractData",$A$5&amp;A155,"ExpirationDate",,"D"))</f>
        <v>48271</v>
      </c>
      <c r="G155" s="134">
        <f ca="1">F155-$A$1</f>
        <v>2115</v>
      </c>
      <c r="H155" s="82"/>
      <c r="I155" s="83"/>
      <c r="J155" s="139">
        <f>K155</f>
        <v>0</v>
      </c>
      <c r="K155" s="135">
        <f>RTD("cqg.rtd", ,"ContractData", $A$5&amp;A155, "T_CVol")</f>
        <v>0</v>
      </c>
      <c r="L155" s="134" t="str">
        <f xml:space="preserve"> RTD("cqg.rtd",,"StudyData", $A$5&amp;A155, "MA", "InputChoice=ContractVol,MAType=Sim,Period="&amp;$L$4&amp;"", "MA",,,"all",,,,"T")</f>
        <v/>
      </c>
      <c r="M155" s="54">
        <f>IF(K155&gt;L155,1,0)</f>
        <v>0</v>
      </c>
      <c r="N155" s="134">
        <f>RTD("cqg.rtd", ,"ContractData", $A$5&amp;A155, "Y_CVol")</f>
        <v>0</v>
      </c>
      <c r="O155" s="137" t="str">
        <f>IF(ISERROR(K155/N155),"",K155/N155)</f>
        <v/>
      </c>
      <c r="P155" s="138" t="str">
        <f xml:space="preserve"> RTD("cqg.rtd",,"StudyData", "(MA("&amp;$A$5&amp;A155&amp;",Period:="&amp;$Q$5&amp;",MAType:=Sim,InputChoice:=ContractVol) when LocalYear("&amp;$A$5&amp;A155&amp;")="&amp;$R$5&amp;" And (LocalMonth("&amp;$A$5&amp;A155&amp;")="&amp;$P$4&amp;" And LocalDay("&amp;$A$5&amp;A155&amp;")="&amp;$Q$4&amp;" ))", "Bar", "", "Close","D", "0", "all", "", "","False",,)</f>
        <v/>
      </c>
      <c r="Q155" s="138"/>
      <c r="R155" s="138"/>
      <c r="S155" s="94" t="str">
        <f>LEFT(B155,6)</f>
        <v>QOJ32-</v>
      </c>
      <c r="T155" s="97">
        <f t="shared" si="47"/>
        <v>0</v>
      </c>
      <c r="U155" s="99">
        <f>Sheet1!F144</f>
        <v>0</v>
      </c>
      <c r="V155" s="99">
        <f t="shared" si="48"/>
        <v>0</v>
      </c>
      <c r="W155" s="99">
        <f t="shared" si="49"/>
        <v>0</v>
      </c>
      <c r="X155" s="99">
        <f>Sheet1!G144</f>
        <v>0</v>
      </c>
      <c r="Y155" s="120" t="str">
        <f t="shared" si="50"/>
        <v/>
      </c>
      <c r="Z155" s="130">
        <f>IF(RTD("cqg.rtd",,"StudyData",$A$5&amp;A155,"Vol","VolType=Exchange,CoCType=Contract","Vol",$Z$4,"0","ALL",,,"TRUE","T")="",0,RTD("cqg.rtd",,"StudyData",$A$5&amp;A155,"Vol","VolType=Exchange,CoCType=Contract","Vol",$Z$4,"0","ALL",,,"TRUE","T"))</f>
        <v>0</v>
      </c>
      <c r="AA155" s="130">
        <f ca="1">IF(B155="","",RTD("cqg.rtd",,"StudyData","Vol("&amp;$A$5&amp;A155&amp;") when (LocalDay("&amp;$A$5&amp;A155&amp;")="&amp;$C$1&amp;" and LocalHour("&amp;$A$5&amp;A155&amp;")="&amp;$E$1&amp;" and LocalMinute("&amp;$A$5&amp;$A155&amp;")="&amp;$F$1&amp;")","Bar",,"Vol",$Z$4,"0"))</f>
        <v>0</v>
      </c>
      <c r="AB155" s="141" t="str">
        <f>B155</f>
        <v>QOJ32-QOK32</v>
      </c>
      <c r="AC155" s="141"/>
    </row>
    <row r="156" spans="1:31" ht="13.15" customHeight="1" x14ac:dyDescent="0.3">
      <c r="A156" s="114"/>
      <c r="B156" s="131"/>
      <c r="C156" s="13"/>
      <c r="D156" s="13"/>
      <c r="E156" s="13"/>
      <c r="F156" s="133"/>
      <c r="G156" s="134"/>
      <c r="H156" s="82"/>
      <c r="I156" s="83"/>
      <c r="J156" s="140"/>
      <c r="K156" s="136"/>
      <c r="L156" s="134"/>
      <c r="M156" s="54"/>
      <c r="N156" s="134"/>
      <c r="O156" s="137"/>
      <c r="P156" s="138"/>
      <c r="Q156" s="138"/>
      <c r="R156" s="138"/>
      <c r="S156" s="95" t="str">
        <f>RIGHT(B155,6)</f>
        <v>-QOK32</v>
      </c>
      <c r="T156" s="98">
        <f t="shared" si="47"/>
        <v>0</v>
      </c>
      <c r="U156" s="100">
        <f>Sheet1!L144</f>
        <v>0</v>
      </c>
      <c r="V156" s="100">
        <f t="shared" si="48"/>
        <v>0</v>
      </c>
      <c r="W156" s="100">
        <f t="shared" si="49"/>
        <v>0</v>
      </c>
      <c r="X156" s="100">
        <f>Sheet1!M144</f>
        <v>0</v>
      </c>
      <c r="Y156" s="120" t="str">
        <f t="shared" si="50"/>
        <v/>
      </c>
      <c r="Z156" s="130"/>
      <c r="AA156" s="130"/>
      <c r="AB156" s="141"/>
      <c r="AC156" s="141"/>
    </row>
    <row r="157" spans="1:31" ht="13.15" customHeight="1" x14ac:dyDescent="0.3">
      <c r="A157" s="114">
        <f>A155+1</f>
        <v>71</v>
      </c>
      <c r="B157" s="132" t="str">
        <f>_xlfn.REGEXREPLACE(RIGHT(LEFT(RTD("cqg.rtd",,"ContractData",$A$5&amp;A157,"LongDescription"),51),15),"1\*","")</f>
        <v>QOK32-QOM32</v>
      </c>
      <c r="C157" s="13"/>
      <c r="D157" s="13"/>
      <c r="E157" s="13"/>
      <c r="F157" s="133">
        <f>IF(B157="","",RTD("cqg.rtd",,"ContractData",$A$5&amp;A157,"ExpirationDate",,"D"))</f>
        <v>48304</v>
      </c>
      <c r="G157" s="134">
        <f ca="1">F157-$A$1</f>
        <v>2148</v>
      </c>
      <c r="H157" s="82"/>
      <c r="I157" s="83"/>
      <c r="J157" s="139">
        <f>K157</f>
        <v>0</v>
      </c>
      <c r="K157" s="135">
        <f>RTD("cqg.rtd", ,"ContractData", $A$5&amp;A157, "T_CVol")</f>
        <v>0</v>
      </c>
      <c r="L157" s="134" t="str">
        <f xml:space="preserve"> RTD("cqg.rtd",,"StudyData", $A$5&amp;A157, "MA", "InputChoice=ContractVol,MAType=Sim,Period="&amp;$L$4&amp;"", "MA",,,"all",,,,"T")</f>
        <v/>
      </c>
      <c r="M157" s="54">
        <f>IF(K157&gt;L157,1,0)</f>
        <v>0</v>
      </c>
      <c r="N157" s="134">
        <f>RTD("cqg.rtd", ,"ContractData", $A$5&amp;A157, "Y_CVol")</f>
        <v>0</v>
      </c>
      <c r="O157" s="137" t="str">
        <f>IF(ISERROR(K157/N157),"",K157/N157)</f>
        <v/>
      </c>
      <c r="P157" s="138" t="str">
        <f xml:space="preserve"> RTD("cqg.rtd",,"StudyData", "(MA("&amp;$A$5&amp;A157&amp;",Period:="&amp;$Q$5&amp;",MAType:=Sim,InputChoice:=ContractVol) when LocalYear("&amp;$A$5&amp;A157&amp;")="&amp;$R$5&amp;" And (LocalMonth("&amp;$A$5&amp;A157&amp;")="&amp;$P$4&amp;" And LocalDay("&amp;$A$5&amp;A157&amp;")="&amp;$Q$4&amp;" ))", "Bar", "", "Close","D", "0", "all", "", "","False",,)</f>
        <v/>
      </c>
      <c r="Q157" s="138"/>
      <c r="R157" s="138"/>
      <c r="S157" s="94" t="str">
        <f>LEFT(B157,6)</f>
        <v>QOK32-</v>
      </c>
      <c r="T157" s="97">
        <f t="shared" si="47"/>
        <v>0</v>
      </c>
      <c r="U157" s="97">
        <f>Sheet1!F146</f>
        <v>0</v>
      </c>
      <c r="V157" s="97">
        <f t="shared" si="48"/>
        <v>0</v>
      </c>
      <c r="W157" s="97">
        <f t="shared" si="49"/>
        <v>0</v>
      </c>
      <c r="X157" s="97">
        <f>Sheet1!G146</f>
        <v>0</v>
      </c>
      <c r="Y157" s="119" t="str">
        <f t="shared" si="50"/>
        <v/>
      </c>
      <c r="Z157" s="130">
        <f>IF(RTD("cqg.rtd",,"StudyData",$A$5&amp;A157,"Vol","VolType=Exchange,CoCType=Contract","Vol",$Z$4,"0","ALL",,,"TRUE","T")="",0,RTD("cqg.rtd",,"StudyData",$A$5&amp;A157,"Vol","VolType=Exchange,CoCType=Contract","Vol",$Z$4,"0","ALL",,,"TRUE","T"))</f>
        <v>0</v>
      </c>
      <c r="AA157" s="130">
        <f ca="1">IF(B157="","",RTD("cqg.rtd",,"StudyData","Vol("&amp;$A$5&amp;A157&amp;") when (LocalDay("&amp;$A$5&amp;A157&amp;")="&amp;$C$1&amp;" and LocalHour("&amp;$A$5&amp;A157&amp;")="&amp;$E$1&amp;" and LocalMinute("&amp;$A$5&amp;$A157&amp;")="&amp;$F$1&amp;")","Bar",,"Vol",$Z$4,"0"))</f>
        <v>0</v>
      </c>
      <c r="AB157" s="141" t="str">
        <f>B157</f>
        <v>QOK32-QOM32</v>
      </c>
      <c r="AC157" s="141"/>
    </row>
    <row r="158" spans="1:31" ht="13.15" customHeight="1" x14ac:dyDescent="0.3">
      <c r="A158" s="114"/>
      <c r="B158" s="131"/>
      <c r="C158" s="13"/>
      <c r="D158" s="13"/>
      <c r="E158" s="13"/>
      <c r="F158" s="133"/>
      <c r="G158" s="134"/>
      <c r="H158" s="82"/>
      <c r="I158" s="83"/>
      <c r="J158" s="140"/>
      <c r="K158" s="136"/>
      <c r="L158" s="134"/>
      <c r="M158" s="54"/>
      <c r="N158" s="134"/>
      <c r="O158" s="137"/>
      <c r="P158" s="138"/>
      <c r="Q158" s="138"/>
      <c r="R158" s="138"/>
      <c r="S158" s="95" t="str">
        <f>RIGHT(B157,6)</f>
        <v>-QOM32</v>
      </c>
      <c r="T158" s="98">
        <f t="shared" si="47"/>
        <v>0</v>
      </c>
      <c r="U158" s="98">
        <f>Sheet1!L146</f>
        <v>0</v>
      </c>
      <c r="V158" s="98">
        <f t="shared" si="48"/>
        <v>0</v>
      </c>
      <c r="W158" s="98">
        <f t="shared" si="49"/>
        <v>0</v>
      </c>
      <c r="X158" s="98">
        <f>Sheet1!M146</f>
        <v>0</v>
      </c>
      <c r="Y158" s="119" t="str">
        <f t="shared" si="50"/>
        <v/>
      </c>
      <c r="Z158" s="130"/>
      <c r="AA158" s="130"/>
      <c r="AB158" s="141"/>
      <c r="AC158" s="141"/>
    </row>
    <row r="159" spans="1:31" ht="13.15" customHeight="1" x14ac:dyDescent="0.3">
      <c r="A159" s="114">
        <f>A157+1</f>
        <v>72</v>
      </c>
      <c r="B159" s="132" t="str">
        <f>_xlfn.REGEXREPLACE(RIGHT(LEFT(RTD("cqg.rtd",,"ContractData",$A$5&amp;A159,"LongDescription"),51),15),"1\*","")</f>
        <v>QOM32-QON32</v>
      </c>
      <c r="C159" s="13"/>
      <c r="D159" s="13"/>
      <c r="E159" s="13"/>
      <c r="F159" s="133">
        <f>IF(B159="","",RTD("cqg.rtd",,"ContractData",$A$5&amp;A159,"ExpirationDate",,"D"))</f>
        <v>48334</v>
      </c>
      <c r="G159" s="134">
        <f ca="1">F159-$A$1</f>
        <v>2178</v>
      </c>
      <c r="H159" s="82"/>
      <c r="I159" s="83"/>
      <c r="J159" s="139">
        <f>K159</f>
        <v>0</v>
      </c>
      <c r="K159" s="135">
        <f>RTD("cqg.rtd", ,"ContractData", $A$5&amp;A159, "T_CVol")</f>
        <v>0</v>
      </c>
      <c r="L159" s="134" t="str">
        <f xml:space="preserve"> RTD("cqg.rtd",,"StudyData", $A$5&amp;A159, "MA", "InputChoice=ContractVol,MAType=Sim,Period="&amp;$L$4&amp;"", "MA",,,"all",,,,"T")</f>
        <v/>
      </c>
      <c r="M159" s="54">
        <f>IF(K159&gt;L159,1,0)</f>
        <v>0</v>
      </c>
      <c r="N159" s="134">
        <f>RTD("cqg.rtd", ,"ContractData", $A$5&amp;A159, "Y_CVol")</f>
        <v>0</v>
      </c>
      <c r="O159" s="137" t="str">
        <f>IF(ISERROR(K159/N159),"",K159/N159)</f>
        <v/>
      </c>
      <c r="P159" s="138" t="str">
        <f xml:space="preserve"> RTD("cqg.rtd",,"StudyData", "(MA("&amp;$A$5&amp;A159&amp;",Period:="&amp;$Q$5&amp;",MAType:=Sim,InputChoice:=ContractVol) when LocalYear("&amp;$A$5&amp;A159&amp;")="&amp;$R$5&amp;" And (LocalMonth("&amp;$A$5&amp;A159&amp;")="&amp;$P$4&amp;" And LocalDay("&amp;$A$5&amp;A159&amp;")="&amp;$Q$4&amp;" ))", "Bar", "", "Close","D", "0", "all", "", "","False",,)</f>
        <v/>
      </c>
      <c r="Q159" s="138"/>
      <c r="R159" s="138"/>
      <c r="S159" s="94" t="str">
        <f>LEFT(B159,6)</f>
        <v>QOM32-</v>
      </c>
      <c r="T159" s="97">
        <f t="shared" si="47"/>
        <v>0</v>
      </c>
      <c r="U159" s="99">
        <f>Sheet1!F148</f>
        <v>0</v>
      </c>
      <c r="V159" s="99">
        <f t="shared" si="48"/>
        <v>0</v>
      </c>
      <c r="W159" s="99">
        <f t="shared" si="49"/>
        <v>0</v>
      </c>
      <c r="X159" s="99">
        <f>Sheet1!G148</f>
        <v>0</v>
      </c>
      <c r="Y159" s="120" t="str">
        <f t="shared" si="50"/>
        <v/>
      </c>
      <c r="Z159" s="130">
        <f>IF(RTD("cqg.rtd",,"StudyData",$A$5&amp;A159,"Vol","VolType=Exchange,CoCType=Contract","Vol",$Z$4,"0","ALL",,,"TRUE","T")="",0,RTD("cqg.rtd",,"StudyData",$A$5&amp;A159,"Vol","VolType=Exchange,CoCType=Contract","Vol",$Z$4,"0","ALL",,,"TRUE","T"))</f>
        <v>0</v>
      </c>
      <c r="AA159" s="130">
        <f ca="1">IF(B159="","",RTD("cqg.rtd",,"StudyData","Vol("&amp;$A$5&amp;A159&amp;") when (LocalDay("&amp;$A$5&amp;A159&amp;")="&amp;$C$1&amp;" and LocalHour("&amp;$A$5&amp;A159&amp;")="&amp;$E$1&amp;" and LocalMinute("&amp;$A$5&amp;$A159&amp;")="&amp;$F$1&amp;")","Bar",,"Vol",$Z$4,"0"))</f>
        <v>0</v>
      </c>
      <c r="AB159" s="141" t="str">
        <f>B159</f>
        <v>QOM32-QON32</v>
      </c>
      <c r="AC159" s="141"/>
    </row>
    <row r="160" spans="1:31" ht="13.15" customHeight="1" x14ac:dyDescent="0.3">
      <c r="A160" s="114"/>
      <c r="B160" s="131"/>
      <c r="C160" s="13"/>
      <c r="D160" s="13"/>
      <c r="E160" s="13"/>
      <c r="F160" s="133"/>
      <c r="G160" s="134"/>
      <c r="H160" s="82"/>
      <c r="I160" s="83"/>
      <c r="J160" s="140"/>
      <c r="K160" s="136"/>
      <c r="L160" s="134"/>
      <c r="M160" s="54"/>
      <c r="N160" s="134"/>
      <c r="O160" s="137"/>
      <c r="P160" s="138"/>
      <c r="Q160" s="138"/>
      <c r="R160" s="138"/>
      <c r="S160" s="95" t="str">
        <f>RIGHT(B159,6)</f>
        <v>-QON32</v>
      </c>
      <c r="T160" s="98">
        <f t="shared" si="47"/>
        <v>0</v>
      </c>
      <c r="U160" s="100">
        <f>Sheet1!L148</f>
        <v>0</v>
      </c>
      <c r="V160" s="100">
        <f t="shared" si="48"/>
        <v>0</v>
      </c>
      <c r="W160" s="100">
        <f t="shared" si="49"/>
        <v>0</v>
      </c>
      <c r="X160" s="100">
        <f>Sheet1!M148</f>
        <v>0</v>
      </c>
      <c r="Y160" s="120" t="str">
        <f t="shared" si="50"/>
        <v/>
      </c>
      <c r="Z160" s="130"/>
      <c r="AA160" s="130"/>
      <c r="AB160" s="141"/>
      <c r="AC160" s="141"/>
    </row>
    <row r="161" spans="1:31" ht="6" customHeight="1" x14ac:dyDescent="0.3">
      <c r="A161" s="114"/>
      <c r="B161" s="20"/>
      <c r="C161" s="4"/>
      <c r="D161" s="4"/>
      <c r="E161" s="4"/>
      <c r="F161" s="39"/>
      <c r="G161" s="58"/>
      <c r="H161" s="58"/>
      <c r="I161" s="58"/>
      <c r="J161" s="58"/>
      <c r="K161" s="50"/>
      <c r="L161" s="50"/>
      <c r="M161" s="51"/>
      <c r="N161" s="50"/>
      <c r="O161" s="52"/>
      <c r="P161" s="53"/>
      <c r="Q161" s="53"/>
      <c r="R161" s="53"/>
      <c r="S161" s="35"/>
      <c r="T161" s="4"/>
      <c r="U161" s="11"/>
      <c r="V161" s="11"/>
      <c r="W161" s="11"/>
      <c r="X161" s="11"/>
      <c r="Y161" s="68"/>
      <c r="Z161" s="59"/>
      <c r="AA161" s="123"/>
      <c r="AB161" s="125"/>
      <c r="AC161" s="124"/>
      <c r="AD161" s="15"/>
      <c r="AE161" s="14"/>
    </row>
    <row r="162" spans="1:31" ht="13.15" customHeight="1" x14ac:dyDescent="0.3">
      <c r="A162" s="114">
        <f>A159+1</f>
        <v>73</v>
      </c>
      <c r="B162" s="132" t="str">
        <f>_xlfn.REGEXREPLACE(RIGHT(LEFT(RTD("cqg.rtd",,"ContractData",$A$5&amp;A162,"LongDescription"),51),15),"1\*","")</f>
        <v>QON32-QOQ32</v>
      </c>
      <c r="C162" s="13"/>
      <c r="D162" s="13"/>
      <c r="E162" s="13"/>
      <c r="F162" s="133">
        <f>IF(B162="","",RTD("cqg.rtd",,"ContractData",$A$5&amp;A162,"ExpirationDate",,"D"))</f>
        <v>48365</v>
      </c>
      <c r="G162" s="134">
        <f ca="1">F162-$A$1</f>
        <v>2209</v>
      </c>
      <c r="H162" s="82"/>
      <c r="I162" s="83"/>
      <c r="J162" s="139">
        <f>K162</f>
        <v>0</v>
      </c>
      <c r="K162" s="135">
        <f>RTD("cqg.rtd", ,"ContractData", $A$5&amp;A162, "T_CVol")</f>
        <v>0</v>
      </c>
      <c r="L162" s="134" t="str">
        <f xml:space="preserve"> RTD("cqg.rtd",,"StudyData", $A$5&amp;A162, "MA", "InputChoice=ContractVol,MAType=Sim,Period="&amp;$L$4&amp;"", "MA",,,"all",,,,"T")</f>
        <v/>
      </c>
      <c r="M162" s="54">
        <f>IF(K162&gt;L162,1,0)</f>
        <v>0</v>
      </c>
      <c r="N162" s="134">
        <f>RTD("cqg.rtd", ,"ContractData", $A$5&amp;A162, "Y_CVol")</f>
        <v>0</v>
      </c>
      <c r="O162" s="137" t="str">
        <f>IF(ISERROR(K162/N162),"",K162/N162)</f>
        <v/>
      </c>
      <c r="P162" s="138" t="str">
        <f xml:space="preserve"> RTD("cqg.rtd",,"StudyData", "(MA("&amp;$A$5&amp;A162&amp;",Period:="&amp;$Q$5&amp;",MAType:=Sim,InputChoice:=ContractVol) when LocalYear("&amp;$A$5&amp;A162&amp;")="&amp;$R$5&amp;" And (LocalMonth("&amp;$A$5&amp;A162&amp;")="&amp;$P$4&amp;" And LocalDay("&amp;$A$5&amp;A162&amp;")="&amp;$Q$4&amp;" ))", "Bar", "", "Close","D", "0", "all", "", "","False",,)</f>
        <v/>
      </c>
      <c r="Q162" s="138"/>
      <c r="R162" s="138"/>
      <c r="S162" s="36" t="str">
        <f>LEFT(B162,6)</f>
        <v>QON32-</v>
      </c>
      <c r="T162" s="64">
        <f t="shared" ref="T162:T175" si="51">U162</f>
        <v>0</v>
      </c>
      <c r="U162" s="64">
        <f>Sheet1!F150</f>
        <v>0</v>
      </c>
      <c r="V162" s="64">
        <f t="shared" ref="V162:V175" si="52">IFERROR(U162-X162,"")</f>
        <v>0</v>
      </c>
      <c r="W162" s="64">
        <f t="shared" ref="W162:W175" si="53">V162</f>
        <v>0</v>
      </c>
      <c r="X162" s="64">
        <f>Sheet1!G150</f>
        <v>0</v>
      </c>
      <c r="Y162" s="119" t="str">
        <f t="shared" ref="Y162:Y175" si="54">IF(ISERROR(U162/X162),"",U162/X162)</f>
        <v/>
      </c>
      <c r="Z162" s="130">
        <f>IF(RTD("cqg.rtd",,"StudyData",$A$5&amp;A162,"Vol","VolType=Exchange,CoCType=Contract","Vol",$Z$4,"0","ALL",,,"TRUE","T")="",0,RTD("cqg.rtd",,"StudyData",$A$5&amp;A162,"Vol","VolType=Exchange,CoCType=Contract","Vol",$Z$4,"0","ALL",,,"TRUE","T"))</f>
        <v>0</v>
      </c>
      <c r="AA162" s="130">
        <f ca="1">IF(B162="","",RTD("cqg.rtd",,"StudyData","Vol("&amp;$A$5&amp;A162&amp;") when (LocalDay("&amp;$A$5&amp;A162&amp;")="&amp;$C$1&amp;" and LocalHour("&amp;$A$5&amp;A162&amp;")="&amp;$E$1&amp;" and LocalMinute("&amp;$A$5&amp;$A162&amp;")="&amp;$F$1&amp;")","Bar",,"Vol",$Z$4,"0"))</f>
        <v>0</v>
      </c>
      <c r="AB162" s="131" t="str">
        <f>B162</f>
        <v>QON32-QOQ32</v>
      </c>
      <c r="AC162" s="131"/>
    </row>
    <row r="163" spans="1:31" ht="13.15" customHeight="1" x14ac:dyDescent="0.3">
      <c r="A163" s="114"/>
      <c r="B163" s="131"/>
      <c r="C163" s="13"/>
      <c r="D163" s="13"/>
      <c r="E163" s="13"/>
      <c r="F163" s="133"/>
      <c r="G163" s="134"/>
      <c r="H163" s="82"/>
      <c r="I163" s="83"/>
      <c r="J163" s="140"/>
      <c r="K163" s="136"/>
      <c r="L163" s="134"/>
      <c r="M163" s="54"/>
      <c r="N163" s="134"/>
      <c r="O163" s="137"/>
      <c r="P163" s="138"/>
      <c r="Q163" s="138"/>
      <c r="R163" s="138"/>
      <c r="S163" s="34" t="str">
        <f>RIGHT(B162,6)</f>
        <v>-QOQ32</v>
      </c>
      <c r="T163" s="65">
        <f t="shared" si="51"/>
        <v>0</v>
      </c>
      <c r="U163" s="65">
        <f>Sheet1!L150</f>
        <v>0</v>
      </c>
      <c r="V163" s="65">
        <f t="shared" si="52"/>
        <v>0</v>
      </c>
      <c r="W163" s="65">
        <f t="shared" si="53"/>
        <v>0</v>
      </c>
      <c r="X163" s="65">
        <f>Sheet1!M150</f>
        <v>0</v>
      </c>
      <c r="Y163" s="119" t="str">
        <f t="shared" si="54"/>
        <v/>
      </c>
      <c r="Z163" s="130"/>
      <c r="AA163" s="130"/>
      <c r="AB163" s="131"/>
      <c r="AC163" s="131"/>
    </row>
    <row r="164" spans="1:31" ht="13.15" customHeight="1" x14ac:dyDescent="0.3">
      <c r="A164" s="114">
        <f>A162+1</f>
        <v>74</v>
      </c>
      <c r="B164" s="132" t="str">
        <f>_xlfn.REGEXREPLACE(RIGHT(LEFT(RTD("cqg.rtd",,"ContractData",$A$5&amp;A164,"LongDescription"),51),15),"1\*","")</f>
        <v>QOQ32-QOU32</v>
      </c>
      <c r="C164" s="13"/>
      <c r="D164" s="13"/>
      <c r="E164" s="13"/>
      <c r="F164" s="133">
        <f>IF(B164="","",RTD("cqg.rtd",,"ContractData",$A$5&amp;A164,"ExpirationDate",,"D"))</f>
        <v>48395</v>
      </c>
      <c r="G164" s="134">
        <f ca="1">F164-$A$1</f>
        <v>2239</v>
      </c>
      <c r="H164" s="82"/>
      <c r="I164" s="83"/>
      <c r="J164" s="139">
        <f>K164</f>
        <v>0</v>
      </c>
      <c r="K164" s="135">
        <f>RTD("cqg.rtd", ,"ContractData", $A$5&amp;A164, "T_CVol")</f>
        <v>0</v>
      </c>
      <c r="L164" s="134" t="str">
        <f xml:space="preserve"> RTD("cqg.rtd",,"StudyData", $A$5&amp;A164, "MA", "InputChoice=ContractVol,MAType=Sim,Period="&amp;$L$4&amp;"", "MA",,,"all",,,,"T")</f>
        <v/>
      </c>
      <c r="M164" s="54">
        <f>IF(K164&gt;L164,1,0)</f>
        <v>0</v>
      </c>
      <c r="N164" s="134">
        <f>RTD("cqg.rtd", ,"ContractData", $A$5&amp;A164, "Y_CVol")</f>
        <v>0</v>
      </c>
      <c r="O164" s="137" t="str">
        <f>IF(ISERROR(K164/N164),"",K164/N164)</f>
        <v/>
      </c>
      <c r="P164" s="138" t="str">
        <f xml:space="preserve"> RTD("cqg.rtd",,"StudyData", "(MA("&amp;$A$5&amp;A164&amp;",Period:="&amp;$Q$5&amp;",MAType:=Sim,InputChoice:=ContractVol) when LocalYear("&amp;$A$5&amp;A164&amp;")="&amp;$R$5&amp;" And (LocalMonth("&amp;$A$5&amp;A164&amp;")="&amp;$P$4&amp;" And LocalDay("&amp;$A$5&amp;A164&amp;")="&amp;$Q$4&amp;" ))", "Bar", "", "Close","D", "0", "all", "", "","False",,)</f>
        <v/>
      </c>
      <c r="Q164" s="138"/>
      <c r="R164" s="138"/>
      <c r="S164" s="36" t="str">
        <f>LEFT(B164,6)</f>
        <v>QOQ32-</v>
      </c>
      <c r="T164" s="64">
        <f t="shared" si="51"/>
        <v>0</v>
      </c>
      <c r="U164" s="69">
        <f>Sheet1!F152</f>
        <v>0</v>
      </c>
      <c r="V164" s="69">
        <f t="shared" si="52"/>
        <v>0</v>
      </c>
      <c r="W164" s="69">
        <f t="shared" si="53"/>
        <v>0</v>
      </c>
      <c r="X164" s="69">
        <f>Sheet1!G152</f>
        <v>0</v>
      </c>
      <c r="Y164" s="120" t="str">
        <f t="shared" si="54"/>
        <v/>
      </c>
      <c r="Z164" s="130">
        <f>IF(RTD("cqg.rtd",,"StudyData",$A$5&amp;A164,"Vol","VolType=Exchange,CoCType=Contract","Vol",$Z$4,"0","ALL",,,"TRUE","T")="",0,RTD("cqg.rtd",,"StudyData",$A$5&amp;A164,"Vol","VolType=Exchange,CoCType=Contract","Vol",$Z$4,"0","ALL",,,"TRUE","T"))</f>
        <v>0</v>
      </c>
      <c r="AA164" s="130">
        <f ca="1">IF(B164="","",RTD("cqg.rtd",,"StudyData","Vol("&amp;$A$5&amp;A164&amp;") when (LocalDay("&amp;$A$5&amp;A164&amp;")="&amp;$C$1&amp;" and LocalHour("&amp;$A$5&amp;A164&amp;")="&amp;$E$1&amp;" and LocalMinute("&amp;$A$5&amp;$A164&amp;")="&amp;$F$1&amp;")","Bar",,"Vol",$Z$4,"0"))</f>
        <v>0</v>
      </c>
      <c r="AB164" s="131" t="str">
        <f>B164</f>
        <v>QOQ32-QOU32</v>
      </c>
      <c r="AC164" s="131"/>
    </row>
    <row r="165" spans="1:31" ht="13.15" customHeight="1" x14ac:dyDescent="0.3">
      <c r="A165" s="114"/>
      <c r="B165" s="131"/>
      <c r="C165" s="13"/>
      <c r="D165" s="13"/>
      <c r="E165" s="13"/>
      <c r="F165" s="133"/>
      <c r="G165" s="134"/>
      <c r="H165" s="82"/>
      <c r="I165" s="83"/>
      <c r="J165" s="140"/>
      <c r="K165" s="136"/>
      <c r="L165" s="134"/>
      <c r="M165" s="54"/>
      <c r="N165" s="134"/>
      <c r="O165" s="137"/>
      <c r="P165" s="138"/>
      <c r="Q165" s="138"/>
      <c r="R165" s="138"/>
      <c r="S165" s="34" t="str">
        <f>RIGHT(B164,6)</f>
        <v>-QOU32</v>
      </c>
      <c r="T165" s="65">
        <f t="shared" si="51"/>
        <v>0</v>
      </c>
      <c r="U165" s="70">
        <f>Sheet1!L152</f>
        <v>0</v>
      </c>
      <c r="V165" s="70">
        <f t="shared" si="52"/>
        <v>0</v>
      </c>
      <c r="W165" s="70">
        <f t="shared" si="53"/>
        <v>0</v>
      </c>
      <c r="X165" s="70">
        <f>Sheet1!M152</f>
        <v>0</v>
      </c>
      <c r="Y165" s="120" t="str">
        <f t="shared" si="54"/>
        <v/>
      </c>
      <c r="Z165" s="130"/>
      <c r="AA165" s="130"/>
      <c r="AB165" s="131"/>
      <c r="AC165" s="131"/>
    </row>
    <row r="166" spans="1:31" ht="13.15" customHeight="1" x14ac:dyDescent="0.3">
      <c r="A166" s="114">
        <f>A164+1</f>
        <v>75</v>
      </c>
      <c r="B166" s="132" t="str">
        <f>_xlfn.REGEXREPLACE(RIGHT(LEFT(RTD("cqg.rtd",,"ContractData",$A$5&amp;A166,"LongDescription"),51),15),"1\*","")</f>
        <v>QOU32-QOV32</v>
      </c>
      <c r="C166" s="13"/>
      <c r="D166" s="13"/>
      <c r="E166" s="13"/>
      <c r="F166" s="133">
        <f>IF(B166="","",RTD("cqg.rtd",,"ContractData",$A$5&amp;A166,"ExpirationDate",,"D"))</f>
        <v>48425</v>
      </c>
      <c r="G166" s="134">
        <f ca="1">F166-$A$1</f>
        <v>2269</v>
      </c>
      <c r="H166" s="82"/>
      <c r="I166" s="83"/>
      <c r="J166" s="139">
        <f>K166</f>
        <v>0</v>
      </c>
      <c r="K166" s="135">
        <f>RTD("cqg.rtd", ,"ContractData", $A$5&amp;A166, "T_CVol")</f>
        <v>0</v>
      </c>
      <c r="L166" s="134" t="str">
        <f xml:space="preserve"> RTD("cqg.rtd",,"StudyData", $A$5&amp;A166, "MA", "InputChoice=ContractVol,MAType=Sim,Period="&amp;$L$4&amp;"", "MA",,,"all",,,,"T")</f>
        <v/>
      </c>
      <c r="M166" s="54">
        <f>IF(K166&gt;L166,1,0)</f>
        <v>0</v>
      </c>
      <c r="N166" s="134">
        <f>RTD("cqg.rtd", ,"ContractData", $A$5&amp;A166, "Y_CVol")</f>
        <v>0</v>
      </c>
      <c r="O166" s="137" t="str">
        <f>IF(ISERROR(K166/N166),"",K166/N166)</f>
        <v/>
      </c>
      <c r="P166" s="138" t="str">
        <f xml:space="preserve"> RTD("cqg.rtd",,"StudyData", "(MA("&amp;$A$5&amp;A166&amp;",Period:="&amp;$Q$5&amp;",MAType:=Sim,InputChoice:=ContractVol) when LocalYear("&amp;$A$5&amp;A166&amp;")="&amp;$R$5&amp;" And (LocalMonth("&amp;$A$5&amp;A166&amp;")="&amp;$P$4&amp;" And LocalDay("&amp;$A$5&amp;A166&amp;")="&amp;$Q$4&amp;" ))", "Bar", "", "Close","D", "0", "all", "", "","False",,)</f>
        <v/>
      </c>
      <c r="Q166" s="138"/>
      <c r="R166" s="138"/>
      <c r="S166" s="36" t="str">
        <f>LEFT(B166,6)</f>
        <v>QOU32-</v>
      </c>
      <c r="T166" s="64">
        <f t="shared" si="51"/>
        <v>0</v>
      </c>
      <c r="U166" s="64">
        <f>Sheet1!F154</f>
        <v>0</v>
      </c>
      <c r="V166" s="64">
        <f t="shared" si="52"/>
        <v>0</v>
      </c>
      <c r="W166" s="64">
        <f t="shared" si="53"/>
        <v>0</v>
      </c>
      <c r="X166" s="64">
        <f>Sheet1!G154</f>
        <v>0</v>
      </c>
      <c r="Y166" s="119" t="str">
        <f t="shared" si="54"/>
        <v/>
      </c>
      <c r="Z166" s="130">
        <f>IF(RTD("cqg.rtd",,"StudyData",$A$5&amp;A166,"Vol","VolType=Exchange,CoCType=Contract","Vol",$Z$4,"0","ALL",,,"TRUE","T")="",0,RTD("cqg.rtd",,"StudyData",$A$5&amp;A166,"Vol","VolType=Exchange,CoCType=Contract","Vol",$Z$4,"0","ALL",,,"TRUE","T"))</f>
        <v>0</v>
      </c>
      <c r="AA166" s="130">
        <f ca="1">IF(B166="","",RTD("cqg.rtd",,"StudyData","Vol("&amp;$A$5&amp;A166&amp;") when (LocalDay("&amp;$A$5&amp;A166&amp;")="&amp;$C$1&amp;" and LocalHour("&amp;$A$5&amp;A166&amp;")="&amp;$E$1&amp;" and LocalMinute("&amp;$A$5&amp;$A166&amp;")="&amp;$F$1&amp;")","Bar",,"Vol",$Z$4,"0"))</f>
        <v>0</v>
      </c>
      <c r="AB166" s="131" t="str">
        <f>B166</f>
        <v>QOU32-QOV32</v>
      </c>
      <c r="AC166" s="131"/>
    </row>
    <row r="167" spans="1:31" ht="13.15" customHeight="1" x14ac:dyDescent="0.3">
      <c r="A167" s="114"/>
      <c r="B167" s="131"/>
      <c r="C167" s="13"/>
      <c r="D167" s="13"/>
      <c r="E167" s="13"/>
      <c r="F167" s="133"/>
      <c r="G167" s="134"/>
      <c r="H167" s="82"/>
      <c r="I167" s="83"/>
      <c r="J167" s="140"/>
      <c r="K167" s="136"/>
      <c r="L167" s="134"/>
      <c r="M167" s="54"/>
      <c r="N167" s="134"/>
      <c r="O167" s="137"/>
      <c r="P167" s="138"/>
      <c r="Q167" s="138"/>
      <c r="R167" s="138"/>
      <c r="S167" s="34" t="str">
        <f>RIGHT(B166,6)</f>
        <v>-QOV32</v>
      </c>
      <c r="T167" s="65">
        <f t="shared" si="51"/>
        <v>0</v>
      </c>
      <c r="U167" s="65">
        <f>Sheet1!L154</f>
        <v>0</v>
      </c>
      <c r="V167" s="65">
        <f t="shared" si="52"/>
        <v>0</v>
      </c>
      <c r="W167" s="65">
        <f t="shared" si="53"/>
        <v>0</v>
      </c>
      <c r="X167" s="65">
        <f>Sheet1!M154</f>
        <v>0</v>
      </c>
      <c r="Y167" s="119" t="str">
        <f t="shared" si="54"/>
        <v/>
      </c>
      <c r="Z167" s="130"/>
      <c r="AA167" s="130"/>
      <c r="AB167" s="131"/>
      <c r="AC167" s="131"/>
    </row>
    <row r="168" spans="1:31" ht="13.15" customHeight="1" x14ac:dyDescent="0.3">
      <c r="A168" s="114">
        <f>A166+1</f>
        <v>76</v>
      </c>
      <c r="B168" s="132" t="str">
        <f>_xlfn.REGEXREPLACE(RIGHT(LEFT(RTD("cqg.rtd",,"ContractData",$A$5&amp;A168,"LongDescription"),51),15),"1\*","")</f>
        <v>QOV32-QOX32</v>
      </c>
      <c r="C168" s="13"/>
      <c r="D168" s="13"/>
      <c r="E168" s="13"/>
      <c r="F168" s="133">
        <f>IF(B168="","",RTD("cqg.rtd",,"ContractData",$A$5&amp;A168,"ExpirationDate",,"D"))</f>
        <v>48457</v>
      </c>
      <c r="G168" s="134">
        <f ca="1">F168-$A$1</f>
        <v>2301</v>
      </c>
      <c r="H168" s="82"/>
      <c r="I168" s="83"/>
      <c r="J168" s="139">
        <f>K168</f>
        <v>0</v>
      </c>
      <c r="K168" s="135">
        <f>RTD("cqg.rtd", ,"ContractData", $A$5&amp;A168, "T_CVol")</f>
        <v>0</v>
      </c>
      <c r="L168" s="134" t="str">
        <f xml:space="preserve"> RTD("cqg.rtd",,"StudyData", $A$5&amp;A168, "MA", "InputChoice=ContractVol,MAType=Sim,Period="&amp;$L$4&amp;"", "MA",,,"all",,,,"T")</f>
        <v/>
      </c>
      <c r="M168" s="54">
        <f>IF(K168&gt;L168,1,0)</f>
        <v>0</v>
      </c>
      <c r="N168" s="134">
        <f>RTD("cqg.rtd", ,"ContractData", $A$5&amp;A168, "Y_CVol")</f>
        <v>0</v>
      </c>
      <c r="O168" s="137" t="str">
        <f>IF(ISERROR(K168/N168),"",K168/N168)</f>
        <v/>
      </c>
      <c r="P168" s="138" t="str">
        <f xml:space="preserve"> RTD("cqg.rtd",,"StudyData", "(MA("&amp;$A$5&amp;A168&amp;",Period:="&amp;$Q$5&amp;",MAType:=Sim,InputChoice:=ContractVol) when LocalYear("&amp;$A$5&amp;A168&amp;")="&amp;$R$5&amp;" And (LocalMonth("&amp;$A$5&amp;A168&amp;")="&amp;$P$4&amp;" And LocalDay("&amp;$A$5&amp;A168&amp;")="&amp;$Q$4&amp;" ))", "Bar", "", "Close","D", "0", "all", "", "","False",,)</f>
        <v/>
      </c>
      <c r="Q168" s="138"/>
      <c r="R168" s="138"/>
      <c r="S168" s="36" t="str">
        <f>LEFT(B168,6)</f>
        <v>QOV32-</v>
      </c>
      <c r="T168" s="64">
        <f t="shared" si="51"/>
        <v>0</v>
      </c>
      <c r="U168" s="69">
        <f>Sheet1!F156</f>
        <v>0</v>
      </c>
      <c r="V168" s="69">
        <f t="shared" si="52"/>
        <v>0</v>
      </c>
      <c r="W168" s="69">
        <f t="shared" si="53"/>
        <v>0</v>
      </c>
      <c r="X168" s="69">
        <f>Sheet1!G156</f>
        <v>0</v>
      </c>
      <c r="Y168" s="120" t="str">
        <f t="shared" si="54"/>
        <v/>
      </c>
      <c r="Z168" s="130">
        <f>IF(RTD("cqg.rtd",,"StudyData",$A$5&amp;A168,"Vol","VolType=Exchange,CoCType=Contract","Vol",$Z$4,"0","ALL",,,"TRUE","T")="",0,RTD("cqg.rtd",,"StudyData",$A$5&amp;A168,"Vol","VolType=Exchange,CoCType=Contract","Vol",$Z$4,"0","ALL",,,"TRUE","T"))</f>
        <v>0</v>
      </c>
      <c r="AA168" s="130">
        <f ca="1">IF(B168="","",RTD("cqg.rtd",,"StudyData","Vol("&amp;$A$5&amp;A168&amp;") when (LocalDay("&amp;$A$5&amp;A168&amp;")="&amp;$C$1&amp;" and LocalHour("&amp;$A$5&amp;A168&amp;")="&amp;$E$1&amp;" and LocalMinute("&amp;$A$5&amp;$A168&amp;")="&amp;$F$1&amp;")","Bar",,"Vol",$Z$4,"0"))</f>
        <v>0</v>
      </c>
      <c r="AB168" s="131" t="str">
        <f>B168</f>
        <v>QOV32-QOX32</v>
      </c>
      <c r="AC168" s="131"/>
    </row>
    <row r="169" spans="1:31" ht="13.15" customHeight="1" x14ac:dyDescent="0.3">
      <c r="A169" s="114"/>
      <c r="B169" s="131"/>
      <c r="C169" s="13"/>
      <c r="D169" s="13"/>
      <c r="E169" s="13"/>
      <c r="F169" s="133"/>
      <c r="G169" s="134"/>
      <c r="H169" s="82"/>
      <c r="I169" s="83"/>
      <c r="J169" s="140"/>
      <c r="K169" s="136"/>
      <c r="L169" s="134"/>
      <c r="M169" s="54"/>
      <c r="N169" s="134"/>
      <c r="O169" s="137"/>
      <c r="P169" s="138"/>
      <c r="Q169" s="138"/>
      <c r="R169" s="138"/>
      <c r="S169" s="34" t="str">
        <f>RIGHT(B168,6)</f>
        <v>-QOX32</v>
      </c>
      <c r="T169" s="65">
        <f t="shared" si="51"/>
        <v>0</v>
      </c>
      <c r="U169" s="70">
        <f>Sheet1!L156</f>
        <v>0</v>
      </c>
      <c r="V169" s="70">
        <f t="shared" si="52"/>
        <v>0</v>
      </c>
      <c r="W169" s="70">
        <f t="shared" si="53"/>
        <v>0</v>
      </c>
      <c r="X169" s="70">
        <f>Sheet1!M156</f>
        <v>0</v>
      </c>
      <c r="Y169" s="120" t="str">
        <f t="shared" si="54"/>
        <v/>
      </c>
      <c r="Z169" s="130"/>
      <c r="AA169" s="130"/>
      <c r="AB169" s="131"/>
      <c r="AC169" s="131"/>
    </row>
    <row r="170" spans="1:31" ht="13.15" customHeight="1" x14ac:dyDescent="0.3">
      <c r="A170" s="114">
        <f>A168+1</f>
        <v>77</v>
      </c>
      <c r="B170" s="132" t="str">
        <f>_xlfn.REGEXREPLACE(RIGHT(LEFT(RTD("cqg.rtd",,"ContractData",$A$5&amp;A170,"LongDescription"),51),15),"1\*","")</f>
        <v>QOX32-QOZ32</v>
      </c>
      <c r="C170" s="13"/>
      <c r="D170" s="13"/>
      <c r="E170" s="13"/>
      <c r="F170" s="133">
        <f>IF(B170="","",RTD("cqg.rtd",,"ContractData",$A$5&amp;A170,"ExpirationDate",,"D"))</f>
        <v>48487</v>
      </c>
      <c r="G170" s="134">
        <f ca="1">F170-$A$1</f>
        <v>2331</v>
      </c>
      <c r="H170" s="82"/>
      <c r="I170" s="83"/>
      <c r="J170" s="139">
        <f>K170</f>
        <v>0</v>
      </c>
      <c r="K170" s="135">
        <f>RTD("cqg.rtd", ,"ContractData", $A$5&amp;A170, "T_CVol")</f>
        <v>0</v>
      </c>
      <c r="L170" s="134" t="str">
        <f xml:space="preserve"> RTD("cqg.rtd",,"StudyData", $A$5&amp;A170, "MA", "InputChoice=ContractVol,MAType=Sim,Period="&amp;$L$4&amp;"", "MA",,,"all",,,,"T")</f>
        <v/>
      </c>
      <c r="M170" s="54">
        <f>IF(K170&gt;L170,1,0)</f>
        <v>0</v>
      </c>
      <c r="N170" s="134">
        <f>RTD("cqg.rtd", ,"ContractData", $A$5&amp;A170, "Y_CVol")</f>
        <v>0</v>
      </c>
      <c r="O170" s="137" t="str">
        <f>IF(ISERROR(K170/N170),"",K170/N170)</f>
        <v/>
      </c>
      <c r="P170" s="138" t="str">
        <f xml:space="preserve"> RTD("cqg.rtd",,"StudyData", "(MA("&amp;$A$5&amp;A170&amp;",Period:="&amp;$Q$5&amp;",MAType:=Sim,InputChoice:=ContractVol) when LocalYear("&amp;$A$5&amp;A170&amp;")="&amp;$R$5&amp;" And (LocalMonth("&amp;$A$5&amp;A170&amp;")="&amp;$P$4&amp;" And LocalDay("&amp;$A$5&amp;A170&amp;")="&amp;$Q$4&amp;" ))", "Bar", "", "Close","D", "0", "all", "", "","False",,)</f>
        <v/>
      </c>
      <c r="Q170" s="138"/>
      <c r="R170" s="138"/>
      <c r="S170" s="36" t="str">
        <f>LEFT(B170,6)</f>
        <v>QOX32-</v>
      </c>
      <c r="T170" s="64">
        <f t="shared" si="51"/>
        <v>0</v>
      </c>
      <c r="U170" s="64">
        <f>Sheet1!F158</f>
        <v>0</v>
      </c>
      <c r="V170" s="64">
        <f t="shared" si="52"/>
        <v>0</v>
      </c>
      <c r="W170" s="64">
        <f t="shared" si="53"/>
        <v>0</v>
      </c>
      <c r="X170" s="64">
        <f>Sheet1!G158</f>
        <v>0</v>
      </c>
      <c r="Y170" s="119" t="str">
        <f t="shared" si="54"/>
        <v/>
      </c>
      <c r="Z170" s="130">
        <f>IF(RTD("cqg.rtd",,"StudyData",$A$5&amp;A170,"Vol","VolType=Exchange,CoCType=Contract","Vol",$Z$4,"0","ALL",,,"TRUE","T")="",0,RTD("cqg.rtd",,"StudyData",$A$5&amp;A170,"Vol","VolType=Exchange,CoCType=Contract","Vol",$Z$4,"0","ALL",,,"TRUE","T"))</f>
        <v>0</v>
      </c>
      <c r="AA170" s="130">
        <f ca="1">IF(B170="","",RTD("cqg.rtd",,"StudyData","Vol("&amp;$A$5&amp;A170&amp;") when (LocalDay("&amp;$A$5&amp;A170&amp;")="&amp;$C$1&amp;" and LocalHour("&amp;$A$5&amp;A170&amp;")="&amp;$E$1&amp;" and LocalMinute("&amp;$A$5&amp;$A170&amp;")="&amp;$F$1&amp;")","Bar",,"Vol",$Z$4,"0"))</f>
        <v>0</v>
      </c>
      <c r="AB170" s="131" t="str">
        <f>B170</f>
        <v>QOX32-QOZ32</v>
      </c>
      <c r="AC170" s="131"/>
    </row>
    <row r="171" spans="1:31" ht="13.15" customHeight="1" x14ac:dyDescent="0.3">
      <c r="A171" s="114"/>
      <c r="B171" s="131"/>
      <c r="C171" s="13"/>
      <c r="D171" s="13"/>
      <c r="E171" s="13"/>
      <c r="F171" s="133"/>
      <c r="G171" s="134"/>
      <c r="H171" s="82"/>
      <c r="I171" s="83"/>
      <c r="J171" s="140"/>
      <c r="K171" s="136"/>
      <c r="L171" s="134"/>
      <c r="M171" s="54"/>
      <c r="N171" s="134"/>
      <c r="O171" s="137"/>
      <c r="P171" s="138"/>
      <c r="Q171" s="138"/>
      <c r="R171" s="138"/>
      <c r="S171" s="34" t="str">
        <f>RIGHT(B170,6)</f>
        <v>-QOZ32</v>
      </c>
      <c r="T171" s="65">
        <f t="shared" si="51"/>
        <v>6</v>
      </c>
      <c r="U171" s="65">
        <f>Sheet1!L158</f>
        <v>6</v>
      </c>
      <c r="V171" s="65">
        <f t="shared" si="52"/>
        <v>0</v>
      </c>
      <c r="W171" s="65">
        <f t="shared" si="53"/>
        <v>0</v>
      </c>
      <c r="X171" s="65">
        <f>Sheet1!M158</f>
        <v>6</v>
      </c>
      <c r="Y171" s="119">
        <f t="shared" si="54"/>
        <v>1</v>
      </c>
      <c r="Z171" s="130"/>
      <c r="AA171" s="130"/>
      <c r="AB171" s="131"/>
      <c r="AC171" s="131"/>
    </row>
    <row r="172" spans="1:31" ht="13.15" customHeight="1" x14ac:dyDescent="0.3">
      <c r="A172" s="114">
        <f>A170+1</f>
        <v>78</v>
      </c>
      <c r="B172" s="132" t="str">
        <f>_xlfn.REGEXREPLACE(RIGHT(LEFT(RTD("cqg.rtd",,"ContractData",$A$5&amp;A172,"LongDescription"),51),15),"1\*","")</f>
        <v>QOZ32-QOF33</v>
      </c>
      <c r="C172" s="13"/>
      <c r="D172" s="13"/>
      <c r="E172" s="13"/>
      <c r="F172" s="133">
        <f>IF(B172="","",RTD("cqg.rtd",,"ContractData",$A$5&amp;A172,"ExpirationDate",,"D"))</f>
        <v>48516</v>
      </c>
      <c r="G172" s="134">
        <f ca="1">F172-$A$1</f>
        <v>2360</v>
      </c>
      <c r="H172" s="82"/>
      <c r="I172" s="83"/>
      <c r="J172" s="139">
        <f>K172</f>
        <v>0</v>
      </c>
      <c r="K172" s="135">
        <f>RTD("cqg.rtd", ,"ContractData", $A$5&amp;A172, "T_CVol")</f>
        <v>0</v>
      </c>
      <c r="L172" s="134" t="str">
        <f xml:space="preserve"> RTD("cqg.rtd",,"StudyData", $A$5&amp;A172, "MA", "InputChoice=ContractVol,MAType=Sim,Period="&amp;$L$4&amp;"", "MA",,,"all",,,,"T")</f>
        <v/>
      </c>
      <c r="M172" s="54">
        <f>IF(K172&gt;L172,1,0)</f>
        <v>0</v>
      </c>
      <c r="N172" s="134">
        <f>RTD("cqg.rtd", ,"ContractData", $A$5&amp;A172, "Y_CVol")</f>
        <v>0</v>
      </c>
      <c r="O172" s="137" t="str">
        <f>IF(ISERROR(K172/N172),"",K172/N172)</f>
        <v/>
      </c>
      <c r="P172" s="138" t="str">
        <f xml:space="preserve"> RTD("cqg.rtd",,"StudyData", "(MA("&amp;$A$5&amp;A172&amp;",Period:="&amp;$Q$5&amp;",MAType:=Sim,InputChoice:=ContractVol) when LocalYear("&amp;$A$5&amp;A172&amp;")="&amp;$R$5&amp;" And (LocalMonth("&amp;$A$5&amp;A172&amp;")="&amp;$P$4&amp;" And LocalDay("&amp;$A$5&amp;A172&amp;")="&amp;$Q$4&amp;" ))", "Bar", "", "Close","D", "0", "all", "", "","False",,)</f>
        <v/>
      </c>
      <c r="Q172" s="138"/>
      <c r="R172" s="138"/>
      <c r="S172" s="36" t="str">
        <f>LEFT(B172,6)</f>
        <v>QOZ32-</v>
      </c>
      <c r="T172" s="64">
        <f t="shared" si="51"/>
        <v>6</v>
      </c>
      <c r="U172" s="69">
        <f>Sheet1!F160</f>
        <v>6</v>
      </c>
      <c r="V172" s="69">
        <f t="shared" si="52"/>
        <v>0</v>
      </c>
      <c r="W172" s="69">
        <f t="shared" si="53"/>
        <v>0</v>
      </c>
      <c r="X172" s="69">
        <f>Sheet1!G160</f>
        <v>6</v>
      </c>
      <c r="Y172" s="120">
        <f t="shared" si="54"/>
        <v>1</v>
      </c>
      <c r="Z172" s="130">
        <f>IF(RTD("cqg.rtd",,"StudyData",$A$5&amp;A172,"Vol","VolType=Exchange,CoCType=Contract","Vol",$Z$4,"0","ALL",,,"TRUE","T")="",0,RTD("cqg.rtd",,"StudyData",$A$5&amp;A172,"Vol","VolType=Exchange,CoCType=Contract","Vol",$Z$4,"0","ALL",,,"TRUE","T"))</f>
        <v>0</v>
      </c>
      <c r="AA172" s="130">
        <f ca="1">IF(B172="","",RTD("cqg.rtd",,"StudyData","Vol("&amp;$A$5&amp;A172&amp;") when (LocalDay("&amp;$A$5&amp;A172&amp;")="&amp;$C$1&amp;" and LocalHour("&amp;$A$5&amp;A172&amp;")="&amp;$E$1&amp;" and LocalMinute("&amp;$A$5&amp;$A172&amp;")="&amp;$F$1&amp;")","Bar",,"Vol",$Z$4,"0"))</f>
        <v>0</v>
      </c>
      <c r="AB172" s="131" t="str">
        <f>B172</f>
        <v>QOZ32-QOF33</v>
      </c>
      <c r="AC172" s="131"/>
    </row>
    <row r="173" spans="1:31" ht="13.15" customHeight="1" x14ac:dyDescent="0.3">
      <c r="A173" s="114"/>
      <c r="B173" s="131"/>
      <c r="C173" s="13"/>
      <c r="D173" s="13"/>
      <c r="E173" s="13"/>
      <c r="F173" s="133"/>
      <c r="G173" s="134"/>
      <c r="H173" s="82"/>
      <c r="I173" s="83"/>
      <c r="J173" s="140"/>
      <c r="K173" s="136"/>
      <c r="L173" s="134"/>
      <c r="M173" s="54"/>
      <c r="N173" s="134"/>
      <c r="O173" s="137"/>
      <c r="P173" s="138"/>
      <c r="Q173" s="138"/>
      <c r="R173" s="138"/>
      <c r="S173" s="34" t="str">
        <f>RIGHT(B172,6)</f>
        <v>-QOF33</v>
      </c>
      <c r="T173" s="65">
        <f t="shared" si="51"/>
        <v>0</v>
      </c>
      <c r="U173" s="70">
        <f>Sheet1!L160</f>
        <v>0</v>
      </c>
      <c r="V173" s="70">
        <f t="shared" si="52"/>
        <v>0</v>
      </c>
      <c r="W173" s="70">
        <f t="shared" si="53"/>
        <v>0</v>
      </c>
      <c r="X173" s="70">
        <f>Sheet1!M160</f>
        <v>0</v>
      </c>
      <c r="Y173" s="120" t="str">
        <f t="shared" si="54"/>
        <v/>
      </c>
      <c r="Z173" s="130"/>
      <c r="AA173" s="130"/>
      <c r="AB173" s="131"/>
      <c r="AC173" s="131"/>
    </row>
    <row r="174" spans="1:31" ht="13.15" customHeight="1" x14ac:dyDescent="0.3">
      <c r="A174" s="114">
        <f>A172+1</f>
        <v>79</v>
      </c>
      <c r="B174" s="132" t="str">
        <f>_xlfn.REGEXREPLACE(RIGHT(LEFT(RTD("cqg.rtd",,"ContractData",$A$5&amp;A174,"LongDescription"),51),15),"1\*","")</f>
        <v>QOF33-QOG33</v>
      </c>
      <c r="C174" s="13"/>
      <c r="D174" s="13"/>
      <c r="E174" s="13"/>
      <c r="F174" s="133">
        <f>IF(B174="","",RTD("cqg.rtd",,"ContractData",$A$5&amp;A174,"ExpirationDate",,"D"))</f>
        <v>48548</v>
      </c>
      <c r="G174" s="134">
        <f ca="1">F174-$A$1</f>
        <v>2392</v>
      </c>
      <c r="H174" s="82"/>
      <c r="I174" s="83"/>
      <c r="J174" s="139">
        <f>K174</f>
        <v>0</v>
      </c>
      <c r="K174" s="135">
        <f>RTD("cqg.rtd", ,"ContractData", $A$5&amp;A174, "T_CVol")</f>
        <v>0</v>
      </c>
      <c r="L174" s="134" t="str">
        <f xml:space="preserve"> RTD("cqg.rtd",,"StudyData", $A$5&amp;A174, "MA", "InputChoice=ContractVol,MAType=Sim,Period="&amp;$L$4&amp;"", "MA",,,"all",,,,"T")</f>
        <v/>
      </c>
      <c r="M174" s="54">
        <f>IF(K174&gt;L174,1,0)</f>
        <v>0</v>
      </c>
      <c r="N174" s="134">
        <f>RTD("cqg.rtd", ,"ContractData", $A$5&amp;A174, "Y_CVol")</f>
        <v>0</v>
      </c>
      <c r="O174" s="137" t="str">
        <f>IF(ISERROR(K174/N174),"",K174/N174)</f>
        <v/>
      </c>
      <c r="P174" s="138" t="str">
        <f xml:space="preserve"> RTD("cqg.rtd",,"StudyData", "(MA("&amp;$A$5&amp;A174&amp;",Period:="&amp;$Q$5&amp;",MAType:=Sim,InputChoice:=ContractVol) when LocalYear("&amp;$A$5&amp;A174&amp;")="&amp;$R$5&amp;" And (LocalMonth("&amp;$A$5&amp;A174&amp;")="&amp;$P$4&amp;" And LocalDay("&amp;$A$5&amp;A174&amp;")="&amp;$Q$4&amp;" ))", "Bar", "", "Close","D", "0", "all", "", "","False",,)</f>
        <v/>
      </c>
      <c r="Q174" s="138"/>
      <c r="R174" s="138"/>
      <c r="S174" s="36" t="str">
        <f>LEFT(B174,6)</f>
        <v>QOF33-</v>
      </c>
      <c r="T174" s="64">
        <f t="shared" si="51"/>
        <v>0</v>
      </c>
      <c r="U174" s="64">
        <f>Sheet1!F162</f>
        <v>0</v>
      </c>
      <c r="V174" s="64">
        <f t="shared" si="52"/>
        <v>0</v>
      </c>
      <c r="W174" s="64">
        <f t="shared" si="53"/>
        <v>0</v>
      </c>
      <c r="X174" s="64">
        <f>Sheet1!G162</f>
        <v>0</v>
      </c>
      <c r="Y174" s="119" t="str">
        <f t="shared" si="54"/>
        <v/>
      </c>
      <c r="Z174" s="130">
        <f>IF(RTD("cqg.rtd",,"StudyData",$A$5&amp;A174,"Vol","VolType=Exchange,CoCType=Contract","Vol",$Z$4,"0","ALL",,,"TRUE","T")="",0,RTD("cqg.rtd",,"StudyData",$A$5&amp;A174,"Vol","VolType=Exchange,CoCType=Contract","Vol",$Z$4,"0","ALL",,,"TRUE","T"))</f>
        <v>0</v>
      </c>
      <c r="AA174" s="130">
        <f ca="1">IF(B174="","",RTD("cqg.rtd",,"StudyData","Vol("&amp;$A$5&amp;A174&amp;") when (LocalDay("&amp;$A$5&amp;A174&amp;")="&amp;$C$1&amp;" and LocalHour("&amp;$A$5&amp;A174&amp;")="&amp;$E$1&amp;" and LocalMinute("&amp;$A$5&amp;$A174&amp;")="&amp;$F$1&amp;")","Bar",,"Vol",$Z$4,"0"))</f>
        <v>0</v>
      </c>
      <c r="AB174" s="131" t="str">
        <f>B174</f>
        <v>QOF33-QOG33</v>
      </c>
      <c r="AC174" s="131"/>
    </row>
    <row r="175" spans="1:31" ht="13.15" customHeight="1" x14ac:dyDescent="0.3">
      <c r="A175" s="116"/>
      <c r="B175" s="131"/>
      <c r="C175" s="13"/>
      <c r="D175" s="13"/>
      <c r="E175" s="13"/>
      <c r="F175" s="133"/>
      <c r="G175" s="134"/>
      <c r="H175" s="117"/>
      <c r="I175" s="85"/>
      <c r="J175" s="140"/>
      <c r="K175" s="136"/>
      <c r="L175" s="134"/>
      <c r="M175" s="54"/>
      <c r="N175" s="134"/>
      <c r="O175" s="137"/>
      <c r="P175" s="138"/>
      <c r="Q175" s="138"/>
      <c r="R175" s="138"/>
      <c r="S175" s="34" t="str">
        <f>RIGHT(B174,6)</f>
        <v>-QOG33</v>
      </c>
      <c r="T175" s="65">
        <f t="shared" si="51"/>
        <v>0</v>
      </c>
      <c r="U175" s="65">
        <f>Sheet1!L162</f>
        <v>0</v>
      </c>
      <c r="V175" s="65">
        <f t="shared" si="52"/>
        <v>0</v>
      </c>
      <c r="W175" s="65">
        <f t="shared" si="53"/>
        <v>0</v>
      </c>
      <c r="X175" s="65">
        <f>Sheet1!M162</f>
        <v>0</v>
      </c>
      <c r="Y175" s="119" t="str">
        <f t="shared" si="54"/>
        <v/>
      </c>
      <c r="Z175" s="130"/>
      <c r="AA175" s="130"/>
      <c r="AB175" s="131"/>
      <c r="AC175" s="131"/>
    </row>
    <row r="176" spans="1:31" x14ac:dyDescent="0.3">
      <c r="B176" s="152"/>
      <c r="C176" s="153"/>
      <c r="D176" s="153"/>
      <c r="E176" s="153"/>
      <c r="F176" s="153"/>
      <c r="G176" s="153"/>
      <c r="H176" s="153"/>
      <c r="I176" s="153"/>
      <c r="J176" s="153"/>
      <c r="K176" s="129" t="s">
        <v>8</v>
      </c>
      <c r="L176" s="129"/>
      <c r="M176" s="102"/>
      <c r="N176" s="164">
        <f>RTD("cqg.rtd", ,"SystemInfo", "Linetime")</f>
        <v>46156.464386574073</v>
      </c>
      <c r="O176" s="164"/>
      <c r="P176" s="101"/>
      <c r="Q176" s="101"/>
      <c r="R176" s="151" t="s">
        <v>9</v>
      </c>
      <c r="S176" s="151"/>
      <c r="T176" s="158">
        <f>RTD("cqg.rtd", ,"SystemInfo", "Linetime")+1/24</f>
        <v>46156.506053240737</v>
      </c>
      <c r="U176" s="158"/>
      <c r="V176" s="151" t="s">
        <v>10</v>
      </c>
      <c r="W176" s="151"/>
      <c r="X176" s="151"/>
      <c r="Y176" s="158">
        <f>RTD("cqg.rtd", ,"SystemInfo", "Linetime")+6/24</f>
        <v>46156.714386574073</v>
      </c>
      <c r="Z176" s="158"/>
      <c r="AA176" s="151"/>
      <c r="AB176" s="151"/>
      <c r="AC176" s="103"/>
    </row>
    <row r="185" spans="18:18" x14ac:dyDescent="0.3">
      <c r="R185" s="56"/>
    </row>
    <row r="186" spans="18:18" ht="17.25" customHeight="1" x14ac:dyDescent="0.3">
      <c r="R186" s="56"/>
    </row>
    <row r="187" spans="18:18" ht="17.25" customHeight="1" x14ac:dyDescent="0.3">
      <c r="R187" s="56"/>
    </row>
    <row r="188" spans="18:18" x14ac:dyDescent="0.3">
      <c r="R188" s="56"/>
    </row>
    <row r="189" spans="18:18" x14ac:dyDescent="0.3">
      <c r="R189" s="56"/>
    </row>
  </sheetData>
  <sheetProtection algorithmName="SHA-512" hashValue="dAfmgSuJrNgeFQZh8WyXo7Ytni7NpbCl4v3V1iHAIwJnSFeK9dmP0baEQxmk6pQnzeIVZpWa4JYpMGpUXz7//g==" saltValue="9jkL44iDuZ6vuQXzyc4Zpg==" spinCount="100000" sheet="1" objects="1" scenarios="1" selectLockedCells="1"/>
  <mergeCells count="972">
    <mergeCell ref="J53:J54"/>
    <mergeCell ref="J51:J52"/>
    <mergeCell ref="J49:J50"/>
    <mergeCell ref="J47:J48"/>
    <mergeCell ref="J45:J46"/>
    <mergeCell ref="J81:J82"/>
    <mergeCell ref="J79:J80"/>
    <mergeCell ref="J77:J78"/>
    <mergeCell ref="J75:J76"/>
    <mergeCell ref="J73:J74"/>
    <mergeCell ref="J71:J72"/>
    <mergeCell ref="J68:J69"/>
    <mergeCell ref="J66:J67"/>
    <mergeCell ref="J64:J65"/>
    <mergeCell ref="J62:J63"/>
    <mergeCell ref="J60:J61"/>
    <mergeCell ref="J58:J59"/>
    <mergeCell ref="AA47:AA48"/>
    <mergeCell ref="AA45:AA46"/>
    <mergeCell ref="Z49:Z50"/>
    <mergeCell ref="Z47:Z48"/>
    <mergeCell ref="Z45:Z46"/>
    <mergeCell ref="Z42:Z43"/>
    <mergeCell ref="J8:J9"/>
    <mergeCell ref="J14:J15"/>
    <mergeCell ref="J16:J17"/>
    <mergeCell ref="J29:J30"/>
    <mergeCell ref="J27:J28"/>
    <mergeCell ref="J25:J26"/>
    <mergeCell ref="J23:J24"/>
    <mergeCell ref="J21:J22"/>
    <mergeCell ref="J19:J20"/>
    <mergeCell ref="J42:J43"/>
    <mergeCell ref="J40:J41"/>
    <mergeCell ref="J38:J39"/>
    <mergeCell ref="J36:J37"/>
    <mergeCell ref="J34:J35"/>
    <mergeCell ref="J32:J33"/>
    <mergeCell ref="Z21:Z22"/>
    <mergeCell ref="Z19:Z20"/>
    <mergeCell ref="Z16:Z17"/>
    <mergeCell ref="AB38:AC39"/>
    <mergeCell ref="AA42:AA43"/>
    <mergeCell ref="AA32:AA33"/>
    <mergeCell ref="AA29:AA30"/>
    <mergeCell ref="AA27:AA28"/>
    <mergeCell ref="AA25:AA26"/>
    <mergeCell ref="Z32:Z33"/>
    <mergeCell ref="Z29:Z30"/>
    <mergeCell ref="Z27:Z28"/>
    <mergeCell ref="Z25:Z26"/>
    <mergeCell ref="Z40:Z41"/>
    <mergeCell ref="Z38:Z39"/>
    <mergeCell ref="Z36:Z37"/>
    <mergeCell ref="Z34:Z35"/>
    <mergeCell ref="AB36:AC37"/>
    <mergeCell ref="AB34:AC35"/>
    <mergeCell ref="AB32:AC33"/>
    <mergeCell ref="AB29:AC30"/>
    <mergeCell ref="AB27:AC28"/>
    <mergeCell ref="AB25:AC26"/>
    <mergeCell ref="Z53:Z54"/>
    <mergeCell ref="Z51:Z52"/>
    <mergeCell ref="AA49:AA50"/>
    <mergeCell ref="AB14:AC15"/>
    <mergeCell ref="AB12:AC13"/>
    <mergeCell ref="AB10:AC11"/>
    <mergeCell ref="AB8:AC9"/>
    <mergeCell ref="AA21:AA22"/>
    <mergeCell ref="AA19:AA20"/>
    <mergeCell ref="AA16:AA17"/>
    <mergeCell ref="AB53:AC54"/>
    <mergeCell ref="AB51:AC52"/>
    <mergeCell ref="AB49:AC50"/>
    <mergeCell ref="AB47:AC48"/>
    <mergeCell ref="AA23:AA24"/>
    <mergeCell ref="AA53:AA54"/>
    <mergeCell ref="AA51:AA52"/>
    <mergeCell ref="AA40:AA41"/>
    <mergeCell ref="AA38:AA39"/>
    <mergeCell ref="AA36:AA37"/>
    <mergeCell ref="AA34:AA35"/>
    <mergeCell ref="AB45:AC46"/>
    <mergeCell ref="AB42:AC43"/>
    <mergeCell ref="AB40:AC41"/>
    <mergeCell ref="AB23:AC24"/>
    <mergeCell ref="AB21:AC22"/>
    <mergeCell ref="AB19:AC20"/>
    <mergeCell ref="AB2:AC3"/>
    <mergeCell ref="Z2:AA3"/>
    <mergeCell ref="Z14:Z15"/>
    <mergeCell ref="Z12:Z13"/>
    <mergeCell ref="Z10:Z11"/>
    <mergeCell ref="Z8:Z9"/>
    <mergeCell ref="Z6:Z7"/>
    <mergeCell ref="AA14:AA15"/>
    <mergeCell ref="AA12:AA13"/>
    <mergeCell ref="AA10:AA11"/>
    <mergeCell ref="AA8:AA9"/>
    <mergeCell ref="AA6:AA7"/>
    <mergeCell ref="AB4:AC5"/>
    <mergeCell ref="AB6:AC7"/>
    <mergeCell ref="AB16:AC17"/>
    <mergeCell ref="Z23:Z24"/>
    <mergeCell ref="B49:B50"/>
    <mergeCell ref="P49:R50"/>
    <mergeCell ref="O49:O50"/>
    <mergeCell ref="N49:N50"/>
    <mergeCell ref="L49:L50"/>
    <mergeCell ref="K49:K50"/>
    <mergeCell ref="G49:G50"/>
    <mergeCell ref="F49:F50"/>
    <mergeCell ref="B53:B54"/>
    <mergeCell ref="P51:R52"/>
    <mergeCell ref="O51:O52"/>
    <mergeCell ref="N51:N52"/>
    <mergeCell ref="L51:L52"/>
    <mergeCell ref="K51:K52"/>
    <mergeCell ref="G51:G52"/>
    <mergeCell ref="F51:F52"/>
    <mergeCell ref="B51:B52"/>
    <mergeCell ref="P53:R54"/>
    <mergeCell ref="O53:O54"/>
    <mergeCell ref="N53:N54"/>
    <mergeCell ref="L53:L54"/>
    <mergeCell ref="K53:K54"/>
    <mergeCell ref="G53:G54"/>
    <mergeCell ref="F53:F54"/>
    <mergeCell ref="O47:O48"/>
    <mergeCell ref="N47:N48"/>
    <mergeCell ref="L47:L48"/>
    <mergeCell ref="K47:K48"/>
    <mergeCell ref="G47:G48"/>
    <mergeCell ref="F47:F48"/>
    <mergeCell ref="B47:B48"/>
    <mergeCell ref="P45:R46"/>
    <mergeCell ref="O45:O46"/>
    <mergeCell ref="N45:N46"/>
    <mergeCell ref="L45:L46"/>
    <mergeCell ref="K45:K46"/>
    <mergeCell ref="G45:G46"/>
    <mergeCell ref="F45:F46"/>
    <mergeCell ref="B45:B46"/>
    <mergeCell ref="P47:R48"/>
    <mergeCell ref="L42:L43"/>
    <mergeCell ref="K42:K43"/>
    <mergeCell ref="G42:G43"/>
    <mergeCell ref="F42:F43"/>
    <mergeCell ref="B42:B43"/>
    <mergeCell ref="O42:O43"/>
    <mergeCell ref="N42:N43"/>
    <mergeCell ref="P42:R43"/>
    <mergeCell ref="P36:R37"/>
    <mergeCell ref="O36:O37"/>
    <mergeCell ref="N36:N37"/>
    <mergeCell ref="L36:L37"/>
    <mergeCell ref="K36:K37"/>
    <mergeCell ref="G36:G37"/>
    <mergeCell ref="F36:F37"/>
    <mergeCell ref="B36:B37"/>
    <mergeCell ref="P40:R41"/>
    <mergeCell ref="O40:O41"/>
    <mergeCell ref="N40:N41"/>
    <mergeCell ref="L40:L41"/>
    <mergeCell ref="K40:K41"/>
    <mergeCell ref="G40:G41"/>
    <mergeCell ref="F40:F41"/>
    <mergeCell ref="B40:B41"/>
    <mergeCell ref="L38:L39"/>
    <mergeCell ref="K38:K39"/>
    <mergeCell ref="G38:G39"/>
    <mergeCell ref="F38:F39"/>
    <mergeCell ref="B38:B39"/>
    <mergeCell ref="V5:W5"/>
    <mergeCell ref="P34:R35"/>
    <mergeCell ref="O34:O35"/>
    <mergeCell ref="N34:N35"/>
    <mergeCell ref="L34:L35"/>
    <mergeCell ref="K34:K35"/>
    <mergeCell ref="G34:G35"/>
    <mergeCell ref="F34:F35"/>
    <mergeCell ref="B34:B35"/>
    <mergeCell ref="G21:G22"/>
    <mergeCell ref="F21:F22"/>
    <mergeCell ref="B21:B22"/>
    <mergeCell ref="G23:G24"/>
    <mergeCell ref="F23:F24"/>
    <mergeCell ref="B23:B24"/>
    <mergeCell ref="G25:G26"/>
    <mergeCell ref="F25:F26"/>
    <mergeCell ref="B25:B26"/>
    <mergeCell ref="P27:R28"/>
    <mergeCell ref="N176:O176"/>
    <mergeCell ref="S4:U5"/>
    <mergeCell ref="O12:O13"/>
    <mergeCell ref="N12:N13"/>
    <mergeCell ref="L12:L13"/>
    <mergeCell ref="K12:K13"/>
    <mergeCell ref="J12:J13"/>
    <mergeCell ref="V4:W4"/>
    <mergeCell ref="K16:K17"/>
    <mergeCell ref="P23:R24"/>
    <mergeCell ref="O23:O24"/>
    <mergeCell ref="N23:N24"/>
    <mergeCell ref="L23:L24"/>
    <mergeCell ref="K23:K24"/>
    <mergeCell ref="P21:R22"/>
    <mergeCell ref="O21:O22"/>
    <mergeCell ref="N21:N22"/>
    <mergeCell ref="L21:L22"/>
    <mergeCell ref="K21:K22"/>
    <mergeCell ref="P38:R39"/>
    <mergeCell ref="O38:O39"/>
    <mergeCell ref="N38:N39"/>
    <mergeCell ref="N4:O4"/>
    <mergeCell ref="N5:O5"/>
    <mergeCell ref="J6:J7"/>
    <mergeCell ref="K6:K7"/>
    <mergeCell ref="L6:L7"/>
    <mergeCell ref="L10:L11"/>
    <mergeCell ref="O10:O11"/>
    <mergeCell ref="P10:R11"/>
    <mergeCell ref="P14:R15"/>
    <mergeCell ref="O14:O15"/>
    <mergeCell ref="N14:N15"/>
    <mergeCell ref="L14:L15"/>
    <mergeCell ref="N6:N7"/>
    <mergeCell ref="O6:O7"/>
    <mergeCell ref="P6:R7"/>
    <mergeCell ref="N8:N9"/>
    <mergeCell ref="O8:O9"/>
    <mergeCell ref="P8:R9"/>
    <mergeCell ref="N10:N11"/>
    <mergeCell ref="AA176:AB176"/>
    <mergeCell ref="Y176:Z176"/>
    <mergeCell ref="V176:X176"/>
    <mergeCell ref="Z5:AA5"/>
    <mergeCell ref="X4:Y5"/>
    <mergeCell ref="T176:U176"/>
    <mergeCell ref="B4:E5"/>
    <mergeCell ref="F10:F11"/>
    <mergeCell ref="G10:G11"/>
    <mergeCell ref="J10:J11"/>
    <mergeCell ref="K10:K11"/>
    <mergeCell ref="F8:F9"/>
    <mergeCell ref="G8:G9"/>
    <mergeCell ref="K8:K9"/>
    <mergeCell ref="L8:L9"/>
    <mergeCell ref="K14:K15"/>
    <mergeCell ref="G14:G15"/>
    <mergeCell ref="F14:F15"/>
    <mergeCell ref="B14:B15"/>
    <mergeCell ref="F12:F13"/>
    <mergeCell ref="B12:B13"/>
    <mergeCell ref="P12:R13"/>
    <mergeCell ref="N16:N17"/>
    <mergeCell ref="G6:G7"/>
    <mergeCell ref="B2:D3"/>
    <mergeCell ref="E2:F3"/>
    <mergeCell ref="R176:S176"/>
    <mergeCell ref="B176:J176"/>
    <mergeCell ref="J4:K4"/>
    <mergeCell ref="J5:K5"/>
    <mergeCell ref="B6:B7"/>
    <mergeCell ref="B8:B9"/>
    <mergeCell ref="F6:F7"/>
    <mergeCell ref="B10:B11"/>
    <mergeCell ref="G12:G13"/>
    <mergeCell ref="G16:G17"/>
    <mergeCell ref="F16:F17"/>
    <mergeCell ref="B16:B17"/>
    <mergeCell ref="P19:R20"/>
    <mergeCell ref="O19:O20"/>
    <mergeCell ref="N19:N20"/>
    <mergeCell ref="L19:L20"/>
    <mergeCell ref="K19:K20"/>
    <mergeCell ref="G19:G20"/>
    <mergeCell ref="F19:F20"/>
    <mergeCell ref="B19:B20"/>
    <mergeCell ref="P16:R17"/>
    <mergeCell ref="G2:Y3"/>
    <mergeCell ref="O16:O17"/>
    <mergeCell ref="O27:O28"/>
    <mergeCell ref="N27:N28"/>
    <mergeCell ref="L27:L28"/>
    <mergeCell ref="K27:K28"/>
    <mergeCell ref="G27:G28"/>
    <mergeCell ref="F27:F28"/>
    <mergeCell ref="B27:B28"/>
    <mergeCell ref="P25:R26"/>
    <mergeCell ref="O25:O26"/>
    <mergeCell ref="N25:N26"/>
    <mergeCell ref="L25:L26"/>
    <mergeCell ref="K25:K26"/>
    <mergeCell ref="L16:L17"/>
    <mergeCell ref="G29:G30"/>
    <mergeCell ref="F29:F30"/>
    <mergeCell ref="B29:B30"/>
    <mergeCell ref="P32:R33"/>
    <mergeCell ref="O32:O33"/>
    <mergeCell ref="N32:N33"/>
    <mergeCell ref="L32:L33"/>
    <mergeCell ref="K32:K33"/>
    <mergeCell ref="G32:G33"/>
    <mergeCell ref="F32:F33"/>
    <mergeCell ref="B32:B33"/>
    <mergeCell ref="P29:R30"/>
    <mergeCell ref="O29:O30"/>
    <mergeCell ref="N29:N30"/>
    <mergeCell ref="L29:L30"/>
    <mergeCell ref="K29:K30"/>
    <mergeCell ref="Z55:Z56"/>
    <mergeCell ref="AA55:AA56"/>
    <mergeCell ref="AB55:AC56"/>
    <mergeCell ref="B58:B59"/>
    <mergeCell ref="F58:F59"/>
    <mergeCell ref="G58:G59"/>
    <mergeCell ref="K58:K59"/>
    <mergeCell ref="L58:L59"/>
    <mergeCell ref="N58:N59"/>
    <mergeCell ref="O58:O59"/>
    <mergeCell ref="P58:R59"/>
    <mergeCell ref="Z58:Z59"/>
    <mergeCell ref="AA58:AA59"/>
    <mergeCell ref="AB58:AC59"/>
    <mergeCell ref="B55:B56"/>
    <mergeCell ref="F55:F56"/>
    <mergeCell ref="G55:G56"/>
    <mergeCell ref="K55:K56"/>
    <mergeCell ref="L55:L56"/>
    <mergeCell ref="N55:N56"/>
    <mergeCell ref="O55:O56"/>
    <mergeCell ref="P55:R56"/>
    <mergeCell ref="J55:J56"/>
    <mergeCell ref="AA60:AA61"/>
    <mergeCell ref="AB60:AC61"/>
    <mergeCell ref="B62:B63"/>
    <mergeCell ref="F62:F63"/>
    <mergeCell ref="G62:G63"/>
    <mergeCell ref="K62:K63"/>
    <mergeCell ref="L62:L63"/>
    <mergeCell ref="N62:N63"/>
    <mergeCell ref="O62:O63"/>
    <mergeCell ref="P62:R63"/>
    <mergeCell ref="Z62:Z63"/>
    <mergeCell ref="AA62:AA63"/>
    <mergeCell ref="AB62:AC63"/>
    <mergeCell ref="B60:B61"/>
    <mergeCell ref="F60:F61"/>
    <mergeCell ref="G60:G61"/>
    <mergeCell ref="K60:K61"/>
    <mergeCell ref="L60:L61"/>
    <mergeCell ref="N60:N61"/>
    <mergeCell ref="O60:O61"/>
    <mergeCell ref="P60:R61"/>
    <mergeCell ref="Z60:Z61"/>
    <mergeCell ref="AA64:AA65"/>
    <mergeCell ref="AB64:AC65"/>
    <mergeCell ref="B66:B67"/>
    <mergeCell ref="F66:F67"/>
    <mergeCell ref="G66:G67"/>
    <mergeCell ref="K66:K67"/>
    <mergeCell ref="L66:L67"/>
    <mergeCell ref="N66:N67"/>
    <mergeCell ref="O66:O67"/>
    <mergeCell ref="P66:R67"/>
    <mergeCell ref="Z66:Z67"/>
    <mergeCell ref="AA66:AA67"/>
    <mergeCell ref="AB66:AC67"/>
    <mergeCell ref="B64:B65"/>
    <mergeCell ref="F64:F65"/>
    <mergeCell ref="G64:G65"/>
    <mergeCell ref="K64:K65"/>
    <mergeCell ref="L64:L65"/>
    <mergeCell ref="N64:N65"/>
    <mergeCell ref="O64:O65"/>
    <mergeCell ref="P64:R65"/>
    <mergeCell ref="Z64:Z65"/>
    <mergeCell ref="AA68:AA69"/>
    <mergeCell ref="AB68:AC69"/>
    <mergeCell ref="B71:B72"/>
    <mergeCell ref="F71:F72"/>
    <mergeCell ref="G71:G72"/>
    <mergeCell ref="K71:K72"/>
    <mergeCell ref="L71:L72"/>
    <mergeCell ref="N71:N72"/>
    <mergeCell ref="O71:O72"/>
    <mergeCell ref="P71:R72"/>
    <mergeCell ref="Z71:Z72"/>
    <mergeCell ref="AA71:AA72"/>
    <mergeCell ref="AB71:AC72"/>
    <mergeCell ref="B68:B69"/>
    <mergeCell ref="F68:F69"/>
    <mergeCell ref="G68:G69"/>
    <mergeCell ref="K68:K69"/>
    <mergeCell ref="L68:L69"/>
    <mergeCell ref="N68:N69"/>
    <mergeCell ref="O68:O69"/>
    <mergeCell ref="P68:R69"/>
    <mergeCell ref="Z68:Z69"/>
    <mergeCell ref="AA73:AA74"/>
    <mergeCell ref="AB73:AC74"/>
    <mergeCell ref="B75:B76"/>
    <mergeCell ref="F75:F76"/>
    <mergeCell ref="G75:G76"/>
    <mergeCell ref="K75:K76"/>
    <mergeCell ref="L75:L76"/>
    <mergeCell ref="N75:N76"/>
    <mergeCell ref="O75:O76"/>
    <mergeCell ref="P75:R76"/>
    <mergeCell ref="Z75:Z76"/>
    <mergeCell ref="AA75:AA76"/>
    <mergeCell ref="AB75:AC76"/>
    <mergeCell ref="B73:B74"/>
    <mergeCell ref="F73:F74"/>
    <mergeCell ref="G73:G74"/>
    <mergeCell ref="K73:K74"/>
    <mergeCell ref="L73:L74"/>
    <mergeCell ref="N73:N74"/>
    <mergeCell ref="O73:O74"/>
    <mergeCell ref="P73:R74"/>
    <mergeCell ref="Z73:Z74"/>
    <mergeCell ref="AA77:AA78"/>
    <mergeCell ref="AB77:AC78"/>
    <mergeCell ref="B79:B80"/>
    <mergeCell ref="F79:F80"/>
    <mergeCell ref="G79:G80"/>
    <mergeCell ref="K79:K80"/>
    <mergeCell ref="L79:L80"/>
    <mergeCell ref="N79:N80"/>
    <mergeCell ref="O79:O80"/>
    <mergeCell ref="P79:R80"/>
    <mergeCell ref="Z79:Z80"/>
    <mergeCell ref="AA79:AA80"/>
    <mergeCell ref="AB79:AC80"/>
    <mergeCell ref="B77:B78"/>
    <mergeCell ref="F77:F78"/>
    <mergeCell ref="G77:G78"/>
    <mergeCell ref="K77:K78"/>
    <mergeCell ref="L77:L78"/>
    <mergeCell ref="N77:N78"/>
    <mergeCell ref="O77:O78"/>
    <mergeCell ref="P77:R78"/>
    <mergeCell ref="Z77:Z78"/>
    <mergeCell ref="J86:J87"/>
    <mergeCell ref="AA81:AA82"/>
    <mergeCell ref="AB81:AC82"/>
    <mergeCell ref="B84:B85"/>
    <mergeCell ref="F84:F85"/>
    <mergeCell ref="G84:G85"/>
    <mergeCell ref="K84:K85"/>
    <mergeCell ref="L84:L85"/>
    <mergeCell ref="N84:N85"/>
    <mergeCell ref="O84:O85"/>
    <mergeCell ref="P84:R85"/>
    <mergeCell ref="Z84:Z85"/>
    <mergeCell ref="AA84:AA85"/>
    <mergeCell ref="AB84:AC85"/>
    <mergeCell ref="B81:B82"/>
    <mergeCell ref="F81:F82"/>
    <mergeCell ref="G81:G82"/>
    <mergeCell ref="K81:K82"/>
    <mergeCell ref="L81:L82"/>
    <mergeCell ref="N81:N82"/>
    <mergeCell ref="O81:O82"/>
    <mergeCell ref="P81:R82"/>
    <mergeCell ref="Z81:Z82"/>
    <mergeCell ref="J84:J85"/>
    <mergeCell ref="J90:J91"/>
    <mergeCell ref="AA86:AA87"/>
    <mergeCell ref="AB86:AC87"/>
    <mergeCell ref="B88:B89"/>
    <mergeCell ref="F88:F89"/>
    <mergeCell ref="G88:G89"/>
    <mergeCell ref="K88:K89"/>
    <mergeCell ref="L88:L89"/>
    <mergeCell ref="N88:N89"/>
    <mergeCell ref="O88:O89"/>
    <mergeCell ref="P88:R89"/>
    <mergeCell ref="Z88:Z89"/>
    <mergeCell ref="AA88:AA89"/>
    <mergeCell ref="AB88:AC89"/>
    <mergeCell ref="B86:B87"/>
    <mergeCell ref="F86:F87"/>
    <mergeCell ref="G86:G87"/>
    <mergeCell ref="K86:K87"/>
    <mergeCell ref="L86:L87"/>
    <mergeCell ref="N86:N87"/>
    <mergeCell ref="O86:O87"/>
    <mergeCell ref="P86:R87"/>
    <mergeCell ref="Z86:Z87"/>
    <mergeCell ref="J88:J89"/>
    <mergeCell ref="J94:J95"/>
    <mergeCell ref="AA90:AA91"/>
    <mergeCell ref="AB90:AC91"/>
    <mergeCell ref="B92:B93"/>
    <mergeCell ref="F92:F93"/>
    <mergeCell ref="G92:G93"/>
    <mergeCell ref="K92:K93"/>
    <mergeCell ref="L92:L93"/>
    <mergeCell ref="N92:N93"/>
    <mergeCell ref="O92:O93"/>
    <mergeCell ref="P92:R93"/>
    <mergeCell ref="Z92:Z93"/>
    <mergeCell ref="AA92:AA93"/>
    <mergeCell ref="AB92:AC93"/>
    <mergeCell ref="B90:B91"/>
    <mergeCell ref="F90:F91"/>
    <mergeCell ref="G90:G91"/>
    <mergeCell ref="K90:K91"/>
    <mergeCell ref="L90:L91"/>
    <mergeCell ref="N90:N91"/>
    <mergeCell ref="O90:O91"/>
    <mergeCell ref="P90:R91"/>
    <mergeCell ref="Z90:Z91"/>
    <mergeCell ref="J92:J93"/>
    <mergeCell ref="J99:J100"/>
    <mergeCell ref="AA94:AA95"/>
    <mergeCell ref="AB94:AC95"/>
    <mergeCell ref="B97:B98"/>
    <mergeCell ref="F97:F98"/>
    <mergeCell ref="G97:G98"/>
    <mergeCell ref="K97:K98"/>
    <mergeCell ref="L97:L98"/>
    <mergeCell ref="N97:N98"/>
    <mergeCell ref="O97:O98"/>
    <mergeCell ref="P97:R98"/>
    <mergeCell ref="Z97:Z98"/>
    <mergeCell ref="AA97:AA98"/>
    <mergeCell ref="AB97:AC98"/>
    <mergeCell ref="B94:B95"/>
    <mergeCell ref="F94:F95"/>
    <mergeCell ref="G94:G95"/>
    <mergeCell ref="K94:K95"/>
    <mergeCell ref="L94:L95"/>
    <mergeCell ref="N94:N95"/>
    <mergeCell ref="O94:O95"/>
    <mergeCell ref="P94:R95"/>
    <mergeCell ref="Z94:Z95"/>
    <mergeCell ref="J97:J98"/>
    <mergeCell ref="J103:J104"/>
    <mergeCell ref="AA99:AA100"/>
    <mergeCell ref="AB99:AC100"/>
    <mergeCell ref="B101:B102"/>
    <mergeCell ref="F101:F102"/>
    <mergeCell ref="G101:G102"/>
    <mergeCell ref="K101:K102"/>
    <mergeCell ref="L101:L102"/>
    <mergeCell ref="N101:N102"/>
    <mergeCell ref="O101:O102"/>
    <mergeCell ref="P101:R102"/>
    <mergeCell ref="Z101:Z102"/>
    <mergeCell ref="AA101:AA102"/>
    <mergeCell ref="AB101:AC102"/>
    <mergeCell ref="B99:B100"/>
    <mergeCell ref="F99:F100"/>
    <mergeCell ref="G99:G100"/>
    <mergeCell ref="K99:K100"/>
    <mergeCell ref="L99:L100"/>
    <mergeCell ref="N99:N100"/>
    <mergeCell ref="O99:O100"/>
    <mergeCell ref="P99:R100"/>
    <mergeCell ref="Z99:Z100"/>
    <mergeCell ref="J101:J102"/>
    <mergeCell ref="J110:J111"/>
    <mergeCell ref="AA103:AA104"/>
    <mergeCell ref="AB103:AC104"/>
    <mergeCell ref="B105:B106"/>
    <mergeCell ref="F105:F106"/>
    <mergeCell ref="G105:G106"/>
    <mergeCell ref="K105:K106"/>
    <mergeCell ref="L105:L106"/>
    <mergeCell ref="N105:N106"/>
    <mergeCell ref="O105:O106"/>
    <mergeCell ref="P105:R106"/>
    <mergeCell ref="Z105:Z106"/>
    <mergeCell ref="AA105:AA106"/>
    <mergeCell ref="AB105:AC106"/>
    <mergeCell ref="B103:B104"/>
    <mergeCell ref="F103:F104"/>
    <mergeCell ref="G103:G104"/>
    <mergeCell ref="K103:K104"/>
    <mergeCell ref="L103:L104"/>
    <mergeCell ref="N103:N104"/>
    <mergeCell ref="O103:O104"/>
    <mergeCell ref="P103:R104"/>
    <mergeCell ref="Z103:Z104"/>
    <mergeCell ref="J105:J106"/>
    <mergeCell ref="J112:J113"/>
    <mergeCell ref="AA107:AA108"/>
    <mergeCell ref="AB107:AC108"/>
    <mergeCell ref="B110:B111"/>
    <mergeCell ref="F110:F111"/>
    <mergeCell ref="G110:G111"/>
    <mergeCell ref="K110:K111"/>
    <mergeCell ref="L110:L111"/>
    <mergeCell ref="N110:N111"/>
    <mergeCell ref="O110:O111"/>
    <mergeCell ref="P110:R111"/>
    <mergeCell ref="Z110:Z111"/>
    <mergeCell ref="AA110:AA111"/>
    <mergeCell ref="AB110:AC111"/>
    <mergeCell ref="B107:B108"/>
    <mergeCell ref="F107:F108"/>
    <mergeCell ref="G107:G108"/>
    <mergeCell ref="K107:K108"/>
    <mergeCell ref="L107:L108"/>
    <mergeCell ref="N107:N108"/>
    <mergeCell ref="O107:O108"/>
    <mergeCell ref="P107:R108"/>
    <mergeCell ref="Z107:Z108"/>
    <mergeCell ref="J107:J108"/>
    <mergeCell ref="J116:J117"/>
    <mergeCell ref="AA112:AA113"/>
    <mergeCell ref="AB112:AC113"/>
    <mergeCell ref="B114:B115"/>
    <mergeCell ref="F114:F115"/>
    <mergeCell ref="G114:G115"/>
    <mergeCell ref="K114:K115"/>
    <mergeCell ref="L114:L115"/>
    <mergeCell ref="N114:N115"/>
    <mergeCell ref="O114:O115"/>
    <mergeCell ref="P114:R115"/>
    <mergeCell ref="Z114:Z115"/>
    <mergeCell ref="AA114:AA115"/>
    <mergeCell ref="AB114:AC115"/>
    <mergeCell ref="B112:B113"/>
    <mergeCell ref="F112:F113"/>
    <mergeCell ref="G112:G113"/>
    <mergeCell ref="K112:K113"/>
    <mergeCell ref="L112:L113"/>
    <mergeCell ref="N112:N113"/>
    <mergeCell ref="O112:O113"/>
    <mergeCell ref="P112:R113"/>
    <mergeCell ref="Z112:Z113"/>
    <mergeCell ref="J114:J115"/>
    <mergeCell ref="J120:J121"/>
    <mergeCell ref="AA116:AA117"/>
    <mergeCell ref="AB116:AC117"/>
    <mergeCell ref="B118:B119"/>
    <mergeCell ref="F118:F119"/>
    <mergeCell ref="G118:G119"/>
    <mergeCell ref="K118:K119"/>
    <mergeCell ref="L118:L119"/>
    <mergeCell ref="N118:N119"/>
    <mergeCell ref="O118:O119"/>
    <mergeCell ref="P118:R119"/>
    <mergeCell ref="Z118:Z119"/>
    <mergeCell ref="AA118:AA119"/>
    <mergeCell ref="AB118:AC119"/>
    <mergeCell ref="B116:B117"/>
    <mergeCell ref="F116:F117"/>
    <mergeCell ref="G116:G117"/>
    <mergeCell ref="K116:K117"/>
    <mergeCell ref="L116:L117"/>
    <mergeCell ref="N116:N117"/>
    <mergeCell ref="O116:O117"/>
    <mergeCell ref="P116:R117"/>
    <mergeCell ref="Z116:Z117"/>
    <mergeCell ref="J118:J119"/>
    <mergeCell ref="J125:J126"/>
    <mergeCell ref="AA120:AA121"/>
    <mergeCell ref="AB120:AC121"/>
    <mergeCell ref="B123:B124"/>
    <mergeCell ref="F123:F124"/>
    <mergeCell ref="G123:G124"/>
    <mergeCell ref="K123:K124"/>
    <mergeCell ref="L123:L124"/>
    <mergeCell ref="N123:N124"/>
    <mergeCell ref="O123:O124"/>
    <mergeCell ref="P123:R124"/>
    <mergeCell ref="Z123:Z124"/>
    <mergeCell ref="AA123:AA124"/>
    <mergeCell ref="AB123:AC124"/>
    <mergeCell ref="B120:B121"/>
    <mergeCell ref="F120:F121"/>
    <mergeCell ref="G120:G121"/>
    <mergeCell ref="K120:K121"/>
    <mergeCell ref="L120:L121"/>
    <mergeCell ref="N120:N121"/>
    <mergeCell ref="O120:O121"/>
    <mergeCell ref="P120:R121"/>
    <mergeCell ref="Z120:Z121"/>
    <mergeCell ref="J123:J124"/>
    <mergeCell ref="J129:J130"/>
    <mergeCell ref="AA125:AA126"/>
    <mergeCell ref="AB125:AC126"/>
    <mergeCell ref="B127:B128"/>
    <mergeCell ref="F127:F128"/>
    <mergeCell ref="G127:G128"/>
    <mergeCell ref="K127:K128"/>
    <mergeCell ref="L127:L128"/>
    <mergeCell ref="N127:N128"/>
    <mergeCell ref="O127:O128"/>
    <mergeCell ref="P127:R128"/>
    <mergeCell ref="Z127:Z128"/>
    <mergeCell ref="AA127:AA128"/>
    <mergeCell ref="AB127:AC128"/>
    <mergeCell ref="B125:B126"/>
    <mergeCell ref="F125:F126"/>
    <mergeCell ref="G125:G126"/>
    <mergeCell ref="K125:K126"/>
    <mergeCell ref="L125:L126"/>
    <mergeCell ref="N125:N126"/>
    <mergeCell ref="O125:O126"/>
    <mergeCell ref="P125:R126"/>
    <mergeCell ref="Z125:Z126"/>
    <mergeCell ref="J127:J128"/>
    <mergeCell ref="J133:J134"/>
    <mergeCell ref="AA129:AA130"/>
    <mergeCell ref="AB129:AC130"/>
    <mergeCell ref="B131:B132"/>
    <mergeCell ref="F131:F132"/>
    <mergeCell ref="G131:G132"/>
    <mergeCell ref="K131:K132"/>
    <mergeCell ref="L131:L132"/>
    <mergeCell ref="N131:N132"/>
    <mergeCell ref="O131:O132"/>
    <mergeCell ref="P131:R132"/>
    <mergeCell ref="Z131:Z132"/>
    <mergeCell ref="AA131:AA132"/>
    <mergeCell ref="AB131:AC132"/>
    <mergeCell ref="B129:B130"/>
    <mergeCell ref="F129:F130"/>
    <mergeCell ref="G129:G130"/>
    <mergeCell ref="K129:K130"/>
    <mergeCell ref="L129:L130"/>
    <mergeCell ref="N129:N130"/>
    <mergeCell ref="O129:O130"/>
    <mergeCell ref="P129:R130"/>
    <mergeCell ref="Z129:Z130"/>
    <mergeCell ref="J131:J132"/>
    <mergeCell ref="J138:J139"/>
    <mergeCell ref="AA133:AA134"/>
    <mergeCell ref="AB133:AC134"/>
    <mergeCell ref="B136:B137"/>
    <mergeCell ref="F136:F137"/>
    <mergeCell ref="G136:G137"/>
    <mergeCell ref="K136:K137"/>
    <mergeCell ref="L136:L137"/>
    <mergeCell ref="N136:N137"/>
    <mergeCell ref="O136:O137"/>
    <mergeCell ref="P136:R137"/>
    <mergeCell ref="Z136:Z137"/>
    <mergeCell ref="AA136:AA137"/>
    <mergeCell ref="AB136:AC137"/>
    <mergeCell ref="B133:B134"/>
    <mergeCell ref="F133:F134"/>
    <mergeCell ref="G133:G134"/>
    <mergeCell ref="K133:K134"/>
    <mergeCell ref="L133:L134"/>
    <mergeCell ref="N133:N134"/>
    <mergeCell ref="O133:O134"/>
    <mergeCell ref="P133:R134"/>
    <mergeCell ref="Z133:Z134"/>
    <mergeCell ref="J136:J137"/>
    <mergeCell ref="J142:J143"/>
    <mergeCell ref="AA138:AA139"/>
    <mergeCell ref="AB138:AC139"/>
    <mergeCell ref="B140:B141"/>
    <mergeCell ref="F140:F141"/>
    <mergeCell ref="G140:G141"/>
    <mergeCell ref="K140:K141"/>
    <mergeCell ref="L140:L141"/>
    <mergeCell ref="N140:N141"/>
    <mergeCell ref="O140:O141"/>
    <mergeCell ref="P140:R141"/>
    <mergeCell ref="Z140:Z141"/>
    <mergeCell ref="AA140:AA141"/>
    <mergeCell ref="AB140:AC141"/>
    <mergeCell ref="B138:B139"/>
    <mergeCell ref="F138:F139"/>
    <mergeCell ref="G138:G139"/>
    <mergeCell ref="K138:K139"/>
    <mergeCell ref="L138:L139"/>
    <mergeCell ref="N138:N139"/>
    <mergeCell ref="O138:O139"/>
    <mergeCell ref="P138:R139"/>
    <mergeCell ref="Z138:Z139"/>
    <mergeCell ref="J140:J141"/>
    <mergeCell ref="J149:J150"/>
    <mergeCell ref="AA142:AA143"/>
    <mergeCell ref="AB142:AC143"/>
    <mergeCell ref="B144:B145"/>
    <mergeCell ref="F144:F145"/>
    <mergeCell ref="G144:G145"/>
    <mergeCell ref="K144:K145"/>
    <mergeCell ref="L144:L145"/>
    <mergeCell ref="N144:N145"/>
    <mergeCell ref="O144:O145"/>
    <mergeCell ref="P144:R145"/>
    <mergeCell ref="Z144:Z145"/>
    <mergeCell ref="AA144:AA145"/>
    <mergeCell ref="AB144:AC145"/>
    <mergeCell ref="B142:B143"/>
    <mergeCell ref="F142:F143"/>
    <mergeCell ref="G142:G143"/>
    <mergeCell ref="K142:K143"/>
    <mergeCell ref="L142:L143"/>
    <mergeCell ref="N142:N143"/>
    <mergeCell ref="O142:O143"/>
    <mergeCell ref="P142:R143"/>
    <mergeCell ref="Z142:Z143"/>
    <mergeCell ref="J144:J145"/>
    <mergeCell ref="J151:J152"/>
    <mergeCell ref="AA146:AA147"/>
    <mergeCell ref="AB146:AC147"/>
    <mergeCell ref="B149:B150"/>
    <mergeCell ref="F149:F150"/>
    <mergeCell ref="G149:G150"/>
    <mergeCell ref="K149:K150"/>
    <mergeCell ref="L149:L150"/>
    <mergeCell ref="N149:N150"/>
    <mergeCell ref="O149:O150"/>
    <mergeCell ref="P149:R150"/>
    <mergeCell ref="Z149:Z150"/>
    <mergeCell ref="AA149:AA150"/>
    <mergeCell ref="AB149:AC150"/>
    <mergeCell ref="B146:B147"/>
    <mergeCell ref="F146:F147"/>
    <mergeCell ref="G146:G147"/>
    <mergeCell ref="K146:K147"/>
    <mergeCell ref="L146:L147"/>
    <mergeCell ref="N146:N147"/>
    <mergeCell ref="O146:O147"/>
    <mergeCell ref="P146:R147"/>
    <mergeCell ref="Z146:Z147"/>
    <mergeCell ref="J146:J147"/>
    <mergeCell ref="J155:J156"/>
    <mergeCell ref="AA151:AA152"/>
    <mergeCell ref="AB151:AC152"/>
    <mergeCell ref="B153:B154"/>
    <mergeCell ref="F153:F154"/>
    <mergeCell ref="G153:G154"/>
    <mergeCell ref="K153:K154"/>
    <mergeCell ref="L153:L154"/>
    <mergeCell ref="N153:N154"/>
    <mergeCell ref="O153:O154"/>
    <mergeCell ref="P153:R154"/>
    <mergeCell ref="Z153:Z154"/>
    <mergeCell ref="AA153:AA154"/>
    <mergeCell ref="AB153:AC154"/>
    <mergeCell ref="B151:B152"/>
    <mergeCell ref="F151:F152"/>
    <mergeCell ref="G151:G152"/>
    <mergeCell ref="K151:K152"/>
    <mergeCell ref="L151:L152"/>
    <mergeCell ref="N151:N152"/>
    <mergeCell ref="O151:O152"/>
    <mergeCell ref="P151:R152"/>
    <mergeCell ref="Z151:Z152"/>
    <mergeCell ref="J153:J154"/>
    <mergeCell ref="J159:J160"/>
    <mergeCell ref="AA155:AA156"/>
    <mergeCell ref="AB155:AC156"/>
    <mergeCell ref="B157:B158"/>
    <mergeCell ref="F157:F158"/>
    <mergeCell ref="G157:G158"/>
    <mergeCell ref="K157:K158"/>
    <mergeCell ref="L157:L158"/>
    <mergeCell ref="N157:N158"/>
    <mergeCell ref="O157:O158"/>
    <mergeCell ref="P157:R158"/>
    <mergeCell ref="Z157:Z158"/>
    <mergeCell ref="AA157:AA158"/>
    <mergeCell ref="AB157:AC158"/>
    <mergeCell ref="B155:B156"/>
    <mergeCell ref="F155:F156"/>
    <mergeCell ref="G155:G156"/>
    <mergeCell ref="K155:K156"/>
    <mergeCell ref="L155:L156"/>
    <mergeCell ref="N155:N156"/>
    <mergeCell ref="O155:O156"/>
    <mergeCell ref="P155:R156"/>
    <mergeCell ref="Z155:Z156"/>
    <mergeCell ref="J157:J158"/>
    <mergeCell ref="J164:J165"/>
    <mergeCell ref="AA159:AA160"/>
    <mergeCell ref="AB159:AC160"/>
    <mergeCell ref="B162:B163"/>
    <mergeCell ref="F162:F163"/>
    <mergeCell ref="G162:G163"/>
    <mergeCell ref="K162:K163"/>
    <mergeCell ref="L162:L163"/>
    <mergeCell ref="N162:N163"/>
    <mergeCell ref="O162:O163"/>
    <mergeCell ref="P162:R163"/>
    <mergeCell ref="Z162:Z163"/>
    <mergeCell ref="AA162:AA163"/>
    <mergeCell ref="AB162:AC163"/>
    <mergeCell ref="B159:B160"/>
    <mergeCell ref="F159:F160"/>
    <mergeCell ref="G159:G160"/>
    <mergeCell ref="K159:K160"/>
    <mergeCell ref="L159:L160"/>
    <mergeCell ref="N159:N160"/>
    <mergeCell ref="O159:O160"/>
    <mergeCell ref="P159:R160"/>
    <mergeCell ref="Z159:Z160"/>
    <mergeCell ref="J162:J163"/>
    <mergeCell ref="J168:J169"/>
    <mergeCell ref="AA164:AA165"/>
    <mergeCell ref="AB164:AC165"/>
    <mergeCell ref="B166:B167"/>
    <mergeCell ref="F166:F167"/>
    <mergeCell ref="G166:G167"/>
    <mergeCell ref="K166:K167"/>
    <mergeCell ref="L166:L167"/>
    <mergeCell ref="N166:N167"/>
    <mergeCell ref="O166:O167"/>
    <mergeCell ref="P166:R167"/>
    <mergeCell ref="Z166:Z167"/>
    <mergeCell ref="AA166:AA167"/>
    <mergeCell ref="AB166:AC167"/>
    <mergeCell ref="B164:B165"/>
    <mergeCell ref="F164:F165"/>
    <mergeCell ref="G164:G165"/>
    <mergeCell ref="K164:K165"/>
    <mergeCell ref="L164:L165"/>
    <mergeCell ref="N164:N165"/>
    <mergeCell ref="O164:O165"/>
    <mergeCell ref="P164:R165"/>
    <mergeCell ref="Z164:Z165"/>
    <mergeCell ref="J166:J167"/>
    <mergeCell ref="J172:J173"/>
    <mergeCell ref="AA168:AA169"/>
    <mergeCell ref="AB168:AC169"/>
    <mergeCell ref="B170:B171"/>
    <mergeCell ref="F170:F171"/>
    <mergeCell ref="G170:G171"/>
    <mergeCell ref="K170:K171"/>
    <mergeCell ref="L170:L171"/>
    <mergeCell ref="N170:N171"/>
    <mergeCell ref="O170:O171"/>
    <mergeCell ref="P170:R171"/>
    <mergeCell ref="Z170:Z171"/>
    <mergeCell ref="AA170:AA171"/>
    <mergeCell ref="AB170:AC171"/>
    <mergeCell ref="B168:B169"/>
    <mergeCell ref="F168:F169"/>
    <mergeCell ref="G168:G169"/>
    <mergeCell ref="K168:K169"/>
    <mergeCell ref="L168:L169"/>
    <mergeCell ref="N168:N169"/>
    <mergeCell ref="O168:O169"/>
    <mergeCell ref="P168:R169"/>
    <mergeCell ref="Z168:Z169"/>
    <mergeCell ref="J170:J171"/>
    <mergeCell ref="K176:L176"/>
    <mergeCell ref="AA172:AA173"/>
    <mergeCell ref="AB172:AC173"/>
    <mergeCell ref="B174:B175"/>
    <mergeCell ref="F174:F175"/>
    <mergeCell ref="G174:G175"/>
    <mergeCell ref="K174:K175"/>
    <mergeCell ref="L174:L175"/>
    <mergeCell ref="N174:N175"/>
    <mergeCell ref="O174:O175"/>
    <mergeCell ref="P174:R175"/>
    <mergeCell ref="Z174:Z175"/>
    <mergeCell ref="AA174:AA175"/>
    <mergeCell ref="AB174:AC175"/>
    <mergeCell ref="B172:B173"/>
    <mergeCell ref="F172:F173"/>
    <mergeCell ref="G172:G173"/>
    <mergeCell ref="K172:K173"/>
    <mergeCell ref="L172:L173"/>
    <mergeCell ref="N172:N173"/>
    <mergeCell ref="O172:O173"/>
    <mergeCell ref="P172:R173"/>
    <mergeCell ref="Z172:Z173"/>
    <mergeCell ref="J174:J175"/>
  </mergeCells>
  <conditionalFormatting sqref="C6:E15">
    <cfRule type="expression" dxfId="85" priority="1255">
      <formula>I6=1</formula>
    </cfRule>
  </conditionalFormatting>
  <conditionalFormatting sqref="J6:J17">
    <cfRule type="dataBar" priority="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{D6AC0519-E362-44A2-A1E1-A05DAC94BDD5}</x14:id>
        </ext>
      </extLst>
    </cfRule>
  </conditionalFormatting>
  <conditionalFormatting sqref="J19:J30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{AC9AD3B3-8F69-479C-8DC5-7D46FFB6A8E0}</x14:id>
        </ext>
      </extLst>
    </cfRule>
  </conditionalFormatting>
  <conditionalFormatting sqref="J32:J43">
    <cfRule type="dataBar" priority="8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{128D7B89-20E5-40EE-8FDE-BE125C844CFC}</x14:id>
        </ext>
      </extLst>
    </cfRule>
  </conditionalFormatting>
  <conditionalFormatting sqref="J45:J56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{77226F1E-F104-410F-A492-C217742AB3A3}</x14:id>
        </ext>
      </extLst>
    </cfRule>
  </conditionalFormatting>
  <conditionalFormatting sqref="J58:J69">
    <cfRule type="dataBar" priority="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{DB9D15F4-AACD-46AA-AF0A-FD791BAB3D0B}</x14:id>
        </ext>
      </extLst>
    </cfRule>
  </conditionalFormatting>
  <conditionalFormatting sqref="J71:J82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{DCEC3903-39A9-47F6-9231-06E20668D244}</x14:id>
        </ext>
      </extLst>
    </cfRule>
  </conditionalFormatting>
  <conditionalFormatting sqref="J84:J95">
    <cfRule type="dataBar" priority="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{987877B4-0D43-4C87-AC3E-5EF353094A18}</x14:id>
        </ext>
      </extLst>
    </cfRule>
  </conditionalFormatting>
  <conditionalFormatting sqref="J97:J108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{CD087C1A-863A-43CE-A807-D912FF28AC73}</x14:id>
        </ext>
      </extLst>
    </cfRule>
  </conditionalFormatting>
  <conditionalFormatting sqref="J110:J121">
    <cfRule type="dataBar" priority="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{8884A262-0244-420C-9ADC-DFBB1FB3D232}</x14:id>
        </ext>
      </extLst>
    </cfRule>
  </conditionalFormatting>
  <conditionalFormatting sqref="J123:J134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{259195A4-DC1A-4FF0-924E-FCA14649E7C0}</x14:id>
        </ext>
      </extLst>
    </cfRule>
  </conditionalFormatting>
  <conditionalFormatting sqref="J136:J147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{FF46D7FA-0230-4A3B-8C00-B1025AA3F926}</x14:id>
        </ext>
      </extLst>
    </cfRule>
  </conditionalFormatting>
  <conditionalFormatting sqref="J149:J160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{2541649A-82CF-4A19-97EB-65145DCA4D4A}</x14:id>
        </ext>
      </extLst>
    </cfRule>
  </conditionalFormatting>
  <conditionalFormatting sqref="J162:J175">
    <cfRule type="dataBar" priority="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{F004A64F-B9F4-40E2-9230-CB223B2FA327}</x14:id>
        </ext>
      </extLst>
    </cfRule>
  </conditionalFormatting>
  <conditionalFormatting sqref="K6:K43 K45:K56 K58:K69 K71:K82 K84:K95 K97:K108 K110:K121 K123:K134 K136:K147 K149:K160 K162:K175">
    <cfRule type="top10" dxfId="84" priority="142" rank="1"/>
  </conditionalFormatting>
  <conditionalFormatting sqref="L6:L43 L123:L134 L136:L147 L149:L160 L162:L175 L45:L56 L58:L69 L71:L82 L84:L95 L97:L108 L110:L121">
    <cfRule type="top10" dxfId="83" priority="143" rank="1"/>
  </conditionalFormatting>
  <conditionalFormatting sqref="L44">
    <cfRule type="top10" dxfId="82" priority="123" rank="1"/>
  </conditionalFormatting>
  <conditionalFormatting sqref="L57">
    <cfRule type="top10" dxfId="81" priority="119" rank="1"/>
  </conditionalFormatting>
  <conditionalFormatting sqref="L70">
    <cfRule type="top10" dxfId="80" priority="115" rank="1"/>
  </conditionalFormatting>
  <conditionalFormatting sqref="L83">
    <cfRule type="top10" dxfId="79" priority="111" rank="1"/>
  </conditionalFormatting>
  <conditionalFormatting sqref="L96">
    <cfRule type="top10" dxfId="78" priority="107" rank="1"/>
  </conditionalFormatting>
  <conditionalFormatting sqref="L109">
    <cfRule type="top10" dxfId="77" priority="103" rank="1"/>
  </conditionalFormatting>
  <conditionalFormatting sqref="L122">
    <cfRule type="top10" dxfId="76" priority="99" rank="1"/>
  </conditionalFormatting>
  <conditionalFormatting sqref="L135">
    <cfRule type="top10" dxfId="75" priority="95" rank="1"/>
  </conditionalFormatting>
  <conditionalFormatting sqref="L148">
    <cfRule type="top10" dxfId="74" priority="91" rank="1"/>
  </conditionalFormatting>
  <conditionalFormatting sqref="L161">
    <cfRule type="top10" dxfId="73" priority="87" rank="1"/>
  </conditionalFormatting>
  <conditionalFormatting sqref="O6:O17">
    <cfRule type="colorScale" priority="72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9:O30">
    <cfRule type="colorScale" priority="71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32:O43">
    <cfRule type="colorScale" priority="70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45:O56">
    <cfRule type="colorScale" priority="69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58:O69">
    <cfRule type="colorScale" priority="68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71:O82">
    <cfRule type="colorScale" priority="67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84:O95">
    <cfRule type="colorScale" priority="66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97:O108">
    <cfRule type="colorScale" priority="65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10:O121">
    <cfRule type="colorScale" priority="64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23:O134">
    <cfRule type="colorScale" priority="63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36:O147">
    <cfRule type="colorScale" priority="62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49:O160">
    <cfRule type="colorScale" priority="60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O162:O175">
    <cfRule type="colorScale" priority="61">
      <colorScale>
        <cfvo type="min"/>
        <cfvo type="percentile" val="100"/>
        <cfvo type="max"/>
        <color rgb="FFFF0000"/>
        <color theme="1"/>
        <color rgb="FF00B050"/>
      </colorScale>
    </cfRule>
  </conditionalFormatting>
  <conditionalFormatting sqref="S6:S17 S19:S30 S32:S33">
    <cfRule type="top10" dxfId="72" priority="1384" rank="3"/>
  </conditionalFormatting>
  <conditionalFormatting sqref="S18">
    <cfRule type="top10" dxfId="71" priority="187" rank="3"/>
  </conditionalFormatting>
  <conditionalFormatting sqref="S31">
    <cfRule type="top10" dxfId="70" priority="182" rank="3"/>
  </conditionalFormatting>
  <conditionalFormatting sqref="S34:S41">
    <cfRule type="top10" dxfId="69" priority="944" rank="3"/>
  </conditionalFormatting>
  <conditionalFormatting sqref="S42:S43 S45:S50">
    <cfRule type="top10" dxfId="68" priority="940" rank="3"/>
  </conditionalFormatting>
  <conditionalFormatting sqref="S44">
    <cfRule type="top10" dxfId="67" priority="125" rank="3"/>
  </conditionalFormatting>
  <conditionalFormatting sqref="S51:S54">
    <cfRule type="top10" dxfId="66" priority="1401" rank="3"/>
  </conditionalFormatting>
  <conditionalFormatting sqref="S55:S56">
    <cfRule type="top10" dxfId="65" priority="743" rank="3"/>
  </conditionalFormatting>
  <conditionalFormatting sqref="S57">
    <cfRule type="top10" dxfId="64" priority="121" rank="3"/>
  </conditionalFormatting>
  <conditionalFormatting sqref="S58:S59">
    <cfRule type="top10" dxfId="63" priority="733" rank="3"/>
  </conditionalFormatting>
  <conditionalFormatting sqref="S60:S61">
    <cfRule type="top10" dxfId="62" priority="723" rank="3"/>
  </conditionalFormatting>
  <conditionalFormatting sqref="S62:S63">
    <cfRule type="top10" dxfId="61" priority="713" rank="3"/>
  </conditionalFormatting>
  <conditionalFormatting sqref="S64:S65">
    <cfRule type="top10" dxfId="60" priority="703" rank="3"/>
  </conditionalFormatting>
  <conditionalFormatting sqref="S66:S67">
    <cfRule type="top10" dxfId="59" priority="693" rank="3"/>
  </conditionalFormatting>
  <conditionalFormatting sqref="S68:S69">
    <cfRule type="top10" dxfId="58" priority="683" rank="3"/>
  </conditionalFormatting>
  <conditionalFormatting sqref="S70">
    <cfRule type="top10" dxfId="57" priority="117" rank="3"/>
  </conditionalFormatting>
  <conditionalFormatting sqref="S71:S72">
    <cfRule type="top10" dxfId="56" priority="673" rank="3"/>
  </conditionalFormatting>
  <conditionalFormatting sqref="S73:S74">
    <cfRule type="top10" dxfId="55" priority="663" rank="3"/>
  </conditionalFormatting>
  <conditionalFormatting sqref="S75:S76">
    <cfRule type="top10" dxfId="54" priority="653" rank="3"/>
  </conditionalFormatting>
  <conditionalFormatting sqref="S77:S78">
    <cfRule type="top10" dxfId="53" priority="643" rank="3"/>
  </conditionalFormatting>
  <conditionalFormatting sqref="S79:S80">
    <cfRule type="top10" dxfId="52" priority="633" rank="3"/>
  </conditionalFormatting>
  <conditionalFormatting sqref="S81:S82">
    <cfRule type="top10" dxfId="51" priority="623" rank="3"/>
  </conditionalFormatting>
  <conditionalFormatting sqref="S83">
    <cfRule type="top10" dxfId="50" priority="113" rank="3"/>
  </conditionalFormatting>
  <conditionalFormatting sqref="S84:S85">
    <cfRule type="top10" dxfId="49" priority="613" rank="3"/>
  </conditionalFormatting>
  <conditionalFormatting sqref="S86:S87">
    <cfRule type="top10" dxfId="48" priority="603" rank="3"/>
  </conditionalFormatting>
  <conditionalFormatting sqref="S88:S89">
    <cfRule type="top10" dxfId="47" priority="593" rank="3"/>
  </conditionalFormatting>
  <conditionalFormatting sqref="S90:S91">
    <cfRule type="top10" dxfId="46" priority="583" rank="3"/>
  </conditionalFormatting>
  <conditionalFormatting sqref="S92:S93">
    <cfRule type="top10" dxfId="45" priority="573" rank="3"/>
  </conditionalFormatting>
  <conditionalFormatting sqref="S94:S95">
    <cfRule type="top10" dxfId="44" priority="563" rank="3"/>
  </conditionalFormatting>
  <conditionalFormatting sqref="S96">
    <cfRule type="top10" dxfId="43" priority="109" rank="3"/>
  </conditionalFormatting>
  <conditionalFormatting sqref="S97:S98">
    <cfRule type="top10" dxfId="42" priority="553" rank="3"/>
  </conditionalFormatting>
  <conditionalFormatting sqref="S99:S100">
    <cfRule type="top10" dxfId="41" priority="543" rank="3"/>
  </conditionalFormatting>
  <conditionalFormatting sqref="S101:S102">
    <cfRule type="top10" dxfId="40" priority="533" rank="3"/>
  </conditionalFormatting>
  <conditionalFormatting sqref="S103:S104">
    <cfRule type="top10" dxfId="39" priority="523" rank="3"/>
  </conditionalFormatting>
  <conditionalFormatting sqref="S105:S106">
    <cfRule type="top10" dxfId="38" priority="513" rank="3"/>
  </conditionalFormatting>
  <conditionalFormatting sqref="S107:S108">
    <cfRule type="top10" dxfId="37" priority="503" rank="3"/>
  </conditionalFormatting>
  <conditionalFormatting sqref="S109">
    <cfRule type="top10" dxfId="36" priority="105" rank="3"/>
  </conditionalFormatting>
  <conditionalFormatting sqref="S110:S111">
    <cfRule type="top10" dxfId="35" priority="493" rank="3"/>
  </conditionalFormatting>
  <conditionalFormatting sqref="S112:S113">
    <cfRule type="top10" dxfId="34" priority="483" rank="3"/>
  </conditionalFormatting>
  <conditionalFormatting sqref="S114:S115">
    <cfRule type="top10" dxfId="33" priority="473" rank="3"/>
  </conditionalFormatting>
  <conditionalFormatting sqref="S116:S117">
    <cfRule type="top10" dxfId="32" priority="463" rank="3"/>
  </conditionalFormatting>
  <conditionalFormatting sqref="S118:S119">
    <cfRule type="top10" dxfId="31" priority="453" rank="3"/>
  </conditionalFormatting>
  <conditionalFormatting sqref="S120:S121">
    <cfRule type="top10" dxfId="30" priority="443" rank="3"/>
  </conditionalFormatting>
  <conditionalFormatting sqref="S122">
    <cfRule type="top10" dxfId="29" priority="101" rank="3"/>
  </conditionalFormatting>
  <conditionalFormatting sqref="S123:S124">
    <cfRule type="top10" dxfId="28" priority="433" rank="3"/>
  </conditionalFormatting>
  <conditionalFormatting sqref="S125:S126">
    <cfRule type="top10" dxfId="27" priority="423" rank="3"/>
  </conditionalFormatting>
  <conditionalFormatting sqref="S127:S128">
    <cfRule type="top10" dxfId="26" priority="413" rank="3"/>
  </conditionalFormatting>
  <conditionalFormatting sqref="S129:S130">
    <cfRule type="top10" dxfId="25" priority="403" rank="3"/>
  </conditionalFormatting>
  <conditionalFormatting sqref="S131:S132">
    <cfRule type="top10" dxfId="24" priority="393" rank="3"/>
  </conditionalFormatting>
  <conditionalFormatting sqref="S133:S134">
    <cfRule type="top10" dxfId="23" priority="383" rank="3"/>
  </conditionalFormatting>
  <conditionalFormatting sqref="S135">
    <cfRule type="top10" dxfId="22" priority="97" rank="3"/>
  </conditionalFormatting>
  <conditionalFormatting sqref="S136:S137">
    <cfRule type="top10" dxfId="21" priority="1409" rank="3"/>
  </conditionalFormatting>
  <conditionalFormatting sqref="S138:S139">
    <cfRule type="top10" dxfId="20" priority="363" rank="3"/>
  </conditionalFormatting>
  <conditionalFormatting sqref="S140:S141">
    <cfRule type="top10" dxfId="19" priority="353" rank="3"/>
  </conditionalFormatting>
  <conditionalFormatting sqref="S142:S143">
    <cfRule type="top10" dxfId="18" priority="343" rank="3"/>
  </conditionalFormatting>
  <conditionalFormatting sqref="S144:S145">
    <cfRule type="top10" dxfId="17" priority="333" rank="3"/>
  </conditionalFormatting>
  <conditionalFormatting sqref="S146:S147">
    <cfRule type="top10" dxfId="16" priority="323" rank="3"/>
  </conditionalFormatting>
  <conditionalFormatting sqref="S148">
    <cfRule type="top10" dxfId="15" priority="93" rank="3"/>
  </conditionalFormatting>
  <conditionalFormatting sqref="S149:S150">
    <cfRule type="top10" dxfId="14" priority="313" rank="3"/>
  </conditionalFormatting>
  <conditionalFormatting sqref="S151:S152">
    <cfRule type="top10" dxfId="13" priority="303" rank="3"/>
  </conditionalFormatting>
  <conditionalFormatting sqref="S153:S154">
    <cfRule type="top10" dxfId="12" priority="293" rank="3"/>
  </conditionalFormatting>
  <conditionalFormatting sqref="S155:S156">
    <cfRule type="top10" dxfId="11" priority="283" rank="3"/>
  </conditionalFormatting>
  <conditionalFormatting sqref="S157:S158">
    <cfRule type="top10" dxfId="10" priority="273" rank="3"/>
  </conditionalFormatting>
  <conditionalFormatting sqref="S159:S160">
    <cfRule type="top10" dxfId="9" priority="263" rank="3"/>
  </conditionalFormatting>
  <conditionalFormatting sqref="S161">
    <cfRule type="top10" dxfId="8" priority="89" rank="3"/>
  </conditionalFormatting>
  <conditionalFormatting sqref="S162:S163">
    <cfRule type="top10" dxfId="7" priority="253" rank="3"/>
  </conditionalFormatting>
  <conditionalFormatting sqref="S164:S165">
    <cfRule type="top10" dxfId="6" priority="243" rank="3"/>
  </conditionalFormatting>
  <conditionalFormatting sqref="S166:S167">
    <cfRule type="top10" dxfId="5" priority="233" rank="3"/>
  </conditionalFormatting>
  <conditionalFormatting sqref="S168:S169">
    <cfRule type="top10" dxfId="4" priority="223" rank="3"/>
  </conditionalFormatting>
  <conditionalFormatting sqref="S170:S171">
    <cfRule type="top10" dxfId="3" priority="213" rank="3"/>
  </conditionalFormatting>
  <conditionalFormatting sqref="S172:S173">
    <cfRule type="top10" dxfId="2" priority="203" rank="3"/>
  </conditionalFormatting>
  <conditionalFormatting sqref="S174:S175">
    <cfRule type="top10" dxfId="1" priority="193" rank="3"/>
  </conditionalFormatting>
  <conditionalFormatting sqref="T6:T15">
    <cfRule type="dataBar" priority="9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{0A3AA89F-E20A-4874-8899-503EABC3106E}</x14:id>
        </ext>
      </extLst>
    </cfRule>
  </conditionalFormatting>
  <conditionalFormatting sqref="T16:T17 T19:T24">
    <cfRule type="dataBar" priority="9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{8F1FCB0F-8E6F-4911-B62A-449388889442}</x14:id>
        </ext>
      </extLst>
    </cfRule>
  </conditionalFormatting>
  <conditionalFormatting sqref="T25:T30 T32:T33">
    <cfRule type="dataBar" priority="9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{1B68D229-DDC0-41BC-9E95-222DB674AEE1}</x14:id>
        </ext>
      </extLst>
    </cfRule>
  </conditionalFormatting>
  <conditionalFormatting sqref="T34:T41">
    <cfRule type="dataBar" priority="9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{4862A6F2-5443-44A0-BE8A-11487C405C5D}</x14:id>
        </ext>
      </extLst>
    </cfRule>
  </conditionalFormatting>
  <conditionalFormatting sqref="T42:T43 T45:T50">
    <cfRule type="dataBar" priority="9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{20D23897-532C-4CB0-BD2D-E42E5DA3EC1B}</x14:id>
        </ext>
      </extLst>
    </cfRule>
  </conditionalFormatting>
  <conditionalFormatting sqref="T51:T54">
    <cfRule type="dataBar" priority="14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{B0691C47-66FD-4B00-A8AF-F5EB45E4215A}</x14:id>
        </ext>
      </extLst>
    </cfRule>
  </conditionalFormatting>
  <conditionalFormatting sqref="T55:T56">
    <cfRule type="dataBar" priority="7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{47F7FDB8-40D7-4E4A-ADBC-617EBE715F99}</x14:id>
        </ext>
      </extLst>
    </cfRule>
  </conditionalFormatting>
  <conditionalFormatting sqref="T58:T59">
    <cfRule type="dataBar" priority="7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{749367D6-DC49-4225-9782-4E07341487EF}</x14:id>
        </ext>
      </extLst>
    </cfRule>
  </conditionalFormatting>
  <conditionalFormatting sqref="T60:T61">
    <cfRule type="dataBar" priority="7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{9A68BF70-83F4-48A0-9491-93AFDC11A9DB}</x14:id>
        </ext>
      </extLst>
    </cfRule>
  </conditionalFormatting>
  <conditionalFormatting sqref="T62:T63">
    <cfRule type="dataBar" priority="7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{02A67036-EC63-4787-9B15-D23B25BC3494}</x14:id>
        </ext>
      </extLst>
    </cfRule>
  </conditionalFormatting>
  <conditionalFormatting sqref="T64:T65">
    <cfRule type="dataBar" priority="7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{CF864512-EE11-4FB6-9889-3B95B3458AD6}</x14:id>
        </ext>
      </extLst>
    </cfRule>
  </conditionalFormatting>
  <conditionalFormatting sqref="T66:T67">
    <cfRule type="dataBar" priority="6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{726791F4-8CFC-42D7-A354-CD1F1AD68239}</x14:id>
        </ext>
      </extLst>
    </cfRule>
  </conditionalFormatting>
  <conditionalFormatting sqref="T68:T69">
    <cfRule type="dataBar" priority="6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{4AAA9CFE-BBF8-45F1-AF56-26E2F03172D8}</x14:id>
        </ext>
      </extLst>
    </cfRule>
  </conditionalFormatting>
  <conditionalFormatting sqref="T71:T72">
    <cfRule type="dataBar" priority="6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{1E2CC8F4-8859-43C8-AD39-27FA0E64171E}</x14:id>
        </ext>
      </extLst>
    </cfRule>
  </conditionalFormatting>
  <conditionalFormatting sqref="T73:T74">
    <cfRule type="dataBar" priority="6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{B44D4C36-0611-49E9-8201-3409EF113A17}</x14:id>
        </ext>
      </extLst>
    </cfRule>
  </conditionalFormatting>
  <conditionalFormatting sqref="T75:T76">
    <cfRule type="dataBar" priority="6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{43C5CEB1-8F97-41A9-9EDE-6B3EC3287C81}</x14:id>
        </ext>
      </extLst>
    </cfRule>
  </conditionalFormatting>
  <conditionalFormatting sqref="T77:T78">
    <cfRule type="dataBar" priority="6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{020EE1C3-A1F6-4669-80F4-FCDCD2ADA650}</x14:id>
        </ext>
      </extLst>
    </cfRule>
  </conditionalFormatting>
  <conditionalFormatting sqref="T79:T80">
    <cfRule type="dataBar" priority="6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{37188B76-3627-4CAB-9923-F8F1994FE98F}</x14:id>
        </ext>
      </extLst>
    </cfRule>
  </conditionalFormatting>
  <conditionalFormatting sqref="T81:T82">
    <cfRule type="dataBar" priority="6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{267043E2-2142-42C5-B1B7-2D39DCCC21BB}</x14:id>
        </ext>
      </extLst>
    </cfRule>
  </conditionalFormatting>
  <conditionalFormatting sqref="T84:T85">
    <cfRule type="dataBar" priority="6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{653A3EF4-7589-464B-903D-16207BEE0A17}</x14:id>
        </ext>
      </extLst>
    </cfRule>
  </conditionalFormatting>
  <conditionalFormatting sqref="T86:T87">
    <cfRule type="dataBar" priority="6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{0DBC247F-E7C7-480E-BFD7-3AF23B425664}</x14:id>
        </ext>
      </extLst>
    </cfRule>
  </conditionalFormatting>
  <conditionalFormatting sqref="T88:T89">
    <cfRule type="dataBar" priority="5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{6548C8C1-FBEF-4F71-8FDF-67CDD17F0779}</x14:id>
        </ext>
      </extLst>
    </cfRule>
  </conditionalFormatting>
  <conditionalFormatting sqref="T90:T91">
    <cfRule type="dataBar" priority="5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{FBE724B6-F129-4C03-8BFB-6CFF4286DEE9}</x14:id>
        </ext>
      </extLst>
    </cfRule>
  </conditionalFormatting>
  <conditionalFormatting sqref="T92:T93">
    <cfRule type="dataBar" priority="5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{44A4EF59-F3D5-49E7-908F-072381C0CC95}</x14:id>
        </ext>
      </extLst>
    </cfRule>
  </conditionalFormatting>
  <conditionalFormatting sqref="T94:T95">
    <cfRule type="dataBar" priority="5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{8FB5236E-383B-4190-AA04-CAA293ED0B9A}</x14:id>
        </ext>
      </extLst>
    </cfRule>
  </conditionalFormatting>
  <conditionalFormatting sqref="T97:T98">
    <cfRule type="dataBar" priority="5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{263C8993-480B-4D0A-94F2-79134654B04C}</x14:id>
        </ext>
      </extLst>
    </cfRule>
  </conditionalFormatting>
  <conditionalFormatting sqref="T99:T100">
    <cfRule type="dataBar" priority="5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{07878780-2727-4480-B2D9-B34D9229AEC6}</x14:id>
        </ext>
      </extLst>
    </cfRule>
  </conditionalFormatting>
  <conditionalFormatting sqref="T101:T102">
    <cfRule type="dataBar" priority="5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{AEE6F7C5-EEA8-419B-80D0-7A9695BB81A7}</x14:id>
        </ext>
      </extLst>
    </cfRule>
  </conditionalFormatting>
  <conditionalFormatting sqref="T103:T104">
    <cfRule type="dataBar" priority="5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{D68D6B12-661E-4390-992F-9F6EA1409A5E}</x14:id>
        </ext>
      </extLst>
    </cfRule>
  </conditionalFormatting>
  <conditionalFormatting sqref="T105:T106">
    <cfRule type="dataBar" priority="5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{933BE93A-B386-4873-8BB0-BEDE1D6E07A1}</x14:id>
        </ext>
      </extLst>
    </cfRule>
  </conditionalFormatting>
  <conditionalFormatting sqref="T107:T108">
    <cfRule type="dataBar" priority="5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{4B47556D-8818-4352-85D4-228F6C3EDCFF}</x14:id>
        </ext>
      </extLst>
    </cfRule>
  </conditionalFormatting>
  <conditionalFormatting sqref="T110:T111">
    <cfRule type="dataBar" priority="4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{89E18018-B76D-4359-ACBD-5DC64BB82C87}</x14:id>
        </ext>
      </extLst>
    </cfRule>
  </conditionalFormatting>
  <conditionalFormatting sqref="T112:T113">
    <cfRule type="dataBar" priority="4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{99711358-598C-4021-9D81-0A489CED2230}</x14:id>
        </ext>
      </extLst>
    </cfRule>
  </conditionalFormatting>
  <conditionalFormatting sqref="T114:T115">
    <cfRule type="dataBar" priority="4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{A38858DD-549B-4A23-BAB4-A84A68B69A7B}</x14:id>
        </ext>
      </extLst>
    </cfRule>
  </conditionalFormatting>
  <conditionalFormatting sqref="T116:T117">
    <cfRule type="dataBar" priority="4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{414D6729-F663-4814-8382-DAD55CBF04E0}</x14:id>
        </ext>
      </extLst>
    </cfRule>
  </conditionalFormatting>
  <conditionalFormatting sqref="T118:T119">
    <cfRule type="dataBar" priority="4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{E68C305A-9C4F-4578-B355-112E79E0CD46}</x14:id>
        </ext>
      </extLst>
    </cfRule>
  </conditionalFormatting>
  <conditionalFormatting sqref="T120:T121">
    <cfRule type="dataBar" priority="4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{7BF1D885-C668-457C-9070-BCE654178584}</x14:id>
        </ext>
      </extLst>
    </cfRule>
  </conditionalFormatting>
  <conditionalFormatting sqref="T123:T124">
    <cfRule type="dataBar" priority="4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{19FEB57B-D483-46E9-91F2-6600223CE363}</x14:id>
        </ext>
      </extLst>
    </cfRule>
  </conditionalFormatting>
  <conditionalFormatting sqref="T125:T126">
    <cfRule type="dataBar" priority="4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{867CE6B0-56D4-4FE0-B6D0-18DCC2BAF93C}</x14:id>
        </ext>
      </extLst>
    </cfRule>
  </conditionalFormatting>
  <conditionalFormatting sqref="T127:T128">
    <cfRule type="dataBar" priority="4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{A30BA0A6-9659-482D-A75C-110D8121A4E0}</x14:id>
        </ext>
      </extLst>
    </cfRule>
  </conditionalFormatting>
  <conditionalFormatting sqref="T129:T130">
    <cfRule type="dataBar" priority="4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{7A4B67FB-2D3A-4A98-AA12-2829F5AB9310}</x14:id>
        </ext>
      </extLst>
    </cfRule>
  </conditionalFormatting>
  <conditionalFormatting sqref="T131:T132">
    <cfRule type="dataBar" priority="3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{3BE921F6-38B5-4D3E-AAA9-BA590804A869}</x14:id>
        </ext>
      </extLst>
    </cfRule>
  </conditionalFormatting>
  <conditionalFormatting sqref="T133:T134">
    <cfRule type="dataBar" priority="3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{7B711F7E-F062-4AE1-BF5D-36620288E74F}</x14:id>
        </ext>
      </extLst>
    </cfRule>
  </conditionalFormatting>
  <conditionalFormatting sqref="T136:T137">
    <cfRule type="dataBar" priority="14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{927734AD-1271-4A2E-B348-3046D910B015}</x14:id>
        </ext>
      </extLst>
    </cfRule>
  </conditionalFormatting>
  <conditionalFormatting sqref="T138:T139">
    <cfRule type="dataBar" priority="3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{27B71D3C-85B7-43F0-BA4C-EE32D6856C5D}</x14:id>
        </ext>
      </extLst>
    </cfRule>
  </conditionalFormatting>
  <conditionalFormatting sqref="T140:T141">
    <cfRule type="dataBar" priority="3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{B54B5ADE-1E34-4632-A263-D5AD22DD56BC}</x14:id>
        </ext>
      </extLst>
    </cfRule>
  </conditionalFormatting>
  <conditionalFormatting sqref="T142:T143">
    <cfRule type="dataBar" priority="3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{28C3CE35-9E7B-4F16-A0A9-50A644F59CF3}</x14:id>
        </ext>
      </extLst>
    </cfRule>
  </conditionalFormatting>
  <conditionalFormatting sqref="T144:T145">
    <cfRule type="dataBar" priority="3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{8E3B1A07-A3AE-4102-9A5E-B606003765EA}</x14:id>
        </ext>
      </extLst>
    </cfRule>
  </conditionalFormatting>
  <conditionalFormatting sqref="T146:T147">
    <cfRule type="dataBar" priority="3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{05815A1E-87F8-45B1-AFD9-E59F827EEB33}</x14:id>
        </ext>
      </extLst>
    </cfRule>
  </conditionalFormatting>
  <conditionalFormatting sqref="T149:T150">
    <cfRule type="dataBar" priority="3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{9710C899-57FA-4D7E-BB7C-7735BDF85FEB}</x14:id>
        </ext>
      </extLst>
    </cfRule>
  </conditionalFormatting>
  <conditionalFormatting sqref="T151:T152">
    <cfRule type="dataBar" priority="3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{F05697EE-D3ED-4163-BF07-5B332BA7FE22}</x14:id>
        </ext>
      </extLst>
    </cfRule>
  </conditionalFormatting>
  <conditionalFormatting sqref="T153:T154">
    <cfRule type="dataBar" priority="2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{A9047AED-57C6-4E1A-A6EC-C22910707EDC}</x14:id>
        </ext>
      </extLst>
    </cfRule>
  </conditionalFormatting>
  <conditionalFormatting sqref="T155:T156">
    <cfRule type="dataBar" priority="2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{0D8B7B37-B550-4E60-AA18-FD58E2A4E9CF}</x14:id>
        </ext>
      </extLst>
    </cfRule>
  </conditionalFormatting>
  <conditionalFormatting sqref="T157:T158">
    <cfRule type="dataBar" priority="2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{AA98F851-2ABD-464E-854A-684F2E9DA490}</x14:id>
        </ext>
      </extLst>
    </cfRule>
  </conditionalFormatting>
  <conditionalFormatting sqref="T159:T160">
    <cfRule type="dataBar" priority="2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{C22C6B5B-8A73-497E-A36C-4FC4E1E79D80}</x14:id>
        </ext>
      </extLst>
    </cfRule>
  </conditionalFormatting>
  <conditionalFormatting sqref="T162:T163">
    <cfRule type="dataBar" priority="2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{6BE69DF5-6CF5-4388-BC2E-58AE23325535}</x14:id>
        </ext>
      </extLst>
    </cfRule>
  </conditionalFormatting>
  <conditionalFormatting sqref="T164:T165">
    <cfRule type="dataBar" priority="2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{02780DB8-588D-47E3-A237-97F541DF2355}</x14:id>
        </ext>
      </extLst>
    </cfRule>
  </conditionalFormatting>
  <conditionalFormatting sqref="T166:T167">
    <cfRule type="dataBar" priority="2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{6C9122E7-F725-46A3-86F6-F3C608B8F8D2}</x14:id>
        </ext>
      </extLst>
    </cfRule>
  </conditionalFormatting>
  <conditionalFormatting sqref="T168:T169">
    <cfRule type="dataBar" priority="2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{F7F7DE42-0880-4ABA-A8C6-3560A7F4AFBE}</x14:id>
        </ext>
      </extLst>
    </cfRule>
  </conditionalFormatting>
  <conditionalFormatting sqref="T170:T171">
    <cfRule type="dataBar" priority="2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{FDF4F0B9-FA59-4643-B2E1-230E91938EA3}</x14:id>
        </ext>
      </extLst>
    </cfRule>
  </conditionalFormatting>
  <conditionalFormatting sqref="T172:T173">
    <cfRule type="dataBar" priority="2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{6EC0490A-0A44-4758-97F9-B2B6C1A97081}</x14:id>
        </ext>
      </extLst>
    </cfRule>
  </conditionalFormatting>
  <conditionalFormatting sqref="T174:T175">
    <cfRule type="dataBar" priority="1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{60D4512E-649E-4351-8592-18E606E15801}</x14:id>
        </ext>
      </extLst>
    </cfRule>
  </conditionalFormatting>
  <conditionalFormatting sqref="W6:W15">
    <cfRule type="dataBar" priority="9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{61EE27FE-82E3-4F7E-9E45-980594B7315F}</x14:id>
        </ext>
      </extLst>
    </cfRule>
  </conditionalFormatting>
  <conditionalFormatting sqref="W16:W17 W19:W24">
    <cfRule type="dataBar" priority="9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{DFCC6FCE-8657-44E4-8BCF-77356A0FB0D4}</x14:id>
        </ext>
      </extLst>
    </cfRule>
  </conditionalFormatting>
  <conditionalFormatting sqref="W25:W30 W32:W33">
    <cfRule type="dataBar" priority="9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{5E837EB7-7F8C-4456-9E96-A86870453753}</x14:id>
        </ext>
      </extLst>
    </cfRule>
  </conditionalFormatting>
  <conditionalFormatting sqref="W34:W41">
    <cfRule type="dataBar" priority="9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{7B369072-5470-4533-BA08-E1A14E41F133}</x14:id>
        </ext>
      </extLst>
    </cfRule>
  </conditionalFormatting>
  <conditionalFormatting sqref="W42:W43 W45:W50">
    <cfRule type="dataBar" priority="9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{C97E5B7C-FA5A-4EC3-ADD0-C022DCD89510}</x14:id>
        </ext>
      </extLst>
    </cfRule>
  </conditionalFormatting>
  <conditionalFormatting sqref="W51:W54">
    <cfRule type="dataBar" priority="14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{124496E8-9191-47E2-BBDD-E8C5E60AA341}</x14:id>
        </ext>
      </extLst>
    </cfRule>
  </conditionalFormatting>
  <conditionalFormatting sqref="W55:W56">
    <cfRule type="dataBar" priority="7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{9A18DA40-A7EA-45F4-8987-74F641E2C347}</x14:id>
        </ext>
      </extLst>
    </cfRule>
  </conditionalFormatting>
  <conditionalFormatting sqref="W58:W59">
    <cfRule type="dataBar" priority="7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{57648748-B6E0-40B4-91AF-BD376A26A805}</x14:id>
        </ext>
      </extLst>
    </cfRule>
  </conditionalFormatting>
  <conditionalFormatting sqref="W60:W61">
    <cfRule type="dataBar" priority="7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{DA46E8E3-EB12-47AD-B954-27239762F0FB}</x14:id>
        </ext>
      </extLst>
    </cfRule>
  </conditionalFormatting>
  <conditionalFormatting sqref="W62:W63">
    <cfRule type="dataBar" priority="7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{AACBC8C0-BA86-4D73-B4E0-4541E99FF657}</x14:id>
        </ext>
      </extLst>
    </cfRule>
  </conditionalFormatting>
  <conditionalFormatting sqref="W64:W65">
    <cfRule type="dataBar" priority="7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{49D62DD8-F0F2-4517-85B3-0B31ADBB62D6}</x14:id>
        </ext>
      </extLst>
    </cfRule>
  </conditionalFormatting>
  <conditionalFormatting sqref="W66:W67">
    <cfRule type="dataBar" priority="6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{BE4FF08E-B374-4A4C-B832-218557D0DF08}</x14:id>
        </ext>
      </extLst>
    </cfRule>
  </conditionalFormatting>
  <conditionalFormatting sqref="W68:W69">
    <cfRule type="dataBar" priority="6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{453C8DFE-690F-41FC-A124-16A12E468A73}</x14:id>
        </ext>
      </extLst>
    </cfRule>
  </conditionalFormatting>
  <conditionalFormatting sqref="W71:W72">
    <cfRule type="dataBar" priority="6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{17399BCB-4F6E-4C42-98AA-33F5300EE783}</x14:id>
        </ext>
      </extLst>
    </cfRule>
  </conditionalFormatting>
  <conditionalFormatting sqref="W73:W74">
    <cfRule type="dataBar" priority="6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{1E270DE3-A9FB-4C15-9628-6E11183C244C}</x14:id>
        </ext>
      </extLst>
    </cfRule>
  </conditionalFormatting>
  <conditionalFormatting sqref="W75:W76">
    <cfRule type="dataBar" priority="6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{654BEC1F-CCD4-4B97-9E6C-B1A5FC81B089}</x14:id>
        </ext>
      </extLst>
    </cfRule>
  </conditionalFormatting>
  <conditionalFormatting sqref="W77:W78">
    <cfRule type="dataBar" priority="6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{2B45027B-5F90-4873-9BE1-4D08BCA785F2}</x14:id>
        </ext>
      </extLst>
    </cfRule>
  </conditionalFormatting>
  <conditionalFormatting sqref="W79:W80">
    <cfRule type="dataBar" priority="6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{5A8966B4-F8F6-435A-8E9B-0ABAA6F554C0}</x14:id>
        </ext>
      </extLst>
    </cfRule>
  </conditionalFormatting>
  <conditionalFormatting sqref="W81:W82">
    <cfRule type="dataBar" priority="6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{5A191B7D-28C6-442F-9D1E-6BEB9705AE90}</x14:id>
        </ext>
      </extLst>
    </cfRule>
  </conditionalFormatting>
  <conditionalFormatting sqref="W84:W85">
    <cfRule type="dataBar" priority="6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{AC9ACDAA-6883-40C0-B2B9-CE1D6037A40B}</x14:id>
        </ext>
      </extLst>
    </cfRule>
  </conditionalFormatting>
  <conditionalFormatting sqref="W86:W87">
    <cfRule type="dataBar" priority="6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{FB2F1550-CCEC-4F25-B768-8FACE244EA66}</x14:id>
        </ext>
      </extLst>
    </cfRule>
  </conditionalFormatting>
  <conditionalFormatting sqref="W88:W89">
    <cfRule type="dataBar" priority="5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{3E059553-35C3-4DE2-ADB5-54C65246C599}</x14:id>
        </ext>
      </extLst>
    </cfRule>
  </conditionalFormatting>
  <conditionalFormatting sqref="W90:W91">
    <cfRule type="dataBar" priority="5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{2C73B80D-C37F-479A-A1A9-01D5989D5447}</x14:id>
        </ext>
      </extLst>
    </cfRule>
  </conditionalFormatting>
  <conditionalFormatting sqref="W92:W93">
    <cfRule type="dataBar" priority="5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{D42A1D44-D68C-4ADC-9CB4-3A9C11987359}</x14:id>
        </ext>
      </extLst>
    </cfRule>
  </conditionalFormatting>
  <conditionalFormatting sqref="W94:W95">
    <cfRule type="dataBar" priority="5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{069F87C3-4E92-4316-9740-260822F26B48}</x14:id>
        </ext>
      </extLst>
    </cfRule>
  </conditionalFormatting>
  <conditionalFormatting sqref="W97:W98">
    <cfRule type="dataBar" priority="5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{EF345A31-1081-4E56-98BA-789EC174E155}</x14:id>
        </ext>
      </extLst>
    </cfRule>
  </conditionalFormatting>
  <conditionalFormatting sqref="W99:W100">
    <cfRule type="dataBar" priority="5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{52670051-6E59-4209-AC24-541DC1698B81}</x14:id>
        </ext>
      </extLst>
    </cfRule>
  </conditionalFormatting>
  <conditionalFormatting sqref="W101:W102">
    <cfRule type="dataBar" priority="5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{0E4DF89F-DE18-4B3A-B01B-D80EFF57D76A}</x14:id>
        </ext>
      </extLst>
    </cfRule>
  </conditionalFormatting>
  <conditionalFormatting sqref="W103:W104">
    <cfRule type="dataBar" priority="5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{A077BE1E-66E2-40A2-9D39-49F45E0848A6}</x14:id>
        </ext>
      </extLst>
    </cfRule>
  </conditionalFormatting>
  <conditionalFormatting sqref="W105:W106">
    <cfRule type="dataBar" priority="5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{8C385FF6-0423-4E3E-9E66-44C2D8FBFD1F}</x14:id>
        </ext>
      </extLst>
    </cfRule>
  </conditionalFormatting>
  <conditionalFormatting sqref="W107:W108">
    <cfRule type="dataBar" priority="5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{33241A8F-D4A8-4C74-BE58-97681B0F9E0B}</x14:id>
        </ext>
      </extLst>
    </cfRule>
  </conditionalFormatting>
  <conditionalFormatting sqref="W110:W111">
    <cfRule type="dataBar" priority="4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{63D3E59A-DAD8-47A9-9A17-C52F712E0DDC}</x14:id>
        </ext>
      </extLst>
    </cfRule>
  </conditionalFormatting>
  <conditionalFormatting sqref="W112:W113">
    <cfRule type="dataBar" priority="4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{9AF0EF77-0A38-4B7A-9197-A0E9DD3B31B6}</x14:id>
        </ext>
      </extLst>
    </cfRule>
  </conditionalFormatting>
  <conditionalFormatting sqref="W114:W115">
    <cfRule type="dataBar" priority="4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{66826C11-E55E-423B-86FE-BFC7B1C86B9B}</x14:id>
        </ext>
      </extLst>
    </cfRule>
  </conditionalFormatting>
  <conditionalFormatting sqref="W116:W117">
    <cfRule type="dataBar" priority="4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{7CB00AE5-3088-4A21-9D58-E668D6374367}</x14:id>
        </ext>
      </extLst>
    </cfRule>
  </conditionalFormatting>
  <conditionalFormatting sqref="W118:W119">
    <cfRule type="dataBar" priority="4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{16DE1F12-9408-4A15-BA59-3E86BA37EE11}</x14:id>
        </ext>
      </extLst>
    </cfRule>
  </conditionalFormatting>
  <conditionalFormatting sqref="W120:W121">
    <cfRule type="dataBar" priority="4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{8F64C557-2EBD-4E8F-A530-A10DFB315F17}</x14:id>
        </ext>
      </extLst>
    </cfRule>
  </conditionalFormatting>
  <conditionalFormatting sqref="W123:W124">
    <cfRule type="dataBar" priority="4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{E964CA30-C758-4399-9526-392B503E5349}</x14:id>
        </ext>
      </extLst>
    </cfRule>
  </conditionalFormatting>
  <conditionalFormatting sqref="W125:W126">
    <cfRule type="dataBar" priority="4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{511A4EBA-3B86-4257-85EF-F34440494AFB}</x14:id>
        </ext>
      </extLst>
    </cfRule>
  </conditionalFormatting>
  <conditionalFormatting sqref="W127:W128">
    <cfRule type="dataBar" priority="4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{E095B766-F0C0-407F-9417-2304142924A3}</x14:id>
        </ext>
      </extLst>
    </cfRule>
  </conditionalFormatting>
  <conditionalFormatting sqref="W129:W130">
    <cfRule type="dataBar" priority="4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{9E4CEE6F-4EC7-4422-AB7B-FD93E02A3D08}</x14:id>
        </ext>
      </extLst>
    </cfRule>
  </conditionalFormatting>
  <conditionalFormatting sqref="W131:W132">
    <cfRule type="dataBar" priority="3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{437C57F2-B1B6-4C41-BD95-C58A7555E0CC}</x14:id>
        </ext>
      </extLst>
    </cfRule>
  </conditionalFormatting>
  <conditionalFormatting sqref="W133:W134">
    <cfRule type="dataBar" priority="3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{51508C12-AE8B-4EB2-8C6B-C666E3B6C72F}</x14:id>
        </ext>
      </extLst>
    </cfRule>
  </conditionalFormatting>
  <conditionalFormatting sqref="W136:W137">
    <cfRule type="dataBar" priority="14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{CF2B91C8-341C-46EF-A229-CFCEBB2FCA5F}</x14:id>
        </ext>
      </extLst>
    </cfRule>
  </conditionalFormatting>
  <conditionalFormatting sqref="W138:W139">
    <cfRule type="dataBar" priority="3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{01E45416-15C6-4E29-91A8-355CB1208C35}</x14:id>
        </ext>
      </extLst>
    </cfRule>
  </conditionalFormatting>
  <conditionalFormatting sqref="W140:W141">
    <cfRule type="dataBar" priority="3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{C03B6692-6AFE-41A5-BDD9-4AB0199C362A}</x14:id>
        </ext>
      </extLst>
    </cfRule>
  </conditionalFormatting>
  <conditionalFormatting sqref="W142:W143">
    <cfRule type="dataBar" priority="3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{974EB3E4-304F-4CDC-A8D7-9B4EAFCD09F2}</x14:id>
        </ext>
      </extLst>
    </cfRule>
  </conditionalFormatting>
  <conditionalFormatting sqref="W144:W145">
    <cfRule type="dataBar" priority="3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{1C352542-69D4-4C5D-AC65-3F45F5B94D00}</x14:id>
        </ext>
      </extLst>
    </cfRule>
  </conditionalFormatting>
  <conditionalFormatting sqref="W146:W147">
    <cfRule type="dataBar" priority="3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{A39430C0-9BE3-4E97-8638-749001CDE317}</x14:id>
        </ext>
      </extLst>
    </cfRule>
  </conditionalFormatting>
  <conditionalFormatting sqref="W149:W150">
    <cfRule type="dataBar" priority="3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{5B233632-A7BF-4FB4-B9DF-F62220B3BE90}</x14:id>
        </ext>
      </extLst>
    </cfRule>
  </conditionalFormatting>
  <conditionalFormatting sqref="W151:W152">
    <cfRule type="dataBar" priority="3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{F538BE21-E7D4-40F9-ACC3-579AD6CD2E46}</x14:id>
        </ext>
      </extLst>
    </cfRule>
  </conditionalFormatting>
  <conditionalFormatting sqref="W153:W154">
    <cfRule type="dataBar" priority="2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{A72DF79C-54DA-4830-A3DC-40733AD5B713}</x14:id>
        </ext>
      </extLst>
    </cfRule>
  </conditionalFormatting>
  <conditionalFormatting sqref="W155:W156">
    <cfRule type="dataBar" priority="2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{628BAF5D-B731-475E-A9B8-1ABEA9B78890}</x14:id>
        </ext>
      </extLst>
    </cfRule>
  </conditionalFormatting>
  <conditionalFormatting sqref="W157:W158">
    <cfRule type="dataBar" priority="2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{7182722E-A093-47A7-AB20-97ECB92FD114}</x14:id>
        </ext>
      </extLst>
    </cfRule>
  </conditionalFormatting>
  <conditionalFormatting sqref="W159:W160">
    <cfRule type="dataBar" priority="2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{B5DE4AF9-7D9A-4B46-8B2E-783E0AD2DF8E}</x14:id>
        </ext>
      </extLst>
    </cfRule>
  </conditionalFormatting>
  <conditionalFormatting sqref="W162:W163">
    <cfRule type="dataBar" priority="2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{C54B644C-43EA-471A-913C-759B47D18F2B}</x14:id>
        </ext>
      </extLst>
    </cfRule>
  </conditionalFormatting>
  <conditionalFormatting sqref="W164:W165">
    <cfRule type="dataBar" priority="2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{B8BBBD38-45EC-458B-BFC7-242F44418BA1}</x14:id>
        </ext>
      </extLst>
    </cfRule>
  </conditionalFormatting>
  <conditionalFormatting sqref="W166:W167">
    <cfRule type="dataBar" priority="2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{5874DED8-6279-4B0D-8991-B6CA98D8F3B1}</x14:id>
        </ext>
      </extLst>
    </cfRule>
  </conditionalFormatting>
  <conditionalFormatting sqref="W168:W169">
    <cfRule type="dataBar" priority="2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{61D1C13A-07F1-49BF-9F32-FFDF30412EE2}</x14:id>
        </ext>
      </extLst>
    </cfRule>
  </conditionalFormatting>
  <conditionalFormatting sqref="W170:W171">
    <cfRule type="dataBar" priority="2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{D22872C1-73A0-4561-BB31-3D02305A0729}</x14:id>
        </ext>
      </extLst>
    </cfRule>
  </conditionalFormatting>
  <conditionalFormatting sqref="W172:W173">
    <cfRule type="dataBar" priority="2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{03A7D735-CCB9-4735-8EC7-C513BBADEB3A}</x14:id>
        </ext>
      </extLst>
    </cfRule>
  </conditionalFormatting>
  <conditionalFormatting sqref="W174:W175">
    <cfRule type="dataBar" priority="1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{CF347D66-3639-42B1-A19A-A26C14D7ADBD}</x14:id>
        </ext>
      </extLst>
    </cfRule>
  </conditionalFormatting>
  <conditionalFormatting sqref="Y6:Y15">
    <cfRule type="colorScale" priority="95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6:Y17 Y19:Y24">
    <cfRule type="colorScale" priority="94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5:Y30 Y32:Y33">
    <cfRule type="colorScale" priority="94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34:Y41">
    <cfRule type="colorScale" priority="94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42:Y43 Y45:Y50">
    <cfRule type="colorScale" priority="93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51:Y54">
    <cfRule type="colorScale" priority="140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55:Y56">
    <cfRule type="colorScale" priority="7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58:Y59">
    <cfRule type="colorScale" priority="7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60:Y61">
    <cfRule type="colorScale" priority="7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62:Y63">
    <cfRule type="colorScale" priority="7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64:Y65">
    <cfRule type="colorScale" priority="7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66:Y67">
    <cfRule type="colorScale" priority="6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68:Y69">
    <cfRule type="colorScale" priority="6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71:Y72">
    <cfRule type="colorScale" priority="6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73:Y74">
    <cfRule type="colorScale" priority="6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75:Y76">
    <cfRule type="colorScale" priority="6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77:Y78">
    <cfRule type="colorScale" priority="6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79:Y80">
    <cfRule type="colorScale" priority="6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81:Y82">
    <cfRule type="colorScale" priority="6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84:Y85">
    <cfRule type="colorScale" priority="6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86:Y87">
    <cfRule type="colorScale" priority="6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88:Y89">
    <cfRule type="colorScale" priority="5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90:Y91">
    <cfRule type="colorScale" priority="5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92:Y93">
    <cfRule type="colorScale" priority="5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94:Y95">
    <cfRule type="colorScale" priority="5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97:Y98">
    <cfRule type="colorScale" priority="5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99:Y100">
    <cfRule type="colorScale" priority="5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01:Y102">
    <cfRule type="colorScale" priority="5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03:Y104">
    <cfRule type="colorScale" priority="5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05:Y106">
    <cfRule type="colorScale" priority="5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07:Y108">
    <cfRule type="colorScale" priority="5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10:Y111">
    <cfRule type="colorScale" priority="4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12:Y113">
    <cfRule type="colorScale" priority="4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14:Y115">
    <cfRule type="colorScale" priority="4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16:Y117">
    <cfRule type="colorScale" priority="4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18:Y119">
    <cfRule type="colorScale" priority="4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20:Y121">
    <cfRule type="colorScale" priority="4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23:Y124">
    <cfRule type="colorScale" priority="4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25:Y126">
    <cfRule type="colorScale" priority="4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27:Y128">
    <cfRule type="colorScale" priority="4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29:Y130">
    <cfRule type="colorScale" priority="4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31:Y132">
    <cfRule type="colorScale" priority="3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33:Y134">
    <cfRule type="colorScale" priority="3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36:Y137">
    <cfRule type="colorScale" priority="141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38:Y139">
    <cfRule type="colorScale" priority="3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40:Y141">
    <cfRule type="colorScale" priority="3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42:Y143">
    <cfRule type="colorScale" priority="3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44:Y145">
    <cfRule type="colorScale" priority="3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46:Y147">
    <cfRule type="colorScale" priority="3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49:Y150">
    <cfRule type="colorScale" priority="3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51:Y152">
    <cfRule type="colorScale" priority="3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53:Y154">
    <cfRule type="colorScale" priority="2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55:Y156">
    <cfRule type="colorScale" priority="2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57:Y158">
    <cfRule type="colorScale" priority="27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59:Y160">
    <cfRule type="colorScale" priority="26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62:Y163">
    <cfRule type="colorScale" priority="25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64:Y165">
    <cfRule type="colorScale" priority="2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66:Y167">
    <cfRule type="colorScale" priority="2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68:Y169">
    <cfRule type="colorScale" priority="22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70:Y171">
    <cfRule type="colorScale" priority="21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72:Y173">
    <cfRule type="colorScale" priority="2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174:Y175">
    <cfRule type="colorScale" priority="1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AD6:AE15">
    <cfRule type="expression" dxfId="0" priority="1121">
      <formula>J6=1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6AC0519-E362-44A2-A1E1-A05DAC94BDD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J6:J17</xm:sqref>
        </x14:conditionalFormatting>
        <x14:conditionalFormatting xmlns:xm="http://schemas.microsoft.com/office/excel/2006/main">
          <x14:cfRule type="dataBar" id="{AC9AD3B3-8F69-479C-8DC5-7D46FFB6A8E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J19:J30</xm:sqref>
        </x14:conditionalFormatting>
        <x14:conditionalFormatting xmlns:xm="http://schemas.microsoft.com/office/excel/2006/main">
          <x14:cfRule type="dataBar" id="{128D7B89-20E5-40EE-8FDE-BE125C844CF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J32:J43</xm:sqref>
        </x14:conditionalFormatting>
        <x14:conditionalFormatting xmlns:xm="http://schemas.microsoft.com/office/excel/2006/main">
          <x14:cfRule type="dataBar" id="{77226F1E-F104-410F-A492-C217742AB3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J45:J56</xm:sqref>
        </x14:conditionalFormatting>
        <x14:conditionalFormatting xmlns:xm="http://schemas.microsoft.com/office/excel/2006/main">
          <x14:cfRule type="dataBar" id="{DB9D15F4-AACD-46AA-AF0A-FD791BAB3D0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J58:J69</xm:sqref>
        </x14:conditionalFormatting>
        <x14:conditionalFormatting xmlns:xm="http://schemas.microsoft.com/office/excel/2006/main">
          <x14:cfRule type="dataBar" id="{DCEC3903-39A9-47F6-9231-06E20668D24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J71:J82</xm:sqref>
        </x14:conditionalFormatting>
        <x14:conditionalFormatting xmlns:xm="http://schemas.microsoft.com/office/excel/2006/main">
          <x14:cfRule type="dataBar" id="{987877B4-0D43-4C87-AC3E-5EF353094A1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J84:J95</xm:sqref>
        </x14:conditionalFormatting>
        <x14:conditionalFormatting xmlns:xm="http://schemas.microsoft.com/office/excel/2006/main">
          <x14:cfRule type="dataBar" id="{CD087C1A-863A-43CE-A807-D912FF28AC7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J97:J108</xm:sqref>
        </x14:conditionalFormatting>
        <x14:conditionalFormatting xmlns:xm="http://schemas.microsoft.com/office/excel/2006/main">
          <x14:cfRule type="dataBar" id="{8884A262-0244-420C-9ADC-DFBB1FB3D23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J110:J121</xm:sqref>
        </x14:conditionalFormatting>
        <x14:conditionalFormatting xmlns:xm="http://schemas.microsoft.com/office/excel/2006/main">
          <x14:cfRule type="dataBar" id="{259195A4-DC1A-4FF0-924E-FCA14649E7C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J123:J134</xm:sqref>
        </x14:conditionalFormatting>
        <x14:conditionalFormatting xmlns:xm="http://schemas.microsoft.com/office/excel/2006/main">
          <x14:cfRule type="dataBar" id="{FF46D7FA-0230-4A3B-8C00-B1025AA3F9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J136:J147</xm:sqref>
        </x14:conditionalFormatting>
        <x14:conditionalFormatting xmlns:xm="http://schemas.microsoft.com/office/excel/2006/main">
          <x14:cfRule type="dataBar" id="{2541649A-82CF-4A19-97EB-65145DCA4D4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J149:J160</xm:sqref>
        </x14:conditionalFormatting>
        <x14:conditionalFormatting xmlns:xm="http://schemas.microsoft.com/office/excel/2006/main">
          <x14:cfRule type="dataBar" id="{F004A64F-B9F4-40E2-9230-CB223B2FA32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J162:J175</xm:sqref>
        </x14:conditionalFormatting>
        <x14:conditionalFormatting xmlns:xm="http://schemas.microsoft.com/office/excel/2006/main">
          <x14:cfRule type="dataBar" id="{0A3AA89F-E20A-4874-8899-503EABC310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8F1FCB0F-8E6F-4911-B62A-4493888894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T16:T17 T19:T24</xm:sqref>
        </x14:conditionalFormatting>
        <x14:conditionalFormatting xmlns:xm="http://schemas.microsoft.com/office/excel/2006/main">
          <x14:cfRule type="dataBar" id="{1B68D229-DDC0-41BC-9E95-222DB674AE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T25:T30 T32:T33</xm:sqref>
        </x14:conditionalFormatting>
        <x14:conditionalFormatting xmlns:xm="http://schemas.microsoft.com/office/excel/2006/main">
          <x14:cfRule type="dataBar" id="{4862A6F2-5443-44A0-BE8A-11487C405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T34:T41</xm:sqref>
        </x14:conditionalFormatting>
        <x14:conditionalFormatting xmlns:xm="http://schemas.microsoft.com/office/excel/2006/main">
          <x14:cfRule type="dataBar" id="{20D23897-532C-4CB0-BD2D-E42E5DA3EC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T42:T43 T45:T50</xm:sqref>
        </x14:conditionalFormatting>
        <x14:conditionalFormatting xmlns:xm="http://schemas.microsoft.com/office/excel/2006/main">
          <x14:cfRule type="dataBar" id="{B0691C47-66FD-4B00-A8AF-F5EB45E421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T51:T54</xm:sqref>
        </x14:conditionalFormatting>
        <x14:conditionalFormatting xmlns:xm="http://schemas.microsoft.com/office/excel/2006/main">
          <x14:cfRule type="dataBar" id="{47F7FDB8-40D7-4E4A-ADBC-617EBE715F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T55:T56</xm:sqref>
        </x14:conditionalFormatting>
        <x14:conditionalFormatting xmlns:xm="http://schemas.microsoft.com/office/excel/2006/main">
          <x14:cfRule type="dataBar" id="{749367D6-DC49-4225-9782-4E07341487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T58:T59</xm:sqref>
        </x14:conditionalFormatting>
        <x14:conditionalFormatting xmlns:xm="http://schemas.microsoft.com/office/excel/2006/main">
          <x14:cfRule type="dataBar" id="{9A68BF70-83F4-48A0-9491-93AFDC11A9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T60:T61</xm:sqref>
        </x14:conditionalFormatting>
        <x14:conditionalFormatting xmlns:xm="http://schemas.microsoft.com/office/excel/2006/main">
          <x14:cfRule type="dataBar" id="{02A67036-EC63-4787-9B15-D23B25BC34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T62:T63</xm:sqref>
        </x14:conditionalFormatting>
        <x14:conditionalFormatting xmlns:xm="http://schemas.microsoft.com/office/excel/2006/main">
          <x14:cfRule type="dataBar" id="{CF864512-EE11-4FB6-9889-3B95B3458A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T64:T65</xm:sqref>
        </x14:conditionalFormatting>
        <x14:conditionalFormatting xmlns:xm="http://schemas.microsoft.com/office/excel/2006/main">
          <x14:cfRule type="dataBar" id="{726791F4-8CFC-42D7-A354-CD1F1AD682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T66:T67</xm:sqref>
        </x14:conditionalFormatting>
        <x14:conditionalFormatting xmlns:xm="http://schemas.microsoft.com/office/excel/2006/main">
          <x14:cfRule type="dataBar" id="{4AAA9CFE-BBF8-45F1-AF56-26E2F03172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T68:T69</xm:sqref>
        </x14:conditionalFormatting>
        <x14:conditionalFormatting xmlns:xm="http://schemas.microsoft.com/office/excel/2006/main">
          <x14:cfRule type="dataBar" id="{1E2CC8F4-8859-43C8-AD39-27FA0E6417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T71:T72</xm:sqref>
        </x14:conditionalFormatting>
        <x14:conditionalFormatting xmlns:xm="http://schemas.microsoft.com/office/excel/2006/main">
          <x14:cfRule type="dataBar" id="{B44D4C36-0611-49E9-8201-3409EF113A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T73:T74</xm:sqref>
        </x14:conditionalFormatting>
        <x14:conditionalFormatting xmlns:xm="http://schemas.microsoft.com/office/excel/2006/main">
          <x14:cfRule type="dataBar" id="{43C5CEB1-8F97-41A9-9EDE-6B3EC3287C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T75:T76</xm:sqref>
        </x14:conditionalFormatting>
        <x14:conditionalFormatting xmlns:xm="http://schemas.microsoft.com/office/excel/2006/main">
          <x14:cfRule type="dataBar" id="{020EE1C3-A1F6-4669-80F4-FCDCD2ADA6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T77:T78</xm:sqref>
        </x14:conditionalFormatting>
        <x14:conditionalFormatting xmlns:xm="http://schemas.microsoft.com/office/excel/2006/main">
          <x14:cfRule type="dataBar" id="{37188B76-3627-4CAB-9923-F8F1994FE9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T79:T80</xm:sqref>
        </x14:conditionalFormatting>
        <x14:conditionalFormatting xmlns:xm="http://schemas.microsoft.com/office/excel/2006/main">
          <x14:cfRule type="dataBar" id="{267043E2-2142-42C5-B1B7-2D39DCCC21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T81:T82</xm:sqref>
        </x14:conditionalFormatting>
        <x14:conditionalFormatting xmlns:xm="http://schemas.microsoft.com/office/excel/2006/main">
          <x14:cfRule type="dataBar" id="{653A3EF4-7589-464B-903D-16207BEE0A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T84:T85</xm:sqref>
        </x14:conditionalFormatting>
        <x14:conditionalFormatting xmlns:xm="http://schemas.microsoft.com/office/excel/2006/main">
          <x14:cfRule type="dataBar" id="{0DBC247F-E7C7-480E-BFD7-3AF23B4256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T86:T87</xm:sqref>
        </x14:conditionalFormatting>
        <x14:conditionalFormatting xmlns:xm="http://schemas.microsoft.com/office/excel/2006/main">
          <x14:cfRule type="dataBar" id="{6548C8C1-FBEF-4F71-8FDF-67CDD17F07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T88:T89</xm:sqref>
        </x14:conditionalFormatting>
        <x14:conditionalFormatting xmlns:xm="http://schemas.microsoft.com/office/excel/2006/main">
          <x14:cfRule type="dataBar" id="{FBE724B6-F129-4C03-8BFB-6CFF4286DE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T90:T91</xm:sqref>
        </x14:conditionalFormatting>
        <x14:conditionalFormatting xmlns:xm="http://schemas.microsoft.com/office/excel/2006/main">
          <x14:cfRule type="dataBar" id="{44A4EF59-F3D5-49E7-908F-072381C0CC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T92:T93</xm:sqref>
        </x14:conditionalFormatting>
        <x14:conditionalFormatting xmlns:xm="http://schemas.microsoft.com/office/excel/2006/main">
          <x14:cfRule type="dataBar" id="{8FB5236E-383B-4190-AA04-CAA293ED0B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T94:T95</xm:sqref>
        </x14:conditionalFormatting>
        <x14:conditionalFormatting xmlns:xm="http://schemas.microsoft.com/office/excel/2006/main">
          <x14:cfRule type="dataBar" id="{263C8993-480B-4D0A-94F2-79134654B0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T97:T98</xm:sqref>
        </x14:conditionalFormatting>
        <x14:conditionalFormatting xmlns:xm="http://schemas.microsoft.com/office/excel/2006/main">
          <x14:cfRule type="dataBar" id="{07878780-2727-4480-B2D9-B34D9229AE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T99:T100</xm:sqref>
        </x14:conditionalFormatting>
        <x14:conditionalFormatting xmlns:xm="http://schemas.microsoft.com/office/excel/2006/main">
          <x14:cfRule type="dataBar" id="{AEE6F7C5-EEA8-419B-80D0-7A9695BB81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T101:T102</xm:sqref>
        </x14:conditionalFormatting>
        <x14:conditionalFormatting xmlns:xm="http://schemas.microsoft.com/office/excel/2006/main">
          <x14:cfRule type="dataBar" id="{D68D6B12-661E-4390-992F-9F6EA1409A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T103:T104</xm:sqref>
        </x14:conditionalFormatting>
        <x14:conditionalFormatting xmlns:xm="http://schemas.microsoft.com/office/excel/2006/main">
          <x14:cfRule type="dataBar" id="{933BE93A-B386-4873-8BB0-BEDE1D6E07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T105:T106</xm:sqref>
        </x14:conditionalFormatting>
        <x14:conditionalFormatting xmlns:xm="http://schemas.microsoft.com/office/excel/2006/main">
          <x14:cfRule type="dataBar" id="{4B47556D-8818-4352-85D4-228F6C3EDC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T107:T108</xm:sqref>
        </x14:conditionalFormatting>
        <x14:conditionalFormatting xmlns:xm="http://schemas.microsoft.com/office/excel/2006/main">
          <x14:cfRule type="dataBar" id="{89E18018-B76D-4359-ACBD-5DC64BB82C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T110:T111</xm:sqref>
        </x14:conditionalFormatting>
        <x14:conditionalFormatting xmlns:xm="http://schemas.microsoft.com/office/excel/2006/main">
          <x14:cfRule type="dataBar" id="{99711358-598C-4021-9D81-0A489CED2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T112:T113</xm:sqref>
        </x14:conditionalFormatting>
        <x14:conditionalFormatting xmlns:xm="http://schemas.microsoft.com/office/excel/2006/main">
          <x14:cfRule type="dataBar" id="{A38858DD-549B-4A23-BAB4-A84A68B69A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T114:T115</xm:sqref>
        </x14:conditionalFormatting>
        <x14:conditionalFormatting xmlns:xm="http://schemas.microsoft.com/office/excel/2006/main">
          <x14:cfRule type="dataBar" id="{414D6729-F663-4814-8382-DAD55CBF04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T116:T117</xm:sqref>
        </x14:conditionalFormatting>
        <x14:conditionalFormatting xmlns:xm="http://schemas.microsoft.com/office/excel/2006/main">
          <x14:cfRule type="dataBar" id="{E68C305A-9C4F-4578-B355-112E79E0CD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T118:T119</xm:sqref>
        </x14:conditionalFormatting>
        <x14:conditionalFormatting xmlns:xm="http://schemas.microsoft.com/office/excel/2006/main">
          <x14:cfRule type="dataBar" id="{7BF1D885-C668-457C-9070-BCE6541785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T120:T121</xm:sqref>
        </x14:conditionalFormatting>
        <x14:conditionalFormatting xmlns:xm="http://schemas.microsoft.com/office/excel/2006/main">
          <x14:cfRule type="dataBar" id="{19FEB57B-D483-46E9-91F2-6600223CE3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T123:T124</xm:sqref>
        </x14:conditionalFormatting>
        <x14:conditionalFormatting xmlns:xm="http://schemas.microsoft.com/office/excel/2006/main">
          <x14:cfRule type="dataBar" id="{867CE6B0-56D4-4FE0-B6D0-18DCC2BAF9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T125:T126</xm:sqref>
        </x14:conditionalFormatting>
        <x14:conditionalFormatting xmlns:xm="http://schemas.microsoft.com/office/excel/2006/main">
          <x14:cfRule type="dataBar" id="{A30BA0A6-9659-482D-A75C-110D8121A4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T127:T128</xm:sqref>
        </x14:conditionalFormatting>
        <x14:conditionalFormatting xmlns:xm="http://schemas.microsoft.com/office/excel/2006/main">
          <x14:cfRule type="dataBar" id="{7A4B67FB-2D3A-4A98-AA12-2829F5AB93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T129:T130</xm:sqref>
        </x14:conditionalFormatting>
        <x14:conditionalFormatting xmlns:xm="http://schemas.microsoft.com/office/excel/2006/main">
          <x14:cfRule type="dataBar" id="{3BE921F6-38B5-4D3E-AAA9-BA590804A8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T131:T132</xm:sqref>
        </x14:conditionalFormatting>
        <x14:conditionalFormatting xmlns:xm="http://schemas.microsoft.com/office/excel/2006/main">
          <x14:cfRule type="dataBar" id="{7B711F7E-F062-4AE1-BF5D-36620288E7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T133:T134</xm:sqref>
        </x14:conditionalFormatting>
        <x14:conditionalFormatting xmlns:xm="http://schemas.microsoft.com/office/excel/2006/main">
          <x14:cfRule type="dataBar" id="{927734AD-1271-4A2E-B348-3046D910B0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T136:T137</xm:sqref>
        </x14:conditionalFormatting>
        <x14:conditionalFormatting xmlns:xm="http://schemas.microsoft.com/office/excel/2006/main">
          <x14:cfRule type="dataBar" id="{27B71D3C-85B7-43F0-BA4C-EE32D6856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T138:T139</xm:sqref>
        </x14:conditionalFormatting>
        <x14:conditionalFormatting xmlns:xm="http://schemas.microsoft.com/office/excel/2006/main">
          <x14:cfRule type="dataBar" id="{B54B5ADE-1E34-4632-A263-D5AD22DD56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T140:T141</xm:sqref>
        </x14:conditionalFormatting>
        <x14:conditionalFormatting xmlns:xm="http://schemas.microsoft.com/office/excel/2006/main">
          <x14:cfRule type="dataBar" id="{28C3CE35-9E7B-4F16-A0A9-50A644F59C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T142:T143</xm:sqref>
        </x14:conditionalFormatting>
        <x14:conditionalFormatting xmlns:xm="http://schemas.microsoft.com/office/excel/2006/main">
          <x14:cfRule type="dataBar" id="{8E3B1A07-A3AE-4102-9A5E-B606003765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T144:T145</xm:sqref>
        </x14:conditionalFormatting>
        <x14:conditionalFormatting xmlns:xm="http://schemas.microsoft.com/office/excel/2006/main">
          <x14:cfRule type="dataBar" id="{05815A1E-87F8-45B1-AFD9-E59F827EEB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T146:T147</xm:sqref>
        </x14:conditionalFormatting>
        <x14:conditionalFormatting xmlns:xm="http://schemas.microsoft.com/office/excel/2006/main">
          <x14:cfRule type="dataBar" id="{9710C899-57FA-4D7E-BB7C-7735BDF85F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T149:T150</xm:sqref>
        </x14:conditionalFormatting>
        <x14:conditionalFormatting xmlns:xm="http://schemas.microsoft.com/office/excel/2006/main">
          <x14:cfRule type="dataBar" id="{F05697EE-D3ED-4163-BF07-5B332BA7FE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T151:T152</xm:sqref>
        </x14:conditionalFormatting>
        <x14:conditionalFormatting xmlns:xm="http://schemas.microsoft.com/office/excel/2006/main">
          <x14:cfRule type="dataBar" id="{A9047AED-57C6-4E1A-A6EC-C22910707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T153:T154</xm:sqref>
        </x14:conditionalFormatting>
        <x14:conditionalFormatting xmlns:xm="http://schemas.microsoft.com/office/excel/2006/main">
          <x14:cfRule type="dataBar" id="{0D8B7B37-B550-4E60-AA18-FD58E2A4E9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T155:T156</xm:sqref>
        </x14:conditionalFormatting>
        <x14:conditionalFormatting xmlns:xm="http://schemas.microsoft.com/office/excel/2006/main">
          <x14:cfRule type="dataBar" id="{AA98F851-2ABD-464E-854A-684F2E9DA4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T157:T158</xm:sqref>
        </x14:conditionalFormatting>
        <x14:conditionalFormatting xmlns:xm="http://schemas.microsoft.com/office/excel/2006/main">
          <x14:cfRule type="dataBar" id="{C22C6B5B-8A73-497E-A36C-4FC4E1E79D8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T159:T160</xm:sqref>
        </x14:conditionalFormatting>
        <x14:conditionalFormatting xmlns:xm="http://schemas.microsoft.com/office/excel/2006/main">
          <x14:cfRule type="dataBar" id="{6BE69DF5-6CF5-4388-BC2E-58AE233255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T162:T163</xm:sqref>
        </x14:conditionalFormatting>
        <x14:conditionalFormatting xmlns:xm="http://schemas.microsoft.com/office/excel/2006/main">
          <x14:cfRule type="dataBar" id="{02780DB8-588D-47E3-A237-97F541DF23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T164:T165</xm:sqref>
        </x14:conditionalFormatting>
        <x14:conditionalFormatting xmlns:xm="http://schemas.microsoft.com/office/excel/2006/main">
          <x14:cfRule type="dataBar" id="{6C9122E7-F725-46A3-86F6-F3C608B8F8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T166:T167</xm:sqref>
        </x14:conditionalFormatting>
        <x14:conditionalFormatting xmlns:xm="http://schemas.microsoft.com/office/excel/2006/main">
          <x14:cfRule type="dataBar" id="{F7F7DE42-0880-4ABA-A8C6-3560A7F4AF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T168:T169</xm:sqref>
        </x14:conditionalFormatting>
        <x14:conditionalFormatting xmlns:xm="http://schemas.microsoft.com/office/excel/2006/main">
          <x14:cfRule type="dataBar" id="{FDF4F0B9-FA59-4643-B2E1-230E91938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T170:T171</xm:sqref>
        </x14:conditionalFormatting>
        <x14:conditionalFormatting xmlns:xm="http://schemas.microsoft.com/office/excel/2006/main">
          <x14:cfRule type="dataBar" id="{6EC0490A-0A44-4758-97F9-B2B6C1A97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T172:T173</xm:sqref>
        </x14:conditionalFormatting>
        <x14:conditionalFormatting xmlns:xm="http://schemas.microsoft.com/office/excel/2006/main">
          <x14:cfRule type="dataBar" id="{60D4512E-649E-4351-8592-18E606E158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T174:T175</xm:sqref>
        </x14:conditionalFormatting>
        <x14:conditionalFormatting xmlns:xm="http://schemas.microsoft.com/office/excel/2006/main">
          <x14:cfRule type="dataBar" id="{61EE27FE-82E3-4F7E-9E45-980594B731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DFCC6FCE-8657-44E4-8BCF-77356A0FB0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W16:W17 W19:W24</xm:sqref>
        </x14:conditionalFormatting>
        <x14:conditionalFormatting xmlns:xm="http://schemas.microsoft.com/office/excel/2006/main">
          <x14:cfRule type="dataBar" id="{5E837EB7-7F8C-4456-9E96-A868704537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W25:W30 W32:W33</xm:sqref>
        </x14:conditionalFormatting>
        <x14:conditionalFormatting xmlns:xm="http://schemas.microsoft.com/office/excel/2006/main">
          <x14:cfRule type="dataBar" id="{7B369072-5470-4533-BA08-E1A14E41F1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W34:W41</xm:sqref>
        </x14:conditionalFormatting>
        <x14:conditionalFormatting xmlns:xm="http://schemas.microsoft.com/office/excel/2006/main">
          <x14:cfRule type="dataBar" id="{C97E5B7C-FA5A-4EC3-ADD0-C022DCD895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W42:W43 W45:W50</xm:sqref>
        </x14:conditionalFormatting>
        <x14:conditionalFormatting xmlns:xm="http://schemas.microsoft.com/office/excel/2006/main">
          <x14:cfRule type="dataBar" id="{124496E8-9191-47E2-BBDD-E8C5E60AA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W51:W54</xm:sqref>
        </x14:conditionalFormatting>
        <x14:conditionalFormatting xmlns:xm="http://schemas.microsoft.com/office/excel/2006/main">
          <x14:cfRule type="dataBar" id="{9A18DA40-A7EA-45F4-8987-74F641E2C3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W55:W56</xm:sqref>
        </x14:conditionalFormatting>
        <x14:conditionalFormatting xmlns:xm="http://schemas.microsoft.com/office/excel/2006/main">
          <x14:cfRule type="dataBar" id="{57648748-B6E0-40B4-91AF-BD376A26A8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W58:W59</xm:sqref>
        </x14:conditionalFormatting>
        <x14:conditionalFormatting xmlns:xm="http://schemas.microsoft.com/office/excel/2006/main">
          <x14:cfRule type="dataBar" id="{DA46E8E3-EB12-47AD-B954-27239762F0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W60:W61</xm:sqref>
        </x14:conditionalFormatting>
        <x14:conditionalFormatting xmlns:xm="http://schemas.microsoft.com/office/excel/2006/main">
          <x14:cfRule type="dataBar" id="{AACBC8C0-BA86-4D73-B4E0-4541E99FF6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W62:W63</xm:sqref>
        </x14:conditionalFormatting>
        <x14:conditionalFormatting xmlns:xm="http://schemas.microsoft.com/office/excel/2006/main">
          <x14:cfRule type="dataBar" id="{49D62DD8-F0F2-4517-85B3-0B31ADBB6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W64:W65</xm:sqref>
        </x14:conditionalFormatting>
        <x14:conditionalFormatting xmlns:xm="http://schemas.microsoft.com/office/excel/2006/main">
          <x14:cfRule type="dataBar" id="{BE4FF08E-B374-4A4C-B832-218557D0DF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W66:W67</xm:sqref>
        </x14:conditionalFormatting>
        <x14:conditionalFormatting xmlns:xm="http://schemas.microsoft.com/office/excel/2006/main">
          <x14:cfRule type="dataBar" id="{453C8DFE-690F-41FC-A124-16A12E468A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W68:W69</xm:sqref>
        </x14:conditionalFormatting>
        <x14:conditionalFormatting xmlns:xm="http://schemas.microsoft.com/office/excel/2006/main">
          <x14:cfRule type="dataBar" id="{17399BCB-4F6E-4C42-98AA-33F5300EE7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W71:W72</xm:sqref>
        </x14:conditionalFormatting>
        <x14:conditionalFormatting xmlns:xm="http://schemas.microsoft.com/office/excel/2006/main">
          <x14:cfRule type="dataBar" id="{1E270DE3-A9FB-4C15-9628-6E11183C24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W73:W74</xm:sqref>
        </x14:conditionalFormatting>
        <x14:conditionalFormatting xmlns:xm="http://schemas.microsoft.com/office/excel/2006/main">
          <x14:cfRule type="dataBar" id="{654BEC1F-CCD4-4B97-9E6C-B1A5FC81B0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W75:W76</xm:sqref>
        </x14:conditionalFormatting>
        <x14:conditionalFormatting xmlns:xm="http://schemas.microsoft.com/office/excel/2006/main">
          <x14:cfRule type="dataBar" id="{2B45027B-5F90-4873-9BE1-4D08BCA785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W77:W78</xm:sqref>
        </x14:conditionalFormatting>
        <x14:conditionalFormatting xmlns:xm="http://schemas.microsoft.com/office/excel/2006/main">
          <x14:cfRule type="dataBar" id="{5A8966B4-F8F6-435A-8E9B-0ABAA6F554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W79:W80</xm:sqref>
        </x14:conditionalFormatting>
        <x14:conditionalFormatting xmlns:xm="http://schemas.microsoft.com/office/excel/2006/main">
          <x14:cfRule type="dataBar" id="{5A191B7D-28C6-442F-9D1E-6BEB9705AE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W81:W82</xm:sqref>
        </x14:conditionalFormatting>
        <x14:conditionalFormatting xmlns:xm="http://schemas.microsoft.com/office/excel/2006/main">
          <x14:cfRule type="dataBar" id="{AC9ACDAA-6883-40C0-B2B9-CE1D6037A4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W84:W85</xm:sqref>
        </x14:conditionalFormatting>
        <x14:conditionalFormatting xmlns:xm="http://schemas.microsoft.com/office/excel/2006/main">
          <x14:cfRule type="dataBar" id="{FB2F1550-CCEC-4F25-B768-8FACE244EA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W86:W87</xm:sqref>
        </x14:conditionalFormatting>
        <x14:conditionalFormatting xmlns:xm="http://schemas.microsoft.com/office/excel/2006/main">
          <x14:cfRule type="dataBar" id="{3E059553-35C3-4DE2-ADB5-54C65246C5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W88:W89</xm:sqref>
        </x14:conditionalFormatting>
        <x14:conditionalFormatting xmlns:xm="http://schemas.microsoft.com/office/excel/2006/main">
          <x14:cfRule type="dataBar" id="{2C73B80D-C37F-479A-A1A9-01D5989D54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W90:W91</xm:sqref>
        </x14:conditionalFormatting>
        <x14:conditionalFormatting xmlns:xm="http://schemas.microsoft.com/office/excel/2006/main">
          <x14:cfRule type="dataBar" id="{D42A1D44-D68C-4ADC-9CB4-3A9C119873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W92:W93</xm:sqref>
        </x14:conditionalFormatting>
        <x14:conditionalFormatting xmlns:xm="http://schemas.microsoft.com/office/excel/2006/main">
          <x14:cfRule type="dataBar" id="{069F87C3-4E92-4316-9740-260822F26B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W94:W95</xm:sqref>
        </x14:conditionalFormatting>
        <x14:conditionalFormatting xmlns:xm="http://schemas.microsoft.com/office/excel/2006/main">
          <x14:cfRule type="dataBar" id="{EF345A31-1081-4E56-98BA-789EC174E1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W97:W98</xm:sqref>
        </x14:conditionalFormatting>
        <x14:conditionalFormatting xmlns:xm="http://schemas.microsoft.com/office/excel/2006/main">
          <x14:cfRule type="dataBar" id="{52670051-6E59-4209-AC24-541DC1698B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W99:W100</xm:sqref>
        </x14:conditionalFormatting>
        <x14:conditionalFormatting xmlns:xm="http://schemas.microsoft.com/office/excel/2006/main">
          <x14:cfRule type="dataBar" id="{0E4DF89F-DE18-4B3A-B01B-D80EFF57D7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W101:W102</xm:sqref>
        </x14:conditionalFormatting>
        <x14:conditionalFormatting xmlns:xm="http://schemas.microsoft.com/office/excel/2006/main">
          <x14:cfRule type="dataBar" id="{A077BE1E-66E2-40A2-9D39-49F45E0848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W103:W104</xm:sqref>
        </x14:conditionalFormatting>
        <x14:conditionalFormatting xmlns:xm="http://schemas.microsoft.com/office/excel/2006/main">
          <x14:cfRule type="dataBar" id="{8C385FF6-0423-4E3E-9E66-44C2D8FBFD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W105:W106</xm:sqref>
        </x14:conditionalFormatting>
        <x14:conditionalFormatting xmlns:xm="http://schemas.microsoft.com/office/excel/2006/main">
          <x14:cfRule type="dataBar" id="{33241A8F-D4A8-4C74-BE58-97681B0F9E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W107:W108</xm:sqref>
        </x14:conditionalFormatting>
        <x14:conditionalFormatting xmlns:xm="http://schemas.microsoft.com/office/excel/2006/main">
          <x14:cfRule type="dataBar" id="{63D3E59A-DAD8-47A9-9A17-C52F712E0D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W110:W111</xm:sqref>
        </x14:conditionalFormatting>
        <x14:conditionalFormatting xmlns:xm="http://schemas.microsoft.com/office/excel/2006/main">
          <x14:cfRule type="dataBar" id="{9AF0EF77-0A38-4B7A-9197-A0E9DD3B31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W112:W113</xm:sqref>
        </x14:conditionalFormatting>
        <x14:conditionalFormatting xmlns:xm="http://schemas.microsoft.com/office/excel/2006/main">
          <x14:cfRule type="dataBar" id="{66826C11-E55E-423B-86FE-BFC7B1C86B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W114:W115</xm:sqref>
        </x14:conditionalFormatting>
        <x14:conditionalFormatting xmlns:xm="http://schemas.microsoft.com/office/excel/2006/main">
          <x14:cfRule type="dataBar" id="{7CB00AE5-3088-4A21-9D58-E668D63743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W116:W117</xm:sqref>
        </x14:conditionalFormatting>
        <x14:conditionalFormatting xmlns:xm="http://schemas.microsoft.com/office/excel/2006/main">
          <x14:cfRule type="dataBar" id="{16DE1F12-9408-4A15-BA59-3E86BA37E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W118:W119</xm:sqref>
        </x14:conditionalFormatting>
        <x14:conditionalFormatting xmlns:xm="http://schemas.microsoft.com/office/excel/2006/main">
          <x14:cfRule type="dataBar" id="{8F64C557-2EBD-4E8F-A530-A10DFB315F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W120:W121</xm:sqref>
        </x14:conditionalFormatting>
        <x14:conditionalFormatting xmlns:xm="http://schemas.microsoft.com/office/excel/2006/main">
          <x14:cfRule type="dataBar" id="{E964CA30-C758-4399-9526-392B503E53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W123:W124</xm:sqref>
        </x14:conditionalFormatting>
        <x14:conditionalFormatting xmlns:xm="http://schemas.microsoft.com/office/excel/2006/main">
          <x14:cfRule type="dataBar" id="{511A4EBA-3B86-4257-85EF-F34440494A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W125:W126</xm:sqref>
        </x14:conditionalFormatting>
        <x14:conditionalFormatting xmlns:xm="http://schemas.microsoft.com/office/excel/2006/main">
          <x14:cfRule type="dataBar" id="{E095B766-F0C0-407F-9417-2304142924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W127:W128</xm:sqref>
        </x14:conditionalFormatting>
        <x14:conditionalFormatting xmlns:xm="http://schemas.microsoft.com/office/excel/2006/main">
          <x14:cfRule type="dataBar" id="{9E4CEE6F-4EC7-4422-AB7B-FD93E02A3D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W129:W130</xm:sqref>
        </x14:conditionalFormatting>
        <x14:conditionalFormatting xmlns:xm="http://schemas.microsoft.com/office/excel/2006/main">
          <x14:cfRule type="dataBar" id="{437C57F2-B1B6-4C41-BD95-C58A7555E0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W131:W132</xm:sqref>
        </x14:conditionalFormatting>
        <x14:conditionalFormatting xmlns:xm="http://schemas.microsoft.com/office/excel/2006/main">
          <x14:cfRule type="dataBar" id="{51508C12-AE8B-4EB2-8C6B-C666E3B6C7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W133:W134</xm:sqref>
        </x14:conditionalFormatting>
        <x14:conditionalFormatting xmlns:xm="http://schemas.microsoft.com/office/excel/2006/main">
          <x14:cfRule type="dataBar" id="{CF2B91C8-341C-46EF-A229-CFCEBB2FCA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W136:W137</xm:sqref>
        </x14:conditionalFormatting>
        <x14:conditionalFormatting xmlns:xm="http://schemas.microsoft.com/office/excel/2006/main">
          <x14:cfRule type="dataBar" id="{01E45416-15C6-4E29-91A8-355CB1208C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W138:W139</xm:sqref>
        </x14:conditionalFormatting>
        <x14:conditionalFormatting xmlns:xm="http://schemas.microsoft.com/office/excel/2006/main">
          <x14:cfRule type="dataBar" id="{C03B6692-6AFE-41A5-BDD9-4AB0199C36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W140:W141</xm:sqref>
        </x14:conditionalFormatting>
        <x14:conditionalFormatting xmlns:xm="http://schemas.microsoft.com/office/excel/2006/main">
          <x14:cfRule type="dataBar" id="{974EB3E4-304F-4CDC-A8D7-9B4EAFCD09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W142:W143</xm:sqref>
        </x14:conditionalFormatting>
        <x14:conditionalFormatting xmlns:xm="http://schemas.microsoft.com/office/excel/2006/main">
          <x14:cfRule type="dataBar" id="{1C352542-69D4-4C5D-AC65-3F45F5B94D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W144:W145</xm:sqref>
        </x14:conditionalFormatting>
        <x14:conditionalFormatting xmlns:xm="http://schemas.microsoft.com/office/excel/2006/main">
          <x14:cfRule type="dataBar" id="{A39430C0-9BE3-4E97-8638-749001CDE3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W146:W147</xm:sqref>
        </x14:conditionalFormatting>
        <x14:conditionalFormatting xmlns:xm="http://schemas.microsoft.com/office/excel/2006/main">
          <x14:cfRule type="dataBar" id="{5B233632-A7BF-4FB4-B9DF-F62220B3BE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W149:W150</xm:sqref>
        </x14:conditionalFormatting>
        <x14:conditionalFormatting xmlns:xm="http://schemas.microsoft.com/office/excel/2006/main">
          <x14:cfRule type="dataBar" id="{F538BE21-E7D4-40F9-ACC3-579AD6CD2E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W151:W152</xm:sqref>
        </x14:conditionalFormatting>
        <x14:conditionalFormatting xmlns:xm="http://schemas.microsoft.com/office/excel/2006/main">
          <x14:cfRule type="dataBar" id="{A72DF79C-54DA-4830-A3DC-40733AD5B7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W153:W154</xm:sqref>
        </x14:conditionalFormatting>
        <x14:conditionalFormatting xmlns:xm="http://schemas.microsoft.com/office/excel/2006/main">
          <x14:cfRule type="dataBar" id="{628BAF5D-B731-475E-A9B8-1ABEA9B788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W155:W156</xm:sqref>
        </x14:conditionalFormatting>
        <x14:conditionalFormatting xmlns:xm="http://schemas.microsoft.com/office/excel/2006/main">
          <x14:cfRule type="dataBar" id="{7182722E-A093-47A7-AB20-97ECB92FD1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W157:W158</xm:sqref>
        </x14:conditionalFormatting>
        <x14:conditionalFormatting xmlns:xm="http://schemas.microsoft.com/office/excel/2006/main">
          <x14:cfRule type="dataBar" id="{B5DE4AF9-7D9A-4B46-8B2E-783E0AD2DF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W159:W160</xm:sqref>
        </x14:conditionalFormatting>
        <x14:conditionalFormatting xmlns:xm="http://schemas.microsoft.com/office/excel/2006/main">
          <x14:cfRule type="dataBar" id="{C54B644C-43EA-471A-913C-759B47D18F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W162:W163</xm:sqref>
        </x14:conditionalFormatting>
        <x14:conditionalFormatting xmlns:xm="http://schemas.microsoft.com/office/excel/2006/main">
          <x14:cfRule type="dataBar" id="{B8BBBD38-45EC-458B-BFC7-242F44418B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W164:W165</xm:sqref>
        </x14:conditionalFormatting>
        <x14:conditionalFormatting xmlns:xm="http://schemas.microsoft.com/office/excel/2006/main">
          <x14:cfRule type="dataBar" id="{5874DED8-6279-4B0D-8991-B6CA98D8F3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W166:W167</xm:sqref>
        </x14:conditionalFormatting>
        <x14:conditionalFormatting xmlns:xm="http://schemas.microsoft.com/office/excel/2006/main">
          <x14:cfRule type="dataBar" id="{61D1C13A-07F1-49BF-9F32-FFDF30412E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W168:W169</xm:sqref>
        </x14:conditionalFormatting>
        <x14:conditionalFormatting xmlns:xm="http://schemas.microsoft.com/office/excel/2006/main">
          <x14:cfRule type="dataBar" id="{D22872C1-73A0-4561-BB31-3D02305A07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W170:W171</xm:sqref>
        </x14:conditionalFormatting>
        <x14:conditionalFormatting xmlns:xm="http://schemas.microsoft.com/office/excel/2006/main">
          <x14:cfRule type="dataBar" id="{03A7D735-CCB9-4735-8EC7-C513BBADE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W172:W173</xm:sqref>
        </x14:conditionalFormatting>
        <x14:conditionalFormatting xmlns:xm="http://schemas.microsoft.com/office/excel/2006/main">
          <x14:cfRule type="dataBar" id="{CF347D66-3639-42B1-A19A-A26C14D7AD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W174:W175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5:T162"/>
  <sheetViews>
    <sheetView workbookViewId="0">
      <selection activeCell="C1" sqref="C1"/>
    </sheetView>
  </sheetViews>
  <sheetFormatPr defaultColWidth="8.85546875" defaultRowHeight="15" x14ac:dyDescent="0.25"/>
  <cols>
    <col min="1" max="2" width="8.85546875" style="126"/>
    <col min="3" max="3" width="8.85546875" style="127"/>
    <col min="4" max="7" width="8.85546875" style="126"/>
    <col min="8" max="8" width="8.85546875" style="127"/>
    <col min="9" max="16384" width="8.85546875" style="126"/>
  </cols>
  <sheetData>
    <row r="5" spans="1:20" x14ac:dyDescent="0.25">
      <c r="A5" s="126" t="s">
        <v>31</v>
      </c>
      <c r="E5" s="126" t="s">
        <v>32</v>
      </c>
      <c r="F5" s="126" t="s">
        <v>14</v>
      </c>
      <c r="G5" s="126" t="s">
        <v>15</v>
      </c>
      <c r="K5" s="126" t="s">
        <v>32</v>
      </c>
      <c r="L5" s="126" t="s">
        <v>14</v>
      </c>
      <c r="M5" s="126" t="s">
        <v>15</v>
      </c>
    </row>
    <row r="6" spans="1:20" x14ac:dyDescent="0.25">
      <c r="A6" s="126">
        <v>1</v>
      </c>
      <c r="B6" s="128" t="str">
        <f>RTD("cqg.rtd",,"ContractData",$A$5&amp;A6,"Symbol")</f>
        <v>QOS1N26</v>
      </c>
      <c r="C6" s="127" t="str">
        <f>RIGHT(B6,3)</f>
        <v>N26</v>
      </c>
      <c r="D6" s="126" t="str">
        <f>LEFT(C6,1)</f>
        <v>N</v>
      </c>
      <c r="E6" s="126" t="str">
        <f>$E$5&amp;C6</f>
        <v>QON26</v>
      </c>
      <c r="F6" s="126">
        <f>IFERROR(RTD("cqg.rtd", ,"ContractData",E6, "COI"),"")</f>
        <v>456686</v>
      </c>
      <c r="G6" s="126">
        <f>IFERROR(RTD("cqg.rtd", ,"ContractData",E6, "POI"),"")</f>
        <v>478612</v>
      </c>
      <c r="H6" s="127" t="str">
        <f>LEFT(RIGHT(RTD("cqg.rtd", ,"ContractData",B6, "LongDescription"),3),2)</f>
        <v>26</v>
      </c>
      <c r="I6" s="126">
        <f>IF(D6="F",1,IF(D6="G",2,IF(D6="H",3,IF(D6="J",4,IF(D6="K",5,IF(D6="M",6,IF(D6="N",7,IF(D6="Q",8,IF(D6="U",9,IF(D6="V",10,IF(D6="X",11,IF(D6="Z",12))))))))))))</f>
        <v>7</v>
      </c>
      <c r="J6" s="126" t="str">
        <f>VLOOKUP(I6,$R$6:$T$17,3)</f>
        <v>Q</v>
      </c>
      <c r="K6" s="126" t="str">
        <f>$K$5&amp;J6&amp;RIGHT(H6,2)</f>
        <v>QOQ26</v>
      </c>
      <c r="L6" s="126">
        <f>IF(LEFT(RTD("cqg.rtd", ,"ContractData",K6, "COI"),3)="768","",RTD("cqg.rtd", ,"ContractData",K6, "COI"))</f>
        <v>396831</v>
      </c>
      <c r="M6" s="126">
        <f>IF(LEFT(RTD("cqg.rtd", ,"ContractData",K6, "P_OI"),3)="768","",RTD("cqg.rtd", ,"ContractData",K6, "P_OI"))</f>
        <v>379320</v>
      </c>
      <c r="R6" s="126">
        <v>1</v>
      </c>
      <c r="S6" s="126" t="s">
        <v>16</v>
      </c>
      <c r="T6" s="126" t="s">
        <v>18</v>
      </c>
    </row>
    <row r="7" spans="1:20" x14ac:dyDescent="0.25">
      <c r="R7" s="126">
        <v>2</v>
      </c>
      <c r="S7" s="126" t="s">
        <v>18</v>
      </c>
      <c r="T7" s="126" t="s">
        <v>20</v>
      </c>
    </row>
    <row r="8" spans="1:20" x14ac:dyDescent="0.25">
      <c r="A8" s="126">
        <f>A6+1</f>
        <v>2</v>
      </c>
      <c r="B8" s="126" t="str">
        <f>RTD("cqg.rtd",,"ContractData",$A$5&amp;A8,"Symbol")</f>
        <v>QOS1Q26</v>
      </c>
      <c r="C8" s="127" t="str">
        <f t="shared" ref="C8:C71" si="0">RIGHT(B8,3)</f>
        <v>Q26</v>
      </c>
      <c r="D8" s="126" t="str">
        <f>LEFT(C8,1)</f>
        <v>Q</v>
      </c>
      <c r="E8" s="126" t="str">
        <f>$E$5&amp;C8</f>
        <v>QOQ26</v>
      </c>
      <c r="F8" s="126">
        <f>IFERROR(RTD("cqg.rtd", ,"ContractData",E8, "COI"),"")</f>
        <v>396831</v>
      </c>
      <c r="G8" s="126">
        <f>IFERROR(RTD("cqg.rtd", ,"ContractData",E8, "POI"),"")</f>
        <v>379320</v>
      </c>
      <c r="H8" s="127" t="str">
        <f>LEFT(RIGHT(RTD("cqg.rtd", ,"ContractData",B8, "LongDescription"),3),2)</f>
        <v>26</v>
      </c>
      <c r="I8" s="126">
        <f>IF(D8="F",1,IF(D8="G",2,IF(D8="H",3,IF(D8="J",4,IF(D8="K",5,IF(D8="M",6,IF(D8="N",7,IF(D8="Q",8,IF(D8="U",9,IF(D8="V",10,IF(D8="X",11,IF(D8="Z",12))))))))))))</f>
        <v>8</v>
      </c>
      <c r="J8" s="126" t="str">
        <f>VLOOKUP(I8,$R$6:$T$17,3)</f>
        <v>U</v>
      </c>
      <c r="K8" s="126" t="str">
        <f>$K$5&amp;J8&amp;RIGHT(H8,2)</f>
        <v>QOU26</v>
      </c>
      <c r="L8" s="126">
        <f>IF(LEFT(RTD("cqg.rtd", ,"ContractData",K8, "COI"),3)="768","",RTD("cqg.rtd", ,"ContractData",K8, "COI"))</f>
        <v>286549</v>
      </c>
      <c r="M8" s="126">
        <f>IF(LEFT(RTD("cqg.rtd", ,"ContractData",K8, "P_OI"),3)="768","",RTD("cqg.rtd", ,"ContractData",K8, "P_OI"))</f>
        <v>272505</v>
      </c>
      <c r="R8" s="126">
        <v>3</v>
      </c>
      <c r="S8" s="126" t="s">
        <v>20</v>
      </c>
      <c r="T8" s="126" t="s">
        <v>17</v>
      </c>
    </row>
    <row r="9" spans="1:20" x14ac:dyDescent="0.25">
      <c r="C9" s="127" t="str">
        <f t="shared" si="0"/>
        <v/>
      </c>
      <c r="R9" s="126">
        <v>4</v>
      </c>
      <c r="S9" s="126" t="s">
        <v>17</v>
      </c>
      <c r="T9" s="126" t="s">
        <v>19</v>
      </c>
    </row>
    <row r="10" spans="1:20" x14ac:dyDescent="0.25">
      <c r="A10" s="126">
        <f>A8+1</f>
        <v>3</v>
      </c>
      <c r="B10" s="126" t="str">
        <f>RTD("cqg.rtd",,"ContractData",$A$5&amp;A10,"Symbol")</f>
        <v>QOS1U26</v>
      </c>
      <c r="C10" s="127" t="str">
        <f t="shared" si="0"/>
        <v>U26</v>
      </c>
      <c r="D10" s="126" t="str">
        <f>LEFT(C10,1)</f>
        <v>U</v>
      </c>
      <c r="E10" s="126" t="str">
        <f>$E$5&amp;C10</f>
        <v>QOU26</v>
      </c>
      <c r="F10" s="126">
        <f>IFERROR(RTD("cqg.rtd", ,"ContractData",E10, "COI"),"")</f>
        <v>286549</v>
      </c>
      <c r="G10" s="126">
        <f>IFERROR(RTD("cqg.rtd", ,"ContractData",E10, "POI"),"")</f>
        <v>272505</v>
      </c>
      <c r="H10" s="127" t="str">
        <f>LEFT(RIGHT(RTD("cqg.rtd", ,"ContractData",B10, "LongDescription"),3),2)</f>
        <v>26</v>
      </c>
      <c r="I10" s="126">
        <f>IF(D10="F",1,IF(D10="G",2,IF(D10="H",3,IF(D10="J",4,IF(D10="K",5,IF(D10="M",6,IF(D10="N",7,IF(D10="Q",8,IF(D10="U",9,IF(D10="V",10,IF(D10="X",11,IF(D10="Z",12))))))))))))</f>
        <v>9</v>
      </c>
      <c r="J10" s="126" t="str">
        <f>VLOOKUP(I10,$R$6:$T$17,3)</f>
        <v>V</v>
      </c>
      <c r="K10" s="126" t="str">
        <f>$K$5&amp;J10&amp;RIGHT(H10,2)</f>
        <v>QOV26</v>
      </c>
      <c r="L10" s="126">
        <f>IF(LEFT(RTD("cqg.rtd", ,"ContractData",K10, "COI"),3)="768","",RTD("cqg.rtd", ,"ContractData",K10, "COI"))</f>
        <v>140167</v>
      </c>
      <c r="M10" s="126">
        <f>IF(LEFT(RTD("cqg.rtd", ,"ContractData",K10, "P_OI"),3)="768","",RTD("cqg.rtd", ,"ContractData",K10, "P_OI"))</f>
        <v>138052</v>
      </c>
      <c r="R10" s="126">
        <v>5</v>
      </c>
      <c r="S10" s="126" t="s">
        <v>19</v>
      </c>
      <c r="T10" s="126" t="s">
        <v>21</v>
      </c>
    </row>
    <row r="11" spans="1:20" x14ac:dyDescent="0.25">
      <c r="C11" s="127" t="str">
        <f t="shared" si="0"/>
        <v/>
      </c>
      <c r="R11" s="126">
        <v>6</v>
      </c>
      <c r="S11" s="126" t="s">
        <v>21</v>
      </c>
      <c r="T11" s="126" t="s">
        <v>22</v>
      </c>
    </row>
    <row r="12" spans="1:20" x14ac:dyDescent="0.25">
      <c r="A12" s="126">
        <f t="shared" ref="A12:A138" si="1">A10+1</f>
        <v>4</v>
      </c>
      <c r="B12" s="126" t="str">
        <f>RTD("cqg.rtd",,"ContractData",$A$5&amp;A12,"Symbol")</f>
        <v>QOS1V26</v>
      </c>
      <c r="C12" s="127" t="str">
        <f t="shared" si="0"/>
        <v>V26</v>
      </c>
      <c r="D12" s="126" t="str">
        <f>LEFT(C12,1)</f>
        <v>V</v>
      </c>
      <c r="E12" s="126" t="str">
        <f>$E$5&amp;C12</f>
        <v>QOV26</v>
      </c>
      <c r="F12" s="126">
        <f>IFERROR(RTD("cqg.rtd", ,"ContractData",E12, "COI"),"")</f>
        <v>140167</v>
      </c>
      <c r="G12" s="126">
        <f>IFERROR(RTD("cqg.rtd", ,"ContractData",E12, "POI"),"")</f>
        <v>138052</v>
      </c>
      <c r="H12" s="127" t="str">
        <f>LEFT(RIGHT(RTD("cqg.rtd", ,"ContractData",B12, "LongDescription"),3),2)</f>
        <v>26</v>
      </c>
      <c r="I12" s="126">
        <f>IF(D12="F",1,IF(D12="G",2,IF(D12="H",3,IF(D12="J",4,IF(D12="K",5,IF(D12="M",6,IF(D12="N",7,IF(D12="Q",8,IF(D12="U",9,IF(D12="V",10,IF(D12="X",11,IF(D12="Z",12))))))))))))</f>
        <v>10</v>
      </c>
      <c r="J12" s="126" t="str">
        <f>VLOOKUP(I12,$R$6:$T$17,3)</f>
        <v>X</v>
      </c>
      <c r="K12" s="126" t="str">
        <f>$K$5&amp;J12&amp;RIGHT(H12,2)</f>
        <v>QOX26</v>
      </c>
      <c r="L12" s="126">
        <f>IF(LEFT(RTD("cqg.rtd", ,"ContractData",K12, "COI"),3)="768","",RTD("cqg.rtd", ,"ContractData",K12, "COI"))</f>
        <v>142628</v>
      </c>
      <c r="M12" s="126">
        <f>IF(LEFT(RTD("cqg.rtd", ,"ContractData",K12, "P_OI"),3)="768","",RTD("cqg.rtd", ,"ContractData",K12, "P_OI"))</f>
        <v>140287</v>
      </c>
      <c r="R12" s="126">
        <v>7</v>
      </c>
      <c r="S12" s="126" t="s">
        <v>22</v>
      </c>
      <c r="T12" s="126" t="s">
        <v>23</v>
      </c>
    </row>
    <row r="13" spans="1:20" x14ac:dyDescent="0.25">
      <c r="C13" s="127" t="str">
        <f t="shared" si="0"/>
        <v/>
      </c>
      <c r="R13" s="126">
        <v>8</v>
      </c>
      <c r="S13" s="126" t="s">
        <v>23</v>
      </c>
      <c r="T13" s="126" t="s">
        <v>24</v>
      </c>
    </row>
    <row r="14" spans="1:20" x14ac:dyDescent="0.25">
      <c r="A14" s="126">
        <f t="shared" si="1"/>
        <v>5</v>
      </c>
      <c r="B14" s="126" t="str">
        <f>RTD("cqg.rtd",,"ContractData",$A$5&amp;A14,"Symbol")</f>
        <v>QOS1X26</v>
      </c>
      <c r="C14" s="127" t="str">
        <f t="shared" si="0"/>
        <v>X26</v>
      </c>
      <c r="D14" s="126" t="str">
        <f>LEFT(C14,1)</f>
        <v>X</v>
      </c>
      <c r="E14" s="126" t="str">
        <f>$E$5&amp;C14</f>
        <v>QOX26</v>
      </c>
      <c r="F14" s="126">
        <f>IFERROR(RTD("cqg.rtd", ,"ContractData",E14, "COI"),"")</f>
        <v>142628</v>
      </c>
      <c r="G14" s="126">
        <f>IFERROR(RTD("cqg.rtd", ,"ContractData",E14, "POI"),"")</f>
        <v>140287</v>
      </c>
      <c r="H14" s="127" t="str">
        <f>LEFT(RIGHT(RTD("cqg.rtd", ,"ContractData",B14, "LongDescription"),3),2)</f>
        <v>26</v>
      </c>
      <c r="I14" s="126">
        <f>IF(D14="F",1,IF(D14="G",2,IF(D14="H",3,IF(D14="J",4,IF(D14="K",5,IF(D14="M",6,IF(D14="N",7,IF(D14="Q",8,IF(D14="U",9,IF(D14="V",10,IF(D14="X",11,IF(D14="Z",12))))))))))))</f>
        <v>11</v>
      </c>
      <c r="J14" s="126" t="str">
        <f>VLOOKUP(I14,$R$6:$T$17,3)</f>
        <v>Z</v>
      </c>
      <c r="K14" s="126" t="str">
        <f>$K$5&amp;J14&amp;RIGHT(H14,2)</f>
        <v>QOZ26</v>
      </c>
      <c r="L14" s="126">
        <f>IF(LEFT(RTD("cqg.rtd", ,"ContractData",K14, "COI"),3)="768","",RTD("cqg.rtd", ,"ContractData",K14, "COI"))</f>
        <v>242555</v>
      </c>
      <c r="M14" s="126">
        <f>IF(LEFT(RTD("cqg.rtd", ,"ContractData",K14, "P_OI"),3)="768","",RTD("cqg.rtd", ,"ContractData",K14, "P_OI"))</f>
        <v>242449</v>
      </c>
      <c r="R14" s="126">
        <v>9</v>
      </c>
      <c r="S14" s="126" t="s">
        <v>24</v>
      </c>
      <c r="T14" s="126" t="s">
        <v>25</v>
      </c>
    </row>
    <row r="15" spans="1:20" x14ac:dyDescent="0.25">
      <c r="C15" s="127" t="str">
        <f t="shared" si="0"/>
        <v/>
      </c>
      <c r="R15" s="126">
        <v>10</v>
      </c>
      <c r="S15" s="126" t="s">
        <v>25</v>
      </c>
      <c r="T15" s="126" t="s">
        <v>26</v>
      </c>
    </row>
    <row r="16" spans="1:20" x14ac:dyDescent="0.25">
      <c r="A16" s="126">
        <f t="shared" si="1"/>
        <v>6</v>
      </c>
      <c r="B16" s="126" t="str">
        <f>RTD("cqg.rtd",,"ContractData",$A$5&amp;A16,"Symbol")</f>
        <v>QOS1Z26</v>
      </c>
      <c r="C16" s="127" t="str">
        <f t="shared" si="0"/>
        <v>Z26</v>
      </c>
      <c r="D16" s="126" t="str">
        <f>LEFT(C16,1)</f>
        <v>Z</v>
      </c>
      <c r="E16" s="126" t="str">
        <f>$E$5&amp;C16</f>
        <v>QOZ26</v>
      </c>
      <c r="F16" s="126">
        <f>IFERROR(RTD("cqg.rtd", ,"ContractData",E16, "COI"),"")</f>
        <v>242555</v>
      </c>
      <c r="G16" s="126">
        <f>IFERROR(RTD("cqg.rtd", ,"ContractData",E16, "POI"),"")</f>
        <v>242449</v>
      </c>
      <c r="H16" s="127" t="str">
        <f>LEFT(RIGHT(RTD("cqg.rtd", ,"ContractData",B16, "LongDescription"),3),2)</f>
        <v>27</v>
      </c>
      <c r="I16" s="126">
        <f>IF(D16="F",1,IF(D16="G",2,IF(D16="H",3,IF(D16="J",4,IF(D16="K",5,IF(D16="M",6,IF(D16="N",7,IF(D16="Q",8,IF(D16="U",9,IF(D16="V",10,IF(D16="X",11,IF(D16="Z",12))))))))))))</f>
        <v>12</v>
      </c>
      <c r="J16" s="126" t="str">
        <f>VLOOKUP(I16,$R$6:$T$17,3)</f>
        <v>F</v>
      </c>
      <c r="K16" s="126" t="str">
        <f>$K$5&amp;J16&amp;RIGHT(H16,2)</f>
        <v>QOF27</v>
      </c>
      <c r="L16" s="126">
        <f>IF(LEFT(RTD("cqg.rtd", ,"ContractData",K16, "COI"),3)="768","",RTD("cqg.rtd", ,"ContractData",K16, "COI"))</f>
        <v>86170</v>
      </c>
      <c r="M16" s="126">
        <f>IF(LEFT(RTD("cqg.rtd", ,"ContractData",K16, "P_OI"),3)="768","",RTD("cqg.rtd", ,"ContractData",K16, "P_OI"))</f>
        <v>86808</v>
      </c>
      <c r="R16" s="126">
        <v>11</v>
      </c>
      <c r="S16" s="126" t="s">
        <v>26</v>
      </c>
      <c r="T16" s="126" t="s">
        <v>27</v>
      </c>
    </row>
    <row r="17" spans="1:20" x14ac:dyDescent="0.25">
      <c r="C17" s="127" t="str">
        <f t="shared" si="0"/>
        <v/>
      </c>
      <c r="R17" s="126">
        <v>12</v>
      </c>
      <c r="S17" s="126" t="s">
        <v>27</v>
      </c>
      <c r="T17" s="126" t="s">
        <v>16</v>
      </c>
    </row>
    <row r="18" spans="1:20" x14ac:dyDescent="0.25">
      <c r="A18" s="126">
        <f t="shared" si="1"/>
        <v>7</v>
      </c>
      <c r="B18" s="126" t="str">
        <f>RTD("cqg.rtd",,"ContractData",$A$5&amp;A18,"Symbol")</f>
        <v>QOS1F27</v>
      </c>
      <c r="C18" s="127" t="str">
        <f t="shared" si="0"/>
        <v>F27</v>
      </c>
      <c r="D18" s="126" t="str">
        <f>LEFT(C18,1)</f>
        <v>F</v>
      </c>
      <c r="E18" s="126" t="str">
        <f>$E$5&amp;C18</f>
        <v>QOF27</v>
      </c>
      <c r="F18" s="126">
        <f>IFERROR(RTD("cqg.rtd", ,"ContractData",E18, "COI"),"")</f>
        <v>86170</v>
      </c>
      <c r="G18" s="126">
        <f>IFERROR(RTD("cqg.rtd", ,"ContractData",E18, "POI"),"")</f>
        <v>86808</v>
      </c>
      <c r="H18" s="127" t="str">
        <f>LEFT(RIGHT(RTD("cqg.rtd", ,"ContractData",B18, "LongDescription"),3),2)</f>
        <v>27</v>
      </c>
      <c r="I18" s="126">
        <f>IF(D18="F",1,IF(D18="G",2,IF(D18="H",3,IF(D18="J",4,IF(D18="K",5,IF(D18="M",6,IF(D18="N",7,IF(D18="Q",8,IF(D18="U",9,IF(D18="V",10,IF(D18="X",11,IF(D18="Z",12))))))))))))</f>
        <v>1</v>
      </c>
      <c r="J18" s="126" t="str">
        <f>VLOOKUP(I18,$R$6:$T$17,3)</f>
        <v>G</v>
      </c>
      <c r="K18" s="126" t="str">
        <f>$K$5&amp;J18&amp;RIGHT(H18,2)</f>
        <v>QOG27</v>
      </c>
      <c r="L18" s="126">
        <f>IF(LEFT(RTD("cqg.rtd", ,"ContractData",K18, "COI"),3)="768","",RTD("cqg.rtd", ,"ContractData",K18, "COI"))</f>
        <v>77135</v>
      </c>
      <c r="M18" s="126">
        <f>IF(LEFT(RTD("cqg.rtd", ,"ContractData",K18, "P_OI"),3)="768","",RTD("cqg.rtd", ,"ContractData",K18, "P_OI"))</f>
        <v>76550</v>
      </c>
    </row>
    <row r="19" spans="1:20" x14ac:dyDescent="0.25">
      <c r="C19" s="127" t="str">
        <f t="shared" si="0"/>
        <v/>
      </c>
    </row>
    <row r="20" spans="1:20" x14ac:dyDescent="0.25">
      <c r="A20" s="126">
        <f t="shared" si="1"/>
        <v>8</v>
      </c>
      <c r="B20" s="126" t="str">
        <f>RTD("cqg.rtd",,"ContractData",$A$5&amp;A20,"Symbol")</f>
        <v>QOS1G27</v>
      </c>
      <c r="C20" s="127" t="str">
        <f t="shared" si="0"/>
        <v>G27</v>
      </c>
      <c r="D20" s="126" t="str">
        <f>LEFT(C20,1)</f>
        <v>G</v>
      </c>
      <c r="E20" s="126" t="str">
        <f>$E$5&amp;C20</f>
        <v>QOG27</v>
      </c>
      <c r="F20" s="126">
        <f>IFERROR(RTD("cqg.rtd", ,"ContractData",E20, "COI"),"")</f>
        <v>77135</v>
      </c>
      <c r="G20" s="126">
        <f>IFERROR(RTD("cqg.rtd", ,"ContractData",E20, "POI"),"")</f>
        <v>76550</v>
      </c>
      <c r="H20" s="127" t="str">
        <f>LEFT(RIGHT(RTD("cqg.rtd", ,"ContractData",B20, "LongDescription"),3),2)</f>
        <v>27</v>
      </c>
      <c r="I20" s="126">
        <f>IF(D20="F",1,IF(D20="G",2,IF(D20="H",3,IF(D20="J",4,IF(D20="K",5,IF(D20="M",6,IF(D20="N",7,IF(D20="Q",8,IF(D20="U",9,IF(D20="V",10,IF(D20="X",11,IF(D20="Z",12))))))))))))</f>
        <v>2</v>
      </c>
      <c r="J20" s="126" t="str">
        <f>VLOOKUP(I20,$R$6:$T$17,3)</f>
        <v>H</v>
      </c>
      <c r="K20" s="126" t="str">
        <f>$K$5&amp;J20&amp;RIGHT(H20,2)</f>
        <v>QOH27</v>
      </c>
      <c r="L20" s="126">
        <f>IF(LEFT(RTD("cqg.rtd", ,"ContractData",K20, "COI"),3)="768","",RTD("cqg.rtd", ,"ContractData",K20, "COI"))</f>
        <v>74534</v>
      </c>
      <c r="M20" s="126">
        <f>IF(LEFT(RTD("cqg.rtd", ,"ContractData",K20, "P_OI"),3)="768","",RTD("cqg.rtd", ,"ContractData",K20, "P_OI"))</f>
        <v>72651</v>
      </c>
    </row>
    <row r="21" spans="1:20" x14ac:dyDescent="0.25">
      <c r="C21" s="127" t="str">
        <f t="shared" si="0"/>
        <v/>
      </c>
    </row>
    <row r="22" spans="1:20" x14ac:dyDescent="0.25">
      <c r="A22" s="126">
        <f t="shared" si="1"/>
        <v>9</v>
      </c>
      <c r="B22" s="126" t="str">
        <f>RTD("cqg.rtd",,"ContractData",$A$5&amp;A22,"Symbol")</f>
        <v>QOS1H27</v>
      </c>
      <c r="C22" s="127" t="str">
        <f t="shared" si="0"/>
        <v>H27</v>
      </c>
      <c r="D22" s="126" t="str">
        <f>LEFT(C22,1)</f>
        <v>H</v>
      </c>
      <c r="E22" s="126" t="str">
        <f>$E$5&amp;C22</f>
        <v>QOH27</v>
      </c>
      <c r="F22" s="126">
        <f>IFERROR(RTD("cqg.rtd", ,"ContractData",E22, "COI"),"")</f>
        <v>74534</v>
      </c>
      <c r="G22" s="126">
        <f>IFERROR(RTD("cqg.rtd", ,"ContractData",E22, "POI"),"")</f>
        <v>72651</v>
      </c>
      <c r="H22" s="127" t="str">
        <f>LEFT(RIGHT(RTD("cqg.rtd", ,"ContractData",B22, "LongDescription"),3),2)</f>
        <v>27</v>
      </c>
      <c r="I22" s="126">
        <f>IF(D22="F",1,IF(D22="G",2,IF(D22="H",3,IF(D22="J",4,IF(D22="K",5,IF(D22="M",6,IF(D22="N",7,IF(D22="Q",8,IF(D22="U",9,IF(D22="V",10,IF(D22="X",11,IF(D22="Z",12))))))))))))</f>
        <v>3</v>
      </c>
      <c r="J22" s="126" t="str">
        <f>VLOOKUP(I22,$R$6:$T$17,3)</f>
        <v>J</v>
      </c>
      <c r="K22" s="126" t="str">
        <f>$K$5&amp;J22&amp;RIGHT(H22,2)</f>
        <v>QOJ27</v>
      </c>
      <c r="L22" s="126">
        <f>IF(LEFT(RTD("cqg.rtd", ,"ContractData",K22, "COI"),3)="768","",RTD("cqg.rtd", ,"ContractData",K22, "COI"))</f>
        <v>42363</v>
      </c>
      <c r="M22" s="126">
        <f>IF(LEFT(RTD("cqg.rtd", ,"ContractData",K22, "P_OI"),3)="768","",RTD("cqg.rtd", ,"ContractData",K22, "P_OI"))</f>
        <v>42873</v>
      </c>
    </row>
    <row r="23" spans="1:20" x14ac:dyDescent="0.25">
      <c r="C23" s="127" t="str">
        <f t="shared" si="0"/>
        <v/>
      </c>
    </row>
    <row r="24" spans="1:20" x14ac:dyDescent="0.25">
      <c r="A24" s="126">
        <f t="shared" si="1"/>
        <v>10</v>
      </c>
      <c r="B24" s="126" t="str">
        <f>RTD("cqg.rtd",,"ContractData",$A$5&amp;A24,"Symbol")</f>
        <v>QOS1J27</v>
      </c>
      <c r="C24" s="127" t="str">
        <f t="shared" si="0"/>
        <v>J27</v>
      </c>
      <c r="D24" s="126" t="str">
        <f>LEFT(C24,1)</f>
        <v>J</v>
      </c>
      <c r="E24" s="126" t="str">
        <f>$E$5&amp;C24</f>
        <v>QOJ27</v>
      </c>
      <c r="F24" s="126">
        <f>IFERROR(RTD("cqg.rtd", ,"ContractData",E24, "COI"),"")</f>
        <v>42363</v>
      </c>
      <c r="G24" s="126">
        <f>IFERROR(RTD("cqg.rtd", ,"ContractData",E24, "POI"),"")</f>
        <v>42873</v>
      </c>
      <c r="H24" s="127" t="str">
        <f>LEFT(RIGHT(RTD("cqg.rtd", ,"ContractData",B24, "LongDescription"),3),2)</f>
        <v>27</v>
      </c>
      <c r="I24" s="126">
        <f>IF(D24="F",1,IF(D24="G",2,IF(D24="H",3,IF(D24="J",4,IF(D24="K",5,IF(D24="M",6,IF(D24="N",7,IF(D24="Q",8,IF(D24="U",9,IF(D24="V",10,IF(D24="X",11,IF(D24="Z",12))))))))))))</f>
        <v>4</v>
      </c>
      <c r="J24" s="126" t="str">
        <f>VLOOKUP(I24,$R$6:$T$17,3)</f>
        <v>K</v>
      </c>
      <c r="K24" s="126" t="str">
        <f>$K$5&amp;J24&amp;RIGHT(H24,2)</f>
        <v>QOK27</v>
      </c>
      <c r="L24" s="126">
        <f>IF(LEFT(RTD("cqg.rtd", ,"ContractData",K24, "COI"),3)="768","",RTD("cqg.rtd", ,"ContractData",K24, "COI"))</f>
        <v>40753</v>
      </c>
      <c r="M24" s="126">
        <f>IF(LEFT(RTD("cqg.rtd", ,"ContractData",K24, "P_OI"),3)="768","",RTD("cqg.rtd", ,"ContractData",K24, "P_OI"))</f>
        <v>40968</v>
      </c>
    </row>
    <row r="25" spans="1:20" x14ac:dyDescent="0.25">
      <c r="C25" s="127" t="str">
        <f t="shared" si="0"/>
        <v/>
      </c>
    </row>
    <row r="26" spans="1:20" x14ac:dyDescent="0.25">
      <c r="A26" s="126">
        <f t="shared" si="1"/>
        <v>11</v>
      </c>
      <c r="B26" s="126" t="str">
        <f>RTD("cqg.rtd",,"ContractData",$A$5&amp;A26,"Symbol")</f>
        <v>QOS1K27</v>
      </c>
      <c r="C26" s="127" t="str">
        <f t="shared" si="0"/>
        <v>K27</v>
      </c>
      <c r="D26" s="126" t="str">
        <f>LEFT(C26,1)</f>
        <v>K</v>
      </c>
      <c r="E26" s="126" t="str">
        <f>$E$5&amp;C26</f>
        <v>QOK27</v>
      </c>
      <c r="F26" s="126">
        <f>IFERROR(RTD("cqg.rtd", ,"ContractData",E26, "COI"),"")</f>
        <v>40753</v>
      </c>
      <c r="G26" s="126">
        <f>IFERROR(RTD("cqg.rtd", ,"ContractData",E26, "POI"),"")</f>
        <v>40968</v>
      </c>
      <c r="H26" s="127" t="str">
        <f>LEFT(RIGHT(RTD("cqg.rtd", ,"ContractData",B26, "LongDescription"),3),2)</f>
        <v>27</v>
      </c>
      <c r="I26" s="126">
        <f>IF(D26="F",1,IF(D26="G",2,IF(D26="H",3,IF(D26="J",4,IF(D26="K",5,IF(D26="M",6,IF(D26="N",7,IF(D26="Q",8,IF(D26="U",9,IF(D26="V",10,IF(D26="X",11,IF(D26="Z",12))))))))))))</f>
        <v>5</v>
      </c>
      <c r="J26" s="126" t="str">
        <f>VLOOKUP(I26,$R$6:$T$17,3)</f>
        <v>M</v>
      </c>
      <c r="K26" s="126" t="str">
        <f>$K$5&amp;J26&amp;RIGHT(H26,2)</f>
        <v>QOM27</v>
      </c>
      <c r="L26" s="126">
        <f>IF(LEFT(RTD("cqg.rtd", ,"ContractData",K26, "COI"),3)="768","",RTD("cqg.rtd", ,"ContractData",K26, "COI"))</f>
        <v>146946</v>
      </c>
      <c r="M26" s="126">
        <f>IF(LEFT(RTD("cqg.rtd", ,"ContractData",K26, "P_OI"),3)="768","",RTD("cqg.rtd", ,"ContractData",K26, "P_OI"))</f>
        <v>146716</v>
      </c>
    </row>
    <row r="27" spans="1:20" x14ac:dyDescent="0.25">
      <c r="C27" s="127" t="str">
        <f t="shared" si="0"/>
        <v/>
      </c>
    </row>
    <row r="28" spans="1:20" x14ac:dyDescent="0.25">
      <c r="A28" s="126">
        <f t="shared" si="1"/>
        <v>12</v>
      </c>
      <c r="B28" s="126" t="str">
        <f>RTD("cqg.rtd",,"ContractData",$A$5&amp;A28,"Symbol")</f>
        <v>QOS1M27</v>
      </c>
      <c r="C28" s="127" t="str">
        <f t="shared" si="0"/>
        <v>M27</v>
      </c>
      <c r="D28" s="126" t="str">
        <f>LEFT(C28,1)</f>
        <v>M</v>
      </c>
      <c r="E28" s="126" t="str">
        <f>$E$5&amp;C28</f>
        <v>QOM27</v>
      </c>
      <c r="F28" s="126">
        <f>IFERROR(RTD("cqg.rtd", ,"ContractData",E28, "COI"),"")</f>
        <v>146946</v>
      </c>
      <c r="G28" s="126">
        <f>IFERROR(RTD("cqg.rtd", ,"ContractData",E28, "POI"),"")</f>
        <v>146716</v>
      </c>
      <c r="H28" s="127" t="str">
        <f>LEFT(RIGHT(RTD("cqg.rtd", ,"ContractData",B28, "LongDescription"),3),2)</f>
        <v>27</v>
      </c>
      <c r="I28" s="126">
        <f>IF(D28="F",1,IF(D28="G",2,IF(D28="H",3,IF(D28="J",4,IF(D28="K",5,IF(D28="M",6,IF(D28="N",7,IF(D28="Q",8,IF(D28="U",9,IF(D28="V",10,IF(D28="X",11,IF(D28="Z",12))))))))))))</f>
        <v>6</v>
      </c>
      <c r="J28" s="126" t="str">
        <f>VLOOKUP(I28,$R$6:$T$17,3)</f>
        <v>N</v>
      </c>
      <c r="K28" s="126" t="str">
        <f>$K$5&amp;J28&amp;RIGHT(H28,2)</f>
        <v>QON27</v>
      </c>
      <c r="L28" s="126">
        <f>IF(LEFT(RTD("cqg.rtd", ,"ContractData",K28, "COI"),3)="768","",RTD("cqg.rtd", ,"ContractData",K28, "COI"))</f>
        <v>35090</v>
      </c>
      <c r="M28" s="126">
        <f>IF(LEFT(RTD("cqg.rtd", ,"ContractData",K28, "P_OI"),3)="768","",RTD("cqg.rtd", ,"ContractData",K28, "P_OI"))</f>
        <v>34818</v>
      </c>
    </row>
    <row r="29" spans="1:20" x14ac:dyDescent="0.25">
      <c r="C29" s="127" t="str">
        <f t="shared" si="0"/>
        <v/>
      </c>
    </row>
    <row r="30" spans="1:20" x14ac:dyDescent="0.25">
      <c r="A30" s="126">
        <f t="shared" si="1"/>
        <v>13</v>
      </c>
      <c r="B30" s="126" t="str">
        <f>RTD("cqg.rtd",,"ContractData",$A$5&amp;A30,"Symbol")</f>
        <v>QOS1N27</v>
      </c>
      <c r="C30" s="127" t="str">
        <f t="shared" si="0"/>
        <v>N27</v>
      </c>
      <c r="D30" s="126" t="str">
        <f>LEFT(C30,1)</f>
        <v>N</v>
      </c>
      <c r="E30" s="126" t="str">
        <f>$E$5&amp;C30</f>
        <v>QON27</v>
      </c>
      <c r="F30" s="126">
        <f>IFERROR(RTD("cqg.rtd", ,"ContractData",E30, "COI"),"")</f>
        <v>35090</v>
      </c>
      <c r="G30" s="126">
        <f>IFERROR(RTD("cqg.rtd", ,"ContractData",E30, "POI"),"")</f>
        <v>34818</v>
      </c>
      <c r="H30" s="127" t="str">
        <f>LEFT(RIGHT(RTD("cqg.rtd", ,"ContractData",B30, "LongDescription"),3),2)</f>
        <v>27</v>
      </c>
      <c r="I30" s="126">
        <f>IF(D30="F",1,IF(D30="G",2,IF(D30="H",3,IF(D30="J",4,IF(D30="K",5,IF(D30="M",6,IF(D30="N",7,IF(D30="Q",8,IF(D30="U",9,IF(D30="V",10,IF(D30="X",11,IF(D30="Z",12))))))))))))</f>
        <v>7</v>
      </c>
      <c r="J30" s="126" t="str">
        <f>VLOOKUP(I30,$R$6:$T$17,3)</f>
        <v>Q</v>
      </c>
      <c r="K30" s="126" t="str">
        <f>$K$5&amp;J30&amp;RIGHT(H30,2)</f>
        <v>QOQ27</v>
      </c>
      <c r="L30" s="126">
        <f>IF(LEFT(RTD("cqg.rtd", ,"ContractData",K30, "COI"),3)="768","",RTD("cqg.rtd", ,"ContractData",K30, "COI"))</f>
        <v>27698</v>
      </c>
      <c r="M30" s="126">
        <f>IF(LEFT(RTD("cqg.rtd", ,"ContractData",K30, "P_OI"),3)="768","",RTD("cqg.rtd", ,"ContractData",K30, "P_OI"))</f>
        <v>27345</v>
      </c>
    </row>
    <row r="31" spans="1:20" x14ac:dyDescent="0.25">
      <c r="C31" s="127" t="str">
        <f t="shared" si="0"/>
        <v/>
      </c>
    </row>
    <row r="32" spans="1:20" x14ac:dyDescent="0.25">
      <c r="A32" s="126">
        <f t="shared" si="1"/>
        <v>14</v>
      </c>
      <c r="B32" s="126" t="str">
        <f>RTD("cqg.rtd",,"ContractData",$A$5&amp;A32,"Symbol")</f>
        <v>QOS1Q27</v>
      </c>
      <c r="C32" s="127" t="str">
        <f t="shared" si="0"/>
        <v>Q27</v>
      </c>
      <c r="D32" s="126" t="str">
        <f>LEFT(C32,1)</f>
        <v>Q</v>
      </c>
      <c r="E32" s="126" t="str">
        <f>$E$5&amp;C32</f>
        <v>QOQ27</v>
      </c>
      <c r="F32" s="126">
        <f>IFERROR(RTD("cqg.rtd", ,"ContractData",E32, "COI"),"")</f>
        <v>27698</v>
      </c>
      <c r="G32" s="126">
        <f>IFERROR(RTD("cqg.rtd", ,"ContractData",E32, "POI"),"")</f>
        <v>27345</v>
      </c>
      <c r="H32" s="127" t="str">
        <f>LEFT(RIGHT(RTD("cqg.rtd", ,"ContractData",B32, "LongDescription"),3),2)</f>
        <v>27</v>
      </c>
      <c r="I32" s="126">
        <f>IF(D32="F",1,IF(D32="G",2,IF(D32="H",3,IF(D32="J",4,IF(D32="K",5,IF(D32="M",6,IF(D32="N",7,IF(D32="Q",8,IF(D32="U",9,IF(D32="V",10,IF(D32="X",11,IF(D32="Z",12))))))))))))</f>
        <v>8</v>
      </c>
      <c r="J32" s="126" t="str">
        <f>VLOOKUP(I32,$R$6:$T$17,3)</f>
        <v>U</v>
      </c>
      <c r="K32" s="126" t="str">
        <f>$K$5&amp;J32&amp;RIGHT(H32,2)</f>
        <v>QOU27</v>
      </c>
      <c r="L32" s="126">
        <f>IF(LEFT(RTD("cqg.rtd", ,"ContractData",K32, "COI"),3)="768","",RTD("cqg.rtd", ,"ContractData",K32, "COI"))</f>
        <v>48425</v>
      </c>
      <c r="M32" s="126">
        <f>IF(LEFT(RTD("cqg.rtd", ,"ContractData",K32, "P_OI"),3)="768","",RTD("cqg.rtd", ,"ContractData",K32, "P_OI"))</f>
        <v>48098</v>
      </c>
    </row>
    <row r="33" spans="1:13" x14ac:dyDescent="0.25">
      <c r="C33" s="127" t="str">
        <f t="shared" si="0"/>
        <v/>
      </c>
    </row>
    <row r="34" spans="1:13" x14ac:dyDescent="0.25">
      <c r="A34" s="126">
        <f t="shared" si="1"/>
        <v>15</v>
      </c>
      <c r="B34" s="126" t="str">
        <f>RTD("cqg.rtd",,"ContractData",$A$5&amp;A34,"Symbol")</f>
        <v>QOS1U27</v>
      </c>
      <c r="C34" s="127" t="str">
        <f t="shared" si="0"/>
        <v>U27</v>
      </c>
      <c r="D34" s="126" t="str">
        <f>LEFT(C34,1)</f>
        <v>U</v>
      </c>
      <c r="E34" s="126" t="str">
        <f>$E$5&amp;C34</f>
        <v>QOU27</v>
      </c>
      <c r="F34" s="126">
        <f>IFERROR(RTD("cqg.rtd", ,"ContractData",E34, "COI"),"")</f>
        <v>48425</v>
      </c>
      <c r="G34" s="126">
        <f>IFERROR(RTD("cqg.rtd", ,"ContractData",E34, "POI"),"")</f>
        <v>48098</v>
      </c>
      <c r="H34" s="127" t="str">
        <f>LEFT(RIGHT(RTD("cqg.rtd", ,"ContractData",B34, "LongDescription"),3),2)</f>
        <v>27</v>
      </c>
      <c r="I34" s="126">
        <f>IF(D34="F",1,IF(D34="G",2,IF(D34="H",3,IF(D34="J",4,IF(D34="K",5,IF(D34="M",6,IF(D34="N",7,IF(D34="Q",8,IF(D34="U",9,IF(D34="V",10,IF(D34="X",11,IF(D34="Z",12))))))))))))</f>
        <v>9</v>
      </c>
      <c r="J34" s="126" t="str">
        <f>VLOOKUP(I34,$R$6:$T$17,3)</f>
        <v>V</v>
      </c>
      <c r="K34" s="126" t="str">
        <f>$K$5&amp;J34&amp;RIGHT(H34,2)</f>
        <v>QOV27</v>
      </c>
      <c r="L34" s="126">
        <f>IF(LEFT(RTD("cqg.rtd", ,"ContractData",K34, "COI"),3)="768","",RTD("cqg.rtd", ,"ContractData",K34, "COI"))</f>
        <v>23834</v>
      </c>
      <c r="M34" s="126">
        <f>IF(LEFT(RTD("cqg.rtd", ,"ContractData",K34, "P_OI"),3)="768","",RTD("cqg.rtd", ,"ContractData",K34, "P_OI"))</f>
        <v>23531</v>
      </c>
    </row>
    <row r="35" spans="1:13" x14ac:dyDescent="0.25">
      <c r="C35" s="127" t="str">
        <f t="shared" si="0"/>
        <v/>
      </c>
    </row>
    <row r="36" spans="1:13" x14ac:dyDescent="0.25">
      <c r="A36" s="126">
        <f t="shared" si="1"/>
        <v>16</v>
      </c>
      <c r="B36" s="126" t="str">
        <f>RTD("cqg.rtd",,"ContractData",$A$5&amp;A36,"Symbol")</f>
        <v>QOS1V27</v>
      </c>
      <c r="C36" s="127" t="str">
        <f t="shared" si="0"/>
        <v>V27</v>
      </c>
      <c r="D36" s="126" t="str">
        <f>LEFT(C36,1)</f>
        <v>V</v>
      </c>
      <c r="E36" s="126" t="str">
        <f>$E$5&amp;C36</f>
        <v>QOV27</v>
      </c>
      <c r="F36" s="126">
        <f>IFERROR(RTD("cqg.rtd", ,"ContractData",E36, "COI"),"")</f>
        <v>23834</v>
      </c>
      <c r="G36" s="126">
        <f>IFERROR(RTD("cqg.rtd", ,"ContractData",E36, "POI"),"")</f>
        <v>23531</v>
      </c>
      <c r="H36" s="127" t="str">
        <f>LEFT(RIGHT(RTD("cqg.rtd", ,"ContractData",B36, "LongDescription"),3),2)</f>
        <v>27</v>
      </c>
      <c r="I36" s="126">
        <f>IF(D36="F",1,IF(D36="G",2,IF(D36="H",3,IF(D36="J",4,IF(D36="K",5,IF(D36="M",6,IF(D36="N",7,IF(D36="Q",8,IF(D36="U",9,IF(D36="V",10,IF(D36="X",11,IF(D36="Z",12))))))))))))</f>
        <v>10</v>
      </c>
      <c r="J36" s="126" t="str">
        <f>VLOOKUP(I36,$R$6:$T$17,3)</f>
        <v>X</v>
      </c>
      <c r="K36" s="126" t="str">
        <f>$K$5&amp;J36&amp;RIGHT(H36,2)</f>
        <v>QOX27</v>
      </c>
      <c r="L36" s="126">
        <f>IF(LEFT(RTD("cqg.rtd", ,"ContractData",K36, "COI"),3)="768","",RTD("cqg.rtd", ,"ContractData",K36, "COI"))</f>
        <v>31732</v>
      </c>
      <c r="M36" s="126">
        <f>IF(LEFT(RTD("cqg.rtd", ,"ContractData",K36, "P_OI"),3)="768","",RTD("cqg.rtd", ,"ContractData",K36, "P_OI"))</f>
        <v>31471</v>
      </c>
    </row>
    <row r="37" spans="1:13" x14ac:dyDescent="0.25">
      <c r="C37" s="127" t="str">
        <f t="shared" si="0"/>
        <v/>
      </c>
    </row>
    <row r="38" spans="1:13" x14ac:dyDescent="0.25">
      <c r="A38" s="126">
        <f t="shared" si="1"/>
        <v>17</v>
      </c>
      <c r="B38" s="126" t="str">
        <f>RTD("cqg.rtd",,"ContractData",$A$5&amp;A38,"Symbol")</f>
        <v>QOS1X27</v>
      </c>
      <c r="C38" s="127" t="str">
        <f t="shared" si="0"/>
        <v>X27</v>
      </c>
      <c r="D38" s="126" t="str">
        <f>LEFT(C38,1)</f>
        <v>X</v>
      </c>
      <c r="E38" s="126" t="str">
        <f>$E$5&amp;C38</f>
        <v>QOX27</v>
      </c>
      <c r="F38" s="126">
        <f>IFERROR(RTD("cqg.rtd", ,"ContractData",E38, "COI"),"")</f>
        <v>31732</v>
      </c>
      <c r="G38" s="126">
        <f>IFERROR(RTD("cqg.rtd", ,"ContractData",E38, "POI"),"")</f>
        <v>31471</v>
      </c>
      <c r="H38" s="127" t="str">
        <f>LEFT(RIGHT(RTD("cqg.rtd", ,"ContractData",B38, "LongDescription"),3),2)</f>
        <v>27</v>
      </c>
      <c r="I38" s="126">
        <f>IF(D38="F",1,IF(D38="G",2,IF(D38="H",3,IF(D38="J",4,IF(D38="K",5,IF(D38="M",6,IF(D38="N",7,IF(D38="Q",8,IF(D38="U",9,IF(D38="V",10,IF(D38="X",11,IF(D38="Z",12))))))))))))</f>
        <v>11</v>
      </c>
      <c r="J38" s="126" t="str">
        <f>VLOOKUP(I38,$R$6:$T$17,3)</f>
        <v>Z</v>
      </c>
      <c r="K38" s="126" t="str">
        <f>$K$5&amp;J38&amp;RIGHT(H38,2)</f>
        <v>QOZ27</v>
      </c>
      <c r="L38" s="126">
        <f>IF(LEFT(RTD("cqg.rtd", ,"ContractData",K38, "COI"),3)="768","",RTD("cqg.rtd", ,"ContractData",K38, "COI"))</f>
        <v>175305</v>
      </c>
      <c r="M38" s="126">
        <f>IF(LEFT(RTD("cqg.rtd", ,"ContractData",K38, "P_OI"),3)="768","",RTD("cqg.rtd", ,"ContractData",K38, "P_OI"))</f>
        <v>173430</v>
      </c>
    </row>
    <row r="39" spans="1:13" x14ac:dyDescent="0.25">
      <c r="C39" s="127" t="str">
        <f t="shared" si="0"/>
        <v/>
      </c>
    </row>
    <row r="40" spans="1:13" x14ac:dyDescent="0.25">
      <c r="A40" s="126">
        <f t="shared" si="1"/>
        <v>18</v>
      </c>
      <c r="B40" s="126" t="str">
        <f>RTD("cqg.rtd",,"ContractData",$A$5&amp;A40,"Symbol")</f>
        <v>QOS1Z27</v>
      </c>
      <c r="C40" s="127" t="str">
        <f t="shared" si="0"/>
        <v>Z27</v>
      </c>
      <c r="D40" s="126" t="str">
        <f>LEFT(C40,1)</f>
        <v>Z</v>
      </c>
      <c r="E40" s="126" t="str">
        <f>$E$5&amp;C40</f>
        <v>QOZ27</v>
      </c>
      <c r="F40" s="126">
        <f>IFERROR(RTD("cqg.rtd", ,"ContractData",E40, "COI"),"")</f>
        <v>175305</v>
      </c>
      <c r="G40" s="126">
        <f>IFERROR(RTD("cqg.rtd", ,"ContractData",E40, "POI"),"")</f>
        <v>173430</v>
      </c>
      <c r="H40" s="127" t="str">
        <f>LEFT(RIGHT(RTD("cqg.rtd", ,"ContractData",B40, "LongDescription"),3),2)</f>
        <v>28</v>
      </c>
      <c r="I40" s="126">
        <f>IF(D40="F",1,IF(D40="G",2,IF(D40="H",3,IF(D40="J",4,IF(D40="K",5,IF(D40="M",6,IF(D40="N",7,IF(D40="Q",8,IF(D40="U",9,IF(D40="V",10,IF(D40="X",11,IF(D40="Z",12))))))))))))</f>
        <v>12</v>
      </c>
      <c r="J40" s="126" t="str">
        <f>VLOOKUP(I40,$R$6:$T$17,3)</f>
        <v>F</v>
      </c>
      <c r="K40" s="126" t="str">
        <f>$K$5&amp;J40&amp;RIGHT(H40,2)</f>
        <v>QOF28</v>
      </c>
      <c r="L40" s="126">
        <f>IF(LEFT(RTD("cqg.rtd", ,"ContractData",K40, "COI"),3)="768","",RTD("cqg.rtd", ,"ContractData",K40, "COI"))</f>
        <v>31165</v>
      </c>
      <c r="M40" s="126">
        <f>IF(LEFT(RTD("cqg.rtd", ,"ContractData",K40, "P_OI"),3)="768","",RTD("cqg.rtd", ,"ContractData",K40, "P_OI"))</f>
        <v>30618</v>
      </c>
    </row>
    <row r="41" spans="1:13" x14ac:dyDescent="0.25">
      <c r="C41" s="127" t="str">
        <f t="shared" si="0"/>
        <v/>
      </c>
    </row>
    <row r="42" spans="1:13" x14ac:dyDescent="0.25">
      <c r="A42" s="126">
        <f t="shared" si="1"/>
        <v>19</v>
      </c>
      <c r="B42" s="126" t="str">
        <f>RTD("cqg.rtd",,"ContractData",$A$5&amp;A42,"Symbol")</f>
        <v>QOS1F28</v>
      </c>
      <c r="C42" s="127" t="str">
        <f t="shared" si="0"/>
        <v>F28</v>
      </c>
      <c r="D42" s="126" t="str">
        <f>LEFT(C42,1)</f>
        <v>F</v>
      </c>
      <c r="E42" s="126" t="str">
        <f>$E$5&amp;C42</f>
        <v>QOF28</v>
      </c>
      <c r="F42" s="126">
        <f>IFERROR(RTD("cqg.rtd", ,"ContractData",E42, "COI"),"")</f>
        <v>31165</v>
      </c>
      <c r="G42" s="126">
        <f>IFERROR(RTD("cqg.rtd", ,"ContractData",E42, "POI"),"")</f>
        <v>30618</v>
      </c>
      <c r="H42" s="127" t="str">
        <f>LEFT(RIGHT(RTD("cqg.rtd", ,"ContractData",B42, "LongDescription"),3),2)</f>
        <v>28</v>
      </c>
      <c r="I42" s="126">
        <f>IF(D42="F",1,IF(D42="G",2,IF(D42="H",3,IF(D42="J",4,IF(D42="K",5,IF(D42="M",6,IF(D42="N",7,IF(D42="Q",8,IF(D42="U",9,IF(D42="V",10,IF(D42="X",11,IF(D42="Z",12))))))))))))</f>
        <v>1</v>
      </c>
      <c r="J42" s="126" t="str">
        <f>VLOOKUP(I42,$R$6:$T$17,3)</f>
        <v>G</v>
      </c>
      <c r="K42" s="126" t="str">
        <f>$K$5&amp;J42&amp;RIGHT(H42,2)</f>
        <v>QOG28</v>
      </c>
      <c r="L42" s="126">
        <f>IF(LEFT(RTD("cqg.rtd", ,"ContractData",K42, "COI"),3)="768","",RTD("cqg.rtd", ,"ContractData",K42, "COI"))</f>
        <v>21652</v>
      </c>
      <c r="M42" s="126">
        <f>IF(LEFT(RTD("cqg.rtd", ,"ContractData",K42, "P_OI"),3)="768","",RTD("cqg.rtd", ,"ContractData",K42, "P_OI"))</f>
        <v>21532</v>
      </c>
    </row>
    <row r="43" spans="1:13" x14ac:dyDescent="0.25">
      <c r="C43" s="127" t="str">
        <f t="shared" si="0"/>
        <v/>
      </c>
    </row>
    <row r="44" spans="1:13" x14ac:dyDescent="0.25">
      <c r="A44" s="126">
        <f t="shared" si="1"/>
        <v>20</v>
      </c>
      <c r="B44" s="126" t="str">
        <f>RTD("cqg.rtd",,"ContractData",$A$5&amp;A44,"Symbol")</f>
        <v>QOS1G28</v>
      </c>
      <c r="C44" s="127" t="str">
        <f t="shared" si="0"/>
        <v>G28</v>
      </c>
      <c r="D44" s="126" t="str">
        <f>LEFT(C44,1)</f>
        <v>G</v>
      </c>
      <c r="E44" s="126" t="str">
        <f>$E$5&amp;C44</f>
        <v>QOG28</v>
      </c>
      <c r="F44" s="126">
        <f>IFERROR(RTD("cqg.rtd", ,"ContractData",E44, "COI"),"")</f>
        <v>21652</v>
      </c>
      <c r="G44" s="126">
        <f>IFERROR(RTD("cqg.rtd", ,"ContractData",E44, "POI"),"")</f>
        <v>21532</v>
      </c>
      <c r="H44" s="127" t="str">
        <f>LEFT(RIGHT(RTD("cqg.rtd", ,"ContractData",B44, "LongDescription"),3),2)</f>
        <v>28</v>
      </c>
      <c r="I44" s="126">
        <f>IF(D44="F",1,IF(D44="G",2,IF(D44="H",3,IF(D44="J",4,IF(D44="K",5,IF(D44="M",6,IF(D44="N",7,IF(D44="Q",8,IF(D44="U",9,IF(D44="V",10,IF(D44="X",11,IF(D44="Z",12))))))))))))</f>
        <v>2</v>
      </c>
      <c r="J44" s="126" t="str">
        <f>VLOOKUP(I44,$R$6:$T$17,3)</f>
        <v>H</v>
      </c>
      <c r="K44" s="126" t="str">
        <f>$K$5&amp;J44&amp;RIGHT(H44,2)</f>
        <v>QOH28</v>
      </c>
      <c r="L44" s="126">
        <f>IF(LEFT(RTD("cqg.rtd", ,"ContractData",K44, "COI"),3)="768","",RTD("cqg.rtd", ,"ContractData",K44, "COI"))</f>
        <v>15485</v>
      </c>
      <c r="M44" s="126">
        <f>IF(LEFT(RTD("cqg.rtd", ,"ContractData",K44, "P_OI"),3)="768","",RTD("cqg.rtd", ,"ContractData",K44, "P_OI"))</f>
        <v>15381</v>
      </c>
    </row>
    <row r="45" spans="1:13" x14ac:dyDescent="0.25">
      <c r="C45" s="127" t="str">
        <f t="shared" si="0"/>
        <v/>
      </c>
    </row>
    <row r="46" spans="1:13" x14ac:dyDescent="0.25">
      <c r="A46" s="126">
        <f t="shared" si="1"/>
        <v>21</v>
      </c>
      <c r="B46" s="126" t="str">
        <f>RTD("cqg.rtd",,"ContractData",$A$5&amp;A46,"Symbol")</f>
        <v>QOS1H28</v>
      </c>
      <c r="C46" s="127" t="str">
        <f t="shared" si="0"/>
        <v>H28</v>
      </c>
      <c r="D46" s="126" t="str">
        <f>LEFT(C46,1)</f>
        <v>H</v>
      </c>
      <c r="E46" s="126" t="str">
        <f>$E$5&amp;C46</f>
        <v>QOH28</v>
      </c>
      <c r="F46" s="126">
        <f>IFERROR(RTD("cqg.rtd", ,"ContractData",E46, "COI"),"")</f>
        <v>15485</v>
      </c>
      <c r="G46" s="126">
        <f>IFERROR(RTD("cqg.rtd", ,"ContractData",E46, "POI"),"")</f>
        <v>15381</v>
      </c>
      <c r="H46" s="127" t="str">
        <f>LEFT(RIGHT(RTD("cqg.rtd", ,"ContractData",B46, "LongDescription"),3),2)</f>
        <v>28</v>
      </c>
      <c r="I46" s="126">
        <f>IF(D46="F",1,IF(D46="G",2,IF(D46="H",3,IF(D46="J",4,IF(D46="K",5,IF(D46="M",6,IF(D46="N",7,IF(D46="Q",8,IF(D46="U",9,IF(D46="V",10,IF(D46="X",11,IF(D46="Z",12))))))))))))</f>
        <v>3</v>
      </c>
      <c r="J46" s="126" t="str">
        <f>VLOOKUP(I46,$R$6:$T$17,3)</f>
        <v>J</v>
      </c>
      <c r="K46" s="126" t="str">
        <f>$K$5&amp;J46&amp;RIGHT(H46,2)</f>
        <v>QOJ28</v>
      </c>
      <c r="L46" s="126">
        <f>IF(LEFT(RTD("cqg.rtd", ,"ContractData",K46, "COI"),3)="768","",RTD("cqg.rtd", ,"ContractData",K46, "COI"))</f>
        <v>4753</v>
      </c>
      <c r="M46" s="126">
        <f>IF(LEFT(RTD("cqg.rtd", ,"ContractData",K46, "P_OI"),3)="768","",RTD("cqg.rtd", ,"ContractData",K46, "P_OI"))</f>
        <v>4789</v>
      </c>
    </row>
    <row r="47" spans="1:13" x14ac:dyDescent="0.25">
      <c r="C47" s="127" t="str">
        <f t="shared" si="0"/>
        <v/>
      </c>
    </row>
    <row r="48" spans="1:13" x14ac:dyDescent="0.25">
      <c r="A48" s="126">
        <f t="shared" si="1"/>
        <v>22</v>
      </c>
      <c r="B48" s="126" t="str">
        <f>RTD("cqg.rtd",,"ContractData",$A$5&amp;A48,"Symbol")</f>
        <v>QOS1J28</v>
      </c>
      <c r="C48" s="127" t="str">
        <f t="shared" si="0"/>
        <v>J28</v>
      </c>
      <c r="D48" s="126" t="str">
        <f>LEFT(C48,1)</f>
        <v>J</v>
      </c>
      <c r="E48" s="126" t="str">
        <f>$E$5&amp;C48</f>
        <v>QOJ28</v>
      </c>
      <c r="F48" s="126">
        <f>IFERROR(RTD("cqg.rtd", ,"ContractData",E48, "COI"),"")</f>
        <v>4753</v>
      </c>
      <c r="G48" s="126">
        <f>IFERROR(RTD("cqg.rtd", ,"ContractData",E48, "POI"),"")</f>
        <v>4789</v>
      </c>
      <c r="H48" s="127" t="str">
        <f>LEFT(RIGHT(RTD("cqg.rtd", ,"ContractData",B48, "LongDescription"),3),2)</f>
        <v>28</v>
      </c>
      <c r="I48" s="126">
        <f>IF(D48="F",1,IF(D48="G",2,IF(D48="H",3,IF(D48="J",4,IF(D48="K",5,IF(D48="M",6,IF(D48="N",7,IF(D48="Q",8,IF(D48="U",9,IF(D48="V",10,IF(D48="X",11,IF(D48="Z",12))))))))))))</f>
        <v>4</v>
      </c>
      <c r="J48" s="126" t="str">
        <f>VLOOKUP(I48,$R$6:$T$17,3)</f>
        <v>K</v>
      </c>
      <c r="K48" s="126" t="str">
        <f>$K$5&amp;J48&amp;RIGHT(H48,2)</f>
        <v>QOK28</v>
      </c>
      <c r="L48" s="126">
        <f>IF(LEFT(RTD("cqg.rtd", ,"ContractData",K48, "COI"),3)="768","",RTD("cqg.rtd", ,"ContractData",K48, "COI"))</f>
        <v>5585</v>
      </c>
      <c r="M48" s="126">
        <f>IF(LEFT(RTD("cqg.rtd", ,"ContractData",K48, "P_OI"),3)="768","",RTD("cqg.rtd", ,"ContractData",K48, "P_OI"))</f>
        <v>5559</v>
      </c>
    </row>
    <row r="49" spans="1:13" x14ac:dyDescent="0.25">
      <c r="C49" s="127" t="str">
        <f t="shared" si="0"/>
        <v/>
      </c>
    </row>
    <row r="50" spans="1:13" x14ac:dyDescent="0.25">
      <c r="A50" s="126">
        <f t="shared" si="1"/>
        <v>23</v>
      </c>
      <c r="B50" s="126" t="str">
        <f>RTD("cqg.rtd",,"ContractData",$A$5&amp;A50,"Symbol")</f>
        <v>QOS1K28</v>
      </c>
      <c r="C50" s="127" t="str">
        <f t="shared" si="0"/>
        <v>K28</v>
      </c>
      <c r="D50" s="126" t="str">
        <f>LEFT(C50,1)</f>
        <v>K</v>
      </c>
      <c r="E50" s="126" t="str">
        <f>$E$5&amp;C50</f>
        <v>QOK28</v>
      </c>
      <c r="F50" s="126">
        <f>IFERROR(RTD("cqg.rtd", ,"ContractData",E50, "COI"),"")</f>
        <v>5585</v>
      </c>
      <c r="G50" s="126">
        <f>IFERROR(RTD("cqg.rtd", ,"ContractData",E50, "POI"),"")</f>
        <v>5559</v>
      </c>
      <c r="H50" s="127" t="str">
        <f>LEFT(RIGHT(RTD("cqg.rtd", ,"ContractData",B50, "LongDescription"),3),2)</f>
        <v>28</v>
      </c>
      <c r="I50" s="126">
        <f>IF(D50="F",1,IF(D50="G",2,IF(D50="H",3,IF(D50="J",4,IF(D50="K",5,IF(D50="M",6,IF(D50="N",7,IF(D50="Q",8,IF(D50="U",9,IF(D50="V",10,IF(D50="X",11,IF(D50="Z",12))))))))))))</f>
        <v>5</v>
      </c>
      <c r="J50" s="126" t="str">
        <f>VLOOKUP(I50,$R$6:$T$17,3)</f>
        <v>M</v>
      </c>
      <c r="K50" s="126" t="str">
        <f>$K$5&amp;J50&amp;RIGHT(H50,2)</f>
        <v>QOM28</v>
      </c>
      <c r="L50" s="126">
        <f>IF(LEFT(RTD("cqg.rtd", ,"ContractData",K50, "COI"),3)="768","",RTD("cqg.rtd", ,"ContractData",K50, "COI"))</f>
        <v>56718</v>
      </c>
      <c r="M50" s="126">
        <f>IF(LEFT(RTD("cqg.rtd", ,"ContractData",K50, "P_OI"),3)="768","",RTD("cqg.rtd", ,"ContractData",K50, "P_OI"))</f>
        <v>57214</v>
      </c>
    </row>
    <row r="51" spans="1:13" x14ac:dyDescent="0.25">
      <c r="C51" s="127" t="str">
        <f t="shared" si="0"/>
        <v/>
      </c>
    </row>
    <row r="52" spans="1:13" x14ac:dyDescent="0.25">
      <c r="A52" s="126">
        <f t="shared" si="1"/>
        <v>24</v>
      </c>
      <c r="B52" s="126" t="str">
        <f>RTD("cqg.rtd",,"ContractData",$A$5&amp;A52,"Symbol")</f>
        <v>QOS1M28</v>
      </c>
      <c r="C52" s="127" t="str">
        <f t="shared" si="0"/>
        <v>M28</v>
      </c>
      <c r="D52" s="126" t="str">
        <f>LEFT(C52,1)</f>
        <v>M</v>
      </c>
      <c r="E52" s="126" t="str">
        <f>$E$5&amp;C52</f>
        <v>QOM28</v>
      </c>
      <c r="F52" s="126">
        <f>IFERROR(RTD("cqg.rtd", ,"ContractData",E52, "COI"),"")</f>
        <v>56718</v>
      </c>
      <c r="G52" s="126">
        <f>IFERROR(RTD("cqg.rtd", ,"ContractData",E52, "POI"),"")</f>
        <v>57214</v>
      </c>
      <c r="H52" s="127" t="str">
        <f>LEFT(RIGHT(RTD("cqg.rtd", ,"ContractData",B52, "LongDescription"),3),2)</f>
        <v>28</v>
      </c>
      <c r="I52" s="126">
        <f>IF(D52="F",1,IF(D52="G",2,IF(D52="H",3,IF(D52="J",4,IF(D52="K",5,IF(D52="M",6,IF(D52="N",7,IF(D52="Q",8,IF(D52="U",9,IF(D52="V",10,IF(D52="X",11,IF(D52="Z",12))))))))))))</f>
        <v>6</v>
      </c>
      <c r="J52" s="126" t="str">
        <f>VLOOKUP(I52,$R$6:$T$17,3)</f>
        <v>N</v>
      </c>
      <c r="K52" s="126" t="str">
        <f>$K$5&amp;J52&amp;RIGHT(H52,2)</f>
        <v>QON28</v>
      </c>
      <c r="L52" s="126">
        <f>IF(LEFT(RTD("cqg.rtd", ,"ContractData",K52, "COI"),3)="768","",RTD("cqg.rtd", ,"ContractData",K52, "COI"))</f>
        <v>5114</v>
      </c>
      <c r="M52" s="126">
        <f>IF(LEFT(RTD("cqg.rtd", ,"ContractData",K52, "P_OI"),3)="768","",RTD("cqg.rtd", ,"ContractData",K52, "P_OI"))</f>
        <v>5113</v>
      </c>
    </row>
    <row r="53" spans="1:13" x14ac:dyDescent="0.25">
      <c r="C53" s="127" t="str">
        <f t="shared" si="0"/>
        <v/>
      </c>
    </row>
    <row r="54" spans="1:13" x14ac:dyDescent="0.25">
      <c r="A54" s="126">
        <f t="shared" si="1"/>
        <v>25</v>
      </c>
      <c r="B54" s="126" t="str">
        <f>RTD("cqg.rtd",,"ContractData",$A$5&amp;A54,"Symbol")</f>
        <v>QOS1N28</v>
      </c>
      <c r="C54" s="127" t="str">
        <f t="shared" si="0"/>
        <v>N28</v>
      </c>
      <c r="D54" s="126" t="str">
        <f>LEFT(C54,1)</f>
        <v>N</v>
      </c>
      <c r="E54" s="126" t="str">
        <f>$E$5&amp;C54</f>
        <v>QON28</v>
      </c>
      <c r="F54" s="126">
        <f>IFERROR(RTD("cqg.rtd", ,"ContractData",E54, "COI"),"")</f>
        <v>5114</v>
      </c>
      <c r="G54" s="126">
        <f>IFERROR(RTD("cqg.rtd", ,"ContractData",E54, "POI"),"")</f>
        <v>5113</v>
      </c>
      <c r="H54" s="127" t="str">
        <f>LEFT(RIGHT(RTD("cqg.rtd", ,"ContractData",B54, "LongDescription"),3),2)</f>
        <v>28</v>
      </c>
      <c r="I54" s="126">
        <f>IF(D54="F",1,IF(D54="G",2,IF(D54="H",3,IF(D54="J",4,IF(D54="K",5,IF(D54="M",6,IF(D54="N",7,IF(D54="Q",8,IF(D54="U",9,IF(D54="V",10,IF(D54="X",11,IF(D54="Z",12))))))))))))</f>
        <v>7</v>
      </c>
      <c r="J54" s="126" t="str">
        <f>VLOOKUP(I54,$R$6:$T$17,3)</f>
        <v>Q</v>
      </c>
      <c r="K54" s="126" t="str">
        <f>$K$5&amp;J54&amp;RIGHT(H54,2)</f>
        <v>QOQ28</v>
      </c>
      <c r="L54" s="126">
        <f>IF(LEFT(RTD("cqg.rtd", ,"ContractData",K54, "COI"),3)="768","",RTD("cqg.rtd", ,"ContractData",K54, "COI"))</f>
        <v>2506</v>
      </c>
      <c r="M54" s="126">
        <f>IF(LEFT(RTD("cqg.rtd", ,"ContractData",K54, "P_OI"),3)="768","",RTD("cqg.rtd", ,"ContractData",K54, "P_OI"))</f>
        <v>2514</v>
      </c>
    </row>
    <row r="55" spans="1:13" x14ac:dyDescent="0.25">
      <c r="C55" s="127" t="str">
        <f t="shared" si="0"/>
        <v/>
      </c>
    </row>
    <row r="56" spans="1:13" x14ac:dyDescent="0.25">
      <c r="A56" s="126">
        <f t="shared" si="1"/>
        <v>26</v>
      </c>
      <c r="B56" s="126" t="str">
        <f>RTD("cqg.rtd",,"ContractData",$A$5&amp;A56,"Symbol")</f>
        <v>QOS1Q28</v>
      </c>
      <c r="C56" s="127" t="str">
        <f t="shared" si="0"/>
        <v>Q28</v>
      </c>
      <c r="D56" s="126" t="str">
        <f>LEFT(C56,1)</f>
        <v>Q</v>
      </c>
      <c r="E56" s="126" t="str">
        <f>$E$5&amp;C56</f>
        <v>QOQ28</v>
      </c>
      <c r="F56" s="126">
        <f>IFERROR(RTD("cqg.rtd", ,"ContractData",E56, "COI"),"")</f>
        <v>2506</v>
      </c>
      <c r="G56" s="126">
        <f>IFERROR(RTD("cqg.rtd", ,"ContractData",E56, "POI"),"")</f>
        <v>2514</v>
      </c>
      <c r="H56" s="127" t="str">
        <f>LEFT(RIGHT(RTD("cqg.rtd", ,"ContractData",B56, "LongDescription"),3),2)</f>
        <v>28</v>
      </c>
      <c r="I56" s="126">
        <f>IF(D56="F",1,IF(D56="G",2,IF(D56="H",3,IF(D56="J",4,IF(D56="K",5,IF(D56="M",6,IF(D56="N",7,IF(D56="Q",8,IF(D56="U",9,IF(D56="V",10,IF(D56="X",11,IF(D56="Z",12))))))))))))</f>
        <v>8</v>
      </c>
      <c r="J56" s="126" t="str">
        <f>VLOOKUP(I56,$R$6:$T$17,3)</f>
        <v>U</v>
      </c>
      <c r="K56" s="126" t="str">
        <f>$K$5&amp;J56&amp;RIGHT(H56,2)</f>
        <v>QOU28</v>
      </c>
      <c r="L56" s="126">
        <f>IF(LEFT(RTD("cqg.rtd", ,"ContractData",K56, "COI"),3)="768","",RTD("cqg.rtd", ,"ContractData",K56, "COI"))</f>
        <v>9194</v>
      </c>
      <c r="M56" s="126">
        <f>IF(LEFT(RTD("cqg.rtd", ,"ContractData",K56, "P_OI"),3)="768","",RTD("cqg.rtd", ,"ContractData",K56, "P_OI"))</f>
        <v>9202</v>
      </c>
    </row>
    <row r="57" spans="1:13" x14ac:dyDescent="0.25">
      <c r="C57" s="127" t="str">
        <f t="shared" si="0"/>
        <v/>
      </c>
    </row>
    <row r="58" spans="1:13" x14ac:dyDescent="0.25">
      <c r="A58" s="126">
        <f t="shared" si="1"/>
        <v>27</v>
      </c>
      <c r="B58" s="126" t="str">
        <f>RTD("cqg.rtd",,"ContractData",$A$5&amp;A58,"Symbol")</f>
        <v>QOS1U28</v>
      </c>
      <c r="C58" s="127" t="str">
        <f t="shared" si="0"/>
        <v>U28</v>
      </c>
      <c r="D58" s="126" t="str">
        <f>LEFT(C58,1)</f>
        <v>U</v>
      </c>
      <c r="E58" s="126" t="str">
        <f>$E$5&amp;C58</f>
        <v>QOU28</v>
      </c>
      <c r="F58" s="126">
        <f>IFERROR(RTD("cqg.rtd", ,"ContractData",E58, "COI"),"")</f>
        <v>9194</v>
      </c>
      <c r="G58" s="126">
        <f>IFERROR(RTD("cqg.rtd", ,"ContractData",E58, "POI"),"")</f>
        <v>9202</v>
      </c>
      <c r="H58" s="127" t="str">
        <f>LEFT(RIGHT(RTD("cqg.rtd", ,"ContractData",B58, "LongDescription"),3),2)</f>
        <v>28</v>
      </c>
      <c r="I58" s="126">
        <f>IF(D58="F",1,IF(D58="G",2,IF(D58="H",3,IF(D58="J",4,IF(D58="K",5,IF(D58="M",6,IF(D58="N",7,IF(D58="Q",8,IF(D58="U",9,IF(D58="V",10,IF(D58="X",11,IF(D58="Z",12))))))))))))</f>
        <v>9</v>
      </c>
      <c r="J58" s="126" t="str">
        <f>VLOOKUP(I58,$R$6:$T$17,3)</f>
        <v>V</v>
      </c>
      <c r="K58" s="126" t="str">
        <f>$K$5&amp;J58&amp;RIGHT(H58,2)</f>
        <v>QOV28</v>
      </c>
      <c r="L58" s="126">
        <f>IF(LEFT(RTD("cqg.rtd", ,"ContractData",K58, "COI"),3)="768","",RTD("cqg.rtd", ,"ContractData",K58, "COI"))</f>
        <v>3486</v>
      </c>
      <c r="M58" s="126">
        <f>IF(LEFT(RTD("cqg.rtd", ,"ContractData",K58, "P_OI"),3)="768","",RTD("cqg.rtd", ,"ContractData",K58, "P_OI"))</f>
        <v>3490</v>
      </c>
    </row>
    <row r="59" spans="1:13" x14ac:dyDescent="0.25">
      <c r="C59" s="127" t="str">
        <f t="shared" si="0"/>
        <v/>
      </c>
    </row>
    <row r="60" spans="1:13" x14ac:dyDescent="0.25">
      <c r="A60" s="126">
        <f t="shared" si="1"/>
        <v>28</v>
      </c>
      <c r="B60" s="126" t="str">
        <f>RTD("cqg.rtd",,"ContractData",$A$5&amp;A60,"Symbol")</f>
        <v>QOS1V28</v>
      </c>
      <c r="C60" s="127" t="str">
        <f t="shared" si="0"/>
        <v>V28</v>
      </c>
      <c r="D60" s="126" t="str">
        <f>LEFT(C60,1)</f>
        <v>V</v>
      </c>
      <c r="E60" s="126" t="str">
        <f>$E$5&amp;C60</f>
        <v>QOV28</v>
      </c>
      <c r="F60" s="126">
        <f>IFERROR(RTD("cqg.rtd", ,"ContractData",E60, "COI"),"")</f>
        <v>3486</v>
      </c>
      <c r="G60" s="126">
        <f>IFERROR(RTD("cqg.rtd", ,"ContractData",E60, "POI"),"")</f>
        <v>3490</v>
      </c>
      <c r="H60" s="127" t="str">
        <f>LEFT(RIGHT(RTD("cqg.rtd", ,"ContractData",B60, "LongDescription"),3),2)</f>
        <v>28</v>
      </c>
      <c r="I60" s="126">
        <f>IF(D60="F",1,IF(D60="G",2,IF(D60="H",3,IF(D60="J",4,IF(D60="K",5,IF(D60="M",6,IF(D60="N",7,IF(D60="Q",8,IF(D60="U",9,IF(D60="V",10,IF(D60="X",11,IF(D60="Z",12))))))))))))</f>
        <v>10</v>
      </c>
      <c r="J60" s="126" t="str">
        <f>VLOOKUP(I60,$R$6:$T$17,3)</f>
        <v>X</v>
      </c>
      <c r="K60" s="126" t="str">
        <f>$K$5&amp;J60&amp;RIGHT(H60,2)</f>
        <v>QOX28</v>
      </c>
      <c r="L60" s="126">
        <f>IF(LEFT(RTD("cqg.rtd", ,"ContractData",K60, "COI"),3)="768","",RTD("cqg.rtd", ,"ContractData",K60, "COI"))</f>
        <v>4298</v>
      </c>
      <c r="M60" s="126">
        <f>IF(LEFT(RTD("cqg.rtd", ,"ContractData",K60, "P_OI"),3)="768","",RTD("cqg.rtd", ,"ContractData",K60, "P_OI"))</f>
        <v>4251</v>
      </c>
    </row>
    <row r="61" spans="1:13" x14ac:dyDescent="0.25">
      <c r="C61" s="127" t="str">
        <f t="shared" si="0"/>
        <v/>
      </c>
    </row>
    <row r="62" spans="1:13" x14ac:dyDescent="0.25">
      <c r="A62" s="126">
        <f t="shared" si="1"/>
        <v>29</v>
      </c>
      <c r="B62" s="126" t="str">
        <f>RTD("cqg.rtd",,"ContractData",$A$5&amp;A62,"Symbol")</f>
        <v>QOS1X28</v>
      </c>
      <c r="C62" s="127" t="str">
        <f t="shared" si="0"/>
        <v>X28</v>
      </c>
      <c r="D62" s="126" t="str">
        <f>LEFT(C62,1)</f>
        <v>X</v>
      </c>
      <c r="E62" s="126" t="str">
        <f>$E$5&amp;C62</f>
        <v>QOX28</v>
      </c>
      <c r="F62" s="126">
        <f>IFERROR(RTD("cqg.rtd", ,"ContractData",E62, "COI"),"")</f>
        <v>4298</v>
      </c>
      <c r="G62" s="126">
        <f>IFERROR(RTD("cqg.rtd", ,"ContractData",E62, "POI"),"")</f>
        <v>4251</v>
      </c>
      <c r="H62" s="127" t="str">
        <f>LEFT(RIGHT(RTD("cqg.rtd", ,"ContractData",B62, "LongDescription"),3),2)</f>
        <v>28</v>
      </c>
      <c r="I62" s="126">
        <f>IF(D62="F",1,IF(D62="G",2,IF(D62="H",3,IF(D62="J",4,IF(D62="K",5,IF(D62="M",6,IF(D62="N",7,IF(D62="Q",8,IF(D62="U",9,IF(D62="V",10,IF(D62="X",11,IF(D62="Z",12))))))))))))</f>
        <v>11</v>
      </c>
      <c r="J62" s="126" t="str">
        <f>VLOOKUP(I62,$R$6:$T$17,3)</f>
        <v>Z</v>
      </c>
      <c r="K62" s="126" t="str">
        <f>$K$5&amp;J62&amp;RIGHT(H62,2)</f>
        <v>QOZ28</v>
      </c>
      <c r="L62" s="126">
        <f>IF(LEFT(RTD("cqg.rtd", ,"ContractData",K62, "COI"),3)="768","",RTD("cqg.rtd", ,"ContractData",K62, "COI"))</f>
        <v>99065</v>
      </c>
      <c r="M62" s="126">
        <f>IF(LEFT(RTD("cqg.rtd", ,"ContractData",K62, "P_OI"),3)="768","",RTD("cqg.rtd", ,"ContractData",K62, "P_OI"))</f>
        <v>99712</v>
      </c>
    </row>
    <row r="63" spans="1:13" x14ac:dyDescent="0.25">
      <c r="C63" s="127" t="str">
        <f t="shared" si="0"/>
        <v/>
      </c>
    </row>
    <row r="64" spans="1:13" x14ac:dyDescent="0.25">
      <c r="A64" s="126">
        <f t="shared" si="1"/>
        <v>30</v>
      </c>
      <c r="B64" s="126" t="str">
        <f>RTD("cqg.rtd",,"ContractData",$A$5&amp;A64,"Symbol")</f>
        <v>QOS1Z28</v>
      </c>
      <c r="C64" s="127" t="str">
        <f t="shared" si="0"/>
        <v>Z28</v>
      </c>
      <c r="D64" s="126" t="str">
        <f>LEFT(C64,1)</f>
        <v>Z</v>
      </c>
      <c r="E64" s="126" t="str">
        <f>$E$5&amp;C64</f>
        <v>QOZ28</v>
      </c>
      <c r="F64" s="126">
        <f>IFERROR(RTD("cqg.rtd", ,"ContractData",E64, "COI"),"")</f>
        <v>99065</v>
      </c>
      <c r="G64" s="126">
        <f>IFERROR(RTD("cqg.rtd", ,"ContractData",E64, "POI"),"")</f>
        <v>99712</v>
      </c>
      <c r="H64" s="127" t="str">
        <f>LEFT(RIGHT(RTD("cqg.rtd", ,"ContractData",B64, "LongDescription"),3),2)</f>
        <v>29</v>
      </c>
      <c r="I64" s="126">
        <f>IF(D64="F",1,IF(D64="G",2,IF(D64="H",3,IF(D64="J",4,IF(D64="K",5,IF(D64="M",6,IF(D64="N",7,IF(D64="Q",8,IF(D64="U",9,IF(D64="V",10,IF(D64="X",11,IF(D64="Z",12))))))))))))</f>
        <v>12</v>
      </c>
      <c r="J64" s="126" t="str">
        <f>VLOOKUP(I64,$R$6:$T$17,3)</f>
        <v>F</v>
      </c>
      <c r="K64" s="126" t="str">
        <f>$K$5&amp;J64&amp;RIGHT(H64,2)</f>
        <v>QOF29</v>
      </c>
      <c r="L64" s="126">
        <f>IF(LEFT(RTD("cqg.rtd", ,"ContractData",K64, "COI"),3)="768","",RTD("cqg.rtd", ,"ContractData",K64, "COI"))</f>
        <v>3319</v>
      </c>
      <c r="M64" s="126">
        <f>IF(LEFT(RTD("cqg.rtd", ,"ContractData",K64, "P_OI"),3)="768","",RTD("cqg.rtd", ,"ContractData",K64, "P_OI"))</f>
        <v>3323</v>
      </c>
    </row>
    <row r="65" spans="1:13" x14ac:dyDescent="0.25">
      <c r="C65" s="127" t="str">
        <f t="shared" si="0"/>
        <v/>
      </c>
    </row>
    <row r="66" spans="1:13" x14ac:dyDescent="0.25">
      <c r="A66" s="126">
        <f t="shared" si="1"/>
        <v>31</v>
      </c>
      <c r="B66" s="126" t="str">
        <f>RTD("cqg.rtd",,"ContractData",$A$5&amp;A66,"Symbol")</f>
        <v>QOS1F29</v>
      </c>
      <c r="C66" s="127" t="str">
        <f t="shared" si="0"/>
        <v>F29</v>
      </c>
      <c r="D66" s="126" t="str">
        <f>LEFT(C66,1)</f>
        <v>F</v>
      </c>
      <c r="E66" s="126" t="str">
        <f>$E$5&amp;C66</f>
        <v>QOF29</v>
      </c>
      <c r="F66" s="126">
        <f>IFERROR(RTD("cqg.rtd", ,"ContractData",E66, "COI"),"")</f>
        <v>3319</v>
      </c>
      <c r="G66" s="126">
        <f>IFERROR(RTD("cqg.rtd", ,"ContractData",E66, "POI"),"")</f>
        <v>3323</v>
      </c>
      <c r="H66" s="127" t="str">
        <f>LEFT(RIGHT(RTD("cqg.rtd", ,"ContractData",B66, "LongDescription"),3),2)</f>
        <v>29</v>
      </c>
      <c r="I66" s="126">
        <f>IF(D66="F",1,IF(D66="G",2,IF(D66="H",3,IF(D66="J",4,IF(D66="K",5,IF(D66="M",6,IF(D66="N",7,IF(D66="Q",8,IF(D66="U",9,IF(D66="V",10,IF(D66="X",11,IF(D66="Z",12))))))))))))</f>
        <v>1</v>
      </c>
      <c r="J66" s="126" t="str">
        <f>VLOOKUP(I66,$R$6:$T$17,3)</f>
        <v>G</v>
      </c>
      <c r="K66" s="126" t="str">
        <f>$K$5&amp;J66&amp;RIGHT(H66,2)</f>
        <v>QOG29</v>
      </c>
      <c r="L66" s="126">
        <f>IF(LEFT(RTD("cqg.rtd", ,"ContractData",K66, "COI"),3)="768","",RTD("cqg.rtd", ,"ContractData",K66, "COI"))</f>
        <v>3574</v>
      </c>
      <c r="M66" s="126">
        <f>IF(LEFT(RTD("cqg.rtd", ,"ContractData",K66, "P_OI"),3)="768","",RTD("cqg.rtd", ,"ContractData",K66, "P_OI"))</f>
        <v>3580</v>
      </c>
    </row>
    <row r="67" spans="1:13" x14ac:dyDescent="0.25">
      <c r="C67" s="127" t="str">
        <f t="shared" si="0"/>
        <v/>
      </c>
    </row>
    <row r="68" spans="1:13" x14ac:dyDescent="0.25">
      <c r="A68" s="126">
        <f t="shared" si="1"/>
        <v>32</v>
      </c>
      <c r="B68" s="126" t="str">
        <f>RTD("cqg.rtd",,"ContractData",$A$5&amp;A68,"Symbol")</f>
        <v>QOS1G29</v>
      </c>
      <c r="C68" s="127" t="str">
        <f t="shared" si="0"/>
        <v>G29</v>
      </c>
      <c r="D68" s="126" t="str">
        <f>LEFT(C68,1)</f>
        <v>G</v>
      </c>
      <c r="E68" s="126" t="str">
        <f>$E$5&amp;C68</f>
        <v>QOG29</v>
      </c>
      <c r="F68" s="126">
        <f>IFERROR(RTD("cqg.rtd", ,"ContractData",E68, "COI"),"")</f>
        <v>3574</v>
      </c>
      <c r="G68" s="126">
        <f>IFERROR(RTD("cqg.rtd", ,"ContractData",E68, "POI"),"")</f>
        <v>3580</v>
      </c>
      <c r="H68" s="127" t="str">
        <f>LEFT(RIGHT(RTD("cqg.rtd", ,"ContractData",B68, "LongDescription"),3),2)</f>
        <v>29</v>
      </c>
      <c r="I68" s="126">
        <f>IF(D68="F",1,IF(D68="G",2,IF(D68="H",3,IF(D68="J",4,IF(D68="K",5,IF(D68="M",6,IF(D68="N",7,IF(D68="Q",8,IF(D68="U",9,IF(D68="V",10,IF(D68="X",11,IF(D68="Z",12))))))))))))</f>
        <v>2</v>
      </c>
      <c r="J68" s="126" t="str">
        <f>VLOOKUP(I68,$R$6:$T$17,3)</f>
        <v>H</v>
      </c>
      <c r="K68" s="126" t="str">
        <f>$K$5&amp;J68&amp;RIGHT(H68,2)</f>
        <v>QOH29</v>
      </c>
      <c r="L68" s="126">
        <f>IF(LEFT(RTD("cqg.rtd", ,"ContractData",K68, "COI"),3)="768","",RTD("cqg.rtd", ,"ContractData",K68, "COI"))</f>
        <v>4977</v>
      </c>
      <c r="M68" s="126">
        <f>IF(LEFT(RTD("cqg.rtd", ,"ContractData",K68, "P_OI"),3)="768","",RTD("cqg.rtd", ,"ContractData",K68, "P_OI"))</f>
        <v>4983</v>
      </c>
    </row>
    <row r="69" spans="1:13" x14ac:dyDescent="0.25">
      <c r="C69" s="127" t="str">
        <f t="shared" si="0"/>
        <v/>
      </c>
    </row>
    <row r="70" spans="1:13" x14ac:dyDescent="0.25">
      <c r="A70" s="126">
        <f t="shared" si="1"/>
        <v>33</v>
      </c>
      <c r="B70" s="126" t="str">
        <f>RTD("cqg.rtd",,"ContractData",$A$5&amp;A70,"Symbol")</f>
        <v>QOS1H29</v>
      </c>
      <c r="C70" s="127" t="str">
        <f t="shared" si="0"/>
        <v>H29</v>
      </c>
      <c r="D70" s="126" t="str">
        <f>LEFT(C70,1)</f>
        <v>H</v>
      </c>
      <c r="E70" s="126" t="str">
        <f>$E$5&amp;C70</f>
        <v>QOH29</v>
      </c>
      <c r="F70" s="126">
        <f>IFERROR(RTD("cqg.rtd", ,"ContractData",E70, "COI"),"")</f>
        <v>4977</v>
      </c>
      <c r="G70" s="126">
        <f>IFERROR(RTD("cqg.rtd", ,"ContractData",E70, "POI"),"")</f>
        <v>4983</v>
      </c>
      <c r="H70" s="127" t="str">
        <f>LEFT(RIGHT(RTD("cqg.rtd", ,"ContractData",B70, "LongDescription"),3),2)</f>
        <v>29</v>
      </c>
      <c r="I70" s="126">
        <f>IF(D70="F",1,IF(D70="G",2,IF(D70="H",3,IF(D70="J",4,IF(D70="K",5,IF(D70="M",6,IF(D70="N",7,IF(D70="Q",8,IF(D70="U",9,IF(D70="V",10,IF(D70="X",11,IF(D70="Z",12))))))))))))</f>
        <v>3</v>
      </c>
      <c r="J70" s="126" t="str">
        <f>VLOOKUP(I70,$R$6:$T$17,3)</f>
        <v>J</v>
      </c>
      <c r="K70" s="126" t="str">
        <f>$K$5&amp;J70&amp;RIGHT(H70,2)</f>
        <v>QOJ29</v>
      </c>
      <c r="L70" s="126">
        <f>IF(LEFT(RTD("cqg.rtd", ,"ContractData",K70, "COI"),3)="768","",RTD("cqg.rtd", ,"ContractData",K70, "COI"))</f>
        <v>46</v>
      </c>
      <c r="M70" s="126">
        <f>IF(LEFT(RTD("cqg.rtd", ,"ContractData",K70, "P_OI"),3)="768","",RTD("cqg.rtd", ,"ContractData",K70, "P_OI"))</f>
        <v>46</v>
      </c>
    </row>
    <row r="71" spans="1:13" x14ac:dyDescent="0.25">
      <c r="C71" s="127" t="str">
        <f t="shared" si="0"/>
        <v/>
      </c>
    </row>
    <row r="72" spans="1:13" x14ac:dyDescent="0.25">
      <c r="A72" s="126">
        <f t="shared" si="1"/>
        <v>34</v>
      </c>
      <c r="B72" s="126" t="str">
        <f>RTD("cqg.rtd",,"ContractData",$A$5&amp;A72,"Symbol")</f>
        <v>QOS1J29</v>
      </c>
      <c r="C72" s="127" t="str">
        <f t="shared" ref="C72:C135" si="2">RIGHT(B72,3)</f>
        <v>J29</v>
      </c>
      <c r="D72" s="126" t="str">
        <f>LEFT(C72,1)</f>
        <v>J</v>
      </c>
      <c r="E72" s="126" t="str">
        <f>$E$5&amp;C72</f>
        <v>QOJ29</v>
      </c>
      <c r="F72" s="126">
        <f>IFERROR(RTD("cqg.rtd", ,"ContractData",E72, "COI"),"")</f>
        <v>46</v>
      </c>
      <c r="G72" s="126">
        <f>IFERROR(RTD("cqg.rtd", ,"ContractData",E72, "POI"),"")</f>
        <v>46</v>
      </c>
      <c r="H72" s="127" t="str">
        <f>LEFT(RIGHT(RTD("cqg.rtd", ,"ContractData",B72, "LongDescription"),3),2)</f>
        <v>29</v>
      </c>
      <c r="I72" s="126">
        <f>IF(D72="F",1,IF(D72="G",2,IF(D72="H",3,IF(D72="J",4,IF(D72="K",5,IF(D72="M",6,IF(D72="N",7,IF(D72="Q",8,IF(D72="U",9,IF(D72="V",10,IF(D72="X",11,IF(D72="Z",12))))))))))))</f>
        <v>4</v>
      </c>
      <c r="J72" s="126" t="str">
        <f>VLOOKUP(I72,$R$6:$T$17,3)</f>
        <v>K</v>
      </c>
      <c r="K72" s="126" t="str">
        <f>$K$5&amp;J72&amp;RIGHT(H72,2)</f>
        <v>QOK29</v>
      </c>
      <c r="L72" s="126">
        <f>IF(LEFT(RTD("cqg.rtd", ,"ContractData",K72, "COI"),3)="768","",RTD("cqg.rtd", ,"ContractData",K72, "COI"))</f>
        <v>730</v>
      </c>
      <c r="M72" s="126">
        <f>IF(LEFT(RTD("cqg.rtd", ,"ContractData",K72, "P_OI"),3)="768","",RTD("cqg.rtd", ,"ContractData",K72, "P_OI"))</f>
        <v>730</v>
      </c>
    </row>
    <row r="73" spans="1:13" x14ac:dyDescent="0.25">
      <c r="C73" s="127" t="str">
        <f t="shared" si="2"/>
        <v/>
      </c>
    </row>
    <row r="74" spans="1:13" x14ac:dyDescent="0.25">
      <c r="A74" s="126">
        <f t="shared" si="1"/>
        <v>35</v>
      </c>
      <c r="B74" s="126" t="str">
        <f>RTD("cqg.rtd",,"ContractData",$A$5&amp;A74,"Symbol")</f>
        <v>QOS1K29</v>
      </c>
      <c r="C74" s="127" t="str">
        <f t="shared" si="2"/>
        <v>K29</v>
      </c>
      <c r="D74" s="126" t="str">
        <f>LEFT(C74,1)</f>
        <v>K</v>
      </c>
      <c r="E74" s="126" t="str">
        <f>$E$5&amp;C74</f>
        <v>QOK29</v>
      </c>
      <c r="F74" s="126">
        <f>IFERROR(RTD("cqg.rtd", ,"ContractData",E74, "COI"),"")</f>
        <v>730</v>
      </c>
      <c r="G74" s="126">
        <f>IFERROR(RTD("cqg.rtd", ,"ContractData",E74, "POI"),"")</f>
        <v>730</v>
      </c>
      <c r="H74" s="127" t="str">
        <f>LEFT(RIGHT(RTD("cqg.rtd", ,"ContractData",B74, "LongDescription"),3),2)</f>
        <v>29</v>
      </c>
      <c r="I74" s="126">
        <f>IF(D74="F",1,IF(D74="G",2,IF(D74="H",3,IF(D74="J",4,IF(D74="K",5,IF(D74="M",6,IF(D74="N",7,IF(D74="Q",8,IF(D74="U",9,IF(D74="V",10,IF(D74="X",11,IF(D74="Z",12))))))))))))</f>
        <v>5</v>
      </c>
      <c r="J74" s="126" t="str">
        <f>VLOOKUP(I74,$R$6:$T$17,3)</f>
        <v>M</v>
      </c>
      <c r="K74" s="126" t="str">
        <f>$K$5&amp;J74&amp;RIGHT(H74,2)</f>
        <v>QOM29</v>
      </c>
      <c r="L74" s="126">
        <f>IF(LEFT(RTD("cqg.rtd", ,"ContractData",K74, "COI"),3)="768","",RTD("cqg.rtd", ,"ContractData",K74, "COI"))</f>
        <v>21636</v>
      </c>
      <c r="M74" s="126">
        <f>IF(LEFT(RTD("cqg.rtd", ,"ContractData",K74, "P_OI"),3)="768","",RTD("cqg.rtd", ,"ContractData",K74, "P_OI"))</f>
        <v>21256</v>
      </c>
    </row>
    <row r="75" spans="1:13" x14ac:dyDescent="0.25">
      <c r="C75" s="127" t="str">
        <f t="shared" si="2"/>
        <v/>
      </c>
    </row>
    <row r="76" spans="1:13" x14ac:dyDescent="0.25">
      <c r="A76" s="126">
        <f t="shared" si="1"/>
        <v>36</v>
      </c>
      <c r="B76" s="126" t="str">
        <f>RTD("cqg.rtd",,"ContractData",$A$5&amp;A76,"Symbol")</f>
        <v>QOS1M29</v>
      </c>
      <c r="C76" s="127" t="str">
        <f t="shared" si="2"/>
        <v>M29</v>
      </c>
      <c r="D76" s="126" t="str">
        <f>LEFT(C76,1)</f>
        <v>M</v>
      </c>
      <c r="E76" s="126" t="str">
        <f>$E$5&amp;C76</f>
        <v>QOM29</v>
      </c>
      <c r="F76" s="126">
        <f>IFERROR(RTD("cqg.rtd", ,"ContractData",E76, "COI"),"")</f>
        <v>21636</v>
      </c>
      <c r="G76" s="126">
        <f>IFERROR(RTD("cqg.rtd", ,"ContractData",E76, "POI"),"")</f>
        <v>21256</v>
      </c>
      <c r="H76" s="127" t="str">
        <f>LEFT(RIGHT(RTD("cqg.rtd", ,"ContractData",B76, "LongDescription"),3),2)</f>
        <v>29</v>
      </c>
      <c r="I76" s="126">
        <f>IF(D76="F",1,IF(D76="G",2,IF(D76="H",3,IF(D76="J",4,IF(D76="K",5,IF(D76="M",6,IF(D76="N",7,IF(D76="Q",8,IF(D76="U",9,IF(D76="V",10,IF(D76="X",11,IF(D76="Z",12))))))))))))</f>
        <v>6</v>
      </c>
      <c r="J76" s="126" t="str">
        <f>VLOOKUP(I76,$R$6:$T$17,3)</f>
        <v>N</v>
      </c>
      <c r="K76" s="126" t="str">
        <f>$K$5&amp;J76&amp;RIGHT(H76,2)</f>
        <v>QON29</v>
      </c>
      <c r="L76" s="126">
        <f>IF(LEFT(RTD("cqg.rtd", ,"ContractData",K76, "COI"),3)="768","",RTD("cqg.rtd", ,"ContractData",K76, "COI"))</f>
        <v>297</v>
      </c>
      <c r="M76" s="126">
        <f>IF(LEFT(RTD("cqg.rtd", ,"ContractData",K76, "P_OI"),3)="768","",RTD("cqg.rtd", ,"ContractData",K76, "P_OI"))</f>
        <v>297</v>
      </c>
    </row>
    <row r="77" spans="1:13" x14ac:dyDescent="0.25">
      <c r="C77" s="127" t="str">
        <f t="shared" si="2"/>
        <v/>
      </c>
    </row>
    <row r="78" spans="1:13" x14ac:dyDescent="0.25">
      <c r="A78" s="126">
        <f t="shared" si="1"/>
        <v>37</v>
      </c>
      <c r="B78" s="126" t="str">
        <f>RTD("cqg.rtd",,"ContractData",$A$5&amp;A78,"Symbol")</f>
        <v>QOS1N29</v>
      </c>
      <c r="C78" s="127" t="str">
        <f t="shared" si="2"/>
        <v>N29</v>
      </c>
      <c r="D78" s="126" t="str">
        <f>LEFT(C78,1)</f>
        <v>N</v>
      </c>
      <c r="E78" s="126" t="str">
        <f>$E$5&amp;C78</f>
        <v>QON29</v>
      </c>
      <c r="F78" s="126">
        <f>IFERROR(RTD("cqg.rtd", ,"ContractData",E78, "COI"),"")</f>
        <v>297</v>
      </c>
      <c r="G78" s="126">
        <f>IFERROR(RTD("cqg.rtd", ,"ContractData",E78, "POI"),"")</f>
        <v>297</v>
      </c>
      <c r="H78" s="127" t="str">
        <f>LEFT(RIGHT(RTD("cqg.rtd", ,"ContractData",B78, "LongDescription"),3),2)</f>
        <v>29</v>
      </c>
      <c r="I78" s="126">
        <f>IF(D78="F",1,IF(D78="G",2,IF(D78="H",3,IF(D78="J",4,IF(D78="K",5,IF(D78="M",6,IF(D78="N",7,IF(D78="Q",8,IF(D78="U",9,IF(D78="V",10,IF(D78="X",11,IF(D78="Z",12))))))))))))</f>
        <v>7</v>
      </c>
      <c r="J78" s="126" t="str">
        <f>VLOOKUP(I78,$R$6:$T$17,3)</f>
        <v>Q</v>
      </c>
      <c r="K78" s="126" t="str">
        <f>$K$5&amp;J78&amp;RIGHT(H78,2)</f>
        <v>QOQ29</v>
      </c>
      <c r="L78" s="126">
        <f>IF(LEFT(RTD("cqg.rtd", ,"ContractData",K78, "COI"),3)="768","",RTD("cqg.rtd", ,"ContractData",K78, "COI"))</f>
        <v>0</v>
      </c>
      <c r="M78" s="126">
        <f>IF(LEFT(RTD("cqg.rtd", ,"ContractData",K78, "P_OI"),3)="768","",RTD("cqg.rtd", ,"ContractData",K78, "P_OI"))</f>
        <v>0</v>
      </c>
    </row>
    <row r="79" spans="1:13" x14ac:dyDescent="0.25">
      <c r="C79" s="127" t="str">
        <f t="shared" si="2"/>
        <v/>
      </c>
    </row>
    <row r="80" spans="1:13" x14ac:dyDescent="0.25">
      <c r="A80" s="126">
        <f t="shared" si="1"/>
        <v>38</v>
      </c>
      <c r="B80" s="126" t="str">
        <f>RTD("cqg.rtd",,"ContractData",$A$5&amp;A80,"Symbol")</f>
        <v>QOS1Q29</v>
      </c>
      <c r="C80" s="127" t="str">
        <f t="shared" si="2"/>
        <v>Q29</v>
      </c>
      <c r="D80" s="126" t="str">
        <f>LEFT(C80,1)</f>
        <v>Q</v>
      </c>
      <c r="E80" s="126" t="str">
        <f>$E$5&amp;C80</f>
        <v>QOQ29</v>
      </c>
      <c r="F80" s="126">
        <f>IFERROR(RTD("cqg.rtd", ,"ContractData",E80, "COI"),"")</f>
        <v>0</v>
      </c>
      <c r="G80" s="126">
        <f>IFERROR(RTD("cqg.rtd", ,"ContractData",E80, "POI"),"")</f>
        <v>0</v>
      </c>
      <c r="H80" s="127" t="str">
        <f>LEFT(RIGHT(RTD("cqg.rtd", ,"ContractData",B80, "LongDescription"),3),2)</f>
        <v>29</v>
      </c>
      <c r="I80" s="126">
        <f>IF(D80="F",1,IF(D80="G",2,IF(D80="H",3,IF(D80="J",4,IF(D80="K",5,IF(D80="M",6,IF(D80="N",7,IF(D80="Q",8,IF(D80="U",9,IF(D80="V",10,IF(D80="X",11,IF(D80="Z",12))))))))))))</f>
        <v>8</v>
      </c>
      <c r="J80" s="126" t="str">
        <f>VLOOKUP(I80,$R$6:$T$17,3)</f>
        <v>U</v>
      </c>
      <c r="K80" s="126" t="str">
        <f>$K$5&amp;J80&amp;RIGHT(H80,2)</f>
        <v>QOU29</v>
      </c>
      <c r="L80" s="126">
        <f>IF(LEFT(RTD("cqg.rtd", ,"ContractData",K80, "COI"),3)="768","",RTD("cqg.rtd", ,"ContractData",K80, "COI"))</f>
        <v>0</v>
      </c>
      <c r="M80" s="126">
        <f>IF(LEFT(RTD("cqg.rtd", ,"ContractData",K80, "P_OI"),3)="768","",RTD("cqg.rtd", ,"ContractData",K80, "P_OI"))</f>
        <v>0</v>
      </c>
    </row>
    <row r="81" spans="1:13" x14ac:dyDescent="0.25">
      <c r="C81" s="127" t="str">
        <f t="shared" si="2"/>
        <v/>
      </c>
    </row>
    <row r="82" spans="1:13" x14ac:dyDescent="0.25">
      <c r="A82" s="126">
        <f t="shared" si="1"/>
        <v>39</v>
      </c>
      <c r="B82" s="126" t="str">
        <f>RTD("cqg.rtd",,"ContractData",$A$5&amp;A82,"Symbol")</f>
        <v>QOS1U29</v>
      </c>
      <c r="C82" s="127" t="str">
        <f t="shared" si="2"/>
        <v>U29</v>
      </c>
      <c r="D82" s="126" t="str">
        <f>LEFT(C82,1)</f>
        <v>U</v>
      </c>
      <c r="E82" s="126" t="str">
        <f>$E$5&amp;C82</f>
        <v>QOU29</v>
      </c>
      <c r="F82" s="126">
        <f>IFERROR(RTD("cqg.rtd", ,"ContractData",E82, "COI"),"")</f>
        <v>0</v>
      </c>
      <c r="G82" s="126">
        <f>IFERROR(RTD("cqg.rtd", ,"ContractData",E82, "POI"),"")</f>
        <v>0</v>
      </c>
      <c r="H82" s="127" t="str">
        <f>LEFT(RIGHT(RTD("cqg.rtd", ,"ContractData",B82, "LongDescription"),3),2)</f>
        <v>29</v>
      </c>
      <c r="I82" s="126">
        <f>IF(D82="F",1,IF(D82="G",2,IF(D82="H",3,IF(D82="J",4,IF(D82="K",5,IF(D82="M",6,IF(D82="N",7,IF(D82="Q",8,IF(D82="U",9,IF(D82="V",10,IF(D82="X",11,IF(D82="Z",12))))))))))))</f>
        <v>9</v>
      </c>
      <c r="J82" s="126" t="str">
        <f>VLOOKUP(I82,$R$6:$T$17,3)</f>
        <v>V</v>
      </c>
      <c r="K82" s="126" t="str">
        <f>$K$5&amp;J82&amp;RIGHT(H82,2)</f>
        <v>QOV29</v>
      </c>
      <c r="L82" s="126">
        <f>IF(LEFT(RTD("cqg.rtd", ,"ContractData",K82, "COI"),3)="768","",RTD("cqg.rtd", ,"ContractData",K82, "COI"))</f>
        <v>480</v>
      </c>
      <c r="M82" s="126">
        <f>IF(LEFT(RTD("cqg.rtd", ,"ContractData",K82, "P_OI"),3)="768","",RTD("cqg.rtd", ,"ContractData",K82, "P_OI"))</f>
        <v>480</v>
      </c>
    </row>
    <row r="83" spans="1:13" x14ac:dyDescent="0.25">
      <c r="C83" s="127" t="str">
        <f t="shared" si="2"/>
        <v/>
      </c>
    </row>
    <row r="84" spans="1:13" x14ac:dyDescent="0.25">
      <c r="A84" s="126">
        <f t="shared" si="1"/>
        <v>40</v>
      </c>
      <c r="B84" s="126" t="str">
        <f>RTD("cqg.rtd",,"ContractData",$A$5&amp;A84,"Symbol")</f>
        <v>QOS1V29</v>
      </c>
      <c r="C84" s="127" t="str">
        <f t="shared" si="2"/>
        <v>V29</v>
      </c>
      <c r="D84" s="126" t="str">
        <f>LEFT(C84,1)</f>
        <v>V</v>
      </c>
      <c r="E84" s="126" t="str">
        <f>$E$5&amp;C84</f>
        <v>QOV29</v>
      </c>
      <c r="F84" s="126">
        <f>IFERROR(RTD("cqg.rtd", ,"ContractData",E84, "COI"),"")</f>
        <v>480</v>
      </c>
      <c r="G84" s="126">
        <f>IFERROR(RTD("cqg.rtd", ,"ContractData",E84, "POI"),"")</f>
        <v>480</v>
      </c>
      <c r="H84" s="127" t="str">
        <f>LEFT(RIGHT(RTD("cqg.rtd", ,"ContractData",B84, "LongDescription"),3),2)</f>
        <v>29</v>
      </c>
      <c r="I84" s="126">
        <f>IF(D84="F",1,IF(D84="G",2,IF(D84="H",3,IF(D84="J",4,IF(D84="K",5,IF(D84="M",6,IF(D84="N",7,IF(D84="Q",8,IF(D84="U",9,IF(D84="V",10,IF(D84="X",11,IF(D84="Z",12))))))))))))</f>
        <v>10</v>
      </c>
      <c r="J84" s="126" t="str">
        <f>VLOOKUP(I84,$R$6:$T$17,3)</f>
        <v>X</v>
      </c>
      <c r="K84" s="126" t="str">
        <f>$K$5&amp;J84&amp;RIGHT(H84,2)</f>
        <v>QOX29</v>
      </c>
      <c r="L84" s="126">
        <f>IF(LEFT(RTD("cqg.rtd", ,"ContractData",K84, "COI"),3)="768","",RTD("cqg.rtd", ,"ContractData",K84, "COI"))</f>
        <v>3</v>
      </c>
      <c r="M84" s="126">
        <f>IF(LEFT(RTD("cqg.rtd", ,"ContractData",K84, "P_OI"),3)="768","",RTD("cqg.rtd", ,"ContractData",K84, "P_OI"))</f>
        <v>3</v>
      </c>
    </row>
    <row r="85" spans="1:13" x14ac:dyDescent="0.25">
      <c r="C85" s="127" t="str">
        <f t="shared" si="2"/>
        <v/>
      </c>
    </row>
    <row r="86" spans="1:13" x14ac:dyDescent="0.25">
      <c r="A86" s="126">
        <f t="shared" si="1"/>
        <v>41</v>
      </c>
      <c r="B86" s="126" t="str">
        <f>RTD("cqg.rtd",,"ContractData",$A$5&amp;A86,"Symbol")</f>
        <v>QOS1X29</v>
      </c>
      <c r="C86" s="127" t="str">
        <f t="shared" si="2"/>
        <v>X29</v>
      </c>
      <c r="D86" s="126" t="str">
        <f>LEFT(C86,1)</f>
        <v>X</v>
      </c>
      <c r="E86" s="126" t="str">
        <f>$E$5&amp;C86</f>
        <v>QOX29</v>
      </c>
      <c r="F86" s="126">
        <f>IFERROR(RTD("cqg.rtd", ,"ContractData",E86, "COI"),"")</f>
        <v>3</v>
      </c>
      <c r="G86" s="126">
        <f>IFERROR(RTD("cqg.rtd", ,"ContractData",E86, "POI"),"")</f>
        <v>3</v>
      </c>
      <c r="H86" s="127" t="str">
        <f>LEFT(RIGHT(RTD("cqg.rtd", ,"ContractData",B86, "LongDescription"),3),2)</f>
        <v>29</v>
      </c>
      <c r="I86" s="126">
        <f>IF(D86="F",1,IF(D86="G",2,IF(D86="H",3,IF(D86="J",4,IF(D86="K",5,IF(D86="M",6,IF(D86="N",7,IF(D86="Q",8,IF(D86="U",9,IF(D86="V",10,IF(D86="X",11,IF(D86="Z",12))))))))))))</f>
        <v>11</v>
      </c>
      <c r="J86" s="126" t="str">
        <f>VLOOKUP(I86,$R$6:$T$17,3)</f>
        <v>Z</v>
      </c>
      <c r="K86" s="126" t="str">
        <f>$K$5&amp;J86&amp;RIGHT(H86,2)</f>
        <v>QOZ29</v>
      </c>
      <c r="L86" s="126">
        <f>IF(LEFT(RTD("cqg.rtd", ,"ContractData",K86, "COI"),3)="768","",RTD("cqg.rtd", ,"ContractData",K86, "COI"))</f>
        <v>42029</v>
      </c>
      <c r="M86" s="126">
        <f>IF(LEFT(RTD("cqg.rtd", ,"ContractData",K86, "P_OI"),3)="768","",RTD("cqg.rtd", ,"ContractData",K86, "P_OI"))</f>
        <v>42139</v>
      </c>
    </row>
    <row r="87" spans="1:13" x14ac:dyDescent="0.25">
      <c r="C87" s="127" t="str">
        <f t="shared" si="2"/>
        <v/>
      </c>
    </row>
    <row r="88" spans="1:13" x14ac:dyDescent="0.25">
      <c r="A88" s="126">
        <f t="shared" si="1"/>
        <v>42</v>
      </c>
      <c r="B88" s="126" t="str">
        <f>RTD("cqg.rtd",,"ContractData",$A$5&amp;A88,"Symbol")</f>
        <v>QOS1Z29</v>
      </c>
      <c r="C88" s="127" t="str">
        <f t="shared" si="2"/>
        <v>Z29</v>
      </c>
      <c r="D88" s="126" t="str">
        <f>LEFT(C88,1)</f>
        <v>Z</v>
      </c>
      <c r="E88" s="126" t="str">
        <f>$E$5&amp;C88</f>
        <v>QOZ29</v>
      </c>
      <c r="F88" s="126">
        <f>IFERROR(RTD("cqg.rtd", ,"ContractData",E88, "COI"),"")</f>
        <v>42029</v>
      </c>
      <c r="G88" s="126">
        <f>IFERROR(RTD("cqg.rtd", ,"ContractData",E88, "POI"),"")</f>
        <v>42139</v>
      </c>
      <c r="H88" s="127" t="str">
        <f>LEFT(RIGHT(RTD("cqg.rtd", ,"ContractData",B88, "LongDescription"),3),2)</f>
        <v>30</v>
      </c>
      <c r="I88" s="126">
        <f>IF(D88="F",1,IF(D88="G",2,IF(D88="H",3,IF(D88="J",4,IF(D88="K",5,IF(D88="M",6,IF(D88="N",7,IF(D88="Q",8,IF(D88="U",9,IF(D88="V",10,IF(D88="X",11,IF(D88="Z",12))))))))))))</f>
        <v>12</v>
      </c>
      <c r="J88" s="126" t="str">
        <f>VLOOKUP(I88,$R$6:$T$17,3)</f>
        <v>F</v>
      </c>
      <c r="K88" s="126" t="str">
        <f>$K$5&amp;J88&amp;RIGHT(H88,2)</f>
        <v>QOF30</v>
      </c>
      <c r="L88" s="126">
        <f>IF(LEFT(RTD("cqg.rtd", ,"ContractData",K88, "COI"),3)="768","",RTD("cqg.rtd", ,"ContractData",K88, "COI"))</f>
        <v>18</v>
      </c>
      <c r="M88" s="126">
        <f>IF(LEFT(RTD("cqg.rtd", ,"ContractData",K88, "P_OI"),3)="768","",RTD("cqg.rtd", ,"ContractData",K88, "P_OI"))</f>
        <v>18</v>
      </c>
    </row>
    <row r="89" spans="1:13" x14ac:dyDescent="0.25">
      <c r="C89" s="127" t="str">
        <f t="shared" si="2"/>
        <v/>
      </c>
    </row>
    <row r="90" spans="1:13" x14ac:dyDescent="0.25">
      <c r="A90" s="126">
        <f t="shared" si="1"/>
        <v>43</v>
      </c>
      <c r="B90" s="126" t="str">
        <f>RTD("cqg.rtd",,"ContractData",$A$5&amp;A90,"Symbol")</f>
        <v>QOS1F30</v>
      </c>
      <c r="C90" s="127" t="str">
        <f t="shared" si="2"/>
        <v>F30</v>
      </c>
      <c r="D90" s="126" t="str">
        <f>LEFT(C90,1)</f>
        <v>F</v>
      </c>
      <c r="E90" s="126" t="str">
        <f>$E$5&amp;C90</f>
        <v>QOF30</v>
      </c>
      <c r="F90" s="126">
        <f>IFERROR(RTD("cqg.rtd", ,"ContractData",E90, "COI"),"")</f>
        <v>18</v>
      </c>
      <c r="G90" s="126">
        <f>IFERROR(RTD("cqg.rtd", ,"ContractData",E90, "POI"),"")</f>
        <v>18</v>
      </c>
      <c r="H90" s="127" t="str">
        <f>LEFT(RIGHT(RTD("cqg.rtd", ,"ContractData",B90, "LongDescription"),3),2)</f>
        <v>30</v>
      </c>
      <c r="I90" s="126">
        <f>IF(D90="F",1,IF(D90="G",2,IF(D90="H",3,IF(D90="J",4,IF(D90="K",5,IF(D90="M",6,IF(D90="N",7,IF(D90="Q",8,IF(D90="U",9,IF(D90="V",10,IF(D90="X",11,IF(D90="Z",12))))))))))))</f>
        <v>1</v>
      </c>
      <c r="J90" s="126" t="str">
        <f>VLOOKUP(I90,$R$6:$T$17,3)</f>
        <v>G</v>
      </c>
      <c r="K90" s="126" t="str">
        <f>$K$5&amp;J90&amp;RIGHT(H90,2)</f>
        <v>QOG30</v>
      </c>
      <c r="L90" s="126">
        <f>IF(LEFT(RTD("cqg.rtd", ,"ContractData",K90, "COI"),3)="768","",RTD("cqg.rtd", ,"ContractData",K90, "COI"))</f>
        <v>2</v>
      </c>
      <c r="M90" s="126">
        <f>IF(LEFT(RTD("cqg.rtd", ,"ContractData",K90, "P_OI"),3)="768","",RTD("cqg.rtd", ,"ContractData",K90, "P_OI"))</f>
        <v>2</v>
      </c>
    </row>
    <row r="91" spans="1:13" x14ac:dyDescent="0.25">
      <c r="C91" s="127" t="str">
        <f t="shared" si="2"/>
        <v/>
      </c>
    </row>
    <row r="92" spans="1:13" x14ac:dyDescent="0.25">
      <c r="A92" s="126">
        <f t="shared" si="1"/>
        <v>44</v>
      </c>
      <c r="B92" s="126" t="str">
        <f>RTD("cqg.rtd",,"ContractData",$A$5&amp;A92,"Symbol")</f>
        <v>QOS1G30</v>
      </c>
      <c r="C92" s="127" t="str">
        <f t="shared" si="2"/>
        <v>G30</v>
      </c>
      <c r="D92" s="126" t="str">
        <f>LEFT(C92,1)</f>
        <v>G</v>
      </c>
      <c r="E92" s="126" t="str">
        <f>$E$5&amp;C92</f>
        <v>QOG30</v>
      </c>
      <c r="F92" s="126">
        <f>IFERROR(RTD("cqg.rtd", ,"ContractData",E92, "COI"),"")</f>
        <v>2</v>
      </c>
      <c r="G92" s="126">
        <f>IFERROR(RTD("cqg.rtd", ,"ContractData",E92, "POI"),"")</f>
        <v>2</v>
      </c>
      <c r="H92" s="127" t="str">
        <f>LEFT(RIGHT(RTD("cqg.rtd", ,"ContractData",B92, "LongDescription"),3),2)</f>
        <v>30</v>
      </c>
      <c r="I92" s="126">
        <f>IF(D92="F",1,IF(D92="G",2,IF(D92="H",3,IF(D92="J",4,IF(D92="K",5,IF(D92="M",6,IF(D92="N",7,IF(D92="Q",8,IF(D92="U",9,IF(D92="V",10,IF(D92="X",11,IF(D92="Z",12))))))))))))</f>
        <v>2</v>
      </c>
      <c r="J92" s="126" t="str">
        <f>VLOOKUP(I92,$R$6:$T$17,3)</f>
        <v>H</v>
      </c>
      <c r="K92" s="126" t="str">
        <f>$K$5&amp;J92&amp;RIGHT(H92,2)</f>
        <v>QOH30</v>
      </c>
      <c r="L92" s="126">
        <f>IF(LEFT(RTD("cqg.rtd", ,"ContractData",K92, "COI"),3)="768","",RTD("cqg.rtd", ,"ContractData",K92, "COI"))</f>
        <v>1</v>
      </c>
      <c r="M92" s="126">
        <f>IF(LEFT(RTD("cqg.rtd", ,"ContractData",K92, "P_OI"),3)="768","",RTD("cqg.rtd", ,"ContractData",K92, "P_OI"))</f>
        <v>1</v>
      </c>
    </row>
    <row r="93" spans="1:13" x14ac:dyDescent="0.25">
      <c r="C93" s="127" t="str">
        <f t="shared" si="2"/>
        <v/>
      </c>
    </row>
    <row r="94" spans="1:13" x14ac:dyDescent="0.25">
      <c r="A94" s="126">
        <f t="shared" si="1"/>
        <v>45</v>
      </c>
      <c r="B94" s="126" t="str">
        <f>RTD("cqg.rtd",,"ContractData",$A$5&amp;A94,"Symbol")</f>
        <v>QOS1H30</v>
      </c>
      <c r="C94" s="127" t="str">
        <f t="shared" si="2"/>
        <v>H30</v>
      </c>
      <c r="D94" s="126" t="str">
        <f>LEFT(C94,1)</f>
        <v>H</v>
      </c>
      <c r="E94" s="126" t="str">
        <f>$E$5&amp;C94</f>
        <v>QOH30</v>
      </c>
      <c r="F94" s="126">
        <f>IFERROR(RTD("cqg.rtd", ,"ContractData",E94, "COI"),"")</f>
        <v>1</v>
      </c>
      <c r="G94" s="126">
        <f>IFERROR(RTD("cqg.rtd", ,"ContractData",E94, "POI"),"")</f>
        <v>1</v>
      </c>
      <c r="H94" s="127" t="str">
        <f>LEFT(RIGHT(RTD("cqg.rtd", ,"ContractData",B94, "LongDescription"),3),2)</f>
        <v>30</v>
      </c>
      <c r="I94" s="126">
        <f>IF(D94="F",1,IF(D94="G",2,IF(D94="H",3,IF(D94="J",4,IF(D94="K",5,IF(D94="M",6,IF(D94="N",7,IF(D94="Q",8,IF(D94="U",9,IF(D94="V",10,IF(D94="X",11,IF(D94="Z",12))))))))))))</f>
        <v>3</v>
      </c>
      <c r="J94" s="126" t="str">
        <f>VLOOKUP(I94,$R$6:$T$17,3)</f>
        <v>J</v>
      </c>
      <c r="K94" s="126" t="str">
        <f>$K$5&amp;J94&amp;RIGHT(H94,2)</f>
        <v>QOJ30</v>
      </c>
      <c r="L94" s="126">
        <f>IF(LEFT(RTD("cqg.rtd", ,"ContractData",K94, "COI"),3)="768","",RTD("cqg.rtd", ,"ContractData",K94, "COI"))</f>
        <v>10</v>
      </c>
      <c r="M94" s="126">
        <f>IF(LEFT(RTD("cqg.rtd", ,"ContractData",K94, "P_OI"),3)="768","",RTD("cqg.rtd", ,"ContractData",K94, "P_OI"))</f>
        <v>10</v>
      </c>
    </row>
    <row r="95" spans="1:13" x14ac:dyDescent="0.25">
      <c r="C95" s="127" t="str">
        <f t="shared" si="2"/>
        <v/>
      </c>
    </row>
    <row r="96" spans="1:13" x14ac:dyDescent="0.25">
      <c r="A96" s="126">
        <f t="shared" si="1"/>
        <v>46</v>
      </c>
      <c r="B96" s="126" t="str">
        <f>RTD("cqg.rtd",,"ContractData",$A$5&amp;A96,"Symbol")</f>
        <v>QOS1J30</v>
      </c>
      <c r="C96" s="127" t="str">
        <f t="shared" si="2"/>
        <v>J30</v>
      </c>
      <c r="D96" s="126" t="str">
        <f>LEFT(C96,1)</f>
        <v>J</v>
      </c>
      <c r="E96" s="126" t="str">
        <f>$E$5&amp;C96</f>
        <v>QOJ30</v>
      </c>
      <c r="F96" s="126">
        <f>IFERROR(RTD("cqg.rtd", ,"ContractData",E96, "COI"),"")</f>
        <v>10</v>
      </c>
      <c r="G96" s="126">
        <f>IFERROR(RTD("cqg.rtd", ,"ContractData",E96, "POI"),"")</f>
        <v>10</v>
      </c>
      <c r="H96" s="127" t="str">
        <f>LEFT(RIGHT(RTD("cqg.rtd", ,"ContractData",B96, "LongDescription"),3),2)</f>
        <v>30</v>
      </c>
      <c r="I96" s="126">
        <f>IF(D96="F",1,IF(D96="G",2,IF(D96="H",3,IF(D96="J",4,IF(D96="K",5,IF(D96="M",6,IF(D96="N",7,IF(D96="Q",8,IF(D96="U",9,IF(D96="V",10,IF(D96="X",11,IF(D96="Z",12))))))))))))</f>
        <v>4</v>
      </c>
      <c r="J96" s="126" t="str">
        <f>VLOOKUP(I96,$R$6:$T$17,3)</f>
        <v>K</v>
      </c>
      <c r="K96" s="126" t="str">
        <f>$K$5&amp;J96&amp;RIGHT(H96,2)</f>
        <v>QOK30</v>
      </c>
      <c r="L96" s="126">
        <f>IF(LEFT(RTD("cqg.rtd", ,"ContractData",K96, "COI"),3)="768","",RTD("cqg.rtd", ,"ContractData",K96, "COI"))</f>
        <v>480</v>
      </c>
      <c r="M96" s="126">
        <f>IF(LEFT(RTD("cqg.rtd", ,"ContractData",K96, "P_OI"),3)="768","",RTD("cqg.rtd", ,"ContractData",K96, "P_OI"))</f>
        <v>480</v>
      </c>
    </row>
    <row r="97" spans="1:13" x14ac:dyDescent="0.25">
      <c r="C97" s="127" t="str">
        <f t="shared" si="2"/>
        <v/>
      </c>
    </row>
    <row r="98" spans="1:13" x14ac:dyDescent="0.25">
      <c r="A98" s="126">
        <f t="shared" si="1"/>
        <v>47</v>
      </c>
      <c r="B98" s="126" t="str">
        <f>RTD("cqg.rtd",,"ContractData",$A$5&amp;A98,"Symbol")</f>
        <v>QOS1K30</v>
      </c>
      <c r="C98" s="127" t="str">
        <f t="shared" si="2"/>
        <v>K30</v>
      </c>
      <c r="D98" s="126" t="str">
        <f>LEFT(C98,1)</f>
        <v>K</v>
      </c>
      <c r="E98" s="126" t="str">
        <f>$E$5&amp;C98</f>
        <v>QOK30</v>
      </c>
      <c r="F98" s="126">
        <f>IFERROR(RTD("cqg.rtd", ,"ContractData",E98, "COI"),"")</f>
        <v>480</v>
      </c>
      <c r="G98" s="126">
        <f>IFERROR(RTD("cqg.rtd", ,"ContractData",E98, "POI"),"")</f>
        <v>480</v>
      </c>
      <c r="H98" s="127" t="str">
        <f>LEFT(RIGHT(RTD("cqg.rtd", ,"ContractData",B98, "LongDescription"),3),2)</f>
        <v>30</v>
      </c>
      <c r="I98" s="126">
        <f>IF(D98="F",1,IF(D98="G",2,IF(D98="H",3,IF(D98="J",4,IF(D98="K",5,IF(D98="M",6,IF(D98="N",7,IF(D98="Q",8,IF(D98="U",9,IF(D98="V",10,IF(D98="X",11,IF(D98="Z",12))))))))))))</f>
        <v>5</v>
      </c>
      <c r="J98" s="126" t="str">
        <f>VLOOKUP(I98,$R$6:$T$17,3)</f>
        <v>M</v>
      </c>
      <c r="K98" s="126" t="str">
        <f>$K$5&amp;J98&amp;RIGHT(H98,2)</f>
        <v>QOM30</v>
      </c>
      <c r="L98" s="126">
        <f>IF(LEFT(RTD("cqg.rtd", ,"ContractData",K98, "COI"),3)="768","",RTD("cqg.rtd", ,"ContractData",K98, "COI"))</f>
        <v>1323</v>
      </c>
      <c r="M98" s="126">
        <f>IF(LEFT(RTD("cqg.rtd", ,"ContractData",K98, "P_OI"),3)="768","",RTD("cqg.rtd", ,"ContractData",K98, "P_OI"))</f>
        <v>1323</v>
      </c>
    </row>
    <row r="99" spans="1:13" x14ac:dyDescent="0.25">
      <c r="C99" s="127" t="str">
        <f t="shared" si="2"/>
        <v/>
      </c>
    </row>
    <row r="100" spans="1:13" x14ac:dyDescent="0.25">
      <c r="A100" s="126">
        <f t="shared" si="1"/>
        <v>48</v>
      </c>
      <c r="B100" s="126" t="str">
        <f>RTD("cqg.rtd",,"ContractData",$A$5&amp;A100,"Symbol")</f>
        <v>QOS1M30</v>
      </c>
      <c r="C100" s="127" t="str">
        <f t="shared" si="2"/>
        <v>M30</v>
      </c>
      <c r="D100" s="126" t="str">
        <f>LEFT(C100,1)</f>
        <v>M</v>
      </c>
      <c r="E100" s="126" t="str">
        <f>$E$5&amp;C100</f>
        <v>QOM30</v>
      </c>
      <c r="F100" s="126">
        <f>IFERROR(RTD("cqg.rtd", ,"ContractData",E100, "COI"),"")</f>
        <v>1323</v>
      </c>
      <c r="G100" s="126">
        <f>IFERROR(RTD("cqg.rtd", ,"ContractData",E100, "POI"),"")</f>
        <v>1323</v>
      </c>
      <c r="H100" s="127" t="str">
        <f>LEFT(RIGHT(RTD("cqg.rtd", ,"ContractData",B100, "LongDescription"),3),2)</f>
        <v>30</v>
      </c>
      <c r="I100" s="126">
        <f>IF(D100="F",1,IF(D100="G",2,IF(D100="H",3,IF(D100="J",4,IF(D100="K",5,IF(D100="M",6,IF(D100="N",7,IF(D100="Q",8,IF(D100="U",9,IF(D100="V",10,IF(D100="X",11,IF(D100="Z",12))))))))))))</f>
        <v>6</v>
      </c>
      <c r="J100" s="126" t="str">
        <f>VLOOKUP(I100,$R$6:$T$17,3)</f>
        <v>N</v>
      </c>
      <c r="K100" s="126" t="str">
        <f>$K$5&amp;J100&amp;RIGHT(H100,2)</f>
        <v>QON30</v>
      </c>
      <c r="L100" s="126">
        <f>IF(LEFT(RTD("cqg.rtd", ,"ContractData",K100, "COI"),3)="768","",RTD("cqg.rtd", ,"ContractData",K100, "COI"))</f>
        <v>485</v>
      </c>
      <c r="M100" s="126">
        <f>IF(LEFT(RTD("cqg.rtd", ,"ContractData",K100, "P_OI"),3)="768","",RTD("cqg.rtd", ,"ContractData",K100, "P_OI"))</f>
        <v>485</v>
      </c>
    </row>
    <row r="101" spans="1:13" x14ac:dyDescent="0.25">
      <c r="C101" s="127" t="str">
        <f t="shared" si="2"/>
        <v/>
      </c>
    </row>
    <row r="102" spans="1:13" x14ac:dyDescent="0.25">
      <c r="A102" s="126">
        <f t="shared" si="1"/>
        <v>49</v>
      </c>
      <c r="B102" s="126" t="str">
        <f>RTD("cqg.rtd",,"ContractData",$A$5&amp;A102,"Symbol")</f>
        <v>QOS1N30</v>
      </c>
      <c r="C102" s="127" t="str">
        <f t="shared" si="2"/>
        <v>N30</v>
      </c>
      <c r="D102" s="126" t="str">
        <f>LEFT(C102,1)</f>
        <v>N</v>
      </c>
      <c r="E102" s="126" t="str">
        <f>$E$5&amp;C102</f>
        <v>QON30</v>
      </c>
      <c r="F102" s="126">
        <f>IFERROR(RTD("cqg.rtd", ,"ContractData",E102, "COI"),"")</f>
        <v>485</v>
      </c>
      <c r="G102" s="126">
        <f>IFERROR(RTD("cqg.rtd", ,"ContractData",E102, "POI"),"")</f>
        <v>485</v>
      </c>
      <c r="H102" s="127" t="str">
        <f>LEFT(RIGHT(RTD("cqg.rtd", ,"ContractData",B102, "LongDescription"),3),2)</f>
        <v>30</v>
      </c>
      <c r="I102" s="126">
        <f>IF(D102="F",1,IF(D102="G",2,IF(D102="H",3,IF(D102="J",4,IF(D102="K",5,IF(D102="M",6,IF(D102="N",7,IF(D102="Q",8,IF(D102="U",9,IF(D102="V",10,IF(D102="X",11,IF(D102="Z",12))))))))))))</f>
        <v>7</v>
      </c>
      <c r="J102" s="126" t="str">
        <f>VLOOKUP(I102,$R$6:$T$17,3)</f>
        <v>Q</v>
      </c>
      <c r="K102" s="126" t="str">
        <f>$K$5&amp;J102&amp;RIGHT(H102,2)</f>
        <v>QOQ30</v>
      </c>
      <c r="L102" s="126">
        <f>IF(LEFT(RTD("cqg.rtd", ,"ContractData",K102, "COI"),3)="768","",RTD("cqg.rtd", ,"ContractData",K102, "COI"))</f>
        <v>11</v>
      </c>
      <c r="M102" s="126">
        <f>IF(LEFT(RTD("cqg.rtd", ,"ContractData",K102, "P_OI"),3)="768","",RTD("cqg.rtd", ,"ContractData",K102, "P_OI"))</f>
        <v>11</v>
      </c>
    </row>
    <row r="103" spans="1:13" x14ac:dyDescent="0.25">
      <c r="C103" s="127" t="str">
        <f t="shared" si="2"/>
        <v/>
      </c>
    </row>
    <row r="104" spans="1:13" x14ac:dyDescent="0.25">
      <c r="A104" s="126">
        <f t="shared" si="1"/>
        <v>50</v>
      </c>
      <c r="B104" s="126" t="str">
        <f>RTD("cqg.rtd",,"ContractData",$A$5&amp;A104,"Symbol")</f>
        <v>QOS1Q30</v>
      </c>
      <c r="C104" s="127" t="str">
        <f t="shared" si="2"/>
        <v>Q30</v>
      </c>
      <c r="D104" s="126" t="str">
        <f>LEFT(C104,1)</f>
        <v>Q</v>
      </c>
      <c r="E104" s="126" t="str">
        <f>$E$5&amp;C104</f>
        <v>QOQ30</v>
      </c>
      <c r="F104" s="126">
        <f>IFERROR(RTD("cqg.rtd", ,"ContractData",E104, "COI"),"")</f>
        <v>11</v>
      </c>
      <c r="G104" s="126">
        <f>IFERROR(RTD("cqg.rtd", ,"ContractData",E104, "POI"),"")</f>
        <v>11</v>
      </c>
      <c r="H104" s="127" t="str">
        <f>LEFT(RIGHT(RTD("cqg.rtd", ,"ContractData",B104, "LongDescription"),3),2)</f>
        <v>30</v>
      </c>
      <c r="I104" s="126">
        <f>IF(D104="F",1,IF(D104="G",2,IF(D104="H",3,IF(D104="J",4,IF(D104="K",5,IF(D104="M",6,IF(D104="N",7,IF(D104="Q",8,IF(D104="U",9,IF(D104="V",10,IF(D104="X",11,IF(D104="Z",12))))))))))))</f>
        <v>8</v>
      </c>
      <c r="J104" s="126" t="str">
        <f>VLOOKUP(I104,$R$6:$T$17,3)</f>
        <v>U</v>
      </c>
      <c r="K104" s="126" t="str">
        <f>$K$5&amp;J104&amp;RIGHT(H104,2)</f>
        <v>QOU30</v>
      </c>
      <c r="L104" s="126">
        <f>IF(LEFT(RTD("cqg.rtd", ,"ContractData",K104, "COI"),3)="768","",RTD("cqg.rtd", ,"ContractData",K104, "COI"))</f>
        <v>8</v>
      </c>
      <c r="M104" s="126">
        <f>IF(LEFT(RTD("cqg.rtd", ,"ContractData",K104, "P_OI"),3)="768","",RTD("cqg.rtd", ,"ContractData",K104, "P_OI"))</f>
        <v>8</v>
      </c>
    </row>
    <row r="105" spans="1:13" x14ac:dyDescent="0.25">
      <c r="C105" s="127" t="str">
        <f t="shared" si="2"/>
        <v/>
      </c>
    </row>
    <row r="106" spans="1:13" x14ac:dyDescent="0.25">
      <c r="A106" s="126">
        <f t="shared" si="1"/>
        <v>51</v>
      </c>
      <c r="B106" s="126" t="str">
        <f>RTD("cqg.rtd",,"ContractData",$A$5&amp;A106,"Symbol")</f>
        <v>QOS1U30</v>
      </c>
      <c r="C106" s="127" t="str">
        <f t="shared" si="2"/>
        <v>U30</v>
      </c>
      <c r="D106" s="126" t="str">
        <f>LEFT(C106,1)</f>
        <v>U</v>
      </c>
      <c r="E106" s="126" t="str">
        <f>$E$5&amp;C106</f>
        <v>QOU30</v>
      </c>
      <c r="F106" s="126">
        <f>IFERROR(RTD("cqg.rtd", ,"ContractData",E106, "COI"),"")</f>
        <v>8</v>
      </c>
      <c r="G106" s="126">
        <f>IFERROR(RTD("cqg.rtd", ,"ContractData",E106, "POI"),"")</f>
        <v>8</v>
      </c>
      <c r="H106" s="127" t="str">
        <f>LEFT(RIGHT(RTD("cqg.rtd", ,"ContractData",B106, "LongDescription"),3),2)</f>
        <v>30</v>
      </c>
      <c r="I106" s="126">
        <f>IF(D106="F",1,IF(D106="G",2,IF(D106="H",3,IF(D106="J",4,IF(D106="K",5,IF(D106="M",6,IF(D106="N",7,IF(D106="Q",8,IF(D106="U",9,IF(D106="V",10,IF(D106="X",11,IF(D106="Z",12))))))))))))</f>
        <v>9</v>
      </c>
      <c r="J106" s="126" t="str">
        <f>VLOOKUP(I106,$R$6:$T$17,3)</f>
        <v>V</v>
      </c>
      <c r="K106" s="126" t="str">
        <f>$K$5&amp;J106&amp;RIGHT(H106,2)</f>
        <v>QOV30</v>
      </c>
      <c r="L106" s="126">
        <f>IF(LEFT(RTD("cqg.rtd", ,"ContractData",K106, "COI"),3)="768","",RTD("cqg.rtd", ,"ContractData",K106, "COI"))</f>
        <v>8</v>
      </c>
      <c r="M106" s="126">
        <f>IF(LEFT(RTD("cqg.rtd", ,"ContractData",K106, "P_OI"),3)="768","",RTD("cqg.rtd", ,"ContractData",K106, "P_OI"))</f>
        <v>8</v>
      </c>
    </row>
    <row r="107" spans="1:13" x14ac:dyDescent="0.25">
      <c r="C107" s="127" t="str">
        <f t="shared" si="2"/>
        <v/>
      </c>
    </row>
    <row r="108" spans="1:13" x14ac:dyDescent="0.25">
      <c r="A108" s="126">
        <f t="shared" si="1"/>
        <v>52</v>
      </c>
      <c r="B108" s="126" t="str">
        <f>RTD("cqg.rtd",,"ContractData",$A$5&amp;A108,"Symbol")</f>
        <v>QOS1V30</v>
      </c>
      <c r="C108" s="127" t="str">
        <f t="shared" si="2"/>
        <v>V30</v>
      </c>
      <c r="D108" s="126" t="str">
        <f>LEFT(C108,1)</f>
        <v>V</v>
      </c>
      <c r="E108" s="126" t="str">
        <f>$E$5&amp;C108</f>
        <v>QOV30</v>
      </c>
      <c r="F108" s="126">
        <f>IFERROR(RTD("cqg.rtd", ,"ContractData",E108, "COI"),"")</f>
        <v>8</v>
      </c>
      <c r="G108" s="126">
        <f>IFERROR(RTD("cqg.rtd", ,"ContractData",E108, "POI"),"")</f>
        <v>8</v>
      </c>
      <c r="H108" s="127" t="str">
        <f>LEFT(RIGHT(RTD("cqg.rtd", ,"ContractData",B108, "LongDescription"),3),2)</f>
        <v>30</v>
      </c>
      <c r="I108" s="126">
        <f>IF(D108="F",1,IF(D108="G",2,IF(D108="H",3,IF(D108="J",4,IF(D108="K",5,IF(D108="M",6,IF(D108="N",7,IF(D108="Q",8,IF(D108="U",9,IF(D108="V",10,IF(D108="X",11,IF(D108="Z",12))))))))))))</f>
        <v>10</v>
      </c>
      <c r="J108" s="126" t="str">
        <f>VLOOKUP(I108,$R$6:$T$17,3)</f>
        <v>X</v>
      </c>
      <c r="K108" s="126" t="str">
        <f>$K$5&amp;J108&amp;RIGHT(H108,2)</f>
        <v>QOX30</v>
      </c>
      <c r="L108" s="126">
        <f>IF(LEFT(RTD("cqg.rtd", ,"ContractData",K108, "COI"),3)="768","",RTD("cqg.rtd", ,"ContractData",K108, "COI"))</f>
        <v>0</v>
      </c>
      <c r="M108" s="126">
        <f>IF(LEFT(RTD("cqg.rtd", ,"ContractData",K108, "P_OI"),3)="768","",RTD("cqg.rtd", ,"ContractData",K108, "P_OI"))</f>
        <v>0</v>
      </c>
    </row>
    <row r="109" spans="1:13" x14ac:dyDescent="0.25">
      <c r="C109" s="127" t="str">
        <f t="shared" si="2"/>
        <v/>
      </c>
    </row>
    <row r="110" spans="1:13" x14ac:dyDescent="0.25">
      <c r="A110" s="126">
        <f t="shared" si="1"/>
        <v>53</v>
      </c>
      <c r="B110" s="126" t="str">
        <f>RTD("cqg.rtd",,"ContractData",$A$5&amp;A110,"Symbol")</f>
        <v>QOS1X30</v>
      </c>
      <c r="C110" s="127" t="str">
        <f t="shared" si="2"/>
        <v>X30</v>
      </c>
      <c r="D110" s="126" t="str">
        <f>LEFT(C110,1)</f>
        <v>X</v>
      </c>
      <c r="E110" s="126" t="str">
        <f>$E$5&amp;C110</f>
        <v>QOX30</v>
      </c>
      <c r="F110" s="126">
        <f>IFERROR(RTD("cqg.rtd", ,"ContractData",E110, "COI"),"")</f>
        <v>0</v>
      </c>
      <c r="G110" s="126">
        <f>IFERROR(RTD("cqg.rtd", ,"ContractData",E110, "POI"),"")</f>
        <v>0</v>
      </c>
      <c r="H110" s="127" t="str">
        <f>LEFT(RIGHT(RTD("cqg.rtd", ,"ContractData",B110, "LongDescription"),3),2)</f>
        <v>30</v>
      </c>
      <c r="I110" s="126">
        <f>IF(D110="F",1,IF(D110="G",2,IF(D110="H",3,IF(D110="J",4,IF(D110="K",5,IF(D110="M",6,IF(D110="N",7,IF(D110="Q",8,IF(D110="U",9,IF(D110="V",10,IF(D110="X",11,IF(D110="Z",12))))))))))))</f>
        <v>11</v>
      </c>
      <c r="J110" s="126" t="str">
        <f>VLOOKUP(I110,$R$6:$T$17,3)</f>
        <v>Z</v>
      </c>
      <c r="K110" s="126" t="str">
        <f>$K$5&amp;J110&amp;RIGHT(H110,2)</f>
        <v>QOZ30</v>
      </c>
      <c r="L110" s="126">
        <f>IF(LEFT(RTD("cqg.rtd", ,"ContractData",K110, "COI"),3)="768","",RTD("cqg.rtd", ,"ContractData",K110, "COI"))</f>
        <v>14220</v>
      </c>
      <c r="M110" s="126">
        <f>IF(LEFT(RTD("cqg.rtd", ,"ContractData",K110, "P_OI"),3)="768","",RTD("cqg.rtd", ,"ContractData",K110, "P_OI"))</f>
        <v>14174</v>
      </c>
    </row>
    <row r="111" spans="1:13" x14ac:dyDescent="0.25">
      <c r="C111" s="127" t="str">
        <f t="shared" si="2"/>
        <v/>
      </c>
    </row>
    <row r="112" spans="1:13" x14ac:dyDescent="0.25">
      <c r="A112" s="126">
        <f t="shared" si="1"/>
        <v>54</v>
      </c>
      <c r="B112" s="126" t="str">
        <f>RTD("cqg.rtd",,"ContractData",$A$5&amp;A112,"Symbol")</f>
        <v>QOS1Z30</v>
      </c>
      <c r="C112" s="127" t="str">
        <f t="shared" si="2"/>
        <v>Z30</v>
      </c>
      <c r="D112" s="126" t="str">
        <f>LEFT(C112,1)</f>
        <v>Z</v>
      </c>
      <c r="E112" s="126" t="str">
        <f>$E$5&amp;C112</f>
        <v>QOZ30</v>
      </c>
      <c r="F112" s="126">
        <f>IFERROR(RTD("cqg.rtd", ,"ContractData",E112, "COI"),"")</f>
        <v>14220</v>
      </c>
      <c r="G112" s="126">
        <f>IFERROR(RTD("cqg.rtd", ,"ContractData",E112, "POI"),"")</f>
        <v>14174</v>
      </c>
      <c r="H112" s="127" t="str">
        <f>LEFT(RIGHT(RTD("cqg.rtd", ,"ContractData",B112, "LongDescription"),3),2)</f>
        <v>31</v>
      </c>
      <c r="I112" s="126">
        <f>IF(D112="F",1,IF(D112="G",2,IF(D112="H",3,IF(D112="J",4,IF(D112="K",5,IF(D112="M",6,IF(D112="N",7,IF(D112="Q",8,IF(D112="U",9,IF(D112="V",10,IF(D112="X",11,IF(D112="Z",12))))))))))))</f>
        <v>12</v>
      </c>
      <c r="J112" s="126" t="str">
        <f>VLOOKUP(I112,$R$6:$T$17,3)</f>
        <v>F</v>
      </c>
      <c r="K112" s="126" t="str">
        <f>$K$5&amp;J112&amp;RIGHT(H112,2)</f>
        <v>QOF31</v>
      </c>
      <c r="L112" s="126">
        <f>IF(LEFT(RTD("cqg.rtd", ,"ContractData",K112, "COI"),3)="768","",RTD("cqg.rtd", ,"ContractData",K112, "COI"))</f>
        <v>0</v>
      </c>
      <c r="M112" s="126">
        <f>IF(LEFT(RTD("cqg.rtd", ,"ContractData",K112, "P_OI"),3)="768","",RTD("cqg.rtd", ,"ContractData",K112, "P_OI"))</f>
        <v>0</v>
      </c>
    </row>
    <row r="113" spans="1:13" x14ac:dyDescent="0.25">
      <c r="C113" s="127" t="str">
        <f t="shared" si="2"/>
        <v/>
      </c>
    </row>
    <row r="114" spans="1:13" x14ac:dyDescent="0.25">
      <c r="A114" s="126">
        <f t="shared" si="1"/>
        <v>55</v>
      </c>
      <c r="B114" s="126" t="str">
        <f>RTD("cqg.rtd",,"ContractData",$A$5&amp;A114,"Symbol")</f>
        <v>QOS1F31</v>
      </c>
      <c r="C114" s="127" t="str">
        <f t="shared" si="2"/>
        <v>F31</v>
      </c>
      <c r="D114" s="126" t="str">
        <f>LEFT(C114,1)</f>
        <v>F</v>
      </c>
      <c r="E114" s="126" t="str">
        <f>$E$5&amp;C114</f>
        <v>QOF31</v>
      </c>
      <c r="F114" s="126">
        <f>IFERROR(RTD("cqg.rtd", ,"ContractData",E114, "COI"),"")</f>
        <v>0</v>
      </c>
      <c r="G114" s="126">
        <f>IFERROR(RTD("cqg.rtd", ,"ContractData",E114, "POI"),"")</f>
        <v>0</v>
      </c>
      <c r="H114" s="127" t="str">
        <f>LEFT(RIGHT(RTD("cqg.rtd", ,"ContractData",B114, "LongDescription"),3),2)</f>
        <v>31</v>
      </c>
      <c r="I114" s="126">
        <f>IF(D114="F",1,IF(D114="G",2,IF(D114="H",3,IF(D114="J",4,IF(D114="K",5,IF(D114="M",6,IF(D114="N",7,IF(D114="Q",8,IF(D114="U",9,IF(D114="V",10,IF(D114="X",11,IF(D114="Z",12))))))))))))</f>
        <v>1</v>
      </c>
      <c r="J114" s="126" t="str">
        <f>VLOOKUP(I114,$R$6:$T$17,3)</f>
        <v>G</v>
      </c>
      <c r="K114" s="126" t="str">
        <f>$K$5&amp;J114&amp;RIGHT(H114,2)</f>
        <v>QOG31</v>
      </c>
      <c r="L114" s="126">
        <f>IF(LEFT(RTD("cqg.rtd", ,"ContractData",K114, "COI"),3)="768","",RTD("cqg.rtd", ,"ContractData",K114, "COI"))</f>
        <v>0</v>
      </c>
      <c r="M114" s="126">
        <f>IF(LEFT(RTD("cqg.rtd", ,"ContractData",K114, "P_OI"),3)="768","",RTD("cqg.rtd", ,"ContractData",K114, "P_OI"))</f>
        <v>0</v>
      </c>
    </row>
    <row r="115" spans="1:13" x14ac:dyDescent="0.25">
      <c r="C115" s="127" t="str">
        <f t="shared" si="2"/>
        <v/>
      </c>
    </row>
    <row r="116" spans="1:13" x14ac:dyDescent="0.25">
      <c r="A116" s="126">
        <f t="shared" si="1"/>
        <v>56</v>
      </c>
      <c r="B116" s="126" t="str">
        <f>RTD("cqg.rtd",,"ContractData",$A$5&amp;A116,"Symbol")</f>
        <v>QOS1G31</v>
      </c>
      <c r="C116" s="127" t="str">
        <f t="shared" si="2"/>
        <v>G31</v>
      </c>
      <c r="D116" s="126" t="str">
        <f>LEFT(C116,1)</f>
        <v>G</v>
      </c>
      <c r="E116" s="126" t="str">
        <f>$E$5&amp;C116</f>
        <v>QOG31</v>
      </c>
      <c r="F116" s="126">
        <f>IFERROR(RTD("cqg.rtd", ,"ContractData",E116, "COI"),"")</f>
        <v>0</v>
      </c>
      <c r="G116" s="126">
        <f>IFERROR(RTD("cqg.rtd", ,"ContractData",E116, "POI"),"")</f>
        <v>0</v>
      </c>
      <c r="H116" s="127" t="str">
        <f>LEFT(RIGHT(RTD("cqg.rtd", ,"ContractData",B116, "LongDescription"),3),2)</f>
        <v>31</v>
      </c>
      <c r="I116" s="126">
        <f>IF(D116="F",1,IF(D116="G",2,IF(D116="H",3,IF(D116="J",4,IF(D116="K",5,IF(D116="M",6,IF(D116="N",7,IF(D116="Q",8,IF(D116="U",9,IF(D116="V",10,IF(D116="X",11,IF(D116="Z",12))))))))))))</f>
        <v>2</v>
      </c>
      <c r="J116" s="126" t="str">
        <f>VLOOKUP(I116,$R$6:$T$17,3)</f>
        <v>H</v>
      </c>
      <c r="K116" s="126" t="str">
        <f>$K$5&amp;J116&amp;RIGHT(H116,2)</f>
        <v>QOH31</v>
      </c>
      <c r="L116" s="126">
        <f>IF(LEFT(RTD("cqg.rtd", ,"ContractData",K116, "COI"),3)="768","",RTD("cqg.rtd", ,"ContractData",K116, "COI"))</f>
        <v>0</v>
      </c>
      <c r="M116" s="126">
        <f>IF(LEFT(RTD("cqg.rtd", ,"ContractData",K116, "P_OI"),3)="768","",RTD("cqg.rtd", ,"ContractData",K116, "P_OI"))</f>
        <v>0</v>
      </c>
    </row>
    <row r="117" spans="1:13" x14ac:dyDescent="0.25">
      <c r="C117" s="127" t="str">
        <f t="shared" si="2"/>
        <v/>
      </c>
    </row>
    <row r="118" spans="1:13" x14ac:dyDescent="0.25">
      <c r="A118" s="126">
        <f t="shared" si="1"/>
        <v>57</v>
      </c>
      <c r="B118" s="126" t="str">
        <f>RTD("cqg.rtd",,"ContractData",$A$5&amp;A118,"Symbol")</f>
        <v>QOS1H31</v>
      </c>
      <c r="C118" s="127" t="str">
        <f t="shared" si="2"/>
        <v>H31</v>
      </c>
      <c r="D118" s="126" t="str">
        <f>LEFT(C118,1)</f>
        <v>H</v>
      </c>
      <c r="E118" s="126" t="str">
        <f>$E$5&amp;C118</f>
        <v>QOH31</v>
      </c>
      <c r="F118" s="126">
        <f>IFERROR(RTD("cqg.rtd", ,"ContractData",E118, "COI"),"")</f>
        <v>0</v>
      </c>
      <c r="G118" s="126">
        <f>IFERROR(RTD("cqg.rtd", ,"ContractData",E118, "POI"),"")</f>
        <v>0</v>
      </c>
      <c r="H118" s="127" t="str">
        <f>LEFT(RIGHT(RTD("cqg.rtd", ,"ContractData",B118, "LongDescription"),3),2)</f>
        <v>31</v>
      </c>
      <c r="I118" s="126">
        <f>IF(D118="F",1,IF(D118="G",2,IF(D118="H",3,IF(D118="J",4,IF(D118="K",5,IF(D118="M",6,IF(D118="N",7,IF(D118="Q",8,IF(D118="U",9,IF(D118="V",10,IF(D118="X",11,IF(D118="Z",12))))))))))))</f>
        <v>3</v>
      </c>
      <c r="J118" s="126" t="str">
        <f>VLOOKUP(I118,$R$6:$T$17,3)</f>
        <v>J</v>
      </c>
      <c r="K118" s="126" t="str">
        <f>$K$5&amp;J118&amp;RIGHT(H118,2)</f>
        <v>QOJ31</v>
      </c>
      <c r="L118" s="126">
        <f>IF(LEFT(RTD("cqg.rtd", ,"ContractData",K118, "COI"),3)="768","",RTD("cqg.rtd", ,"ContractData",K118, "COI"))</f>
        <v>0</v>
      </c>
      <c r="M118" s="126">
        <f>IF(LEFT(RTD("cqg.rtd", ,"ContractData",K118, "P_OI"),3)="768","",RTD("cqg.rtd", ,"ContractData",K118, "P_OI"))</f>
        <v>0</v>
      </c>
    </row>
    <row r="119" spans="1:13" x14ac:dyDescent="0.25">
      <c r="C119" s="127" t="str">
        <f t="shared" si="2"/>
        <v/>
      </c>
    </row>
    <row r="120" spans="1:13" x14ac:dyDescent="0.25">
      <c r="A120" s="126">
        <f t="shared" si="1"/>
        <v>58</v>
      </c>
      <c r="B120" s="126" t="str">
        <f>RTD("cqg.rtd",,"ContractData",$A$5&amp;A120,"Symbol")</f>
        <v>QOS1J31</v>
      </c>
      <c r="C120" s="127" t="str">
        <f t="shared" si="2"/>
        <v>J31</v>
      </c>
      <c r="D120" s="126" t="str">
        <f>LEFT(C120,1)</f>
        <v>J</v>
      </c>
      <c r="E120" s="126" t="str">
        <f>$E$5&amp;C120</f>
        <v>QOJ31</v>
      </c>
      <c r="F120" s="126">
        <f>IFERROR(RTD("cqg.rtd", ,"ContractData",E120, "COI"),"")</f>
        <v>0</v>
      </c>
      <c r="G120" s="126">
        <f>IFERROR(RTD("cqg.rtd", ,"ContractData",E120, "POI"),"")</f>
        <v>0</v>
      </c>
      <c r="H120" s="127" t="str">
        <f>LEFT(RIGHT(RTD("cqg.rtd", ,"ContractData",B120, "LongDescription"),3),2)</f>
        <v>31</v>
      </c>
      <c r="I120" s="126">
        <f>IF(D120="F",1,IF(D120="G",2,IF(D120="H",3,IF(D120="J",4,IF(D120="K",5,IF(D120="M",6,IF(D120="N",7,IF(D120="Q",8,IF(D120="U",9,IF(D120="V",10,IF(D120="X",11,IF(D120="Z",12))))))))))))</f>
        <v>4</v>
      </c>
      <c r="J120" s="126" t="str">
        <f>VLOOKUP(I120,$R$6:$T$17,3)</f>
        <v>K</v>
      </c>
      <c r="K120" s="126" t="str">
        <f>$K$5&amp;J120&amp;RIGHT(H120,2)</f>
        <v>QOK31</v>
      </c>
      <c r="L120" s="126">
        <f>IF(LEFT(RTD("cqg.rtd", ,"ContractData",K120, "COI"),3)="768","",RTD("cqg.rtd", ,"ContractData",K120, "COI"))</f>
        <v>0</v>
      </c>
      <c r="M120" s="126">
        <f>IF(LEFT(RTD("cqg.rtd", ,"ContractData",K120, "P_OI"),3)="768","",RTD("cqg.rtd", ,"ContractData",K120, "P_OI"))</f>
        <v>0</v>
      </c>
    </row>
    <row r="121" spans="1:13" x14ac:dyDescent="0.25">
      <c r="C121" s="127" t="str">
        <f t="shared" si="2"/>
        <v/>
      </c>
    </row>
    <row r="122" spans="1:13" x14ac:dyDescent="0.25">
      <c r="A122" s="126">
        <f t="shared" si="1"/>
        <v>59</v>
      </c>
      <c r="B122" s="126" t="str">
        <f>RTD("cqg.rtd",,"ContractData",$A$5&amp;A122,"Symbol")</f>
        <v>QOS1K31</v>
      </c>
      <c r="C122" s="127" t="str">
        <f t="shared" si="2"/>
        <v>K31</v>
      </c>
      <c r="D122" s="126" t="str">
        <f>LEFT(C122,1)</f>
        <v>K</v>
      </c>
      <c r="E122" s="126" t="str">
        <f>$E$5&amp;C122</f>
        <v>QOK31</v>
      </c>
      <c r="F122" s="126">
        <f>IFERROR(RTD("cqg.rtd", ,"ContractData",E122, "COI"),"")</f>
        <v>0</v>
      </c>
      <c r="G122" s="126">
        <f>IFERROR(RTD("cqg.rtd", ,"ContractData",E122, "POI"),"")</f>
        <v>0</v>
      </c>
      <c r="H122" s="127" t="str">
        <f>LEFT(RIGHT(RTD("cqg.rtd", ,"ContractData",B122, "LongDescription"),3),2)</f>
        <v>31</v>
      </c>
      <c r="I122" s="126">
        <f>IF(D122="F",1,IF(D122="G",2,IF(D122="H",3,IF(D122="J",4,IF(D122="K",5,IF(D122="M",6,IF(D122="N",7,IF(D122="Q",8,IF(D122="U",9,IF(D122="V",10,IF(D122="X",11,IF(D122="Z",12))))))))))))</f>
        <v>5</v>
      </c>
      <c r="J122" s="126" t="str">
        <f>VLOOKUP(I122,$R$6:$T$17,3)</f>
        <v>M</v>
      </c>
      <c r="K122" s="126" t="str">
        <f>$K$5&amp;J122&amp;RIGHT(H122,2)</f>
        <v>QOM31</v>
      </c>
      <c r="L122" s="126">
        <f>IF(LEFT(RTD("cqg.rtd", ,"ContractData",K122, "COI"),3)="768","",RTD("cqg.rtd", ,"ContractData",K122, "COI"))</f>
        <v>0</v>
      </c>
      <c r="M122" s="126">
        <f>IF(LEFT(RTD("cqg.rtd", ,"ContractData",K122, "P_OI"),3)="768","",RTD("cqg.rtd", ,"ContractData",K122, "P_OI"))</f>
        <v>0</v>
      </c>
    </row>
    <row r="123" spans="1:13" x14ac:dyDescent="0.25">
      <c r="C123" s="127" t="str">
        <f t="shared" si="2"/>
        <v/>
      </c>
    </row>
    <row r="124" spans="1:13" x14ac:dyDescent="0.25">
      <c r="A124" s="126">
        <f t="shared" si="1"/>
        <v>60</v>
      </c>
      <c r="B124" s="126" t="str">
        <f>RTD("cqg.rtd",,"ContractData",$A$5&amp;A124,"Symbol")</f>
        <v>QOS1M31</v>
      </c>
      <c r="C124" s="127" t="str">
        <f t="shared" si="2"/>
        <v>M31</v>
      </c>
      <c r="D124" s="126" t="str">
        <f>LEFT(C124,1)</f>
        <v>M</v>
      </c>
      <c r="E124" s="126" t="str">
        <f>$E$5&amp;C124</f>
        <v>QOM31</v>
      </c>
      <c r="F124" s="126">
        <f>IFERROR(RTD("cqg.rtd", ,"ContractData",E124, "COI"),"")</f>
        <v>0</v>
      </c>
      <c r="G124" s="126">
        <f>IFERROR(RTD("cqg.rtd", ,"ContractData",E124, "POI"),"")</f>
        <v>0</v>
      </c>
      <c r="H124" s="127" t="str">
        <f>LEFT(RIGHT(RTD("cqg.rtd", ,"ContractData",B124, "LongDescription"),3),2)</f>
        <v>31</v>
      </c>
      <c r="I124" s="126">
        <f>IF(D124="F",1,IF(D124="G",2,IF(D124="H",3,IF(D124="J",4,IF(D124="K",5,IF(D124="M",6,IF(D124="N",7,IF(D124="Q",8,IF(D124="U",9,IF(D124="V",10,IF(D124="X",11,IF(D124="Z",12))))))))))))</f>
        <v>6</v>
      </c>
      <c r="J124" s="126" t="str">
        <f>VLOOKUP(I124,$R$6:$T$17,3)</f>
        <v>N</v>
      </c>
      <c r="K124" s="126" t="str">
        <f>$K$5&amp;J124&amp;RIGHT(H124,2)</f>
        <v>QON31</v>
      </c>
      <c r="L124" s="126">
        <f>IF(LEFT(RTD("cqg.rtd", ,"ContractData",K124, "COI"),3)="768","",RTD("cqg.rtd", ,"ContractData",K124, "COI"))</f>
        <v>0</v>
      </c>
      <c r="M124" s="126">
        <f>IF(LEFT(RTD("cqg.rtd", ,"ContractData",K124, "P_OI"),3)="768","",RTD("cqg.rtd", ,"ContractData",K124, "P_OI"))</f>
        <v>0</v>
      </c>
    </row>
    <row r="125" spans="1:13" x14ac:dyDescent="0.25">
      <c r="C125" s="127" t="str">
        <f t="shared" si="2"/>
        <v/>
      </c>
    </row>
    <row r="126" spans="1:13" x14ac:dyDescent="0.25">
      <c r="A126" s="126">
        <f t="shared" si="1"/>
        <v>61</v>
      </c>
      <c r="B126" s="126" t="str">
        <f>RTD("cqg.rtd",,"ContractData",$A$5&amp;A126,"Symbol")</f>
        <v>QOS1N31</v>
      </c>
      <c r="C126" s="127" t="str">
        <f t="shared" si="2"/>
        <v>N31</v>
      </c>
      <c r="D126" s="126" t="str">
        <f>LEFT(C126,1)</f>
        <v>N</v>
      </c>
      <c r="E126" s="126" t="str">
        <f>$E$5&amp;C126</f>
        <v>QON31</v>
      </c>
      <c r="F126" s="126">
        <f>IFERROR(RTD("cqg.rtd", ,"ContractData",E126, "COI"),"")</f>
        <v>0</v>
      </c>
      <c r="G126" s="126">
        <f>IFERROR(RTD("cqg.rtd", ,"ContractData",E126, "POI"),"")</f>
        <v>0</v>
      </c>
      <c r="H126" s="127" t="str">
        <f>LEFT(RIGHT(RTD("cqg.rtd", ,"ContractData",B126, "LongDescription"),3),2)</f>
        <v>31</v>
      </c>
      <c r="I126" s="126">
        <f>IF(D126="F",1,IF(D126="G",2,IF(D126="H",3,IF(D126="J",4,IF(D126="K",5,IF(D126="M",6,IF(D126="N",7,IF(D126="Q",8,IF(D126="U",9,IF(D126="V",10,IF(D126="X",11,IF(D126="Z",12))))))))))))</f>
        <v>7</v>
      </c>
      <c r="J126" s="126" t="str">
        <f>VLOOKUP(I126,$R$6:$T$17,3)</f>
        <v>Q</v>
      </c>
      <c r="K126" s="126" t="str">
        <f>$K$5&amp;J126&amp;RIGHT(H126,2)</f>
        <v>QOQ31</v>
      </c>
      <c r="L126" s="126">
        <f>IF(LEFT(RTD("cqg.rtd", ,"ContractData",K126, "COI"),3)="768","",RTD("cqg.rtd", ,"ContractData",K126, "COI"))</f>
        <v>0</v>
      </c>
      <c r="M126" s="126">
        <f>IF(LEFT(RTD("cqg.rtd", ,"ContractData",K126, "P_OI"),3)="768","",RTD("cqg.rtd", ,"ContractData",K126, "P_OI"))</f>
        <v>0</v>
      </c>
    </row>
    <row r="127" spans="1:13" x14ac:dyDescent="0.25">
      <c r="C127" s="127" t="str">
        <f t="shared" si="2"/>
        <v/>
      </c>
    </row>
    <row r="128" spans="1:13" x14ac:dyDescent="0.25">
      <c r="A128" s="126">
        <f t="shared" si="1"/>
        <v>62</v>
      </c>
      <c r="B128" s="126" t="str">
        <f>RTD("cqg.rtd",,"ContractData",$A$5&amp;A128,"Symbol")</f>
        <v>QOS1Q31</v>
      </c>
      <c r="C128" s="127" t="str">
        <f t="shared" si="2"/>
        <v>Q31</v>
      </c>
      <c r="D128" s="126" t="str">
        <f>LEFT(C128,1)</f>
        <v>Q</v>
      </c>
      <c r="E128" s="126" t="str">
        <f>$E$5&amp;C128</f>
        <v>QOQ31</v>
      </c>
      <c r="F128" s="126">
        <f>IFERROR(RTD("cqg.rtd", ,"ContractData",E128, "COI"),"")</f>
        <v>0</v>
      </c>
      <c r="G128" s="126">
        <f>IFERROR(RTD("cqg.rtd", ,"ContractData",E128, "POI"),"")</f>
        <v>0</v>
      </c>
      <c r="H128" s="127" t="str">
        <f>LEFT(RIGHT(RTD("cqg.rtd", ,"ContractData",B128, "LongDescription"),3),2)</f>
        <v>31</v>
      </c>
      <c r="I128" s="126">
        <f>IF(D128="F",1,IF(D128="G",2,IF(D128="H",3,IF(D128="J",4,IF(D128="K",5,IF(D128="M",6,IF(D128="N",7,IF(D128="Q",8,IF(D128="U",9,IF(D128="V",10,IF(D128="X",11,IF(D128="Z",12))))))))))))</f>
        <v>8</v>
      </c>
      <c r="J128" s="126" t="str">
        <f>VLOOKUP(I128,$R$6:$T$17,3)</f>
        <v>U</v>
      </c>
      <c r="K128" s="126" t="str">
        <f>$K$5&amp;J128&amp;RIGHT(H128,2)</f>
        <v>QOU31</v>
      </c>
      <c r="L128" s="126">
        <f>IF(LEFT(RTD("cqg.rtd", ,"ContractData",K128, "COI"),3)="768","",RTD("cqg.rtd", ,"ContractData",K128, "COI"))</f>
        <v>0</v>
      </c>
      <c r="M128" s="126">
        <f>IF(LEFT(RTD("cqg.rtd", ,"ContractData",K128, "P_OI"),3)="768","",RTD("cqg.rtd", ,"ContractData",K128, "P_OI"))</f>
        <v>0</v>
      </c>
    </row>
    <row r="129" spans="1:13" x14ac:dyDescent="0.25">
      <c r="C129" s="127" t="str">
        <f t="shared" si="2"/>
        <v/>
      </c>
    </row>
    <row r="130" spans="1:13" x14ac:dyDescent="0.25">
      <c r="A130" s="126">
        <f t="shared" si="1"/>
        <v>63</v>
      </c>
      <c r="B130" s="126" t="str">
        <f>RTD("cqg.rtd",,"ContractData",$A$5&amp;A130,"Symbol")</f>
        <v>QOS1U31</v>
      </c>
      <c r="C130" s="127" t="str">
        <f t="shared" si="2"/>
        <v>U31</v>
      </c>
      <c r="D130" s="126" t="str">
        <f>LEFT(C130,1)</f>
        <v>U</v>
      </c>
      <c r="E130" s="126" t="str">
        <f>$E$5&amp;C130</f>
        <v>QOU31</v>
      </c>
      <c r="F130" s="126">
        <f>IFERROR(RTD("cqg.rtd", ,"ContractData",E130, "COI"),"")</f>
        <v>0</v>
      </c>
      <c r="G130" s="126">
        <f>IFERROR(RTD("cqg.rtd", ,"ContractData",E130, "POI"),"")</f>
        <v>0</v>
      </c>
      <c r="H130" s="127" t="str">
        <f>LEFT(RIGHT(RTD("cqg.rtd", ,"ContractData",B130, "LongDescription"),3),2)</f>
        <v>31</v>
      </c>
      <c r="I130" s="126">
        <f>IF(D130="F",1,IF(D130="G",2,IF(D130="H",3,IF(D130="J",4,IF(D130="K",5,IF(D130="M",6,IF(D130="N",7,IF(D130="Q",8,IF(D130="U",9,IF(D130="V",10,IF(D130="X",11,IF(D130="Z",12))))))))))))</f>
        <v>9</v>
      </c>
      <c r="J130" s="126" t="str">
        <f>VLOOKUP(I130,$R$6:$T$17,3)</f>
        <v>V</v>
      </c>
      <c r="K130" s="126" t="str">
        <f>$K$5&amp;J130&amp;RIGHT(H130,2)</f>
        <v>QOV31</v>
      </c>
      <c r="L130" s="126">
        <f>IF(LEFT(RTD("cqg.rtd", ,"ContractData",K130, "COI"),3)="768","",RTD("cqg.rtd", ,"ContractData",K130, "COI"))</f>
        <v>0</v>
      </c>
      <c r="M130" s="126">
        <f>IF(LEFT(RTD("cqg.rtd", ,"ContractData",K130, "P_OI"),3)="768","",RTD("cqg.rtd", ,"ContractData",K130, "P_OI"))</f>
        <v>0</v>
      </c>
    </row>
    <row r="131" spans="1:13" x14ac:dyDescent="0.25">
      <c r="C131" s="127" t="str">
        <f t="shared" si="2"/>
        <v/>
      </c>
    </row>
    <row r="132" spans="1:13" x14ac:dyDescent="0.25">
      <c r="A132" s="126">
        <f t="shared" si="1"/>
        <v>64</v>
      </c>
      <c r="B132" s="126" t="str">
        <f>RTD("cqg.rtd",,"ContractData",$A$5&amp;A132,"Symbol")</f>
        <v>QOS1V31</v>
      </c>
      <c r="C132" s="127" t="str">
        <f t="shared" si="2"/>
        <v>V31</v>
      </c>
      <c r="D132" s="126" t="str">
        <f>LEFT(C132,1)</f>
        <v>V</v>
      </c>
      <c r="E132" s="126" t="str">
        <f>$E$5&amp;C132</f>
        <v>QOV31</v>
      </c>
      <c r="F132" s="126">
        <f>IFERROR(RTD("cqg.rtd", ,"ContractData",E132, "COI"),"")</f>
        <v>0</v>
      </c>
      <c r="G132" s="126">
        <f>IFERROR(RTD("cqg.rtd", ,"ContractData",E132, "POI"),"")</f>
        <v>0</v>
      </c>
      <c r="H132" s="127" t="str">
        <f>LEFT(RIGHT(RTD("cqg.rtd", ,"ContractData",B132, "LongDescription"),3),2)</f>
        <v>31</v>
      </c>
      <c r="I132" s="126">
        <f>IF(D132="F",1,IF(D132="G",2,IF(D132="H",3,IF(D132="J",4,IF(D132="K",5,IF(D132="M",6,IF(D132="N",7,IF(D132="Q",8,IF(D132="U",9,IF(D132="V",10,IF(D132="X",11,IF(D132="Z",12))))))))))))</f>
        <v>10</v>
      </c>
      <c r="J132" s="126" t="str">
        <f>VLOOKUP(I132,$R$6:$T$17,3)</f>
        <v>X</v>
      </c>
      <c r="K132" s="126" t="str">
        <f>$K$5&amp;J132&amp;RIGHT(H132,2)</f>
        <v>QOX31</v>
      </c>
      <c r="L132" s="126">
        <f>IF(LEFT(RTD("cqg.rtd", ,"ContractData",K132, "COI"),3)="768","",RTD("cqg.rtd", ,"ContractData",K132, "COI"))</f>
        <v>0</v>
      </c>
      <c r="M132" s="126">
        <f>IF(LEFT(RTD("cqg.rtd", ,"ContractData",K132, "P_OI"),3)="768","",RTD("cqg.rtd", ,"ContractData",K132, "P_OI"))</f>
        <v>0</v>
      </c>
    </row>
    <row r="133" spans="1:13" x14ac:dyDescent="0.25">
      <c r="C133" s="127" t="str">
        <f t="shared" si="2"/>
        <v/>
      </c>
    </row>
    <row r="134" spans="1:13" x14ac:dyDescent="0.25">
      <c r="A134" s="126">
        <f t="shared" si="1"/>
        <v>65</v>
      </c>
      <c r="B134" s="126" t="str">
        <f>RTD("cqg.rtd",,"ContractData",$A$5&amp;A134,"Symbol")</f>
        <v>QOS1X31</v>
      </c>
      <c r="C134" s="127" t="str">
        <f t="shared" si="2"/>
        <v>X31</v>
      </c>
      <c r="D134" s="126" t="str">
        <f>LEFT(C134,1)</f>
        <v>X</v>
      </c>
      <c r="E134" s="126" t="str">
        <f>$E$5&amp;C134</f>
        <v>QOX31</v>
      </c>
      <c r="F134" s="126">
        <f>IFERROR(RTD("cqg.rtd", ,"ContractData",E134, "COI"),"")</f>
        <v>0</v>
      </c>
      <c r="G134" s="126">
        <f>IFERROR(RTD("cqg.rtd", ,"ContractData",E134, "POI"),"")</f>
        <v>0</v>
      </c>
      <c r="H134" s="127" t="str">
        <f>LEFT(RIGHT(RTD("cqg.rtd", ,"ContractData",B134, "LongDescription"),3),2)</f>
        <v>31</v>
      </c>
      <c r="I134" s="126">
        <f>IF(D134="F",1,IF(D134="G",2,IF(D134="H",3,IF(D134="J",4,IF(D134="K",5,IF(D134="M",6,IF(D134="N",7,IF(D134="Q",8,IF(D134="U",9,IF(D134="V",10,IF(D134="X",11,IF(D134="Z",12))))))))))))</f>
        <v>11</v>
      </c>
      <c r="J134" s="126" t="str">
        <f>VLOOKUP(I134,$R$6:$T$17,3)</f>
        <v>Z</v>
      </c>
      <c r="K134" s="126" t="str">
        <f>$K$5&amp;J134&amp;RIGHT(H134,2)</f>
        <v>QOZ31</v>
      </c>
      <c r="L134" s="126">
        <f>IF(LEFT(RTD("cqg.rtd", ,"ContractData",K134, "COI"),3)="768","",RTD("cqg.rtd", ,"ContractData",K134, "COI"))</f>
        <v>787</v>
      </c>
      <c r="M134" s="126">
        <f>IF(LEFT(RTD("cqg.rtd", ,"ContractData",K134, "P_OI"),3)="768","",RTD("cqg.rtd", ,"ContractData",K134, "P_OI"))</f>
        <v>789</v>
      </c>
    </row>
    <row r="135" spans="1:13" x14ac:dyDescent="0.25">
      <c r="C135" s="127" t="str">
        <f t="shared" si="2"/>
        <v/>
      </c>
    </row>
    <row r="136" spans="1:13" x14ac:dyDescent="0.25">
      <c r="A136" s="126">
        <f t="shared" si="1"/>
        <v>66</v>
      </c>
      <c r="B136" s="126" t="str">
        <f>RTD("cqg.rtd",,"ContractData",$A$5&amp;A136,"Symbol")</f>
        <v>QOS1Z31</v>
      </c>
      <c r="C136" s="127" t="str">
        <f t="shared" ref="C136:C162" si="3">RIGHT(B136,3)</f>
        <v>Z31</v>
      </c>
      <c r="D136" s="126" t="str">
        <f>LEFT(C136,1)</f>
        <v>Z</v>
      </c>
      <c r="E136" s="126" t="str">
        <f>$E$5&amp;C136</f>
        <v>QOZ31</v>
      </c>
      <c r="F136" s="126">
        <f>IFERROR(RTD("cqg.rtd", ,"ContractData",E136, "COI"),"")</f>
        <v>787</v>
      </c>
      <c r="G136" s="126">
        <f>IFERROR(RTD("cqg.rtd", ,"ContractData",E136, "POI"),"")</f>
        <v>789</v>
      </c>
      <c r="H136" s="127" t="str">
        <f>LEFT(RIGHT(RTD("cqg.rtd", ,"ContractData",B136, "LongDescription"),3),2)</f>
        <v>32</v>
      </c>
      <c r="I136" s="126">
        <f>IF(D136="F",1,IF(D136="G",2,IF(D136="H",3,IF(D136="J",4,IF(D136="K",5,IF(D136="M",6,IF(D136="N",7,IF(D136="Q",8,IF(D136="U",9,IF(D136="V",10,IF(D136="X",11,IF(D136="Z",12))))))))))))</f>
        <v>12</v>
      </c>
      <c r="J136" s="126" t="str">
        <f>VLOOKUP(I136,$R$6:$T$17,3)</f>
        <v>F</v>
      </c>
      <c r="K136" s="126" t="str">
        <f>$K$5&amp;J136&amp;RIGHT(H136,2)</f>
        <v>QOF32</v>
      </c>
      <c r="L136" s="126">
        <f>IF(LEFT(RTD("cqg.rtd", ,"ContractData",K136, "COI"),3)="768","",RTD("cqg.rtd", ,"ContractData",K136, "COI"))</f>
        <v>0</v>
      </c>
      <c r="M136" s="126">
        <f>IF(LEFT(RTD("cqg.rtd", ,"ContractData",K136, "P_OI"),3)="768","",RTD("cqg.rtd", ,"ContractData",K136, "P_OI"))</f>
        <v>0</v>
      </c>
    </row>
    <row r="137" spans="1:13" x14ac:dyDescent="0.25">
      <c r="C137" s="127" t="str">
        <f t="shared" si="3"/>
        <v/>
      </c>
    </row>
    <row r="138" spans="1:13" x14ac:dyDescent="0.25">
      <c r="A138" s="126">
        <f t="shared" si="1"/>
        <v>67</v>
      </c>
      <c r="B138" s="126" t="str">
        <f>RTD("cqg.rtd",,"ContractData",$A$5&amp;A138,"Symbol")</f>
        <v>QOS1F32</v>
      </c>
      <c r="C138" s="127" t="str">
        <f t="shared" si="3"/>
        <v>F32</v>
      </c>
      <c r="D138" s="126" t="str">
        <f>LEFT(C138,1)</f>
        <v>F</v>
      </c>
      <c r="E138" s="126" t="str">
        <f>$E$5&amp;C138</f>
        <v>QOF32</v>
      </c>
      <c r="F138" s="126">
        <f>IFERROR(RTD("cqg.rtd", ,"ContractData",E138, "COI"),"")</f>
        <v>0</v>
      </c>
      <c r="G138" s="126">
        <f>IFERROR(RTD("cqg.rtd", ,"ContractData",E138, "POI"),"")</f>
        <v>0</v>
      </c>
      <c r="H138" s="127" t="str">
        <f>LEFT(RIGHT(RTD("cqg.rtd", ,"ContractData",B138, "LongDescription"),3),2)</f>
        <v>32</v>
      </c>
      <c r="I138" s="126">
        <f>IF(D138="F",1,IF(D138="G",2,IF(D138="H",3,IF(D138="J",4,IF(D138="K",5,IF(D138="M",6,IF(D138="N",7,IF(D138="Q",8,IF(D138="U",9,IF(D138="V",10,IF(D138="X",11,IF(D138="Z",12))))))))))))</f>
        <v>1</v>
      </c>
      <c r="J138" s="126" t="str">
        <f>VLOOKUP(I138,$R$6:$T$17,3)</f>
        <v>G</v>
      </c>
      <c r="K138" s="126" t="str">
        <f>$K$5&amp;J138&amp;RIGHT(H138,2)</f>
        <v>QOG32</v>
      </c>
      <c r="L138" s="126">
        <f>IF(LEFT(RTD("cqg.rtd", ,"ContractData",K138, "COI"),3)="768","",RTD("cqg.rtd", ,"ContractData",K138, "COI"))</f>
        <v>0</v>
      </c>
      <c r="M138" s="126">
        <f>IF(LEFT(RTD("cqg.rtd", ,"ContractData",K138, "P_OI"),3)="768","",RTD("cqg.rtd", ,"ContractData",K138, "P_OI"))</f>
        <v>0</v>
      </c>
    </row>
    <row r="139" spans="1:13" x14ac:dyDescent="0.25">
      <c r="C139" s="127" t="str">
        <f t="shared" si="3"/>
        <v/>
      </c>
    </row>
    <row r="140" spans="1:13" x14ac:dyDescent="0.25">
      <c r="A140" s="126">
        <f>A138+1</f>
        <v>68</v>
      </c>
      <c r="B140" s="126" t="str">
        <f>RTD("cqg.rtd",,"ContractData",$A$5&amp;A140,"Symbol")</f>
        <v>QOS1G32</v>
      </c>
      <c r="C140" s="127" t="str">
        <f t="shared" si="3"/>
        <v>G32</v>
      </c>
      <c r="D140" s="126" t="str">
        <f>LEFT(C140,1)</f>
        <v>G</v>
      </c>
      <c r="E140" s="126" t="str">
        <f>$E$5&amp;C140</f>
        <v>QOG32</v>
      </c>
      <c r="F140" s="126">
        <f>IFERROR(RTD("cqg.rtd", ,"ContractData",E140, "COI"),"")</f>
        <v>0</v>
      </c>
      <c r="G140" s="126">
        <f>IFERROR(RTD("cqg.rtd", ,"ContractData",E140, "POI"),"")</f>
        <v>0</v>
      </c>
      <c r="H140" s="127" t="str">
        <f>LEFT(RIGHT(RTD("cqg.rtd", ,"ContractData",B140, "LongDescription"),3),2)</f>
        <v>32</v>
      </c>
      <c r="I140" s="126">
        <f>IF(D140="F",1,IF(D140="G",2,IF(D140="H",3,IF(D140="J",4,IF(D140="K",5,IF(D140="M",6,IF(D140="N",7,IF(D140="Q",8,IF(D140="U",9,IF(D140="V",10,IF(D140="X",11,IF(D140="Z",12))))))))))))</f>
        <v>2</v>
      </c>
      <c r="J140" s="126" t="str">
        <f>VLOOKUP(I140,$R$6:$T$17,3)</f>
        <v>H</v>
      </c>
      <c r="K140" s="126" t="str">
        <f>$K$5&amp;J140&amp;RIGHT(H140,2)</f>
        <v>QOH32</v>
      </c>
      <c r="L140" s="126">
        <f>IF(LEFT(RTD("cqg.rtd", ,"ContractData",K140, "COI"),3)="768","",RTD("cqg.rtd", ,"ContractData",K140, "COI"))</f>
        <v>0</v>
      </c>
      <c r="M140" s="126">
        <f>IF(LEFT(RTD("cqg.rtd", ,"ContractData",K140, "P_OI"),3)="768","",RTD("cqg.rtd", ,"ContractData",K140, "P_OI"))</f>
        <v>0</v>
      </c>
    </row>
    <row r="141" spans="1:13" x14ac:dyDescent="0.25">
      <c r="C141" s="127" t="str">
        <f t="shared" si="3"/>
        <v/>
      </c>
    </row>
    <row r="142" spans="1:13" x14ac:dyDescent="0.25">
      <c r="A142" s="126">
        <f>A140+1</f>
        <v>69</v>
      </c>
      <c r="B142" s="126" t="str">
        <f>RTD("cqg.rtd",,"ContractData",$A$5&amp;A142,"Symbol")</f>
        <v>QOS1H32</v>
      </c>
      <c r="C142" s="127" t="str">
        <f t="shared" si="3"/>
        <v>H32</v>
      </c>
      <c r="D142" s="126" t="str">
        <f>LEFT(C142,1)</f>
        <v>H</v>
      </c>
      <c r="E142" s="126" t="str">
        <f>$E$5&amp;C142</f>
        <v>QOH32</v>
      </c>
      <c r="F142" s="126">
        <f>IFERROR(RTD("cqg.rtd", ,"ContractData",E142, "COI"),"")</f>
        <v>0</v>
      </c>
      <c r="G142" s="126">
        <f>IFERROR(RTD("cqg.rtd", ,"ContractData",E142, "POI"),"")</f>
        <v>0</v>
      </c>
      <c r="H142" s="127" t="str">
        <f>LEFT(RIGHT(RTD("cqg.rtd", ,"ContractData",B142, "LongDescription"),3),2)</f>
        <v>32</v>
      </c>
      <c r="I142" s="126">
        <f>IF(D142="F",1,IF(D142="G",2,IF(D142="H",3,IF(D142="J",4,IF(D142="K",5,IF(D142="M",6,IF(D142="N",7,IF(D142="Q",8,IF(D142="U",9,IF(D142="V",10,IF(D142="X",11,IF(D142="Z",12))))))))))))</f>
        <v>3</v>
      </c>
      <c r="J142" s="126" t="str">
        <f>VLOOKUP(I142,$R$6:$T$17,3)</f>
        <v>J</v>
      </c>
      <c r="K142" s="126" t="str">
        <f>$K$5&amp;J142&amp;RIGHT(H142,2)</f>
        <v>QOJ32</v>
      </c>
      <c r="L142" s="126">
        <f>IF(LEFT(RTD("cqg.rtd", ,"ContractData",K142, "COI"),3)="768","",RTD("cqg.rtd", ,"ContractData",K142, "COI"))</f>
        <v>0</v>
      </c>
      <c r="M142" s="126">
        <f>IF(LEFT(RTD("cqg.rtd", ,"ContractData",K142, "P_OI"),3)="768","",RTD("cqg.rtd", ,"ContractData",K142, "P_OI"))</f>
        <v>0</v>
      </c>
    </row>
    <row r="143" spans="1:13" x14ac:dyDescent="0.25">
      <c r="C143" s="127" t="str">
        <f t="shared" si="3"/>
        <v/>
      </c>
    </row>
    <row r="144" spans="1:13" x14ac:dyDescent="0.25">
      <c r="A144" s="126">
        <f>A142+1</f>
        <v>70</v>
      </c>
      <c r="B144" s="126" t="str">
        <f>RTD("cqg.rtd",,"ContractData",$A$5&amp;A144,"Symbol")</f>
        <v>QOS1J32</v>
      </c>
      <c r="C144" s="127" t="str">
        <f t="shared" si="3"/>
        <v>J32</v>
      </c>
      <c r="D144" s="126" t="str">
        <f>LEFT(C144,1)</f>
        <v>J</v>
      </c>
      <c r="E144" s="126" t="str">
        <f>$E$5&amp;C144</f>
        <v>QOJ32</v>
      </c>
      <c r="F144" s="126">
        <f>IFERROR(RTD("cqg.rtd", ,"ContractData",E144, "COI"),"")</f>
        <v>0</v>
      </c>
      <c r="G144" s="126">
        <f>IFERROR(RTD("cqg.rtd", ,"ContractData",E144, "POI"),"")</f>
        <v>0</v>
      </c>
      <c r="H144" s="127" t="str">
        <f>LEFT(RIGHT(RTD("cqg.rtd", ,"ContractData",B144, "LongDescription"),3),2)</f>
        <v>32</v>
      </c>
      <c r="I144" s="126">
        <f>IF(D144="F",1,IF(D144="G",2,IF(D144="H",3,IF(D144="J",4,IF(D144="K",5,IF(D144="M",6,IF(D144="N",7,IF(D144="Q",8,IF(D144="U",9,IF(D144="V",10,IF(D144="X",11,IF(D144="Z",12))))))))))))</f>
        <v>4</v>
      </c>
      <c r="J144" s="126" t="str">
        <f>VLOOKUP(I144,$R$6:$T$17,3)</f>
        <v>K</v>
      </c>
      <c r="K144" s="126" t="str">
        <f>$K$5&amp;J144&amp;RIGHT(H144,2)</f>
        <v>QOK32</v>
      </c>
      <c r="L144" s="126">
        <f>IF(LEFT(RTD("cqg.rtd", ,"ContractData",K144, "COI"),3)="768","",RTD("cqg.rtd", ,"ContractData",K144, "COI"))</f>
        <v>0</v>
      </c>
      <c r="M144" s="126">
        <f>IF(LEFT(RTD("cqg.rtd", ,"ContractData",K144, "P_OI"),3)="768","",RTD("cqg.rtd", ,"ContractData",K144, "P_OI"))</f>
        <v>0</v>
      </c>
    </row>
    <row r="145" spans="1:13" x14ac:dyDescent="0.25">
      <c r="C145" s="127" t="str">
        <f t="shared" si="3"/>
        <v/>
      </c>
    </row>
    <row r="146" spans="1:13" x14ac:dyDescent="0.25">
      <c r="A146" s="126">
        <f>A144+1</f>
        <v>71</v>
      </c>
      <c r="B146" s="126" t="str">
        <f>RTD("cqg.rtd",,"ContractData",$A$5&amp;A146,"Symbol")</f>
        <v>QOS1K32</v>
      </c>
      <c r="C146" s="127" t="str">
        <f t="shared" si="3"/>
        <v>K32</v>
      </c>
      <c r="D146" s="126" t="str">
        <f>LEFT(C146,1)</f>
        <v>K</v>
      </c>
      <c r="E146" s="126" t="str">
        <f>$E$5&amp;C146</f>
        <v>QOK32</v>
      </c>
      <c r="F146" s="126">
        <f>IFERROR(RTD("cqg.rtd", ,"ContractData",E146, "COI"),"")</f>
        <v>0</v>
      </c>
      <c r="G146" s="126">
        <f>IFERROR(RTD("cqg.rtd", ,"ContractData",E146, "POI"),"")</f>
        <v>0</v>
      </c>
      <c r="H146" s="127" t="str">
        <f>LEFT(RIGHT(RTD("cqg.rtd", ,"ContractData",B146, "LongDescription"),3),2)</f>
        <v>32</v>
      </c>
      <c r="I146" s="126">
        <f>IF(D146="F",1,IF(D146="G",2,IF(D146="H",3,IF(D146="J",4,IF(D146="K",5,IF(D146="M",6,IF(D146="N",7,IF(D146="Q",8,IF(D146="U",9,IF(D146="V",10,IF(D146="X",11,IF(D146="Z",12))))))))))))</f>
        <v>5</v>
      </c>
      <c r="J146" s="126" t="str">
        <f>VLOOKUP(I146,$R$6:$T$17,3)</f>
        <v>M</v>
      </c>
      <c r="K146" s="126" t="str">
        <f>$K$5&amp;J146&amp;RIGHT(H146,2)</f>
        <v>QOM32</v>
      </c>
      <c r="L146" s="126">
        <f>IF(LEFT(RTD("cqg.rtd", ,"ContractData",K146, "COI"),3)="768","",RTD("cqg.rtd", ,"ContractData",K146, "COI"))</f>
        <v>0</v>
      </c>
      <c r="M146" s="126">
        <f>IF(LEFT(RTD("cqg.rtd", ,"ContractData",K146, "P_OI"),3)="768","",RTD("cqg.rtd", ,"ContractData",K146, "P_OI"))</f>
        <v>0</v>
      </c>
    </row>
    <row r="147" spans="1:13" x14ac:dyDescent="0.25">
      <c r="C147" s="127" t="str">
        <f t="shared" si="3"/>
        <v/>
      </c>
    </row>
    <row r="148" spans="1:13" x14ac:dyDescent="0.25">
      <c r="A148" s="126">
        <f>A146+1</f>
        <v>72</v>
      </c>
      <c r="B148" s="126" t="str">
        <f>RTD("cqg.rtd",,"ContractData",$A$5&amp;A148,"Symbol")</f>
        <v>QOS1M32</v>
      </c>
      <c r="C148" s="127" t="str">
        <f t="shared" si="3"/>
        <v>M32</v>
      </c>
      <c r="D148" s="126" t="str">
        <f>LEFT(C148,1)</f>
        <v>M</v>
      </c>
      <c r="E148" s="126" t="str">
        <f>$E$5&amp;C148</f>
        <v>QOM32</v>
      </c>
      <c r="F148" s="126">
        <f>IFERROR(RTD("cqg.rtd", ,"ContractData",E148, "COI"),"")</f>
        <v>0</v>
      </c>
      <c r="G148" s="126">
        <f>IFERROR(RTD("cqg.rtd", ,"ContractData",E148, "POI"),"")</f>
        <v>0</v>
      </c>
      <c r="H148" s="127" t="str">
        <f>LEFT(RIGHT(RTD("cqg.rtd", ,"ContractData",B148, "LongDescription"),3),2)</f>
        <v>32</v>
      </c>
      <c r="I148" s="126">
        <f>IF(D148="F",1,IF(D148="G",2,IF(D148="H",3,IF(D148="J",4,IF(D148="K",5,IF(D148="M",6,IF(D148="N",7,IF(D148="Q",8,IF(D148="U",9,IF(D148="V",10,IF(D148="X",11,IF(D148="Z",12))))))))))))</f>
        <v>6</v>
      </c>
      <c r="J148" s="126" t="str">
        <f>VLOOKUP(I148,$R$6:$T$17,3)</f>
        <v>N</v>
      </c>
      <c r="K148" s="126" t="str">
        <f>$K$5&amp;J148&amp;RIGHT(H148,2)</f>
        <v>QON32</v>
      </c>
      <c r="L148" s="126">
        <f>IF(LEFT(RTD("cqg.rtd", ,"ContractData",K148, "COI"),3)="768","",RTD("cqg.rtd", ,"ContractData",K148, "COI"))</f>
        <v>0</v>
      </c>
      <c r="M148" s="126">
        <f>IF(LEFT(RTD("cqg.rtd", ,"ContractData",K148, "P_OI"),3)="768","",RTD("cqg.rtd", ,"ContractData",K148, "P_OI"))</f>
        <v>0</v>
      </c>
    </row>
    <row r="149" spans="1:13" x14ac:dyDescent="0.25">
      <c r="C149" s="127" t="str">
        <f t="shared" si="3"/>
        <v/>
      </c>
    </row>
    <row r="150" spans="1:13" x14ac:dyDescent="0.25">
      <c r="A150" s="126">
        <f>A148+1</f>
        <v>73</v>
      </c>
      <c r="B150" s="126" t="str">
        <f>RTD("cqg.rtd",,"ContractData",$A$5&amp;A150,"Symbol")</f>
        <v>QOS1N32</v>
      </c>
      <c r="C150" s="127" t="str">
        <f t="shared" si="3"/>
        <v>N32</v>
      </c>
      <c r="D150" s="126" t="str">
        <f>LEFT(C150,1)</f>
        <v>N</v>
      </c>
      <c r="E150" s="126" t="str">
        <f>$E$5&amp;C150</f>
        <v>QON32</v>
      </c>
      <c r="F150" s="126">
        <f>IFERROR(RTD("cqg.rtd", ,"ContractData",E150, "COI"),"")</f>
        <v>0</v>
      </c>
      <c r="G150" s="126">
        <f>IFERROR(RTD("cqg.rtd", ,"ContractData",E150, "POI"),"")</f>
        <v>0</v>
      </c>
      <c r="H150" s="127" t="str">
        <f>LEFT(RIGHT(RTD("cqg.rtd", ,"ContractData",B150, "LongDescription"),3),2)</f>
        <v>32</v>
      </c>
      <c r="I150" s="126">
        <f>IF(D150="F",1,IF(D150="G",2,IF(D150="H",3,IF(D150="J",4,IF(D150="K",5,IF(D150="M",6,IF(D150="N",7,IF(D150="Q",8,IF(D150="U",9,IF(D150="V",10,IF(D150="X",11,IF(D150="Z",12))))))))))))</f>
        <v>7</v>
      </c>
      <c r="J150" s="126" t="str">
        <f>VLOOKUP(I150,$R$6:$T$17,3)</f>
        <v>Q</v>
      </c>
      <c r="K150" s="126" t="str">
        <f>$K$5&amp;J150&amp;RIGHT(H150,2)</f>
        <v>QOQ32</v>
      </c>
      <c r="L150" s="126">
        <f>IF(LEFT(RTD("cqg.rtd", ,"ContractData",K150, "COI"),3)="768","",RTD("cqg.rtd", ,"ContractData",K150, "COI"))</f>
        <v>0</v>
      </c>
      <c r="M150" s="126">
        <f>IF(LEFT(RTD("cqg.rtd", ,"ContractData",K150, "P_OI"),3)="768","",RTD("cqg.rtd", ,"ContractData",K150, "P_OI"))</f>
        <v>0</v>
      </c>
    </row>
    <row r="151" spans="1:13" x14ac:dyDescent="0.25">
      <c r="C151" s="127" t="str">
        <f t="shared" si="3"/>
        <v/>
      </c>
    </row>
    <row r="152" spans="1:13" x14ac:dyDescent="0.25">
      <c r="A152" s="126">
        <f>A150+1</f>
        <v>74</v>
      </c>
      <c r="B152" s="126" t="str">
        <f>RTD("cqg.rtd",,"ContractData",$A$5&amp;A152,"Symbol")</f>
        <v>QOS1Q32</v>
      </c>
      <c r="C152" s="127" t="str">
        <f t="shared" si="3"/>
        <v>Q32</v>
      </c>
      <c r="D152" s="126" t="str">
        <f>LEFT(C152,1)</f>
        <v>Q</v>
      </c>
      <c r="E152" s="126" t="str">
        <f>$E$5&amp;C152</f>
        <v>QOQ32</v>
      </c>
      <c r="F152" s="126">
        <f>IFERROR(RTD("cqg.rtd", ,"ContractData",E152, "COI"),"")</f>
        <v>0</v>
      </c>
      <c r="G152" s="126">
        <f>IFERROR(RTD("cqg.rtd", ,"ContractData",E152, "POI"),"")</f>
        <v>0</v>
      </c>
      <c r="H152" s="127" t="str">
        <f>LEFT(RIGHT(RTD("cqg.rtd", ,"ContractData",B152, "LongDescription"),3),2)</f>
        <v>32</v>
      </c>
      <c r="I152" s="126">
        <f>IF(D152="F",1,IF(D152="G",2,IF(D152="H",3,IF(D152="J",4,IF(D152="K",5,IF(D152="M",6,IF(D152="N",7,IF(D152="Q",8,IF(D152="U",9,IF(D152="V",10,IF(D152="X",11,IF(D152="Z",12))))))))))))</f>
        <v>8</v>
      </c>
      <c r="J152" s="126" t="str">
        <f>VLOOKUP(I152,$R$6:$T$17,3)</f>
        <v>U</v>
      </c>
      <c r="K152" s="126" t="str">
        <f>$K$5&amp;J152&amp;RIGHT(H152,2)</f>
        <v>QOU32</v>
      </c>
      <c r="L152" s="126">
        <f>IF(LEFT(RTD("cqg.rtd", ,"ContractData",K152, "COI"),3)="768","",RTD("cqg.rtd", ,"ContractData",K152, "COI"))</f>
        <v>0</v>
      </c>
      <c r="M152" s="126">
        <f>IF(LEFT(RTD("cqg.rtd", ,"ContractData",K152, "P_OI"),3)="768","",RTD("cqg.rtd", ,"ContractData",K152, "P_OI"))</f>
        <v>0</v>
      </c>
    </row>
    <row r="153" spans="1:13" x14ac:dyDescent="0.25">
      <c r="C153" s="127" t="str">
        <f t="shared" si="3"/>
        <v/>
      </c>
    </row>
    <row r="154" spans="1:13" x14ac:dyDescent="0.25">
      <c r="A154" s="126">
        <f>A152+1</f>
        <v>75</v>
      </c>
      <c r="B154" s="126" t="str">
        <f>RTD("cqg.rtd",,"ContractData",$A$5&amp;A154,"Symbol")</f>
        <v>QOS1U32</v>
      </c>
      <c r="C154" s="127" t="str">
        <f t="shared" si="3"/>
        <v>U32</v>
      </c>
      <c r="D154" s="126" t="str">
        <f>LEFT(C154,1)</f>
        <v>U</v>
      </c>
      <c r="E154" s="126" t="str">
        <f>$E$5&amp;C154</f>
        <v>QOU32</v>
      </c>
      <c r="F154" s="126">
        <f>IFERROR(RTD("cqg.rtd", ,"ContractData",E154, "COI"),"")</f>
        <v>0</v>
      </c>
      <c r="G154" s="126">
        <f>IFERROR(RTD("cqg.rtd", ,"ContractData",E154, "POI"),"")</f>
        <v>0</v>
      </c>
      <c r="H154" s="127" t="str">
        <f>LEFT(RIGHT(RTD("cqg.rtd", ,"ContractData",B154, "LongDescription"),3),2)</f>
        <v>32</v>
      </c>
      <c r="I154" s="126">
        <f>IF(D154="F",1,IF(D154="G",2,IF(D154="H",3,IF(D154="J",4,IF(D154="K",5,IF(D154="M",6,IF(D154="N",7,IF(D154="Q",8,IF(D154="U",9,IF(D154="V",10,IF(D154="X",11,IF(D154="Z",12))))))))))))</f>
        <v>9</v>
      </c>
      <c r="J154" s="126" t="str">
        <f>VLOOKUP(I154,$R$6:$T$17,3)</f>
        <v>V</v>
      </c>
      <c r="K154" s="126" t="str">
        <f>$K$5&amp;J154&amp;RIGHT(H154,2)</f>
        <v>QOV32</v>
      </c>
      <c r="L154" s="126">
        <f>IF(LEFT(RTD("cqg.rtd", ,"ContractData",K154, "COI"),3)="768","",RTD("cqg.rtd", ,"ContractData",K154, "COI"))</f>
        <v>0</v>
      </c>
      <c r="M154" s="126">
        <f>IF(LEFT(RTD("cqg.rtd", ,"ContractData",K154, "P_OI"),3)="768","",RTD("cqg.rtd", ,"ContractData",K154, "P_OI"))</f>
        <v>0</v>
      </c>
    </row>
    <row r="155" spans="1:13" x14ac:dyDescent="0.25">
      <c r="C155" s="127" t="str">
        <f t="shared" si="3"/>
        <v/>
      </c>
    </row>
    <row r="156" spans="1:13" x14ac:dyDescent="0.25">
      <c r="A156" s="126">
        <f>A154+1</f>
        <v>76</v>
      </c>
      <c r="B156" s="126" t="str">
        <f>RTD("cqg.rtd",,"ContractData",$A$5&amp;A156,"Symbol")</f>
        <v>QOS1V32</v>
      </c>
      <c r="C156" s="127" t="str">
        <f t="shared" si="3"/>
        <v>V32</v>
      </c>
      <c r="D156" s="126" t="str">
        <f>LEFT(C156,1)</f>
        <v>V</v>
      </c>
      <c r="E156" s="126" t="str">
        <f>$E$5&amp;C156</f>
        <v>QOV32</v>
      </c>
      <c r="F156" s="126">
        <f>IFERROR(RTD("cqg.rtd", ,"ContractData",E156, "COI"),"")</f>
        <v>0</v>
      </c>
      <c r="G156" s="126">
        <f>IFERROR(RTD("cqg.rtd", ,"ContractData",E156, "POI"),"")</f>
        <v>0</v>
      </c>
      <c r="H156" s="127" t="str">
        <f>LEFT(RIGHT(RTD("cqg.rtd", ,"ContractData",B156, "LongDescription"),3),2)</f>
        <v>32</v>
      </c>
      <c r="I156" s="126">
        <f>IF(D156="F",1,IF(D156="G",2,IF(D156="H",3,IF(D156="J",4,IF(D156="K",5,IF(D156="M",6,IF(D156="N",7,IF(D156="Q",8,IF(D156="U",9,IF(D156="V",10,IF(D156="X",11,IF(D156="Z",12))))))))))))</f>
        <v>10</v>
      </c>
      <c r="J156" s="126" t="str">
        <f>VLOOKUP(I156,$R$6:$T$17,3)</f>
        <v>X</v>
      </c>
      <c r="K156" s="126" t="str">
        <f>$K$5&amp;J156&amp;RIGHT(H156,2)</f>
        <v>QOX32</v>
      </c>
      <c r="L156" s="126">
        <f>IF(LEFT(RTD("cqg.rtd", ,"ContractData",K156, "COI"),3)="768","",RTD("cqg.rtd", ,"ContractData",K156, "COI"))</f>
        <v>0</v>
      </c>
      <c r="M156" s="126">
        <f>IF(LEFT(RTD("cqg.rtd", ,"ContractData",K156, "P_OI"),3)="768","",RTD("cqg.rtd", ,"ContractData",K156, "P_OI"))</f>
        <v>0</v>
      </c>
    </row>
    <row r="157" spans="1:13" x14ac:dyDescent="0.25">
      <c r="C157" s="127" t="str">
        <f t="shared" si="3"/>
        <v/>
      </c>
    </row>
    <row r="158" spans="1:13" x14ac:dyDescent="0.25">
      <c r="A158" s="126">
        <f>A156+1</f>
        <v>77</v>
      </c>
      <c r="B158" s="126" t="str">
        <f>RTD("cqg.rtd",,"ContractData",$A$5&amp;A158,"Symbol")</f>
        <v>QOS1X32</v>
      </c>
      <c r="C158" s="127" t="str">
        <f t="shared" si="3"/>
        <v>X32</v>
      </c>
      <c r="D158" s="126" t="str">
        <f>LEFT(C158,1)</f>
        <v>X</v>
      </c>
      <c r="E158" s="126" t="str">
        <f>$E$5&amp;C158</f>
        <v>QOX32</v>
      </c>
      <c r="F158" s="126">
        <f>IFERROR(RTD("cqg.rtd", ,"ContractData",E158, "COI"),"")</f>
        <v>0</v>
      </c>
      <c r="G158" s="126">
        <f>IFERROR(RTD("cqg.rtd", ,"ContractData",E158, "POI"),"")</f>
        <v>0</v>
      </c>
      <c r="H158" s="127" t="str">
        <f>LEFT(RIGHT(RTD("cqg.rtd", ,"ContractData",B158, "LongDescription"),3),2)</f>
        <v>32</v>
      </c>
      <c r="I158" s="126">
        <f>IF(D158="F",1,IF(D158="G",2,IF(D158="H",3,IF(D158="J",4,IF(D158="K",5,IF(D158="M",6,IF(D158="N",7,IF(D158="Q",8,IF(D158="U",9,IF(D158="V",10,IF(D158="X",11,IF(D158="Z",12))))))))))))</f>
        <v>11</v>
      </c>
      <c r="J158" s="126" t="str">
        <f>VLOOKUP(I158,$R$6:$T$17,3)</f>
        <v>Z</v>
      </c>
      <c r="K158" s="126" t="str">
        <f>$K$5&amp;J158&amp;RIGHT(H158,2)</f>
        <v>QOZ32</v>
      </c>
      <c r="L158" s="126">
        <f>IF(LEFT(RTD("cqg.rtd", ,"ContractData",K158, "COI"),3)="768","",RTD("cqg.rtd", ,"ContractData",K158, "COI"))</f>
        <v>6</v>
      </c>
      <c r="M158" s="126">
        <f>IF(LEFT(RTD("cqg.rtd", ,"ContractData",K158, "P_OI"),3)="768","",RTD("cqg.rtd", ,"ContractData",K158, "P_OI"))</f>
        <v>6</v>
      </c>
    </row>
    <row r="159" spans="1:13" x14ac:dyDescent="0.25">
      <c r="C159" s="127" t="str">
        <f t="shared" si="3"/>
        <v/>
      </c>
    </row>
    <row r="160" spans="1:13" x14ac:dyDescent="0.25">
      <c r="A160" s="126">
        <f>A158+1</f>
        <v>78</v>
      </c>
      <c r="B160" s="126" t="str">
        <f>RTD("cqg.rtd",,"ContractData",$A$5&amp;A160,"Symbol")</f>
        <v>QOS1Z32</v>
      </c>
      <c r="C160" s="127" t="str">
        <f t="shared" si="3"/>
        <v>Z32</v>
      </c>
      <c r="D160" s="126" t="str">
        <f>LEFT(C160,1)</f>
        <v>Z</v>
      </c>
      <c r="E160" s="126" t="str">
        <f>$E$5&amp;C160</f>
        <v>QOZ32</v>
      </c>
      <c r="F160" s="126">
        <f>IFERROR(RTD("cqg.rtd", ,"ContractData",E160, "COI"),"")</f>
        <v>6</v>
      </c>
      <c r="G160" s="126">
        <f>IFERROR(RTD("cqg.rtd", ,"ContractData",E160, "POI"),"")</f>
        <v>6</v>
      </c>
      <c r="H160" s="127" t="str">
        <f>LEFT(RIGHT(RTD("cqg.rtd", ,"ContractData",B160, "LongDescription"),3),2)</f>
        <v>33</v>
      </c>
      <c r="I160" s="126">
        <f>IF(D160="F",1,IF(D160="G",2,IF(D160="H",3,IF(D160="J",4,IF(D160="K",5,IF(D160="M",6,IF(D160="N",7,IF(D160="Q",8,IF(D160="U",9,IF(D160="V",10,IF(D160="X",11,IF(D160="Z",12))))))))))))</f>
        <v>12</v>
      </c>
      <c r="J160" s="126" t="str">
        <f>VLOOKUP(I160,$R$6:$T$17,3)</f>
        <v>F</v>
      </c>
      <c r="K160" s="126" t="str">
        <f>$K$5&amp;J160&amp;RIGHT(H160,2)</f>
        <v>QOF33</v>
      </c>
      <c r="L160" s="126">
        <f>IF(LEFT(RTD("cqg.rtd", ,"ContractData",K160, "COI"),3)="768","",RTD("cqg.rtd", ,"ContractData",K160, "COI"))</f>
        <v>0</v>
      </c>
      <c r="M160" s="126">
        <f>IF(LEFT(RTD("cqg.rtd", ,"ContractData",K160, "P_OI"),3)="768","",RTD("cqg.rtd", ,"ContractData",K160, "P_OI"))</f>
        <v>0</v>
      </c>
    </row>
    <row r="161" spans="1:13" x14ac:dyDescent="0.25">
      <c r="C161" s="127" t="str">
        <f t="shared" si="3"/>
        <v/>
      </c>
    </row>
    <row r="162" spans="1:13" x14ac:dyDescent="0.25">
      <c r="A162" s="126">
        <f>A160+1</f>
        <v>79</v>
      </c>
      <c r="B162" s="126" t="str">
        <f>RTD("cqg.rtd",,"ContractData",$A$5&amp;A162,"Symbol")</f>
        <v>QOS1F33</v>
      </c>
      <c r="C162" s="127" t="str">
        <f t="shared" si="3"/>
        <v>F33</v>
      </c>
      <c r="D162" s="126" t="str">
        <f>LEFT(C162,1)</f>
        <v>F</v>
      </c>
      <c r="E162" s="126" t="str">
        <f>$E$5&amp;C162</f>
        <v>QOF33</v>
      </c>
      <c r="F162" s="126">
        <f>IFERROR(RTD("cqg.rtd", ,"ContractData",E162, "COI"),"")</f>
        <v>0</v>
      </c>
      <c r="G162" s="126">
        <f>IFERROR(RTD("cqg.rtd", ,"ContractData",E162, "POI"),"")</f>
        <v>0</v>
      </c>
      <c r="H162" s="127" t="str">
        <f>LEFT(RIGHT(RTD("cqg.rtd", ,"ContractData",B162, "LongDescription"),3),2)</f>
        <v>33</v>
      </c>
      <c r="I162" s="126">
        <f>IF(D162="F",1,IF(D162="G",2,IF(D162="H",3,IF(D162="J",4,IF(D162="K",5,IF(D162="M",6,IF(D162="N",7,IF(D162="Q",8,IF(D162="U",9,IF(D162="V",10,IF(D162="X",11,IF(D162="Z",12))))))))))))</f>
        <v>1</v>
      </c>
      <c r="J162" s="126" t="str">
        <f>VLOOKUP(I162,$R$6:$T$17,3)</f>
        <v>G</v>
      </c>
      <c r="K162" s="126" t="str">
        <f>$K$5&amp;J162&amp;RIGHT(H162,2)</f>
        <v>QOG33</v>
      </c>
      <c r="L162" s="126">
        <f>IF(LEFT(RTD("cqg.rtd", ,"ContractData",K162, "COI"),3)="768","",RTD("cqg.rtd", ,"ContractData",K162, "COI"))</f>
        <v>0</v>
      </c>
      <c r="M162" s="126">
        <f>IF(LEFT(RTD("cqg.rtd", ,"ContractData",K162, "P_OI"),3)="768","",RTD("cqg.rtd", ,"ContractData",K162, "P_OI"))</f>
        <v>0</v>
      </c>
    </row>
  </sheetData>
  <sheetProtection algorithmName="SHA-512" hashValue="s7v3zx0kzthlRH+pSfLQdUNfmmDmevyieIAQrNIgoF9I/dMiSTI4xl+Yc7B3DtxM1IZzQbyqhXUhgf+If7YI7w==" saltValue="/bAVRwiTUpn0FNRWqmteM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Contracts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2026-05-14T16:08:48Z</dcterms:modified>
</cp:coreProperties>
</file>