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esktop/Work Spaces/LME Symbols for CQG One/"/>
    </mc:Choice>
  </mc:AlternateContent>
  <xr:revisionPtr revIDLastSave="1" documentId="13_ncr:1_{02122560-5683-4C95-A10B-CEBFB3F02128}" xr6:coauthVersionLast="47" xr6:coauthVersionMax="47" xr10:uidLastSave="{ED71D478-B140-4562-B60D-1AE55BDB485F}"/>
  <bookViews>
    <workbookView xWindow="-120" yWindow="-120" windowWidth="29040" windowHeight="15720" activeTab="5" xr2:uid="{00000000-000D-0000-FFFF-FFFF00000000}"/>
  </bookViews>
  <sheets>
    <sheet name="Aluminium" sheetId="1" r:id="rId1"/>
    <sheet name="Copper" sheetId="11" r:id="rId2"/>
    <sheet name="Lead" sheetId="10" r:id="rId3"/>
    <sheet name="Nickel" sheetId="9" r:id="rId4"/>
    <sheet name="Tin" sheetId="8" r:id="rId5"/>
    <sheet name="Zinc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7" l="1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K2" i="7"/>
  <c r="A2" i="7"/>
  <c r="C2" i="7" s="1"/>
  <c r="C27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K2" i="8"/>
  <c r="A2" i="8"/>
  <c r="A4" i="8" s="1"/>
  <c r="C27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K2" i="9"/>
  <c r="A2" i="9"/>
  <c r="A3" i="9" s="1"/>
  <c r="C27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K2" i="10"/>
  <c r="A2" i="10"/>
  <c r="C27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K2" i="11"/>
  <c r="A2" i="11"/>
  <c r="C2" i="11" s="1"/>
  <c r="C27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A2" i="1"/>
  <c r="A3" i="1" s="1"/>
  <c r="A3" i="7" l="1"/>
  <c r="A4" i="7"/>
  <c r="B2" i="9"/>
  <c r="B3" i="9" s="1"/>
  <c r="B4" i="9" s="1"/>
  <c r="B2" i="7"/>
  <c r="B3" i="7" s="1"/>
  <c r="A4" i="1"/>
  <c r="A3" i="10"/>
  <c r="C2" i="10"/>
  <c r="A4" i="10"/>
  <c r="B2" i="10"/>
  <c r="C2" i="1"/>
  <c r="B2" i="1"/>
  <c r="A3" i="11"/>
  <c r="A4" i="11"/>
  <c r="B2" i="11"/>
  <c r="C2" i="9"/>
  <c r="A4" i="9"/>
  <c r="B2" i="8"/>
  <c r="A3" i="8"/>
  <c r="C2" i="8"/>
  <c r="C3" i="9" l="1"/>
  <c r="F2" i="9" s="1"/>
  <c r="D27" i="9"/>
  <c r="D2" i="9" s="1"/>
  <c r="D27" i="7"/>
  <c r="D2" i="7" s="1"/>
  <c r="C3" i="7"/>
  <c r="F2" i="7" s="1"/>
  <c r="C3" i="1"/>
  <c r="B3" i="1"/>
  <c r="B3" i="8"/>
  <c r="C3" i="8"/>
  <c r="D27" i="1"/>
  <c r="D2" i="1" s="1"/>
  <c r="B5" i="9"/>
  <c r="C3" i="11"/>
  <c r="B3" i="11"/>
  <c r="B3" i="10"/>
  <c r="C3" i="10"/>
  <c r="D27" i="10"/>
  <c r="D2" i="10" s="1"/>
  <c r="D27" i="8"/>
  <c r="D2" i="8" s="1"/>
  <c r="B4" i="7"/>
  <c r="D27" i="11"/>
  <c r="D2" i="11" s="1"/>
  <c r="C4" i="9" l="1"/>
  <c r="F3" i="9" s="1"/>
  <c r="E3" i="9" s="1"/>
  <c r="H3" i="9" s="1"/>
  <c r="I3" i="9" s="1"/>
  <c r="E2" i="9"/>
  <c r="G2" i="9" s="1"/>
  <c r="C4" i="7"/>
  <c r="C5" i="7" s="1"/>
  <c r="E2" i="7"/>
  <c r="G2" i="7" s="1"/>
  <c r="F2" i="11"/>
  <c r="E2" i="11" s="1"/>
  <c r="F2" i="8"/>
  <c r="E2" i="8" s="1"/>
  <c r="F2" i="10"/>
  <c r="E2" i="10" s="1"/>
  <c r="B5" i="7"/>
  <c r="C4" i="11"/>
  <c r="B4" i="11"/>
  <c r="C4" i="10"/>
  <c r="B4" i="10"/>
  <c r="B6" i="9"/>
  <c r="B4" i="1"/>
  <c r="C4" i="1"/>
  <c r="C4" i="8"/>
  <c r="B4" i="8"/>
  <c r="F2" i="1"/>
  <c r="E2" i="1" s="1"/>
  <c r="H2" i="9" l="1"/>
  <c r="I2" i="9" s="1"/>
  <c r="J2" i="9"/>
  <c r="C5" i="9"/>
  <c r="F4" i="9" s="1"/>
  <c r="E4" i="9" s="1"/>
  <c r="J4" i="9" s="1"/>
  <c r="F3" i="7"/>
  <c r="E3" i="7" s="1"/>
  <c r="H3" i="7" s="1"/>
  <c r="I3" i="7" s="1"/>
  <c r="G3" i="9"/>
  <c r="J3" i="9"/>
  <c r="J2" i="7"/>
  <c r="H2" i="7"/>
  <c r="I2" i="7" s="1"/>
  <c r="F3" i="1"/>
  <c r="E3" i="1" s="1"/>
  <c r="H3" i="1" s="1"/>
  <c r="I3" i="1" s="1"/>
  <c r="F3" i="10"/>
  <c r="E3" i="10" s="1"/>
  <c r="H3" i="10" s="1"/>
  <c r="I3" i="10" s="1"/>
  <c r="G2" i="1"/>
  <c r="H2" i="1"/>
  <c r="I2" i="1" s="1"/>
  <c r="J2" i="1"/>
  <c r="C5" i="10"/>
  <c r="B5" i="10"/>
  <c r="G2" i="11"/>
  <c r="H2" i="11"/>
  <c r="I2" i="11" s="1"/>
  <c r="J2" i="11"/>
  <c r="C5" i="11"/>
  <c r="B5" i="11"/>
  <c r="F3" i="8"/>
  <c r="E3" i="8" s="1"/>
  <c r="G2" i="10"/>
  <c r="J2" i="10"/>
  <c r="H2" i="10"/>
  <c r="I2" i="10" s="1"/>
  <c r="B6" i="7"/>
  <c r="C6" i="7"/>
  <c r="B5" i="8"/>
  <c r="C5" i="8"/>
  <c r="C5" i="1"/>
  <c r="B5" i="1"/>
  <c r="G2" i="8"/>
  <c r="H2" i="8"/>
  <c r="I2" i="8" s="1"/>
  <c r="J2" i="8"/>
  <c r="F4" i="7"/>
  <c r="E4" i="7" s="1"/>
  <c r="F3" i="11"/>
  <c r="E3" i="11" s="1"/>
  <c r="B7" i="9"/>
  <c r="C6" i="9" l="1"/>
  <c r="C7" i="9" s="1"/>
  <c r="F6" i="9" s="1"/>
  <c r="E6" i="9" s="1"/>
  <c r="H6" i="9" s="1"/>
  <c r="I6" i="9" s="1"/>
  <c r="G4" i="9"/>
  <c r="L2" i="9"/>
  <c r="H4" i="9"/>
  <c r="I4" i="9" s="1"/>
  <c r="L2" i="7"/>
  <c r="J3" i="7"/>
  <c r="G3" i="7"/>
  <c r="L3" i="9"/>
  <c r="G3" i="1"/>
  <c r="J3" i="1"/>
  <c r="G3" i="10"/>
  <c r="J3" i="10"/>
  <c r="L2" i="8"/>
  <c r="F5" i="7"/>
  <c r="E5" i="7" s="1"/>
  <c r="J5" i="7" s="1"/>
  <c r="J3" i="8"/>
  <c r="H3" i="8"/>
  <c r="I3" i="8" s="1"/>
  <c r="G3" i="8"/>
  <c r="C6" i="1"/>
  <c r="B6" i="1"/>
  <c r="B6" i="11"/>
  <c r="C6" i="11"/>
  <c r="F4" i="11"/>
  <c r="E4" i="11" s="1"/>
  <c r="F4" i="8"/>
  <c r="E4" i="8" s="1"/>
  <c r="J3" i="11"/>
  <c r="H3" i="11"/>
  <c r="I3" i="11" s="1"/>
  <c r="G3" i="11"/>
  <c r="L2" i="1"/>
  <c r="F4" i="1"/>
  <c r="E4" i="1" s="1"/>
  <c r="C6" i="8"/>
  <c r="B6" i="8"/>
  <c r="J4" i="7"/>
  <c r="H4" i="7"/>
  <c r="I4" i="7" s="1"/>
  <c r="G4" i="7"/>
  <c r="L2" i="11"/>
  <c r="C6" i="10"/>
  <c r="B6" i="10"/>
  <c r="L2" i="10"/>
  <c r="B8" i="9"/>
  <c r="B7" i="7"/>
  <c r="C7" i="7"/>
  <c r="F4" i="10"/>
  <c r="E4" i="10" s="1"/>
  <c r="L29" i="7"/>
  <c r="O2" i="10"/>
  <c r="R2" i="11"/>
  <c r="R3" i="9"/>
  <c r="N2" i="9"/>
  <c r="R2" i="10"/>
  <c r="P2" i="9"/>
  <c r="P2" i="10"/>
  <c r="Q2" i="10"/>
  <c r="R2" i="1"/>
  <c r="R2" i="7"/>
  <c r="Q2" i="7"/>
  <c r="N2" i="7"/>
  <c r="P2" i="11"/>
  <c r="P2" i="1"/>
  <c r="N2" i="10"/>
  <c r="Q2" i="11"/>
  <c r="O2" i="9"/>
  <c r="R2" i="8"/>
  <c r="P2" i="8"/>
  <c r="M2" i="9"/>
  <c r="N2" i="11"/>
  <c r="O2" i="1"/>
  <c r="M2" i="10"/>
  <c r="O2" i="11"/>
  <c r="M3" i="9"/>
  <c r="Q3" i="9"/>
  <c r="P3" i="9"/>
  <c r="N2" i="8"/>
  <c r="O3" i="9"/>
  <c r="N2" i="1"/>
  <c r="R2" i="9"/>
  <c r="O2" i="8"/>
  <c r="N3" i="9"/>
  <c r="Q2" i="1"/>
  <c r="Q2" i="9"/>
  <c r="P2" i="7"/>
  <c r="Q2" i="8"/>
  <c r="O2" i="7"/>
  <c r="M2" i="11"/>
  <c r="M2" i="7"/>
  <c r="M2" i="1"/>
  <c r="M2" i="8"/>
  <c r="C8" i="9" l="1"/>
  <c r="C9" i="9" s="1"/>
  <c r="F5" i="9"/>
  <c r="E5" i="9" s="1"/>
  <c r="H5" i="9" s="1"/>
  <c r="I5" i="9" s="1"/>
  <c r="L4" i="9"/>
  <c r="L3" i="7"/>
  <c r="L3" i="1"/>
  <c r="G5" i="7"/>
  <c r="H5" i="7"/>
  <c r="I5" i="7" s="1"/>
  <c r="L3" i="10"/>
  <c r="J6" i="9"/>
  <c r="G6" i="9"/>
  <c r="L4" i="7"/>
  <c r="F5" i="8"/>
  <c r="E5" i="8" s="1"/>
  <c r="H5" i="8" s="1"/>
  <c r="I5" i="8" s="1"/>
  <c r="F6" i="7"/>
  <c r="E6" i="7" s="1"/>
  <c r="H6" i="7" s="1"/>
  <c r="I6" i="7" s="1"/>
  <c r="F5" i="10"/>
  <c r="E5" i="10" s="1"/>
  <c r="C7" i="8"/>
  <c r="B7" i="8"/>
  <c r="L3" i="11"/>
  <c r="F5" i="1"/>
  <c r="E5" i="1" s="1"/>
  <c r="H4" i="10"/>
  <c r="I4" i="10" s="1"/>
  <c r="G4" i="10"/>
  <c r="J4" i="10"/>
  <c r="H4" i="1"/>
  <c r="I4" i="1" s="1"/>
  <c r="J4" i="1"/>
  <c r="G4" i="1"/>
  <c r="C7" i="10"/>
  <c r="B7" i="10"/>
  <c r="J4" i="11"/>
  <c r="H4" i="11"/>
  <c r="I4" i="11" s="1"/>
  <c r="G4" i="11"/>
  <c r="L3" i="8"/>
  <c r="C7" i="1"/>
  <c r="B7" i="1"/>
  <c r="J4" i="8"/>
  <c r="H4" i="8"/>
  <c r="I4" i="8" s="1"/>
  <c r="G4" i="8"/>
  <c r="C8" i="7"/>
  <c r="B8" i="7"/>
  <c r="B9" i="9"/>
  <c r="F5" i="11"/>
  <c r="E5" i="11" s="1"/>
  <c r="C7" i="11"/>
  <c r="B7" i="11"/>
  <c r="Q4" i="9"/>
  <c r="R4" i="9"/>
  <c r="R3" i="10"/>
  <c r="O3" i="1"/>
  <c r="O3" i="7"/>
  <c r="M4" i="9"/>
  <c r="R4" i="7"/>
  <c r="O3" i="10"/>
  <c r="Q3" i="8"/>
  <c r="Q3" i="1"/>
  <c r="M4" i="7"/>
  <c r="O4" i="9"/>
  <c r="M3" i="8"/>
  <c r="R3" i="8"/>
  <c r="M3" i="1"/>
  <c r="N4" i="9"/>
  <c r="P4" i="9"/>
  <c r="O3" i="8"/>
  <c r="R3" i="7"/>
  <c r="N4" i="7"/>
  <c r="P3" i="7"/>
  <c r="P3" i="8"/>
  <c r="P3" i="11"/>
  <c r="P3" i="10"/>
  <c r="Q3" i="11"/>
  <c r="O4" i="7"/>
  <c r="P4" i="7"/>
  <c r="N3" i="10"/>
  <c r="Q3" i="10"/>
  <c r="O3" i="11"/>
  <c r="P3" i="1"/>
  <c r="M3" i="7"/>
  <c r="R3" i="1"/>
  <c r="N3" i="8"/>
  <c r="Q3" i="7"/>
  <c r="M3" i="11"/>
  <c r="R3" i="11"/>
  <c r="N3" i="1"/>
  <c r="N3" i="7"/>
  <c r="N3" i="11"/>
  <c r="M3" i="10"/>
  <c r="Q4" i="7"/>
  <c r="J5" i="9" l="1"/>
  <c r="F7" i="9"/>
  <c r="E7" i="9" s="1"/>
  <c r="J7" i="9" s="1"/>
  <c r="G5" i="9"/>
  <c r="L5" i="7"/>
  <c r="L6" i="9"/>
  <c r="J6" i="7"/>
  <c r="G6" i="7"/>
  <c r="J5" i="8"/>
  <c r="L4" i="11"/>
  <c r="G5" i="8"/>
  <c r="L4" i="8"/>
  <c r="F6" i="10"/>
  <c r="E6" i="10" s="1"/>
  <c r="G6" i="10" s="1"/>
  <c r="L4" i="1"/>
  <c r="F6" i="1"/>
  <c r="E6" i="1" s="1"/>
  <c r="G6" i="1" s="1"/>
  <c r="F7" i="7"/>
  <c r="E7" i="7" s="1"/>
  <c r="J7" i="7" s="1"/>
  <c r="J5" i="1"/>
  <c r="H5" i="1"/>
  <c r="I5" i="1" s="1"/>
  <c r="G5" i="1"/>
  <c r="L4" i="10"/>
  <c r="B9" i="7"/>
  <c r="C9" i="7"/>
  <c r="F6" i="8"/>
  <c r="E6" i="8" s="1"/>
  <c r="J5" i="10"/>
  <c r="H5" i="10"/>
  <c r="I5" i="10" s="1"/>
  <c r="G5" i="10"/>
  <c r="B8" i="8"/>
  <c r="C8" i="8"/>
  <c r="C10" i="9"/>
  <c r="B10" i="9"/>
  <c r="F8" i="9"/>
  <c r="E8" i="9" s="1"/>
  <c r="B8" i="11"/>
  <c r="C8" i="11"/>
  <c r="F6" i="11"/>
  <c r="E6" i="11" s="1"/>
  <c r="J5" i="11"/>
  <c r="H5" i="11"/>
  <c r="I5" i="11" s="1"/>
  <c r="G5" i="11"/>
  <c r="C8" i="1"/>
  <c r="B8" i="1"/>
  <c r="C8" i="10"/>
  <c r="B8" i="10"/>
  <c r="R4" i="10"/>
  <c r="N4" i="11"/>
  <c r="R4" i="8"/>
  <c r="M5" i="7"/>
  <c r="M4" i="11"/>
  <c r="M4" i="1"/>
  <c r="O5" i="7"/>
  <c r="N4" i="10"/>
  <c r="O4" i="10"/>
  <c r="N6" i="9"/>
  <c r="P4" i="11"/>
  <c r="M4" i="8"/>
  <c r="O4" i="11"/>
  <c r="P4" i="8"/>
  <c r="Q4" i="10"/>
  <c r="N4" i="1"/>
  <c r="M4" i="10"/>
  <c r="O4" i="1"/>
  <c r="N5" i="7"/>
  <c r="Q6" i="9"/>
  <c r="N4" i="8"/>
  <c r="Q4" i="11"/>
  <c r="O6" i="9"/>
  <c r="O4" i="8"/>
  <c r="Q4" i="8"/>
  <c r="R6" i="9"/>
  <c r="P5" i="7"/>
  <c r="Q5" i="7"/>
  <c r="P4" i="1"/>
  <c r="R4" i="1"/>
  <c r="R5" i="7"/>
  <c r="P4" i="10"/>
  <c r="R4" i="11"/>
  <c r="M6" i="9"/>
  <c r="P6" i="9"/>
  <c r="Q4" i="1"/>
  <c r="L5" i="9" l="1"/>
  <c r="G7" i="9"/>
  <c r="H7" i="9"/>
  <c r="I7" i="9" s="1"/>
  <c r="L6" i="7"/>
  <c r="G7" i="7"/>
  <c r="L5" i="8"/>
  <c r="H7" i="7"/>
  <c r="I7" i="7" s="1"/>
  <c r="F7" i="8"/>
  <c r="E7" i="8" s="1"/>
  <c r="G7" i="8" s="1"/>
  <c r="J6" i="10"/>
  <c r="H6" i="10"/>
  <c r="I6" i="10" s="1"/>
  <c r="L5" i="1"/>
  <c r="F7" i="11"/>
  <c r="E7" i="11" s="1"/>
  <c r="G7" i="11" s="1"/>
  <c r="L5" i="10"/>
  <c r="H6" i="1"/>
  <c r="I6" i="1" s="1"/>
  <c r="F7" i="1"/>
  <c r="E7" i="1" s="1"/>
  <c r="G7" i="1" s="1"/>
  <c r="L5" i="11"/>
  <c r="J6" i="1"/>
  <c r="F8" i="7"/>
  <c r="E8" i="7" s="1"/>
  <c r="J8" i="7" s="1"/>
  <c r="H6" i="8"/>
  <c r="I6" i="8" s="1"/>
  <c r="J6" i="8"/>
  <c r="G6" i="8"/>
  <c r="F9" i="9"/>
  <c r="E9" i="9" s="1"/>
  <c r="F7" i="10"/>
  <c r="E7" i="10" s="1"/>
  <c r="C9" i="8"/>
  <c r="B9" i="8"/>
  <c r="H8" i="9"/>
  <c r="I8" i="9" s="1"/>
  <c r="G8" i="9"/>
  <c r="J8" i="9"/>
  <c r="B9" i="11"/>
  <c r="C9" i="11"/>
  <c r="B10" i="7"/>
  <c r="C10" i="7"/>
  <c r="C9" i="10"/>
  <c r="B9" i="10"/>
  <c r="C11" i="9"/>
  <c r="B11" i="9"/>
  <c r="B9" i="1"/>
  <c r="C9" i="1"/>
  <c r="H6" i="11"/>
  <c r="I6" i="11" s="1"/>
  <c r="G6" i="11"/>
  <c r="J6" i="11"/>
  <c r="Q5" i="8"/>
  <c r="R5" i="10"/>
  <c r="Q5" i="1"/>
  <c r="Q5" i="11"/>
  <c r="R5" i="1"/>
  <c r="N5" i="10"/>
  <c r="P5" i="11"/>
  <c r="Q5" i="9"/>
  <c r="R6" i="7"/>
  <c r="M5" i="10"/>
  <c r="M5" i="8"/>
  <c r="N6" i="7"/>
  <c r="M6" i="7"/>
  <c r="N5" i="8"/>
  <c r="P5" i="10"/>
  <c r="M5" i="9"/>
  <c r="P6" i="7"/>
  <c r="O5" i="9"/>
  <c r="R5" i="8"/>
  <c r="N5" i="11"/>
  <c r="R5" i="9"/>
  <c r="O5" i="11"/>
  <c r="O5" i="1"/>
  <c r="R5" i="11"/>
  <c r="O5" i="10"/>
  <c r="P5" i="1"/>
  <c r="M5" i="1"/>
  <c r="Q6" i="7"/>
  <c r="N5" i="1"/>
  <c r="Q5" i="10"/>
  <c r="O5" i="8"/>
  <c r="N5" i="9"/>
  <c r="O6" i="7"/>
  <c r="M5" i="11"/>
  <c r="P5" i="8"/>
  <c r="P5" i="9"/>
  <c r="L7" i="9" l="1"/>
  <c r="L7" i="7"/>
  <c r="H7" i="8"/>
  <c r="I7" i="8" s="1"/>
  <c r="J7" i="8"/>
  <c r="L6" i="10"/>
  <c r="J7" i="11"/>
  <c r="H7" i="1"/>
  <c r="I7" i="1" s="1"/>
  <c r="J7" i="1"/>
  <c r="L6" i="1"/>
  <c r="H8" i="7"/>
  <c r="I8" i="7" s="1"/>
  <c r="G8" i="7"/>
  <c r="F8" i="1"/>
  <c r="E8" i="1" s="1"/>
  <c r="J8" i="1" s="1"/>
  <c r="H7" i="11"/>
  <c r="I7" i="11" s="1"/>
  <c r="L6" i="8"/>
  <c r="L8" i="9"/>
  <c r="C11" i="7"/>
  <c r="B11" i="7"/>
  <c r="L6" i="11"/>
  <c r="F8" i="8"/>
  <c r="E8" i="8" s="1"/>
  <c r="B10" i="1"/>
  <c r="C10" i="1"/>
  <c r="H7" i="10"/>
  <c r="I7" i="10" s="1"/>
  <c r="G7" i="10"/>
  <c r="J7" i="10"/>
  <c r="C10" i="8"/>
  <c r="B10" i="8"/>
  <c r="F10" i="9"/>
  <c r="E10" i="9" s="1"/>
  <c r="F8" i="11"/>
  <c r="E8" i="11" s="1"/>
  <c r="C10" i="10"/>
  <c r="B10" i="10"/>
  <c r="C10" i="11"/>
  <c r="B10" i="11"/>
  <c r="F8" i="10"/>
  <c r="E8" i="10" s="1"/>
  <c r="J9" i="9"/>
  <c r="H9" i="9"/>
  <c r="I9" i="9" s="1"/>
  <c r="G9" i="9"/>
  <c r="C12" i="9"/>
  <c r="B12" i="9"/>
  <c r="F9" i="7"/>
  <c r="E9" i="7" s="1"/>
  <c r="O8" i="9"/>
  <c r="Q6" i="1"/>
  <c r="P6" i="10"/>
  <c r="O6" i="1"/>
  <c r="R8" i="9"/>
  <c r="O7" i="7"/>
  <c r="P6" i="1"/>
  <c r="M7" i="7"/>
  <c r="N6" i="10"/>
  <c r="M6" i="11"/>
  <c r="N7" i="7"/>
  <c r="Q6" i="10"/>
  <c r="O7" i="9"/>
  <c r="R7" i="7"/>
  <c r="M6" i="1"/>
  <c r="N6" i="11"/>
  <c r="M6" i="8"/>
  <c r="P7" i="7"/>
  <c r="P7" i="9"/>
  <c r="N8" i="9"/>
  <c r="O6" i="10"/>
  <c r="R6" i="8"/>
  <c r="M7" i="9"/>
  <c r="Q7" i="9"/>
  <c r="Q8" i="9"/>
  <c r="P6" i="8"/>
  <c r="N6" i="1"/>
  <c r="N7" i="9"/>
  <c r="Q6" i="8"/>
  <c r="P8" i="9"/>
  <c r="P6" i="11"/>
  <c r="M6" i="10"/>
  <c r="R6" i="11"/>
  <c r="R6" i="1"/>
  <c r="O6" i="8"/>
  <c r="O6" i="11"/>
  <c r="M8" i="9"/>
  <c r="Q6" i="11"/>
  <c r="N6" i="8"/>
  <c r="Q7" i="7"/>
  <c r="R6" i="10"/>
  <c r="R7" i="9"/>
  <c r="L7" i="8" l="1"/>
  <c r="L8" i="7"/>
  <c r="L7" i="1"/>
  <c r="L7" i="11"/>
  <c r="G8" i="1"/>
  <c r="H8" i="1"/>
  <c r="I8" i="1" s="1"/>
  <c r="F9" i="1"/>
  <c r="E9" i="1" s="1"/>
  <c r="J9" i="1" s="1"/>
  <c r="F10" i="7"/>
  <c r="E10" i="7" s="1"/>
  <c r="J10" i="7" s="1"/>
  <c r="L9" i="9"/>
  <c r="J8" i="10"/>
  <c r="G8" i="10"/>
  <c r="H8" i="10"/>
  <c r="I8" i="10" s="1"/>
  <c r="J8" i="11"/>
  <c r="H8" i="11"/>
  <c r="I8" i="11" s="1"/>
  <c r="G8" i="11"/>
  <c r="J8" i="8"/>
  <c r="H8" i="8"/>
  <c r="I8" i="8" s="1"/>
  <c r="G8" i="8"/>
  <c r="C11" i="11"/>
  <c r="B11" i="11"/>
  <c r="F9" i="8"/>
  <c r="E9" i="8" s="1"/>
  <c r="L7" i="10"/>
  <c r="G9" i="7"/>
  <c r="J9" i="7"/>
  <c r="H9" i="7"/>
  <c r="I9" i="7" s="1"/>
  <c r="C13" i="9"/>
  <c r="B13" i="9"/>
  <c r="C11" i="1"/>
  <c r="B11" i="1"/>
  <c r="B12" i="7"/>
  <c r="C12" i="7"/>
  <c r="F9" i="11"/>
  <c r="E9" i="11" s="1"/>
  <c r="C11" i="8"/>
  <c r="B11" i="8"/>
  <c r="F11" i="9"/>
  <c r="E11" i="9" s="1"/>
  <c r="C11" i="10"/>
  <c r="B11" i="10"/>
  <c r="G10" i="9"/>
  <c r="J10" i="9"/>
  <c r="H10" i="9"/>
  <c r="I10" i="9" s="1"/>
  <c r="F9" i="10"/>
  <c r="E9" i="10" s="1"/>
  <c r="P8" i="7"/>
  <c r="R7" i="8"/>
  <c r="N8" i="7"/>
  <c r="N7" i="1"/>
  <c r="Q7" i="11"/>
  <c r="M7" i="11"/>
  <c r="O9" i="9"/>
  <c r="P9" i="9"/>
  <c r="P7" i="8"/>
  <c r="Q9" i="9"/>
  <c r="R8" i="7"/>
  <c r="Q8" i="7"/>
  <c r="O7" i="10"/>
  <c r="O7" i="11"/>
  <c r="R7" i="10"/>
  <c r="Q7" i="1"/>
  <c r="P7" i="11"/>
  <c r="R9" i="9"/>
  <c r="N9" i="9"/>
  <c r="O7" i="1"/>
  <c r="Q7" i="10"/>
  <c r="M7" i="10"/>
  <c r="R7" i="1"/>
  <c r="M7" i="8"/>
  <c r="O7" i="8"/>
  <c r="M8" i="7"/>
  <c r="M7" i="1"/>
  <c r="N7" i="8"/>
  <c r="P7" i="10"/>
  <c r="M9" i="9"/>
  <c r="N7" i="10"/>
  <c r="R7" i="11"/>
  <c r="P7" i="1"/>
  <c r="O8" i="7"/>
  <c r="N7" i="11"/>
  <c r="Q7" i="8"/>
  <c r="L8" i="1" l="1"/>
  <c r="H10" i="7"/>
  <c r="I10" i="7" s="1"/>
  <c r="G10" i="7"/>
  <c r="L8" i="10"/>
  <c r="H9" i="1"/>
  <c r="I9" i="1" s="1"/>
  <c r="G9" i="1"/>
  <c r="L8" i="11"/>
  <c r="F10" i="1"/>
  <c r="E10" i="1" s="1"/>
  <c r="G10" i="1" s="1"/>
  <c r="L10" i="9"/>
  <c r="L8" i="8"/>
  <c r="F12" i="9"/>
  <c r="E12" i="9" s="1"/>
  <c r="L9" i="7"/>
  <c r="B13" i="7"/>
  <c r="C13" i="7"/>
  <c r="C12" i="1"/>
  <c r="B12" i="1"/>
  <c r="C14" i="9"/>
  <c r="B14" i="9"/>
  <c r="C12" i="11"/>
  <c r="B12" i="11"/>
  <c r="H9" i="10"/>
  <c r="I9" i="10" s="1"/>
  <c r="J9" i="10"/>
  <c r="G9" i="10"/>
  <c r="C12" i="8"/>
  <c r="B12" i="8"/>
  <c r="J11" i="9"/>
  <c r="H11" i="9"/>
  <c r="I11" i="9" s="1"/>
  <c r="G11" i="9"/>
  <c r="F10" i="8"/>
  <c r="E10" i="8" s="1"/>
  <c r="H9" i="8"/>
  <c r="I9" i="8" s="1"/>
  <c r="J9" i="8"/>
  <c r="G9" i="8"/>
  <c r="J9" i="11"/>
  <c r="G9" i="11"/>
  <c r="H9" i="11"/>
  <c r="I9" i="11" s="1"/>
  <c r="F10" i="11"/>
  <c r="E10" i="11" s="1"/>
  <c r="B12" i="10"/>
  <c r="C12" i="10"/>
  <c r="F10" i="10"/>
  <c r="E10" i="10" s="1"/>
  <c r="F11" i="7"/>
  <c r="E11" i="7" s="1"/>
  <c r="M8" i="11"/>
  <c r="O8" i="1"/>
  <c r="N8" i="11"/>
  <c r="P8" i="8"/>
  <c r="Q8" i="11"/>
  <c r="P9" i="7"/>
  <c r="Q8" i="8"/>
  <c r="R8" i="10"/>
  <c r="N8" i="8"/>
  <c r="N10" i="9"/>
  <c r="M8" i="8"/>
  <c r="P8" i="10"/>
  <c r="R8" i="8"/>
  <c r="O8" i="10"/>
  <c r="O10" i="9"/>
  <c r="P10" i="9"/>
  <c r="R9" i="7"/>
  <c r="Q9" i="7"/>
  <c r="R10" i="9"/>
  <c r="N8" i="1"/>
  <c r="Q8" i="1"/>
  <c r="M8" i="10"/>
  <c r="M8" i="1"/>
  <c r="P8" i="1"/>
  <c r="M9" i="7"/>
  <c r="O8" i="8"/>
  <c r="M10" i="9"/>
  <c r="R8" i="1"/>
  <c r="Q10" i="9"/>
  <c r="P8" i="11"/>
  <c r="N8" i="10"/>
  <c r="O9" i="7"/>
  <c r="Q8" i="10"/>
  <c r="O8" i="11"/>
  <c r="N9" i="7"/>
  <c r="R8" i="11"/>
  <c r="L9" i="1" l="1"/>
  <c r="L10" i="7"/>
  <c r="L11" i="9"/>
  <c r="H10" i="1"/>
  <c r="I10" i="1" s="1"/>
  <c r="J10" i="1"/>
  <c r="L9" i="8"/>
  <c r="L9" i="10"/>
  <c r="F11" i="1"/>
  <c r="E11" i="1" s="1"/>
  <c r="J11" i="1" s="1"/>
  <c r="F11" i="10"/>
  <c r="E11" i="10" s="1"/>
  <c r="H11" i="10" s="1"/>
  <c r="I11" i="10" s="1"/>
  <c r="F13" i="9"/>
  <c r="E13" i="9" s="1"/>
  <c r="G13" i="9" s="1"/>
  <c r="H10" i="8"/>
  <c r="I10" i="8" s="1"/>
  <c r="G10" i="8"/>
  <c r="J10" i="8"/>
  <c r="C13" i="8"/>
  <c r="B13" i="8"/>
  <c r="F11" i="11"/>
  <c r="E11" i="11" s="1"/>
  <c r="F11" i="8"/>
  <c r="E11" i="8" s="1"/>
  <c r="L9" i="11"/>
  <c r="J10" i="11"/>
  <c r="G10" i="11"/>
  <c r="H10" i="11"/>
  <c r="I10" i="11" s="1"/>
  <c r="B13" i="11"/>
  <c r="C13" i="11"/>
  <c r="C13" i="1"/>
  <c r="B13" i="1"/>
  <c r="J12" i="9"/>
  <c r="H12" i="9"/>
  <c r="I12" i="9" s="1"/>
  <c r="G12" i="9"/>
  <c r="J11" i="7"/>
  <c r="G11" i="7"/>
  <c r="H11" i="7"/>
  <c r="I11" i="7" s="1"/>
  <c r="H10" i="10"/>
  <c r="I10" i="10" s="1"/>
  <c r="G10" i="10"/>
  <c r="J10" i="10"/>
  <c r="F12" i="7"/>
  <c r="E12" i="7" s="1"/>
  <c r="C14" i="7"/>
  <c r="B14" i="7"/>
  <c r="C13" i="10"/>
  <c r="B13" i="10"/>
  <c r="C15" i="9"/>
  <c r="B15" i="9"/>
  <c r="Q9" i="10"/>
  <c r="P10" i="7"/>
  <c r="R9" i="1"/>
  <c r="M9" i="10"/>
  <c r="P9" i="11"/>
  <c r="R9" i="8"/>
  <c r="R9" i="11"/>
  <c r="M9" i="1"/>
  <c r="P9" i="1"/>
  <c r="Q9" i="8"/>
  <c r="O10" i="7"/>
  <c r="N9" i="8"/>
  <c r="N11" i="9"/>
  <c r="O9" i="8"/>
  <c r="P9" i="10"/>
  <c r="O11" i="9"/>
  <c r="R11" i="9"/>
  <c r="Q9" i="11"/>
  <c r="N9" i="11"/>
  <c r="O9" i="11"/>
  <c r="Q10" i="7"/>
  <c r="P9" i="8"/>
  <c r="O9" i="1"/>
  <c r="M9" i="11"/>
  <c r="N9" i="10"/>
  <c r="M10" i="7"/>
  <c r="M11" i="9"/>
  <c r="N10" i="7"/>
  <c r="P11" i="9"/>
  <c r="M9" i="8"/>
  <c r="Q11" i="9"/>
  <c r="O9" i="10"/>
  <c r="R9" i="10"/>
  <c r="N9" i="1"/>
  <c r="Q9" i="1"/>
  <c r="R10" i="7"/>
  <c r="J13" i="9" l="1"/>
  <c r="L10" i="1"/>
  <c r="G11" i="10"/>
  <c r="J11" i="10"/>
  <c r="F14" i="9"/>
  <c r="E14" i="9" s="1"/>
  <c r="G14" i="9" s="1"/>
  <c r="L12" i="9"/>
  <c r="G11" i="1"/>
  <c r="H11" i="1"/>
  <c r="I11" i="1" s="1"/>
  <c r="L10" i="10"/>
  <c r="F12" i="1"/>
  <c r="E12" i="1" s="1"/>
  <c r="H12" i="1" s="1"/>
  <c r="I12" i="1" s="1"/>
  <c r="F12" i="11"/>
  <c r="E12" i="11" s="1"/>
  <c r="J12" i="11" s="1"/>
  <c r="H13" i="9"/>
  <c r="I13" i="9" s="1"/>
  <c r="B15" i="7"/>
  <c r="C15" i="7"/>
  <c r="J11" i="11"/>
  <c r="G11" i="11"/>
  <c r="H11" i="11"/>
  <c r="I11" i="11" s="1"/>
  <c r="L10" i="11"/>
  <c r="H11" i="8"/>
  <c r="I11" i="8" s="1"/>
  <c r="G11" i="8"/>
  <c r="J11" i="8"/>
  <c r="B14" i="8"/>
  <c r="C14" i="8"/>
  <c r="C14" i="10"/>
  <c r="B14" i="10"/>
  <c r="F13" i="7"/>
  <c r="E13" i="7" s="1"/>
  <c r="C14" i="11"/>
  <c r="B14" i="11"/>
  <c r="C14" i="1"/>
  <c r="B14" i="1"/>
  <c r="F12" i="8"/>
  <c r="E12" i="8" s="1"/>
  <c r="F12" i="10"/>
  <c r="E12" i="10" s="1"/>
  <c r="L11" i="7"/>
  <c r="G12" i="7"/>
  <c r="J12" i="7"/>
  <c r="H12" i="7"/>
  <c r="I12" i="7" s="1"/>
  <c r="C16" i="9"/>
  <c r="B16" i="9"/>
  <c r="L10" i="8"/>
  <c r="M10" i="1"/>
  <c r="Q11" i="7"/>
  <c r="Q10" i="11"/>
  <c r="R12" i="9"/>
  <c r="O10" i="8"/>
  <c r="N10" i="10"/>
  <c r="P10" i="8"/>
  <c r="M12" i="9"/>
  <c r="R10" i="1"/>
  <c r="M10" i="10"/>
  <c r="N11" i="7"/>
  <c r="N10" i="11"/>
  <c r="P11" i="7"/>
  <c r="Q10" i="8"/>
  <c r="M10" i="11"/>
  <c r="P10" i="10"/>
  <c r="O10" i="10"/>
  <c r="M10" i="8"/>
  <c r="Q12" i="9"/>
  <c r="N10" i="1"/>
  <c r="P10" i="11"/>
  <c r="R10" i="10"/>
  <c r="Q10" i="1"/>
  <c r="P10" i="1"/>
  <c r="O12" i="9"/>
  <c r="P12" i="9"/>
  <c r="R10" i="8"/>
  <c r="N10" i="8"/>
  <c r="R10" i="11"/>
  <c r="O11" i="7"/>
  <c r="R11" i="7"/>
  <c r="N12" i="9"/>
  <c r="O10" i="11"/>
  <c r="M11" i="7"/>
  <c r="Q10" i="10"/>
  <c r="O10" i="1"/>
  <c r="L13" i="9" l="1"/>
  <c r="L11" i="10"/>
  <c r="J14" i="9"/>
  <c r="J12" i="1"/>
  <c r="H14" i="9"/>
  <c r="I14" i="9" s="1"/>
  <c r="G12" i="1"/>
  <c r="L11" i="1"/>
  <c r="H12" i="11"/>
  <c r="I12" i="11" s="1"/>
  <c r="G12" i="11"/>
  <c r="L11" i="11"/>
  <c r="F13" i="8"/>
  <c r="E13" i="8" s="1"/>
  <c r="J13" i="8" s="1"/>
  <c r="F13" i="10"/>
  <c r="E13" i="10" s="1"/>
  <c r="G13" i="10" s="1"/>
  <c r="F13" i="11"/>
  <c r="E13" i="11" s="1"/>
  <c r="J13" i="11" s="1"/>
  <c r="F14" i="7"/>
  <c r="E14" i="7" s="1"/>
  <c r="G14" i="7" s="1"/>
  <c r="C15" i="8"/>
  <c r="B15" i="8"/>
  <c r="H12" i="10"/>
  <c r="I12" i="10" s="1"/>
  <c r="J12" i="10"/>
  <c r="G12" i="10"/>
  <c r="L12" i="7"/>
  <c r="C15" i="1"/>
  <c r="B15" i="1"/>
  <c r="F15" i="9"/>
  <c r="E15" i="9" s="1"/>
  <c r="B16" i="7"/>
  <c r="C16" i="7"/>
  <c r="H12" i="8"/>
  <c r="I12" i="8" s="1"/>
  <c r="J12" i="8"/>
  <c r="G12" i="8"/>
  <c r="F13" i="1"/>
  <c r="E13" i="1" s="1"/>
  <c r="J13" i="7"/>
  <c r="H13" i="7"/>
  <c r="I13" i="7" s="1"/>
  <c r="G13" i="7"/>
  <c r="C17" i="9"/>
  <c r="B17" i="9"/>
  <c r="L11" i="8"/>
  <c r="C15" i="10"/>
  <c r="B15" i="10"/>
  <c r="C15" i="11"/>
  <c r="B15" i="11"/>
  <c r="O11" i="1"/>
  <c r="O11" i="10"/>
  <c r="N11" i="8"/>
  <c r="M11" i="10"/>
  <c r="P11" i="10"/>
  <c r="M11" i="11"/>
  <c r="N11" i="11"/>
  <c r="O11" i="8"/>
  <c r="Q11" i="1"/>
  <c r="R11" i="11"/>
  <c r="N13" i="9"/>
  <c r="R11" i="1"/>
  <c r="N11" i="10"/>
  <c r="P11" i="8"/>
  <c r="O13" i="9"/>
  <c r="Q11" i="10"/>
  <c r="R12" i="7"/>
  <c r="O12" i="7"/>
  <c r="P11" i="11"/>
  <c r="N12" i="7"/>
  <c r="P13" i="9"/>
  <c r="R13" i="9"/>
  <c r="Q13" i="9"/>
  <c r="O11" i="11"/>
  <c r="R11" i="8"/>
  <c r="M11" i="8"/>
  <c r="Q11" i="8"/>
  <c r="M12" i="7"/>
  <c r="Q11" i="11"/>
  <c r="R11" i="10"/>
  <c r="P12" i="7"/>
  <c r="P11" i="1"/>
  <c r="N11" i="1"/>
  <c r="M13" i="9"/>
  <c r="M11" i="1"/>
  <c r="Q12" i="7"/>
  <c r="L12" i="11" l="1"/>
  <c r="L12" i="1"/>
  <c r="L14" i="9"/>
  <c r="F15" i="7"/>
  <c r="E15" i="7" s="1"/>
  <c r="G15" i="7" s="1"/>
  <c r="G13" i="11"/>
  <c r="H13" i="11"/>
  <c r="I13" i="11" s="1"/>
  <c r="G13" i="8"/>
  <c r="L12" i="8"/>
  <c r="J13" i="10"/>
  <c r="H13" i="10"/>
  <c r="I13" i="10" s="1"/>
  <c r="H13" i="8"/>
  <c r="I13" i="8" s="1"/>
  <c r="H14" i="7"/>
  <c r="I14" i="7" s="1"/>
  <c r="L13" i="7"/>
  <c r="F14" i="1"/>
  <c r="E14" i="1" s="1"/>
  <c r="J14" i="1" s="1"/>
  <c r="J14" i="7"/>
  <c r="F14" i="10"/>
  <c r="E14" i="10" s="1"/>
  <c r="J14" i="10" s="1"/>
  <c r="J13" i="1"/>
  <c r="G13" i="1"/>
  <c r="H13" i="1"/>
  <c r="I13" i="1" s="1"/>
  <c r="L12" i="10"/>
  <c r="J15" i="9"/>
  <c r="G15" i="9"/>
  <c r="H15" i="9"/>
  <c r="I15" i="9" s="1"/>
  <c r="C18" i="9"/>
  <c r="B18" i="9"/>
  <c r="F16" i="9"/>
  <c r="E16" i="9" s="1"/>
  <c r="C17" i="7"/>
  <c r="B17" i="7"/>
  <c r="C16" i="11"/>
  <c r="B16" i="11"/>
  <c r="F14" i="11"/>
  <c r="E14" i="11" s="1"/>
  <c r="B16" i="10"/>
  <c r="C16" i="10"/>
  <c r="C16" i="8"/>
  <c r="B16" i="8"/>
  <c r="B16" i="1"/>
  <c r="C16" i="1"/>
  <c r="F14" i="8"/>
  <c r="E14" i="8" s="1"/>
  <c r="R12" i="11"/>
  <c r="P14" i="9"/>
  <c r="N12" i="10"/>
  <c r="N14" i="9"/>
  <c r="O12" i="11"/>
  <c r="Q12" i="10"/>
  <c r="P12" i="8"/>
  <c r="R14" i="9"/>
  <c r="O12" i="10"/>
  <c r="R12" i="8"/>
  <c r="O12" i="1"/>
  <c r="Q12" i="1"/>
  <c r="P12" i="1"/>
  <c r="Q12" i="8"/>
  <c r="Q13" i="7"/>
  <c r="N12" i="8"/>
  <c r="N13" i="7"/>
  <c r="N12" i="11"/>
  <c r="P12" i="10"/>
  <c r="O13" i="7"/>
  <c r="M12" i="10"/>
  <c r="R12" i="1"/>
  <c r="Q14" i="9"/>
  <c r="O14" i="9"/>
  <c r="M12" i="8"/>
  <c r="Q12" i="11"/>
  <c r="N12" i="1"/>
  <c r="R13" i="7"/>
  <c r="M13" i="7"/>
  <c r="M12" i="11"/>
  <c r="O12" i="8"/>
  <c r="R12" i="10"/>
  <c r="P13" i="7"/>
  <c r="M14" i="9"/>
  <c r="M12" i="1"/>
  <c r="P12" i="11"/>
  <c r="L13" i="10" l="1"/>
  <c r="J15" i="7"/>
  <c r="L13" i="11"/>
  <c r="H15" i="7"/>
  <c r="I15" i="7" s="1"/>
  <c r="G14" i="1"/>
  <c r="L13" i="8"/>
  <c r="H14" i="1"/>
  <c r="I14" i="1" s="1"/>
  <c r="G14" i="10"/>
  <c r="L14" i="7"/>
  <c r="F15" i="10"/>
  <c r="E15" i="10" s="1"/>
  <c r="H15" i="10" s="1"/>
  <c r="I15" i="10" s="1"/>
  <c r="H14" i="10"/>
  <c r="I14" i="10" s="1"/>
  <c r="F15" i="1"/>
  <c r="E15" i="1" s="1"/>
  <c r="J15" i="1" s="1"/>
  <c r="H14" i="8"/>
  <c r="I14" i="8" s="1"/>
  <c r="J14" i="8"/>
  <c r="G14" i="8"/>
  <c r="J16" i="9"/>
  <c r="H16" i="9"/>
  <c r="I16" i="9" s="1"/>
  <c r="G16" i="9"/>
  <c r="C19" i="9"/>
  <c r="B19" i="9"/>
  <c r="L13" i="1"/>
  <c r="C17" i="10"/>
  <c r="B17" i="10"/>
  <c r="B17" i="1"/>
  <c r="C17" i="1"/>
  <c r="F17" i="9"/>
  <c r="E17" i="9" s="1"/>
  <c r="L15" i="9"/>
  <c r="H14" i="11"/>
  <c r="I14" i="11" s="1"/>
  <c r="G14" i="11"/>
  <c r="J14" i="11"/>
  <c r="C17" i="11"/>
  <c r="B17" i="11"/>
  <c r="F15" i="11"/>
  <c r="E15" i="11" s="1"/>
  <c r="C17" i="8"/>
  <c r="B17" i="8"/>
  <c r="F15" i="8"/>
  <c r="E15" i="8" s="1"/>
  <c r="B18" i="7"/>
  <c r="C18" i="7"/>
  <c r="F16" i="7"/>
  <c r="E16" i="7" s="1"/>
  <c r="R13" i="10"/>
  <c r="R15" i="9"/>
  <c r="Q15" i="9"/>
  <c r="O13" i="1"/>
  <c r="M13" i="10"/>
  <c r="N15" i="9"/>
  <c r="N13" i="1"/>
  <c r="R13" i="11"/>
  <c r="R13" i="1"/>
  <c r="O13" i="8"/>
  <c r="M15" i="9"/>
  <c r="N13" i="10"/>
  <c r="P13" i="10"/>
  <c r="P15" i="9"/>
  <c r="N13" i="8"/>
  <c r="P13" i="11"/>
  <c r="P13" i="8"/>
  <c r="O15" i="9"/>
  <c r="Q13" i="11"/>
  <c r="R13" i="8"/>
  <c r="M13" i="1"/>
  <c r="P14" i="7"/>
  <c r="O14" i="7"/>
  <c r="Q13" i="10"/>
  <c r="N14" i="7"/>
  <c r="M13" i="11"/>
  <c r="Q13" i="1"/>
  <c r="Q13" i="8"/>
  <c r="M13" i="8"/>
  <c r="N13" i="11"/>
  <c r="O13" i="10"/>
  <c r="M14" i="7"/>
  <c r="R14" i="7"/>
  <c r="O13" i="11"/>
  <c r="Q14" i="7"/>
  <c r="P13" i="1"/>
  <c r="L15" i="7" l="1"/>
  <c r="L14" i="1"/>
  <c r="G15" i="10"/>
  <c r="J15" i="10"/>
  <c r="G15" i="1"/>
  <c r="H15" i="1"/>
  <c r="I15" i="1" s="1"/>
  <c r="L14" i="10"/>
  <c r="F17" i="7"/>
  <c r="E17" i="7" s="1"/>
  <c r="H17" i="7" s="1"/>
  <c r="I17" i="7" s="1"/>
  <c r="L16" i="9"/>
  <c r="F16" i="1"/>
  <c r="E16" i="1" s="1"/>
  <c r="H16" i="1" s="1"/>
  <c r="I16" i="1" s="1"/>
  <c r="F16" i="8"/>
  <c r="E16" i="8" s="1"/>
  <c r="J16" i="8" s="1"/>
  <c r="F18" i="9"/>
  <c r="E18" i="9" s="1"/>
  <c r="J18" i="9" s="1"/>
  <c r="J15" i="11"/>
  <c r="H15" i="11"/>
  <c r="I15" i="11" s="1"/>
  <c r="G15" i="11"/>
  <c r="C20" i="9"/>
  <c r="B20" i="9"/>
  <c r="H17" i="9"/>
  <c r="I17" i="9" s="1"/>
  <c r="G17" i="9"/>
  <c r="J17" i="9"/>
  <c r="J16" i="7"/>
  <c r="H16" i="7"/>
  <c r="I16" i="7" s="1"/>
  <c r="G16" i="7"/>
  <c r="L14" i="11"/>
  <c r="C18" i="11"/>
  <c r="B18" i="11"/>
  <c r="B18" i="1"/>
  <c r="C18" i="1"/>
  <c r="B19" i="7"/>
  <c r="C19" i="7"/>
  <c r="L14" i="8"/>
  <c r="H15" i="8"/>
  <c r="I15" i="8" s="1"/>
  <c r="J15" i="8"/>
  <c r="G15" i="8"/>
  <c r="C18" i="10"/>
  <c r="B18" i="10"/>
  <c r="F16" i="11"/>
  <c r="E16" i="11" s="1"/>
  <c r="C18" i="8"/>
  <c r="B18" i="8"/>
  <c r="F16" i="10"/>
  <c r="E16" i="10" s="1"/>
  <c r="P14" i="8"/>
  <c r="M14" i="1"/>
  <c r="M14" i="8"/>
  <c r="M14" i="11"/>
  <c r="N14" i="8"/>
  <c r="M15" i="7"/>
  <c r="R14" i="10"/>
  <c r="O14" i="11"/>
  <c r="O14" i="1"/>
  <c r="R14" i="11"/>
  <c r="N14" i="10"/>
  <c r="M14" i="10"/>
  <c r="Q15" i="7"/>
  <c r="Q14" i="1"/>
  <c r="P14" i="11"/>
  <c r="N14" i="1"/>
  <c r="N15" i="7"/>
  <c r="N14" i="11"/>
  <c r="O14" i="8"/>
  <c r="O14" i="10"/>
  <c r="R16" i="9"/>
  <c r="P15" i="7"/>
  <c r="Q14" i="8"/>
  <c r="M16" i="9"/>
  <c r="P16" i="9"/>
  <c r="O15" i="7"/>
  <c r="N16" i="9"/>
  <c r="Q14" i="10"/>
  <c r="Q16" i="9"/>
  <c r="P14" i="1"/>
  <c r="Q14" i="11"/>
  <c r="P14" i="10"/>
  <c r="R14" i="1"/>
  <c r="R14" i="8"/>
  <c r="R15" i="7"/>
  <c r="O16" i="9"/>
  <c r="F18" i="7" l="1"/>
  <c r="E18" i="7" s="1"/>
  <c r="G18" i="7" s="1"/>
  <c r="L15" i="10"/>
  <c r="L15" i="1"/>
  <c r="G17" i="7"/>
  <c r="J17" i="7"/>
  <c r="G16" i="1"/>
  <c r="G18" i="9"/>
  <c r="L15" i="11"/>
  <c r="J16" i="1"/>
  <c r="H18" i="9"/>
  <c r="I18" i="9" s="1"/>
  <c r="G16" i="8"/>
  <c r="H16" i="8"/>
  <c r="I16" i="8" s="1"/>
  <c r="L15" i="8"/>
  <c r="F17" i="10"/>
  <c r="E17" i="10" s="1"/>
  <c r="J17" i="10" s="1"/>
  <c r="B20" i="7"/>
  <c r="C20" i="7"/>
  <c r="L16" i="7"/>
  <c r="C21" i="9"/>
  <c r="B21" i="9"/>
  <c r="C19" i="8"/>
  <c r="B19" i="8"/>
  <c r="F17" i="8"/>
  <c r="E17" i="8" s="1"/>
  <c r="F17" i="1"/>
  <c r="E17" i="1" s="1"/>
  <c r="F19" i="9"/>
  <c r="E19" i="9" s="1"/>
  <c r="J16" i="10"/>
  <c r="H16" i="10"/>
  <c r="I16" i="10" s="1"/>
  <c r="G16" i="10"/>
  <c r="C19" i="1"/>
  <c r="B19" i="1"/>
  <c r="C19" i="11"/>
  <c r="B19" i="11"/>
  <c r="J16" i="11"/>
  <c r="H16" i="11"/>
  <c r="I16" i="11" s="1"/>
  <c r="G16" i="11"/>
  <c r="F17" i="11"/>
  <c r="E17" i="11" s="1"/>
  <c r="L17" i="9"/>
  <c r="C19" i="10"/>
  <c r="B19" i="10"/>
  <c r="M16" i="7"/>
  <c r="N15" i="8"/>
  <c r="P15" i="8"/>
  <c r="N15" i="10"/>
  <c r="P17" i="9"/>
  <c r="M17" i="9"/>
  <c r="R15" i="1"/>
  <c r="P15" i="1"/>
  <c r="N17" i="9"/>
  <c r="Q16" i="7"/>
  <c r="M15" i="1"/>
  <c r="Q15" i="1"/>
  <c r="R15" i="10"/>
  <c r="R15" i="11"/>
  <c r="O15" i="1"/>
  <c r="M15" i="11"/>
  <c r="Q15" i="8"/>
  <c r="R15" i="8"/>
  <c r="O15" i="8"/>
  <c r="O15" i="10"/>
  <c r="R17" i="9"/>
  <c r="M15" i="8"/>
  <c r="R16" i="7"/>
  <c r="O17" i="9"/>
  <c r="M15" i="10"/>
  <c r="Q15" i="11"/>
  <c r="P15" i="10"/>
  <c r="Q17" i="9"/>
  <c r="P15" i="11"/>
  <c r="O15" i="11"/>
  <c r="N15" i="1"/>
  <c r="O16" i="7"/>
  <c r="N15" i="11"/>
  <c r="N16" i="7"/>
  <c r="P16" i="7"/>
  <c r="Q15" i="10"/>
  <c r="H18" i="7" l="1"/>
  <c r="I18" i="7" s="1"/>
  <c r="J18" i="7"/>
  <c r="L17" i="7"/>
  <c r="L16" i="1"/>
  <c r="L16" i="8"/>
  <c r="L18" i="9"/>
  <c r="F19" i="7"/>
  <c r="E19" i="7" s="1"/>
  <c r="J19" i="7" s="1"/>
  <c r="L16" i="10"/>
  <c r="G17" i="10"/>
  <c r="H17" i="10"/>
  <c r="I17" i="10" s="1"/>
  <c r="F18" i="8"/>
  <c r="E18" i="8" s="1"/>
  <c r="H18" i="8" s="1"/>
  <c r="I18" i="8" s="1"/>
  <c r="C20" i="11"/>
  <c r="B20" i="11"/>
  <c r="J17" i="11"/>
  <c r="H17" i="11"/>
  <c r="I17" i="11" s="1"/>
  <c r="G17" i="11"/>
  <c r="H19" i="9"/>
  <c r="I19" i="9" s="1"/>
  <c r="G19" i="9"/>
  <c r="J19" i="9"/>
  <c r="L16" i="11"/>
  <c r="C20" i="1"/>
  <c r="B20" i="1"/>
  <c r="H17" i="1"/>
  <c r="I17" i="1" s="1"/>
  <c r="J17" i="1"/>
  <c r="G17" i="1"/>
  <c r="F18" i="11"/>
  <c r="E18" i="11" s="1"/>
  <c r="F18" i="1"/>
  <c r="E18" i="1" s="1"/>
  <c r="C20" i="8"/>
  <c r="B20" i="8"/>
  <c r="C22" i="9"/>
  <c r="B22" i="9"/>
  <c r="F20" i="9"/>
  <c r="E20" i="9" s="1"/>
  <c r="B20" i="10"/>
  <c r="C20" i="10"/>
  <c r="F18" i="10"/>
  <c r="E18" i="10" s="1"/>
  <c r="H17" i="8"/>
  <c r="I17" i="8" s="1"/>
  <c r="J17" i="8"/>
  <c r="G17" i="8"/>
  <c r="B21" i="7"/>
  <c r="C21" i="7"/>
  <c r="O16" i="1"/>
  <c r="P16" i="1"/>
  <c r="M16" i="10"/>
  <c r="N17" i="7"/>
  <c r="M16" i="1"/>
  <c r="R16" i="8"/>
  <c r="P17" i="7"/>
  <c r="M16" i="11"/>
  <c r="M18" i="9"/>
  <c r="Q16" i="11"/>
  <c r="Q16" i="1"/>
  <c r="Q16" i="8"/>
  <c r="R16" i="1"/>
  <c r="Q16" i="10"/>
  <c r="O16" i="8"/>
  <c r="O16" i="11"/>
  <c r="R17" i="7"/>
  <c r="M17" i="7"/>
  <c r="N18" i="9"/>
  <c r="O17" i="7"/>
  <c r="R18" i="9"/>
  <c r="O16" i="10"/>
  <c r="N16" i="10"/>
  <c r="P16" i="8"/>
  <c r="R16" i="11"/>
  <c r="P18" i="9"/>
  <c r="R16" i="10"/>
  <c r="Q17" i="7"/>
  <c r="M16" i="8"/>
  <c r="O18" i="9"/>
  <c r="N16" i="8"/>
  <c r="P16" i="10"/>
  <c r="N16" i="11"/>
  <c r="N16" i="1"/>
  <c r="P16" i="11"/>
  <c r="Q18" i="9"/>
  <c r="L18" i="7" l="1"/>
  <c r="H19" i="7"/>
  <c r="I19" i="7" s="1"/>
  <c r="G19" i="7"/>
  <c r="F19" i="10"/>
  <c r="E19" i="10" s="1"/>
  <c r="H19" i="10" s="1"/>
  <c r="I19" i="10" s="1"/>
  <c r="G18" i="8"/>
  <c r="L17" i="1"/>
  <c r="J18" i="8"/>
  <c r="F20" i="7"/>
  <c r="E20" i="7" s="1"/>
  <c r="J20" i="7" s="1"/>
  <c r="L17" i="11"/>
  <c r="F19" i="11"/>
  <c r="E19" i="11" s="1"/>
  <c r="J19" i="11" s="1"/>
  <c r="L17" i="10"/>
  <c r="B21" i="10"/>
  <c r="C21" i="10"/>
  <c r="J20" i="9"/>
  <c r="H20" i="9"/>
  <c r="I20" i="9" s="1"/>
  <c r="G20" i="9"/>
  <c r="F19" i="1"/>
  <c r="E19" i="1" s="1"/>
  <c r="L19" i="9"/>
  <c r="F19" i="8"/>
  <c r="E19" i="8" s="1"/>
  <c r="C21" i="1"/>
  <c r="B21" i="1"/>
  <c r="J18" i="11"/>
  <c r="H18" i="11"/>
  <c r="I18" i="11" s="1"/>
  <c r="G18" i="11"/>
  <c r="C23" i="9"/>
  <c r="B23" i="9"/>
  <c r="F21" i="9"/>
  <c r="E21" i="9" s="1"/>
  <c r="C21" i="8"/>
  <c r="B21" i="8"/>
  <c r="G18" i="1"/>
  <c r="H18" i="1"/>
  <c r="I18" i="1" s="1"/>
  <c r="J18" i="1"/>
  <c r="B22" i="7"/>
  <c r="C22" i="7"/>
  <c r="B21" i="11"/>
  <c r="C21" i="11"/>
  <c r="G18" i="10"/>
  <c r="J18" i="10"/>
  <c r="H18" i="10"/>
  <c r="I18" i="10" s="1"/>
  <c r="L17" i="8"/>
  <c r="Q17" i="11"/>
  <c r="O18" i="7"/>
  <c r="M17" i="10"/>
  <c r="P18" i="7"/>
  <c r="Q19" i="9"/>
  <c r="M17" i="1"/>
  <c r="P17" i="11"/>
  <c r="R17" i="8"/>
  <c r="P19" i="9"/>
  <c r="N17" i="11"/>
  <c r="M17" i="8"/>
  <c r="O17" i="8"/>
  <c r="Q18" i="7"/>
  <c r="M18" i="7"/>
  <c r="O17" i="1"/>
  <c r="R19" i="9"/>
  <c r="R17" i="10"/>
  <c r="P17" i="1"/>
  <c r="N17" i="1"/>
  <c r="O17" i="11"/>
  <c r="N19" i="9"/>
  <c r="R17" i="11"/>
  <c r="N18" i="7"/>
  <c r="O19" i="9"/>
  <c r="Q17" i="8"/>
  <c r="Q17" i="10"/>
  <c r="M17" i="11"/>
  <c r="N17" i="10"/>
  <c r="R17" i="1"/>
  <c r="P17" i="8"/>
  <c r="M19" i="9"/>
  <c r="Q17" i="1"/>
  <c r="P17" i="10"/>
  <c r="R18" i="7"/>
  <c r="N17" i="8"/>
  <c r="O17" i="10"/>
  <c r="L18" i="8" l="1"/>
  <c r="L19" i="7"/>
  <c r="F20" i="10"/>
  <c r="E20" i="10" s="1"/>
  <c r="J20" i="10" s="1"/>
  <c r="J19" i="10"/>
  <c r="G19" i="10"/>
  <c r="H20" i="7"/>
  <c r="I20" i="7" s="1"/>
  <c r="G20" i="7"/>
  <c r="F22" i="9"/>
  <c r="E22" i="9" s="1"/>
  <c r="H22" i="9" s="1"/>
  <c r="I22" i="9" s="1"/>
  <c r="G19" i="11"/>
  <c r="H19" i="11"/>
  <c r="I19" i="11" s="1"/>
  <c r="F20" i="11"/>
  <c r="E20" i="11" s="1"/>
  <c r="H20" i="11" s="1"/>
  <c r="I20" i="11" s="1"/>
  <c r="F21" i="7"/>
  <c r="E21" i="7" s="1"/>
  <c r="J21" i="7" s="1"/>
  <c r="F20" i="1"/>
  <c r="E20" i="1" s="1"/>
  <c r="J20" i="1" s="1"/>
  <c r="F20" i="8"/>
  <c r="E20" i="8" s="1"/>
  <c r="H20" i="8" s="1"/>
  <c r="I20" i="8" s="1"/>
  <c r="L18" i="10"/>
  <c r="L18" i="1"/>
  <c r="L18" i="11"/>
  <c r="H19" i="8"/>
  <c r="I19" i="8" s="1"/>
  <c r="G19" i="8"/>
  <c r="J19" i="8"/>
  <c r="J21" i="9"/>
  <c r="H21" i="9"/>
  <c r="I21" i="9" s="1"/>
  <c r="G21" i="9"/>
  <c r="C24" i="9"/>
  <c r="B24" i="9"/>
  <c r="B22" i="11"/>
  <c r="C22" i="11"/>
  <c r="J19" i="1"/>
  <c r="H19" i="1"/>
  <c r="I19" i="1" s="1"/>
  <c r="G19" i="1"/>
  <c r="C22" i="1"/>
  <c r="B22" i="1"/>
  <c r="L20" i="9"/>
  <c r="C23" i="7"/>
  <c r="B23" i="7"/>
  <c r="C22" i="8"/>
  <c r="B22" i="8"/>
  <c r="C22" i="10"/>
  <c r="B22" i="10"/>
  <c r="O18" i="8"/>
  <c r="P18" i="1"/>
  <c r="Q18" i="8"/>
  <c r="N18" i="11"/>
  <c r="Q20" i="9"/>
  <c r="M18" i="1"/>
  <c r="Q19" i="7"/>
  <c r="R18" i="1"/>
  <c r="R18" i="10"/>
  <c r="M18" i="10"/>
  <c r="M20" i="9"/>
  <c r="N20" i="9"/>
  <c r="P19" i="7"/>
  <c r="N19" i="7"/>
  <c r="O19" i="7"/>
  <c r="N18" i="1"/>
  <c r="O18" i="1"/>
  <c r="N18" i="8"/>
  <c r="P18" i="8"/>
  <c r="R20" i="9"/>
  <c r="O20" i="9"/>
  <c r="O18" i="10"/>
  <c r="Q18" i="10"/>
  <c r="Q18" i="1"/>
  <c r="P18" i="10"/>
  <c r="N18" i="10"/>
  <c r="P20" i="9"/>
  <c r="M18" i="11"/>
  <c r="M18" i="8"/>
  <c r="O18" i="11"/>
  <c r="R18" i="11"/>
  <c r="R19" i="7"/>
  <c r="M19" i="7"/>
  <c r="Q18" i="11"/>
  <c r="R18" i="8"/>
  <c r="P18" i="11"/>
  <c r="H20" i="10" l="1"/>
  <c r="I20" i="10" s="1"/>
  <c r="L20" i="7"/>
  <c r="G20" i="10"/>
  <c r="L19" i="10"/>
  <c r="G22" i="9"/>
  <c r="J20" i="11"/>
  <c r="L19" i="11"/>
  <c r="J22" i="9"/>
  <c r="G21" i="7"/>
  <c r="G20" i="11"/>
  <c r="J20" i="8"/>
  <c r="G20" i="8"/>
  <c r="H20" i="1"/>
  <c r="I20" i="1" s="1"/>
  <c r="G20" i="1"/>
  <c r="F21" i="1"/>
  <c r="E21" i="1" s="1"/>
  <c r="H21" i="1" s="1"/>
  <c r="I21" i="1" s="1"/>
  <c r="H21" i="7"/>
  <c r="I21" i="7" s="1"/>
  <c r="L19" i="1"/>
  <c r="F22" i="7"/>
  <c r="E22" i="7" s="1"/>
  <c r="F23" i="9"/>
  <c r="E23" i="9" s="1"/>
  <c r="L19" i="8"/>
  <c r="C23" i="10"/>
  <c r="B23" i="10"/>
  <c r="B23" i="8"/>
  <c r="C23" i="8"/>
  <c r="F21" i="8"/>
  <c r="E21" i="8" s="1"/>
  <c r="L21" i="9"/>
  <c r="F21" i="10"/>
  <c r="E21" i="10" s="1"/>
  <c r="C23" i="1"/>
  <c r="B23" i="1"/>
  <c r="C23" i="11"/>
  <c r="B23" i="11"/>
  <c r="F21" i="11"/>
  <c r="E21" i="11" s="1"/>
  <c r="B24" i="7"/>
  <c r="C24" i="7"/>
  <c r="P19" i="1"/>
  <c r="N19" i="8"/>
  <c r="P19" i="8"/>
  <c r="P19" i="10"/>
  <c r="R20" i="7"/>
  <c r="P20" i="7"/>
  <c r="P21" i="9"/>
  <c r="M19" i="1"/>
  <c r="R19" i="1"/>
  <c r="N21" i="9"/>
  <c r="R19" i="8"/>
  <c r="O19" i="8"/>
  <c r="M19" i="10"/>
  <c r="R19" i="10"/>
  <c r="N19" i="11"/>
  <c r="R19" i="11"/>
  <c r="P19" i="11"/>
  <c r="Q19" i="11"/>
  <c r="Q19" i="8"/>
  <c r="M20" i="7"/>
  <c r="O21" i="9"/>
  <c r="N19" i="10"/>
  <c r="N19" i="1"/>
  <c r="R21" i="9"/>
  <c r="O19" i="11"/>
  <c r="O19" i="1"/>
  <c r="O20" i="7"/>
  <c r="M19" i="11"/>
  <c r="Q19" i="10"/>
  <c r="M21" i="9"/>
  <c r="O19" i="10"/>
  <c r="Q21" i="9"/>
  <c r="Q19" i="1"/>
  <c r="M19" i="8"/>
  <c r="Q20" i="7"/>
  <c r="N20" i="7"/>
  <c r="L20" i="10" l="1"/>
  <c r="L22" i="9"/>
  <c r="L20" i="11"/>
  <c r="L21" i="7"/>
  <c r="L20" i="8"/>
  <c r="G21" i="1"/>
  <c r="L20" i="1"/>
  <c r="J21" i="1"/>
  <c r="F23" i="7"/>
  <c r="E23" i="7" s="1"/>
  <c r="J23" i="7" s="1"/>
  <c r="F22" i="8"/>
  <c r="E22" i="8" s="1"/>
  <c r="H22" i="8" s="1"/>
  <c r="I22" i="8" s="1"/>
  <c r="F22" i="11"/>
  <c r="E22" i="11" s="1"/>
  <c r="J22" i="11" s="1"/>
  <c r="H23" i="9"/>
  <c r="I23" i="9" s="1"/>
  <c r="G23" i="9"/>
  <c r="J23" i="9"/>
  <c r="G22" i="7"/>
  <c r="J22" i="7"/>
  <c r="H22" i="7"/>
  <c r="I22" i="7" s="1"/>
  <c r="C24" i="8"/>
  <c r="B24" i="8"/>
  <c r="B24" i="1"/>
  <c r="C24" i="1"/>
  <c r="C24" i="10"/>
  <c r="B24" i="10"/>
  <c r="J21" i="11"/>
  <c r="G21" i="11"/>
  <c r="H21" i="11"/>
  <c r="I21" i="11" s="1"/>
  <c r="F22" i="1"/>
  <c r="E22" i="1" s="1"/>
  <c r="F22" i="10"/>
  <c r="E22" i="10" s="1"/>
  <c r="H21" i="8"/>
  <c r="I21" i="8" s="1"/>
  <c r="G21" i="8"/>
  <c r="J21" i="8"/>
  <c r="C24" i="11"/>
  <c r="B24" i="11"/>
  <c r="J21" i="10"/>
  <c r="H21" i="10"/>
  <c r="I21" i="10" s="1"/>
  <c r="G21" i="10"/>
  <c r="N21" i="7"/>
  <c r="R20" i="1"/>
  <c r="P20" i="10"/>
  <c r="Q20" i="8"/>
  <c r="N20" i="10"/>
  <c r="M20" i="11"/>
  <c r="R20" i="11"/>
  <c r="Q20" i="10"/>
  <c r="O22" i="9"/>
  <c r="R22" i="9"/>
  <c r="O20" i="11"/>
  <c r="N20" i="11"/>
  <c r="O20" i="8"/>
  <c r="O20" i="1"/>
  <c r="M21" i="7"/>
  <c r="R20" i="10"/>
  <c r="M20" i="1"/>
  <c r="N22" i="9"/>
  <c r="N20" i="1"/>
  <c r="P21" i="7"/>
  <c r="Q20" i="1"/>
  <c r="M22" i="9"/>
  <c r="Q21" i="7"/>
  <c r="R20" i="8"/>
  <c r="N20" i="8"/>
  <c r="M20" i="8"/>
  <c r="R21" i="7"/>
  <c r="P22" i="9"/>
  <c r="P20" i="1"/>
  <c r="P20" i="8"/>
  <c r="Q20" i="11"/>
  <c r="O21" i="7"/>
  <c r="P20" i="11"/>
  <c r="O20" i="10"/>
  <c r="M20" i="10"/>
  <c r="Q22" i="9"/>
  <c r="L21" i="1" l="1"/>
  <c r="H23" i="7"/>
  <c r="I23" i="7" s="1"/>
  <c r="G23" i="7"/>
  <c r="G22" i="8"/>
  <c r="H22" i="11"/>
  <c r="I22" i="11" s="1"/>
  <c r="J22" i="8"/>
  <c r="G22" i="11"/>
  <c r="F23" i="1"/>
  <c r="E23" i="1" s="1"/>
  <c r="G23" i="1" s="1"/>
  <c r="F23" i="8"/>
  <c r="E23" i="8" s="1"/>
  <c r="J23" i="8" s="1"/>
  <c r="L23" i="9"/>
  <c r="F23" i="11"/>
  <c r="E23" i="11" s="1"/>
  <c r="G23" i="11" s="1"/>
  <c r="L22" i="7"/>
  <c r="H22" i="10"/>
  <c r="I22" i="10" s="1"/>
  <c r="G22" i="10"/>
  <c r="J22" i="10"/>
  <c r="F23" i="10"/>
  <c r="E23" i="10" s="1"/>
  <c r="J22" i="1"/>
  <c r="H22" i="1"/>
  <c r="I22" i="1" s="1"/>
  <c r="G22" i="1"/>
  <c r="L21" i="11"/>
  <c r="L21" i="8"/>
  <c r="L21" i="10"/>
  <c r="P23" i="9"/>
  <c r="N21" i="8"/>
  <c r="N21" i="10"/>
  <c r="P21" i="1"/>
  <c r="P21" i="11"/>
  <c r="M23" i="9"/>
  <c r="O21" i="1"/>
  <c r="M22" i="7"/>
  <c r="O23" i="9"/>
  <c r="M21" i="10"/>
  <c r="Q21" i="11"/>
  <c r="N22" i="7"/>
  <c r="P21" i="8"/>
  <c r="M21" i="11"/>
  <c r="M21" i="8"/>
  <c r="N21" i="11"/>
  <c r="Q22" i="7"/>
  <c r="R21" i="11"/>
  <c r="Q21" i="8"/>
  <c r="Q21" i="10"/>
  <c r="P21" i="10"/>
  <c r="R21" i="10"/>
  <c r="P22" i="7"/>
  <c r="Q23" i="9"/>
  <c r="N21" i="1"/>
  <c r="O21" i="10"/>
  <c r="R21" i="1"/>
  <c r="O21" i="11"/>
  <c r="R23" i="9"/>
  <c r="N23" i="9"/>
  <c r="Q21" i="1"/>
  <c r="O21" i="8"/>
  <c r="R21" i="8"/>
  <c r="R22" i="7"/>
  <c r="M21" i="1"/>
  <c r="O22" i="7"/>
  <c r="L27" i="9" l="1"/>
  <c r="L23" i="7"/>
  <c r="H23" i="1"/>
  <c r="I23" i="1" s="1"/>
  <c r="H23" i="8"/>
  <c r="I23" i="8" s="1"/>
  <c r="G23" i="8"/>
  <c r="L22" i="11"/>
  <c r="L22" i="8"/>
  <c r="H23" i="11"/>
  <c r="I23" i="11" s="1"/>
  <c r="J23" i="11"/>
  <c r="J23" i="1"/>
  <c r="L22" i="1"/>
  <c r="J23" i="10"/>
  <c r="H23" i="10"/>
  <c r="I23" i="10" s="1"/>
  <c r="G23" i="10"/>
  <c r="L22" i="10"/>
  <c r="Q22" i="10"/>
  <c r="Q23" i="7"/>
  <c r="P22" i="10"/>
  <c r="P23" i="7"/>
  <c r="N22" i="11"/>
  <c r="N23" i="7"/>
  <c r="O22" i="11"/>
  <c r="O22" i="10"/>
  <c r="M22" i="10"/>
  <c r="R22" i="11"/>
  <c r="O23" i="7"/>
  <c r="M22" i="1"/>
  <c r="M23" i="7"/>
  <c r="P22" i="11"/>
  <c r="M22" i="11"/>
  <c r="R22" i="8"/>
  <c r="O22" i="8"/>
  <c r="M22" i="8"/>
  <c r="N22" i="1"/>
  <c r="R23" i="7"/>
  <c r="Q22" i="1"/>
  <c r="N22" i="8"/>
  <c r="R22" i="10"/>
  <c r="N22" i="10"/>
  <c r="Q22" i="8"/>
  <c r="Q22" i="11"/>
  <c r="O22" i="1"/>
  <c r="R22" i="1"/>
  <c r="P22" i="1"/>
  <c r="P22" i="8"/>
  <c r="L27" i="7" l="1"/>
  <c r="L23" i="8"/>
  <c r="L23" i="1"/>
  <c r="L23" i="11"/>
  <c r="L23" i="10"/>
  <c r="M23" i="8"/>
  <c r="P23" i="1"/>
  <c r="N23" i="8"/>
  <c r="O23" i="1"/>
  <c r="M23" i="10"/>
  <c r="Q23" i="1"/>
  <c r="O23" i="10"/>
  <c r="R23" i="8"/>
  <c r="O23" i="11"/>
  <c r="P23" i="8"/>
  <c r="Q23" i="11"/>
  <c r="R23" i="11"/>
  <c r="M23" i="1"/>
  <c r="N23" i="11"/>
  <c r="R23" i="10"/>
  <c r="Q23" i="10"/>
  <c r="Q23" i="8"/>
  <c r="R23" i="1"/>
  <c r="M23" i="11"/>
  <c r="N23" i="10"/>
  <c r="P23" i="10"/>
  <c r="P23" i="11"/>
  <c r="N23" i="1"/>
  <c r="O23" i="8"/>
  <c r="L27" i="8" l="1"/>
  <c r="L27" i="1"/>
  <c r="L27" i="11"/>
  <c r="L27" i="10"/>
</calcChain>
</file>

<file path=xl/sharedStrings.xml><?xml version="1.0" encoding="utf-8"?>
<sst xmlns="http://schemas.openxmlformats.org/spreadsheetml/2006/main" count="156" uniqueCount="25">
  <si>
    <t xml:space="preserve">This is checking if the current month's third </t>
  </si>
  <si>
    <t xml:space="preserve">has occurred then cell D1 has a 1 and the </t>
  </si>
  <si>
    <t>Symbol</t>
  </si>
  <si>
    <t>AHDD</t>
  </si>
  <si>
    <t>CADD</t>
  </si>
  <si>
    <t>Aluminum</t>
  </si>
  <si>
    <t>Copper</t>
  </si>
  <si>
    <t>PBDD</t>
  </si>
  <si>
    <t>Lead</t>
  </si>
  <si>
    <t>NIDD</t>
  </si>
  <si>
    <t>Nickel</t>
  </si>
  <si>
    <t xml:space="preserve">SNDD </t>
  </si>
  <si>
    <t>Tin</t>
  </si>
  <si>
    <t>ZDSD</t>
  </si>
  <si>
    <t>Zinc</t>
  </si>
  <si>
    <t>date columns know to start with the next month.</t>
  </si>
  <si>
    <t>SNDD</t>
  </si>
  <si>
    <t>BID</t>
  </si>
  <si>
    <t>ASK</t>
  </si>
  <si>
    <t>Settlement</t>
  </si>
  <si>
    <t>Yesterday Set</t>
  </si>
  <si>
    <t>Today Set</t>
  </si>
  <si>
    <t>LongDescription</t>
  </si>
  <si>
    <t>Copy and paste this cell below</t>
  </si>
  <si>
    <t>for CQG One and CQG Desktop: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</si>
</sst>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1" fontId="0" fillId="0" borderId="0" xfId="0" applyNumberFormat="1"/>
    <xf numFmtId="2" fontId="0" fillId="0" borderId="0" xfId="0" applyNumberFormat="1"/>
    <xf numFmtId="0" fontId="1" fillId="2" borderId="0" xfId="0" applyFont="1" applyFill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xl.rtd">
      <tp t="s">
        <v/>
        <stp/>
        <stp>ContractData</stp>
        <stp>ZDSD21J27</stp>
        <stp>Ask</stp>
        <tr r="N12" s="7"/>
      </tp>
      <tp t="s">
        <v/>
        <stp/>
        <stp>ContractData</stp>
        <stp>ZDSD17H27</stp>
        <stp>Bid</stp>
        <tr r="M23" s="7"/>
        <tr r="M11" s="7"/>
      </tp>
      <tp t="s">
        <v/>
        <stp/>
        <stp>ContractData</stp>
        <stp>ZDSD19K27</stp>
        <stp>Ask</stp>
        <tr r="N13" s="7"/>
      </tp>
      <tp t="s">
        <v/>
        <stp/>
        <stp>ContractData</stp>
        <stp>ZDSD19K27</stp>
        <stp>Bid</stp>
        <tr r="M13" s="7"/>
      </tp>
      <tp t="s">
        <v/>
        <stp/>
        <stp>ContractData</stp>
        <stp>ZDSD17H27</stp>
        <stp>Ask</stp>
        <tr r="N23" s="7"/>
        <tr r="N11" s="7"/>
      </tp>
      <tp t="s">
        <v/>
        <stp/>
        <stp>ContractData</stp>
        <stp>ZDSD21J27</stp>
        <stp>Bid</stp>
        <tr r="M12" s="7"/>
      </tp>
      <tp t="s">
        <v/>
        <stp/>
        <stp>ContractData</stp>
        <stp>CADD16Z26</stp>
        <stp>Bid</stp>
        <tr r="M8" s="11"/>
      </tp>
      <tp t="s">
        <v/>
        <stp/>
        <stp>ContractData</stp>
        <stp>CADD15Z27</stp>
        <stp>Bid</stp>
        <tr r="M20" s="11"/>
      </tp>
      <tp t="s">
        <v/>
        <stp/>
        <stp>ContractData</stp>
        <stp>AHDD16Z26</stp>
        <stp>Bid</stp>
        <tr r="M8" s="1"/>
      </tp>
      <tp t="s">
        <v/>
        <stp/>
        <stp>ContractData</stp>
        <stp>AHDD15Z27</stp>
        <stp>Bid</stp>
        <tr r="M20" s="1"/>
      </tp>
      <tp t="s">
        <v/>
        <stp/>
        <stp>ContractData</stp>
        <stp>NIDD15Z27</stp>
        <stp>Bid</stp>
        <tr r="M20" s="9"/>
      </tp>
      <tp t="s">
        <v/>
        <stp/>
        <stp>ContractData</stp>
        <stp>NIDD16Z26</stp>
        <stp>Bid</stp>
        <tr r="M8" s="9"/>
      </tp>
      <tp t="s">
        <v/>
        <stp/>
        <stp>ContractData</stp>
        <stp>SNDD16Z26</stp>
        <stp>Bid</stp>
        <tr r="M8" s="8"/>
      </tp>
      <tp t="s">
        <v/>
        <stp/>
        <stp>ContractData</stp>
        <stp>SNDD15Z27</stp>
        <stp>Bid</stp>
        <tr r="M20" s="8"/>
      </tp>
      <tp t="s">
        <v/>
        <stp/>
        <stp>ContractData</stp>
        <stp>PBDD15Z27</stp>
        <stp>Bid</stp>
        <tr r="M20" s="10"/>
      </tp>
      <tp t="s">
        <v/>
        <stp/>
        <stp>ContractData</stp>
        <stp>PBDD16Z26</stp>
        <stp>Bid</stp>
        <tr r="M8" s="10"/>
      </tp>
      <tp t="s">
        <v/>
        <stp/>
        <stp>ContractData</stp>
        <stp>ZDSD16M27</stp>
        <stp>Bid</stp>
        <tr r="M14" s="7"/>
      </tp>
      <tp t="s">
        <v/>
        <stp/>
        <stp>ContractData</stp>
        <stp>ZDSD17M26</stp>
        <stp>Bid</stp>
        <tr r="M2" s="7"/>
      </tp>
      <tp t="s">
        <v/>
        <stp/>
        <stp>ContractData</stp>
        <stp>ZDSD21N27</stp>
        <stp>Ask</stp>
        <tr r="N15" s="7"/>
      </tp>
      <tp t="s">
        <v/>
        <stp/>
        <stp>ContractData</stp>
        <stp>ZDSD15N26</stp>
        <stp>Ask</stp>
        <tr r="N3" s="7"/>
      </tp>
      <tp t="s">
        <v/>
        <stp/>
        <stp>ContractData</stp>
        <stp>NIDD18X26</stp>
        <stp>Ask</stp>
        <tr r="N7" s="9"/>
      </tp>
      <tp t="s">
        <v/>
        <stp/>
        <stp>ContractData</stp>
        <stp>NIDD17X27</stp>
        <stp>Ask</stp>
        <tr r="N19" s="9"/>
      </tp>
      <tp t="s">
        <v/>
        <stp/>
        <stp>ContractData</stp>
        <stp>AHDD17X27</stp>
        <stp>Ask</stp>
        <tr r="N19" s="1"/>
      </tp>
      <tp t="s">
        <v/>
        <stp/>
        <stp>ContractData</stp>
        <stp>AHDD18X26</stp>
        <stp>Ask</stp>
        <tr r="N7" s="1"/>
      </tp>
      <tp t="s">
        <v/>
        <stp/>
        <stp>ContractData</stp>
        <stp>CADD17X27</stp>
        <stp>Ask</stp>
        <tr r="N19" s="11"/>
      </tp>
      <tp t="s">
        <v/>
        <stp/>
        <stp>ContractData</stp>
        <stp>CADD18X26</stp>
        <stp>Ask</stp>
        <tr r="N7" s="11"/>
      </tp>
      <tp t="s">
        <v/>
        <stp/>
        <stp>ContractData</stp>
        <stp>PBDD18X26</stp>
        <stp>Ask</stp>
        <tr r="N7" s="10"/>
      </tp>
      <tp t="s">
        <v/>
        <stp/>
        <stp>ContractData</stp>
        <stp>PBDD17X27</stp>
        <stp>Ask</stp>
        <tr r="N19" s="10"/>
      </tp>
      <tp t="s">
        <v/>
        <stp/>
        <stp>ContractData</stp>
        <stp>SNDD17X27</stp>
        <stp>Ask</stp>
        <tr r="N19" s="8"/>
      </tp>
      <tp t="s">
        <v/>
        <stp/>
        <stp>ContractData</stp>
        <stp>SNDD18X26</stp>
        <stp>Ask</stp>
        <tr r="N7" s="8"/>
      </tp>
      <tp t="s">
        <v/>
        <stp/>
        <stp>ContractData</stp>
        <stp>CADD18X26</stp>
        <stp>Bid</stp>
        <tr r="M7" s="11"/>
      </tp>
      <tp t="s">
        <v/>
        <stp/>
        <stp>ContractData</stp>
        <stp>CADD17X27</stp>
        <stp>Bid</stp>
        <tr r="M19" s="11"/>
      </tp>
      <tp t="s">
        <v/>
        <stp/>
        <stp>ContractData</stp>
        <stp>AHDD18X26</stp>
        <stp>Bid</stp>
        <tr r="M7" s="1"/>
      </tp>
      <tp t="s">
        <v/>
        <stp/>
        <stp>ContractData</stp>
        <stp>AHDD17X27</stp>
        <stp>Bid</stp>
        <tr r="M19" s="1"/>
      </tp>
      <tp t="s">
        <v/>
        <stp/>
        <stp>ContractData</stp>
        <stp>NIDD17X27</stp>
        <stp>Bid</stp>
        <tr r="M19" s="9"/>
      </tp>
      <tp t="s">
        <v/>
        <stp/>
        <stp>ContractData</stp>
        <stp>NIDD18X26</stp>
        <stp>Bid</stp>
        <tr r="M7" s="9"/>
      </tp>
      <tp t="s">
        <v/>
        <stp/>
        <stp>ContractData</stp>
        <stp>SNDD18X26</stp>
        <stp>Bid</stp>
        <tr r="M7" s="8"/>
      </tp>
      <tp t="s">
        <v/>
        <stp/>
        <stp>ContractData</stp>
        <stp>SNDD17X27</stp>
        <stp>Bid</stp>
        <tr r="M19" s="8"/>
      </tp>
      <tp t="s">
        <v/>
        <stp/>
        <stp>ContractData</stp>
        <stp>PBDD17X27</stp>
        <stp>Bid</stp>
        <tr r="M19" s="10"/>
      </tp>
      <tp t="s">
        <v/>
        <stp/>
        <stp>ContractData</stp>
        <stp>PBDD18X26</stp>
        <stp>Bid</stp>
        <tr r="M7" s="10"/>
      </tp>
      <tp t="s">
        <v/>
        <stp/>
        <stp>ContractData</stp>
        <stp>ZDSD15N26</stp>
        <stp>Bid</stp>
        <tr r="M3" s="7"/>
      </tp>
      <tp t="s">
        <v/>
        <stp/>
        <stp>ContractData</stp>
        <stp>ZDSD21N27</stp>
        <stp>Bid</stp>
        <tr r="M15" s="7"/>
      </tp>
      <tp t="s">
        <v/>
        <stp/>
        <stp>ContractData</stp>
        <stp>NIDD16Z26</stp>
        <stp>Ask</stp>
        <tr r="N8" s="9"/>
      </tp>
      <tp t="s">
        <v/>
        <stp/>
        <stp>ContractData</stp>
        <stp>NIDD15Z27</stp>
        <stp>Ask</stp>
        <tr r="N20" s="9"/>
      </tp>
      <tp t="s">
        <v/>
        <stp/>
        <stp>ContractData</stp>
        <stp>AHDD15Z27</stp>
        <stp>Ask</stp>
        <tr r="N20" s="1"/>
      </tp>
      <tp t="s">
        <v/>
        <stp/>
        <stp>ContractData</stp>
        <stp>AHDD16Z26</stp>
        <stp>Ask</stp>
        <tr r="N8" s="1"/>
      </tp>
      <tp t="s">
        <v/>
        <stp/>
        <stp>ContractData</stp>
        <stp>CADD15Z27</stp>
        <stp>Ask</stp>
        <tr r="N20" s="11"/>
      </tp>
      <tp t="s">
        <v/>
        <stp/>
        <stp>ContractData</stp>
        <stp>CADD16Z26</stp>
        <stp>Ask</stp>
        <tr r="N8" s="11"/>
      </tp>
      <tp t="s">
        <v/>
        <stp/>
        <stp>ContractData</stp>
        <stp>ZDSD17M26</stp>
        <stp>Ask</stp>
        <tr r="N2" s="7"/>
      </tp>
      <tp t="s">
        <v/>
        <stp/>
        <stp>ContractData</stp>
        <stp>ZDSD16M27</stp>
        <stp>Ask</stp>
        <tr r="N14" s="7"/>
      </tp>
      <tp t="s">
        <v/>
        <stp/>
        <stp>ContractData</stp>
        <stp>PBDD16Z26</stp>
        <stp>Ask</stp>
        <tr r="N8" s="10"/>
      </tp>
      <tp t="s">
        <v/>
        <stp/>
        <stp>ContractData</stp>
        <stp>PBDD15Z27</stp>
        <stp>Ask</stp>
        <tr r="N20" s="10"/>
      </tp>
      <tp t="s">
        <v/>
        <stp/>
        <stp>ContractData</stp>
        <stp>SNDD15Z27</stp>
        <stp>Ask</stp>
        <tr r="N20" s="8"/>
      </tp>
      <tp t="s">
        <v/>
        <stp/>
        <stp>ContractData</stp>
        <stp>SNDD16Z26</stp>
        <stp>Ask</stp>
        <tr r="N8" s="8"/>
      </tp>
      <tp t="s">
        <v/>
        <stp/>
        <stp>ContractData</stp>
        <stp>AHDD20V27</stp>
        <stp>Bid</stp>
        <tr r="M18" s="1"/>
      </tp>
      <tp t="s">
        <v/>
        <stp/>
        <stp>ContractData</stp>
        <stp>AHDD21V26</stp>
        <stp>Bid</stp>
        <tr r="M6" s="1"/>
      </tp>
      <tp t="s">
        <v/>
        <stp/>
        <stp>ContractData</stp>
        <stp>CADD20V27</stp>
        <stp>Bid</stp>
        <tr r="M18" s="11"/>
      </tp>
      <tp t="s">
        <v/>
        <stp/>
        <stp>ContractData</stp>
        <stp>CADD21V26</stp>
        <stp>Bid</stp>
        <tr r="M6" s="11"/>
      </tp>
      <tp t="s">
        <v/>
        <stp/>
        <stp>ContractData</stp>
        <stp>NIDD21V26</stp>
        <stp>Bid</stp>
        <tr r="M6" s="9"/>
      </tp>
      <tp t="s">
        <v/>
        <stp/>
        <stp>ContractData</stp>
        <stp>NIDD20V27</stp>
        <stp>Bid</stp>
        <tr r="M18" s="9"/>
      </tp>
      <tp t="s">
        <v/>
        <stp/>
        <stp>ContractData</stp>
        <stp>PBDD21V26</stp>
        <stp>Bid</stp>
        <tr r="M6" s="10"/>
      </tp>
      <tp t="s">
        <v/>
        <stp/>
        <stp>ContractData</stp>
        <stp>PBDD20V27</stp>
        <stp>Bid</stp>
        <tr r="M18" s="10"/>
      </tp>
      <tp t="s">
        <v/>
        <stp/>
        <stp>ContractData</stp>
        <stp>SNDD20V27</stp>
        <stp>Bid</stp>
        <tr r="M18" s="8"/>
      </tp>
      <tp t="s">
        <v/>
        <stp/>
        <stp>ContractData</stp>
        <stp>SNDD21V26</stp>
        <stp>Bid</stp>
        <tr r="M6" s="8"/>
      </tp>
      <tp t="s">
        <v/>
        <stp/>
        <stp>ContractData</stp>
        <stp>NIDD16U26</stp>
        <stp>Ask</stp>
        <tr r="N5" s="9"/>
      </tp>
      <tp t="s">
        <v/>
        <stp/>
        <stp>ContractData</stp>
        <stp>NIDD15U27</stp>
        <stp>Ask</stp>
        <tr r="N17" s="9"/>
      </tp>
      <tp t="s">
        <v/>
        <stp/>
        <stp>ContractData</stp>
        <stp>AHDD15U27</stp>
        <stp>Ask</stp>
        <tr r="N17" s="1"/>
      </tp>
      <tp t="s">
        <v/>
        <stp/>
        <stp>ContractData</stp>
        <stp>AHDD16U26</stp>
        <stp>Ask</stp>
        <tr r="N5" s="1"/>
      </tp>
      <tp t="s">
        <v/>
        <stp/>
        <stp>ContractData</stp>
        <stp>CADD15U27</stp>
        <stp>Ask</stp>
        <tr r="N17" s="11"/>
      </tp>
      <tp t="s">
        <v/>
        <stp/>
        <stp>ContractData</stp>
        <stp>CADD16U26</stp>
        <stp>Ask</stp>
        <tr r="N5" s="11"/>
      </tp>
      <tp t="s">
        <v/>
        <stp/>
        <stp>ContractData</stp>
        <stp>PBDD16U26</stp>
        <stp>Ask</stp>
        <tr r="N5" s="10"/>
      </tp>
      <tp t="s">
        <v/>
        <stp/>
        <stp>ContractData</stp>
        <stp>PBDD15U27</stp>
        <stp>Ask</stp>
        <tr r="N17" s="10"/>
      </tp>
      <tp t="s">
        <v/>
        <stp/>
        <stp>ContractData</stp>
        <stp>SNDD15U27</stp>
        <stp>Ask</stp>
        <tr r="N17" s="8"/>
      </tp>
      <tp t="s">
        <v/>
        <stp/>
        <stp>ContractData</stp>
        <stp>SNDD16U26</stp>
        <stp>Ask</stp>
        <tr r="N5" s="8"/>
      </tp>
      <tp t="s">
        <v/>
        <stp/>
        <stp>ContractData</stp>
        <stp>CADD16U26</stp>
        <stp>Bid</stp>
        <tr r="M5" s="11"/>
      </tp>
      <tp t="s">
        <v/>
        <stp/>
        <stp>ContractData</stp>
        <stp>CADD15U27</stp>
        <stp>Bid</stp>
        <tr r="M17" s="11"/>
      </tp>
      <tp t="s">
        <v/>
        <stp/>
        <stp>ContractData</stp>
        <stp>AHDD16U26</stp>
        <stp>Bid</stp>
        <tr r="M5" s="1"/>
      </tp>
      <tp t="s">
        <v/>
        <stp/>
        <stp>ContractData</stp>
        <stp>AHDD15U27</stp>
        <stp>Bid</stp>
        <tr r="M17" s="1"/>
      </tp>
      <tp t="s">
        <v/>
        <stp/>
        <stp>ContractData</stp>
        <stp>NIDD15U27</stp>
        <stp>Bid</stp>
        <tr r="M17" s="9"/>
      </tp>
      <tp t="s">
        <v/>
        <stp/>
        <stp>ContractData</stp>
        <stp>NIDD16U26</stp>
        <stp>Bid</stp>
        <tr r="M5" s="9"/>
      </tp>
      <tp t="s">
        <v/>
        <stp/>
        <stp>ContractData</stp>
        <stp>SNDD16U26</stp>
        <stp>Bid</stp>
        <tr r="M5" s="8"/>
      </tp>
      <tp t="s">
        <v/>
        <stp/>
        <stp>ContractData</stp>
        <stp>SNDD15U27</stp>
        <stp>Bid</stp>
        <tr r="M17" s="8"/>
      </tp>
      <tp t="s">
        <v/>
        <stp/>
        <stp>ContractData</stp>
        <stp>PBDD15U27</stp>
        <stp>Bid</stp>
        <tr r="M17" s="10"/>
      </tp>
      <tp t="s">
        <v/>
        <stp/>
        <stp>ContractData</stp>
        <stp>PBDD16U26</stp>
        <stp>Bid</stp>
        <tr r="M5" s="10"/>
      </tp>
      <tp t="s">
        <v/>
        <stp/>
        <stp>ContractData</stp>
        <stp>NIDD20V27</stp>
        <stp>Ask</stp>
        <tr r="N18" s="9"/>
      </tp>
      <tp t="s">
        <v/>
        <stp/>
        <stp>ContractData</stp>
        <stp>NIDD21V26</stp>
        <stp>Ask</stp>
        <tr r="N6" s="9"/>
      </tp>
      <tp t="s">
        <v/>
        <stp/>
        <stp>ContractData</stp>
        <stp>CADD21V26</stp>
        <stp>Ask</stp>
        <tr r="N6" s="11"/>
      </tp>
      <tp t="s">
        <v/>
        <stp/>
        <stp>ContractData</stp>
        <stp>CADD20V27</stp>
        <stp>Ask</stp>
        <tr r="N18" s="11"/>
      </tp>
      <tp t="s">
        <v/>
        <stp/>
        <stp>ContractData</stp>
        <stp>AHDD21V26</stp>
        <stp>Ask</stp>
        <tr r="N6" s="1"/>
      </tp>
      <tp t="s">
        <v/>
        <stp/>
        <stp>ContractData</stp>
        <stp>AHDD20V27</stp>
        <stp>Ask</stp>
        <tr r="N18" s="1"/>
      </tp>
      <tp t="s">
        <v/>
        <stp/>
        <stp>ContractData</stp>
        <stp>SNDD21V26</stp>
        <stp>Ask</stp>
        <tr r="N6" s="8"/>
      </tp>
      <tp t="s">
        <v/>
        <stp/>
        <stp>ContractData</stp>
        <stp>SNDD20V27</stp>
        <stp>Ask</stp>
        <tr r="N18" s="8"/>
      </tp>
      <tp t="s">
        <v/>
        <stp/>
        <stp>ContractData</stp>
        <stp>PBDD20V27</stp>
        <stp>Ask</stp>
        <tr r="N18" s="10"/>
      </tp>
      <tp t="s">
        <v/>
        <stp/>
        <stp>ContractData</stp>
        <stp>PBDD21V26</stp>
        <stp>Ask</stp>
        <tr r="N6" s="10"/>
      </tp>
      <tp t="s">
        <v/>
        <stp/>
        <stp>ContractData</stp>
        <stp>NIDD19Q26</stp>
        <stp>Ask</stp>
        <tr r="N4" s="9"/>
      </tp>
      <tp t="s">
        <v/>
        <stp/>
        <stp>ContractData</stp>
        <stp>NIDD18Q27</stp>
        <stp>Ask</stp>
        <tr r="N16" s="9"/>
      </tp>
      <tp t="s">
        <v/>
        <stp/>
        <stp>ContractData</stp>
        <stp>AHDD18Q27</stp>
        <stp>Ask</stp>
        <tr r="N16" s="1"/>
      </tp>
      <tp t="s">
        <v/>
        <stp/>
        <stp>ContractData</stp>
        <stp>AHDD19Q26</stp>
        <stp>Ask</stp>
        <tr r="N4" s="1"/>
      </tp>
      <tp t="s">
        <v/>
        <stp/>
        <stp>ContractData</stp>
        <stp>CADD18Q27</stp>
        <stp>Ask</stp>
        <tr r="N16" s="11"/>
      </tp>
      <tp t="s">
        <v/>
        <stp/>
        <stp>ContractData</stp>
        <stp>CADD19Q26</stp>
        <stp>Ask</stp>
        <tr r="N4" s="11"/>
      </tp>
      <tp t="s">
        <v/>
        <stp/>
        <stp>ContractData</stp>
        <stp>ZDSD20F27</stp>
        <stp>Ask</stp>
        <tr r="N21" s="7"/>
        <tr r="N9" s="7"/>
      </tp>
      <tp t="s">
        <v/>
        <stp/>
        <stp>ContractData</stp>
        <stp>PBDD19Q26</stp>
        <stp>Ask</stp>
        <tr r="N4" s="10"/>
      </tp>
      <tp t="s">
        <v/>
        <stp/>
        <stp>ContractData</stp>
        <stp>PBDD18Q27</stp>
        <stp>Ask</stp>
        <tr r="N16" s="10"/>
      </tp>
      <tp t="s">
        <v/>
        <stp/>
        <stp>ContractData</stp>
        <stp>SNDD18Q27</stp>
        <stp>Ask</stp>
        <tr r="N16" s="8"/>
      </tp>
      <tp t="s">
        <v/>
        <stp/>
        <stp>ContractData</stp>
        <stp>SNDD19Q26</stp>
        <stp>Ask</stp>
        <tr r="N4" s="8"/>
      </tp>
      <tp t="s">
        <v/>
        <stp/>
        <stp>ContractData</stp>
        <stp>ZDSD17G27</stp>
        <stp>Ask</stp>
        <tr r="N22" s="7"/>
        <tr r="N10" s="7"/>
      </tp>
      <tp t="s">
        <v/>
        <stp/>
        <stp>ContractData</stp>
        <stp>ZDSD17G27</stp>
        <stp>Bid</stp>
        <tr r="M22" s="7"/>
        <tr r="M10" s="7"/>
      </tp>
      <tp t="s">
        <v/>
        <stp/>
        <stp>ContractData</stp>
        <stp>CADD19Q26</stp>
        <stp>Bid</stp>
        <tr r="M4" s="11"/>
      </tp>
      <tp t="s">
        <v/>
        <stp/>
        <stp>ContractData</stp>
        <stp>CADD18Q27</stp>
        <stp>Bid</stp>
        <tr r="M16" s="11"/>
      </tp>
      <tp t="s">
        <v/>
        <stp/>
        <stp>ContractData</stp>
        <stp>AHDD19Q26</stp>
        <stp>Bid</stp>
        <tr r="M4" s="1"/>
      </tp>
      <tp t="s">
        <v/>
        <stp/>
        <stp>ContractData</stp>
        <stp>AHDD18Q27</stp>
        <stp>Bid</stp>
        <tr r="M16" s="1"/>
      </tp>
      <tp t="s">
        <v/>
        <stp/>
        <stp>ContractData</stp>
        <stp>NIDD18Q27</stp>
        <stp>Bid</stp>
        <tr r="M16" s="9"/>
      </tp>
      <tp t="s">
        <v/>
        <stp/>
        <stp>ContractData</stp>
        <stp>NIDD19Q26</stp>
        <stp>Bid</stp>
        <tr r="M4" s="9"/>
      </tp>
      <tp t="s">
        <v/>
        <stp/>
        <stp>ContractData</stp>
        <stp>SNDD19Q26</stp>
        <stp>Bid</stp>
        <tr r="M4" s="8"/>
      </tp>
      <tp t="s">
        <v/>
        <stp/>
        <stp>ContractData</stp>
        <stp>SNDD18Q27</stp>
        <stp>Bid</stp>
        <tr r="M16" s="8"/>
      </tp>
      <tp t="s">
        <v/>
        <stp/>
        <stp>ContractData</stp>
        <stp>PBDD18Q27</stp>
        <stp>Bid</stp>
        <tr r="M16" s="10"/>
      </tp>
      <tp t="s">
        <v/>
        <stp/>
        <stp>ContractData</stp>
        <stp>PBDD19Q26</stp>
        <stp>Bid</stp>
        <tr r="M4" s="10"/>
      </tp>
      <tp t="s">
        <v/>
        <stp/>
        <stp>ContractData</stp>
        <stp>ZDSD20F27</stp>
        <stp>Bid</stp>
        <tr r="M21" s="7"/>
        <tr r="M9" s="7"/>
      </tp>
      <tp t="s">
        <v/>
        <stp/>
        <stp>ContractData</stp>
        <stp>CADD15N26</stp>
        <stp>Bid</stp>
        <tr r="M3" s="11"/>
      </tp>
      <tp t="s">
        <v/>
        <stp/>
        <stp>ContractData</stp>
        <stp>AHDD21N27</stp>
        <stp>Bid</stp>
        <tr r="M15" s="1"/>
      </tp>
      <tp t="s">
        <v/>
        <stp/>
        <stp>ContractData</stp>
        <stp>CADD21N27</stp>
        <stp>Bid</stp>
        <tr r="M15" s="11"/>
      </tp>
      <tp t="s">
        <v/>
        <stp/>
        <stp>ContractData</stp>
        <stp>AHDD15N26</stp>
        <stp>Bid</stp>
        <tr r="M3" s="1"/>
      </tp>
      <tp t="s">
        <v/>
        <stp/>
        <stp>ContractData</stp>
        <stp>NIDD15N26</stp>
        <stp>Bid</stp>
        <tr r="M3" s="9"/>
      </tp>
      <tp t="s">
        <v/>
        <stp/>
        <stp>ContractData</stp>
        <stp>NIDD21N27</stp>
        <stp>Bid</stp>
        <tr r="M15" s="9"/>
      </tp>
      <tp t="s">
        <v/>
        <stp/>
        <stp>ContractData</stp>
        <stp>SNDD15N26</stp>
        <stp>Bid</stp>
        <tr r="M3" s="8"/>
      </tp>
      <tp t="s">
        <v/>
        <stp/>
        <stp>ContractData</stp>
        <stp>PBDD21N27</stp>
        <stp>Bid</stp>
        <tr r="M15" s="10"/>
      </tp>
      <tp t="s">
        <v/>
        <stp/>
        <stp>ContractData</stp>
        <stp>SNDD21N27</stp>
        <stp>Bid</stp>
        <tr r="M15" s="8"/>
      </tp>
      <tp t="s">
        <v/>
        <stp/>
        <stp>ContractData</stp>
        <stp>PBDD15N26</stp>
        <stp>Bid</stp>
        <tr r="M3" s="10"/>
      </tp>
      <tp t="s">
        <v/>
        <stp/>
        <stp>ContractData</stp>
        <stp>NIDD17M26</stp>
        <stp>Ask</stp>
        <tr r="N2" s="9"/>
      </tp>
      <tp t="s">
        <v/>
        <stp/>
        <stp>ContractData</stp>
        <stp>NIDD16M27</stp>
        <stp>Ask</stp>
        <tr r="N14" s="9"/>
      </tp>
      <tp t="s">
        <v/>
        <stp/>
        <stp>ContractData</stp>
        <stp>AHDD16M27</stp>
        <stp>Ask</stp>
        <tr r="N14" s="1"/>
      </tp>
      <tp t="s">
        <v/>
        <stp/>
        <stp>ContractData</stp>
        <stp>AHDD17M26</stp>
        <stp>Ask</stp>
        <tr r="N2" s="1"/>
      </tp>
      <tp t="s">
        <v/>
        <stp/>
        <stp>ContractData</stp>
        <stp>CADD16M27</stp>
        <stp>Ask</stp>
        <tr r="N14" s="11"/>
      </tp>
      <tp t="s">
        <v/>
        <stp/>
        <stp>ContractData</stp>
        <stp>CADD17M26</stp>
        <stp>Ask</stp>
        <tr r="N2" s="11"/>
      </tp>
      <tp t="s">
        <v/>
        <stp/>
        <stp>ContractData</stp>
        <stp>ZDSD16Z26</stp>
        <stp>Ask</stp>
        <tr r="N8" s="7"/>
      </tp>
      <tp t="s">
        <v/>
        <stp/>
        <stp>ContractData</stp>
        <stp>ZDSD15Z27</stp>
        <stp>Ask</stp>
        <tr r="N20" s="7"/>
      </tp>
      <tp t="s">
        <v/>
        <stp/>
        <stp>ContractData</stp>
        <stp>PBDD17M26</stp>
        <stp>Ask</stp>
        <tr r="N2" s="10"/>
      </tp>
      <tp t="s">
        <v/>
        <stp/>
        <stp>ContractData</stp>
        <stp>PBDD16M27</stp>
        <stp>Ask</stp>
        <tr r="N14" s="10"/>
      </tp>
      <tp t="s">
        <v/>
        <stp/>
        <stp>ContractData</stp>
        <stp>SNDD16M27</stp>
        <stp>Ask</stp>
        <tr r="N14" s="8"/>
      </tp>
      <tp t="s">
        <v/>
        <stp/>
        <stp>ContractData</stp>
        <stp>SNDD17M26</stp>
        <stp>Ask</stp>
        <tr r="N2" s="8"/>
      </tp>
      <tp t="s">
        <v/>
        <stp/>
        <stp>ContractData</stp>
        <stp>ZDSD17X27</stp>
        <stp>Bid</stp>
        <tr r="M19" s="7"/>
      </tp>
      <tp t="s">
        <v/>
        <stp/>
        <stp>ContractData</stp>
        <stp>ZDSD18X26</stp>
        <stp>Bid</stp>
        <tr r="M7" s="7"/>
      </tp>
      <tp t="s">
        <v/>
        <stp/>
        <stp>ContractData</stp>
        <stp>ZDSD18X26</stp>
        <stp>Ask</stp>
        <tr r="N7" s="7"/>
      </tp>
      <tp t="s">
        <v/>
        <stp/>
        <stp>ContractData</stp>
        <stp>ZDSD17X27</stp>
        <stp>Ask</stp>
        <tr r="N19" s="7"/>
      </tp>
      <tp t="s">
        <v/>
        <stp/>
        <stp>ContractData</stp>
        <stp>CADD17M26</stp>
        <stp>Bid</stp>
        <tr r="M2" s="11"/>
      </tp>
      <tp t="s">
        <v/>
        <stp/>
        <stp>ContractData</stp>
        <stp>CADD16M27</stp>
        <stp>Bid</stp>
        <tr r="M14" s="11"/>
      </tp>
      <tp t="s">
        <v/>
        <stp/>
        <stp>ContractData</stp>
        <stp>AHDD17M26</stp>
        <stp>Bid</stp>
        <tr r="M2" s="1"/>
      </tp>
      <tp t="s">
        <v/>
        <stp/>
        <stp>ContractData</stp>
        <stp>AHDD16M27</stp>
        <stp>Bid</stp>
        <tr r="M14" s="1"/>
      </tp>
      <tp t="s">
        <v/>
        <stp/>
        <stp>ContractData</stp>
        <stp>NIDD16M27</stp>
        <stp>Bid</stp>
        <tr r="M14" s="9"/>
      </tp>
      <tp t="s">
        <v/>
        <stp/>
        <stp>ContractData</stp>
        <stp>NIDD17M26</stp>
        <stp>Bid</stp>
        <tr r="M2" s="9"/>
      </tp>
      <tp t="s">
        <v/>
        <stp/>
        <stp>ContractData</stp>
        <stp>SNDD17M26</stp>
        <stp>Bid</stp>
        <tr r="M2" s="8"/>
      </tp>
      <tp t="s">
        <v/>
        <stp/>
        <stp>ContractData</stp>
        <stp>SNDD16M27</stp>
        <stp>Bid</stp>
        <tr r="M14" s="8"/>
      </tp>
      <tp t="s">
        <v/>
        <stp/>
        <stp>ContractData</stp>
        <stp>PBDD16M27</stp>
        <stp>Bid</stp>
        <tr r="M14" s="10"/>
      </tp>
      <tp t="s">
        <v/>
        <stp/>
        <stp>ContractData</stp>
        <stp>PBDD17M26</stp>
        <stp>Bid</stp>
        <tr r="M2" s="10"/>
      </tp>
      <tp t="s">
        <v/>
        <stp/>
        <stp>ContractData</stp>
        <stp>ZDSD15Z27</stp>
        <stp>Bid</stp>
        <tr r="M20" s="7"/>
      </tp>
      <tp t="s">
        <v/>
        <stp/>
        <stp>ContractData</stp>
        <stp>ZDSD16Z26</stp>
        <stp>Bid</stp>
        <tr r="M8" s="7"/>
      </tp>
      <tp t="s">
        <v/>
        <stp/>
        <stp>ContractData</stp>
        <stp>NIDD21N27</stp>
        <stp>Ask</stp>
        <tr r="N15" s="9"/>
      </tp>
      <tp t="s">
        <v/>
        <stp/>
        <stp>ContractData</stp>
        <stp>NIDD15N26</stp>
        <stp>Ask</stp>
        <tr r="N3" s="9"/>
      </tp>
      <tp t="s">
        <v/>
        <stp/>
        <stp>ContractData</stp>
        <stp>CADD21N27</stp>
        <stp>Ask</stp>
        <tr r="N15" s="11"/>
      </tp>
      <tp t="s">
        <v/>
        <stp/>
        <stp>ContractData</stp>
        <stp>AHDD15N26</stp>
        <stp>Ask</stp>
        <tr r="N3" s="1"/>
      </tp>
      <tp t="s">
        <v/>
        <stp/>
        <stp>ContractData</stp>
        <stp>CADD15N26</stp>
        <stp>Ask</stp>
        <tr r="N3" s="11"/>
      </tp>
      <tp t="s">
        <v/>
        <stp/>
        <stp>ContractData</stp>
        <stp>AHDD21N27</stp>
        <stp>Ask</stp>
        <tr r="N15" s="1"/>
      </tp>
      <tp t="s">
        <v/>
        <stp/>
        <stp>ContractData</stp>
        <stp>PBDD15N26</stp>
        <stp>Ask</stp>
        <tr r="N3" s="10"/>
      </tp>
      <tp t="s">
        <v/>
        <stp/>
        <stp>ContractData</stp>
        <stp>SNDD21N27</stp>
        <stp>Ask</stp>
        <tr r="N15" s="8"/>
      </tp>
      <tp t="s">
        <v/>
        <stp/>
        <stp>ContractData</stp>
        <stp>PBDD21N27</stp>
        <stp>Ask</stp>
        <tr r="N15" s="10"/>
      </tp>
      <tp t="s">
        <v/>
        <stp/>
        <stp>ContractData</stp>
        <stp>SNDD15N26</stp>
        <stp>Ask</stp>
        <tr r="N3" s="8"/>
      </tp>
      <tp t="s">
        <v/>
        <stp/>
        <stp>ContractData</stp>
        <stp>AHDD21J27</stp>
        <stp>Bid</stp>
        <tr r="M12" s="1"/>
      </tp>
      <tp t="s">
        <v/>
        <stp/>
        <stp>ContractData</stp>
        <stp>CADD21J27</stp>
        <stp>Bid</stp>
        <tr r="M12" s="11"/>
      </tp>
      <tp t="s">
        <v/>
        <stp/>
        <stp>ContractData</stp>
        <stp>NIDD21J27</stp>
        <stp>Bid</stp>
        <tr r="M12" s="9"/>
      </tp>
      <tp t="s">
        <v/>
        <stp/>
        <stp>ContractData</stp>
        <stp>PBDD21J27</stp>
        <stp>Bid</stp>
        <tr r="M12" s="10"/>
      </tp>
      <tp t="s">
        <v/>
        <stp/>
        <stp>ContractData</stp>
        <stp>SNDD21J27</stp>
        <stp>Bid</stp>
        <tr r="M12" s="8"/>
      </tp>
      <tp t="s">
        <v/>
        <stp/>
        <stp>ContractData</stp>
        <stp>CADD19K27</stp>
        <stp>Bid</stp>
        <tr r="M13" s="11"/>
      </tp>
      <tp t="s">
        <v/>
        <stp/>
        <stp>ContractData</stp>
        <stp>AHDD19K27</stp>
        <stp>Bid</stp>
        <tr r="M13" s="1"/>
      </tp>
      <tp t="s">
        <v/>
        <stp/>
        <stp>ContractData</stp>
        <stp>NIDD19K27</stp>
        <stp>Bid</stp>
        <tr r="M13" s="9"/>
      </tp>
      <tp t="s">
        <v/>
        <stp/>
        <stp>ContractData</stp>
        <stp>SNDD19K27</stp>
        <stp>Bid</stp>
        <tr r="M13" s="8"/>
      </tp>
      <tp t="s">
        <v/>
        <stp/>
        <stp>ContractData</stp>
        <stp>PBDD19K27</stp>
        <stp>Bid</stp>
        <tr r="M13" s="10"/>
      </tp>
      <tp t="s">
        <v/>
        <stp/>
        <stp>ContractData</stp>
        <stp>NIDD17H27</stp>
        <stp>Ask</stp>
        <tr r="N23" s="9"/>
        <tr r="N11" s="9"/>
      </tp>
      <tp t="s">
        <v/>
        <stp/>
        <stp>ContractData</stp>
        <stp>AHDD17H27</stp>
        <stp>Ask</stp>
        <tr r="N23" s="1"/>
        <tr r="N11" s="1"/>
      </tp>
      <tp t="s">
        <v/>
        <stp/>
        <stp>ContractData</stp>
        <stp>CADD17H27</stp>
        <stp>Ask</stp>
        <tr r="N23" s="11"/>
        <tr r="N11" s="11"/>
      </tp>
      <tp t="s">
        <v/>
        <stp/>
        <stp>ContractData</stp>
        <stp>PBDD17H27</stp>
        <stp>Ask</stp>
        <tr r="N23" s="10"/>
        <tr r="N11" s="10"/>
      </tp>
      <tp t="s">
        <v/>
        <stp/>
        <stp>ContractData</stp>
        <stp>SNDD17H27</stp>
        <stp>Ask</stp>
        <tr r="N23" s="8"/>
        <tr r="N11" s="8"/>
      </tp>
      <tp t="s">
        <v/>
        <stp/>
        <stp>ContractData</stp>
        <stp>ZDSD17M26</stp>
        <stp>Close</stp>
        <tr r="L29" s="7"/>
      </tp>
      <tp t="s">
        <v/>
        <stp/>
        <stp>ContractData</stp>
        <stp>CADD17H27</stp>
        <stp>Bid</stp>
        <tr r="M23" s="11"/>
        <tr r="M11" s="11"/>
      </tp>
      <tp t="s">
        <v/>
        <stp/>
        <stp>ContractData</stp>
        <stp>AHDD17H27</stp>
        <stp>Bid</stp>
        <tr r="M23" s="1"/>
        <tr r="M11" s="1"/>
      </tp>
      <tp t="s">
        <v/>
        <stp/>
        <stp>ContractData</stp>
        <stp>NIDD17H27</stp>
        <stp>Bid</stp>
        <tr r="M23" s="9"/>
        <tr r="M11" s="9"/>
      </tp>
      <tp t="s">
        <v/>
        <stp/>
        <stp>ContractData</stp>
        <stp>SNDD17H27</stp>
        <stp>Bid</stp>
        <tr r="M23" s="8"/>
        <tr r="M11" s="8"/>
      </tp>
      <tp t="s">
        <v/>
        <stp/>
        <stp>ContractData</stp>
        <stp>PBDD17H27</stp>
        <stp>Bid</stp>
        <tr r="M23" s="10"/>
        <tr r="M11" s="10"/>
      </tp>
      <tp t="s">
        <v/>
        <stp/>
        <stp>ContractData</stp>
        <stp>NIDD19K27</stp>
        <stp>Ask</stp>
        <tr r="N13" s="9"/>
      </tp>
      <tp t="s">
        <v/>
        <stp/>
        <stp>ContractData</stp>
        <stp>AHDD19K27</stp>
        <stp>Ask</stp>
        <tr r="N13" s="1"/>
      </tp>
      <tp t="s">
        <v/>
        <stp/>
        <stp>ContractData</stp>
        <stp>CADD19K27</stp>
        <stp>Ask</stp>
        <tr r="N13" s="11"/>
      </tp>
      <tp t="s">
        <v/>
        <stp/>
        <stp>ContractData</stp>
        <stp>PBDD19K27</stp>
        <stp>Ask</stp>
        <tr r="N13" s="10"/>
      </tp>
      <tp t="s">
        <v/>
        <stp/>
        <stp>ContractData</stp>
        <stp>SNDD19K27</stp>
        <stp>Ask</stp>
        <tr r="N13" s="8"/>
      </tp>
      <tp t="s">
        <v/>
        <stp/>
        <stp>ContractData</stp>
        <stp>NIDD21J27</stp>
        <stp>Ask</stp>
        <tr r="N12" s="9"/>
      </tp>
      <tp t="s">
        <v/>
        <stp/>
        <stp>ContractData</stp>
        <stp>CADD21J27</stp>
        <stp>Ask</stp>
        <tr r="N12" s="11"/>
      </tp>
      <tp t="s">
        <v/>
        <stp/>
        <stp>ContractData</stp>
        <stp>AHDD21J27</stp>
        <stp>Ask</stp>
        <tr r="N12" s="1"/>
      </tp>
      <tp t="s">
        <v/>
        <stp/>
        <stp>ContractData</stp>
        <stp>SNDD21J27</stp>
        <stp>Ask</stp>
        <tr r="N12" s="8"/>
      </tp>
      <tp t="s">
        <v/>
        <stp/>
        <stp>ContractData</stp>
        <stp>PBDD21J27</stp>
        <stp>Ask</stp>
        <tr r="N12" s="10"/>
      </tp>
      <tp t="s">
        <v/>
        <stp/>
        <stp>ContractData</stp>
        <stp>AHDD20F27</stp>
        <stp>Bid</stp>
        <tr r="M21" s="1"/>
        <tr r="M9" s="1"/>
      </tp>
      <tp t="s">
        <v/>
        <stp/>
        <stp>ContractData</stp>
        <stp>CADD20F27</stp>
        <stp>Bid</stp>
        <tr r="M21" s="11"/>
        <tr r="M9" s="11"/>
      </tp>
      <tp t="s">
        <v/>
        <stp/>
        <stp>ContractData</stp>
        <stp>NIDD20F27</stp>
        <stp>Bid</stp>
        <tr r="M21" s="9"/>
        <tr r="M9" s="9"/>
      </tp>
      <tp t="s">
        <v/>
        <stp/>
        <stp>ContractData</stp>
        <stp>PBDD20F27</stp>
        <stp>Bid</stp>
        <tr r="M21" s="10"/>
        <tr r="M9" s="10"/>
      </tp>
      <tp t="s">
        <v/>
        <stp/>
        <stp>ContractData</stp>
        <stp>SNDD20F27</stp>
        <stp>Bid</stp>
        <tr r="M21" s="8"/>
        <tr r="M9" s="8"/>
      </tp>
      <tp t="s">
        <v/>
        <stp/>
        <stp>ContractData</stp>
        <stp>ZDSD18Q27</stp>
        <stp>Bid</stp>
        <tr r="M16" s="7"/>
      </tp>
      <tp t="s">
        <v/>
        <stp/>
        <stp>ContractData</stp>
        <stp>ZDSD19Q26</stp>
        <stp>Bid</stp>
        <tr r="M4" s="7"/>
      </tp>
      <tp t="s">
        <v/>
        <stp/>
        <stp>ContractData</stp>
        <stp>CADD17G27</stp>
        <stp>Bid</stp>
        <tr r="M22" s="11"/>
        <tr r="M10" s="11"/>
      </tp>
      <tp t="s">
        <v/>
        <stp/>
        <stp>ContractData</stp>
        <stp>AHDD17G27</stp>
        <stp>Bid</stp>
        <tr r="M22" s="1"/>
        <tr r="M10" s="1"/>
      </tp>
      <tp t="s">
        <v/>
        <stp/>
        <stp>ContractData</stp>
        <stp>NIDD17G27</stp>
        <stp>Bid</stp>
        <tr r="M22" s="9"/>
        <tr r="M10" s="9"/>
      </tp>
      <tp t="s">
        <v/>
        <stp/>
        <stp>ContractData</stp>
        <stp>SNDD17G27</stp>
        <stp>Bid</stp>
        <tr r="M22" s="8"/>
        <tr r="M10" s="8"/>
      </tp>
      <tp t="s">
        <v/>
        <stp/>
        <stp>ContractData</stp>
        <stp>PBDD17G27</stp>
        <stp>Bid</stp>
        <tr r="M22" s="10"/>
        <tr r="M10" s="10"/>
      </tp>
      <tp t="s">
        <v/>
        <stp/>
        <stp>ContractData</stp>
        <stp>NIDD17G27</stp>
        <stp>Ask</stp>
        <tr r="N22" s="9"/>
        <tr r="N10" s="9"/>
      </tp>
      <tp t="s">
        <v/>
        <stp/>
        <stp>ContractData</stp>
        <stp>AHDD17G27</stp>
        <stp>Ask</stp>
        <tr r="N22" s="1"/>
        <tr r="N10" s="1"/>
      </tp>
      <tp t="s">
        <v/>
        <stp/>
        <stp>ContractData</stp>
        <stp>CADD17G27</stp>
        <stp>Ask</stp>
        <tr r="N22" s="11"/>
        <tr r="N10" s="11"/>
      </tp>
      <tp t="s">
        <v/>
        <stp/>
        <stp>ContractData</stp>
        <stp>PBDD17G27</stp>
        <stp>Ask</stp>
        <tr r="N22" s="10"/>
        <tr r="N10" s="10"/>
      </tp>
      <tp t="s">
        <v/>
        <stp/>
        <stp>ContractData</stp>
        <stp>SNDD17G27</stp>
        <stp>Ask</stp>
        <tr r="N22" s="8"/>
        <tr r="N10" s="8"/>
      </tp>
      <tp t="s">
        <v/>
        <stp/>
        <stp>ContractData</stp>
        <stp>NIDD20F27</stp>
        <stp>Ask</stp>
        <tr r="N21" s="9"/>
        <tr r="N9" s="9"/>
      </tp>
      <tp t="s">
        <v/>
        <stp/>
        <stp>ContractData</stp>
        <stp>CADD20F27</stp>
        <stp>Ask</stp>
        <tr r="N21" s="11"/>
        <tr r="N9" s="11"/>
      </tp>
      <tp t="s">
        <v/>
        <stp/>
        <stp>ContractData</stp>
        <stp>AHDD20F27</stp>
        <stp>Ask</stp>
        <tr r="N21" s="1"/>
        <tr r="N9" s="1"/>
      </tp>
      <tp t="s">
        <v/>
        <stp/>
        <stp>ContractData</stp>
        <stp>ZDSD19Q26</stp>
        <stp>Ask</stp>
        <tr r="N4" s="7"/>
      </tp>
      <tp t="s">
        <v/>
        <stp/>
        <stp>ContractData</stp>
        <stp>ZDSD18Q27</stp>
        <stp>Ask</stp>
        <tr r="N16" s="7"/>
      </tp>
      <tp t="s">
        <v/>
        <stp/>
        <stp>ContractData</stp>
        <stp>SNDD20F27</stp>
        <stp>Ask</stp>
        <tr r="N21" s="8"/>
        <tr r="N9" s="8"/>
      </tp>
      <tp t="s">
        <v/>
        <stp/>
        <stp>ContractData</stp>
        <stp>PBDD20F27</stp>
        <stp>Ask</stp>
        <tr r="N21" s="10"/>
        <tr r="N9" s="10"/>
      </tp>
      <tp t="s">
        <v/>
        <stp/>
        <stp>ContractData</stp>
        <stp>ZDSD15U27</stp>
        <stp>Bid</stp>
        <tr r="M17" s="7"/>
      </tp>
      <tp t="s">
        <v/>
        <stp/>
        <stp>ContractData</stp>
        <stp>ZDSD16U26</stp>
        <stp>Bid</stp>
        <tr r="M5" s="7"/>
      </tp>
      <tp t="s">
        <v/>
        <stp/>
        <stp>ContractData</stp>
        <stp>ZDSD20V27</stp>
        <stp>Ask</stp>
        <tr r="N18" s="7"/>
      </tp>
      <tp t="s">
        <v/>
        <stp/>
        <stp>ContractData</stp>
        <stp>ZDSD21V26</stp>
        <stp>Ask</stp>
        <tr r="N6" s="7"/>
      </tp>
      <tp t="s">
        <v/>
        <stp/>
        <stp>ContractData</stp>
        <stp>ZDSD21V26</stp>
        <stp>Bid</stp>
        <tr r="M6" s="7"/>
      </tp>
      <tp t="s">
        <v/>
        <stp/>
        <stp>ContractData</stp>
        <stp>ZDSD20V27</stp>
        <stp>Bid</stp>
        <tr r="M18" s="7"/>
      </tp>
      <tp t="s">
        <v/>
        <stp/>
        <stp>ContractData</stp>
        <stp>ZDSD16U26</stp>
        <stp>Ask</stp>
        <tr r="N5" s="7"/>
      </tp>
      <tp t="s">
        <v/>
        <stp/>
        <stp>ContractData</stp>
        <stp>ZDSD15U27</stp>
        <stp>Ask</stp>
        <tr r="N17" s="7"/>
      </tp>
      <tp>
        <v>3699.98</v>
        <stp/>
        <stp>ContractData</stp>
        <stp>AHDD15N26</stp>
        <stp>Settlement</stp>
        <tr r="O3" s="1"/>
      </tp>
      <tp>
        <v>3541.37</v>
        <stp/>
        <stp>ContractData</stp>
        <stp>ZDSD19Q26</stp>
        <stp>Settlement</stp>
        <tr r="O4" s="7"/>
      </tp>
      <tp>
        <v>3486.86</v>
        <stp/>
        <stp>ContractData</stp>
        <stp>ZDSD19K27</stp>
        <stp>Settlement</stp>
        <tr r="O13" s="7"/>
      </tp>
      <tp>
        <v>3279.5</v>
        <stp/>
        <stp>ContractData</stp>
        <stp>AHDD15Z27</stp>
        <stp>Settlement</stp>
        <tr r="O20" s="1"/>
      </tp>
      <tp>
        <v>3344</v>
        <stp/>
        <stp>ContractData</stp>
        <stp>AHDD15U27</stp>
        <stp>Settlement</stp>
        <tr r="O17" s="1"/>
      </tp>
      <tp t="s">
        <v/>
        <stp/>
        <stp>ContractData</stp>
        <stp>SNDD15U27</stp>
        <stp>T_Settlement</stp>
        <tr r="Q17" s="8"/>
      </tp>
      <tp t="s">
        <v/>
        <stp/>
        <stp>ContractData</stp>
        <stp>SNDD15Z27</stp>
        <stp>Y_Settlement</stp>
        <tr r="P20" s="8"/>
      </tp>
      <tp t="s">
        <v/>
        <stp/>
        <stp>ContractData</stp>
        <stp>SNDD15U27</stp>
        <stp>Y_Settlement</stp>
        <tr r="P17" s="8"/>
      </tp>
      <tp t="s">
        <v/>
        <stp/>
        <stp>ContractData</stp>
        <stp>SNDD15Z27</stp>
        <stp>T_Settlement</stp>
        <tr r="Q20" s="8"/>
      </tp>
      <tp>
        <v>55664</v>
        <stp/>
        <stp>ContractData</stp>
        <stp>SNDD16M27</stp>
        <stp>Y_Settlement</stp>
        <tr r="P14" s="8"/>
      </tp>
      <tp t="s">
        <v/>
        <stp/>
        <stp>ContractData</stp>
        <stp>SNDD16M27</stp>
        <stp>T_Settlement</stp>
        <tr r="Q14" s="8"/>
      </tp>
      <tp t="s">
        <v/>
        <stp/>
        <stp>ContractData</stp>
        <stp>SNDD17X27</stp>
        <stp>Y_Settlement</stp>
        <tr r="P19" s="8"/>
      </tp>
      <tp t="s">
        <v/>
        <stp/>
        <stp>ContractData</stp>
        <stp>SNDD17X27</stp>
        <stp>T_Settlement</stp>
        <tr r="Q19" s="8"/>
      </tp>
      <tp>
        <v>55650</v>
        <stp/>
        <stp>ContractData</stp>
        <stp>SNDD17H27</stp>
        <stp>Y_Settlement</stp>
        <tr r="P23" s="8"/>
        <tr r="P11" s="8"/>
      </tp>
      <tp t="s">
        <v/>
        <stp/>
        <stp>ContractData</stp>
        <stp>SNDD17G27</stp>
        <stp>T_Settlement</stp>
        <tr r="Q22" s="8"/>
        <tr r="Q10" s="8"/>
      </tp>
      <tp t="s">
        <v/>
        <stp/>
        <stp>ContractData</stp>
        <stp>SNDD17H27</stp>
        <stp>T_Settlement</stp>
        <tr r="Q23" s="8"/>
        <tr r="Q11" s="8"/>
      </tp>
      <tp>
        <v>55631</v>
        <stp/>
        <stp>ContractData</stp>
        <stp>SNDD17G27</stp>
        <stp>Y_Settlement</stp>
        <tr r="P22" s="8"/>
        <tr r="P10" s="8"/>
      </tp>
      <tp t="s">
        <v/>
        <stp/>
        <stp>ContractData</stp>
        <stp>SNDD18Q27</stp>
        <stp>T_Settlement</stp>
        <tr r="Q16" s="8"/>
      </tp>
      <tp>
        <v>55664</v>
        <stp/>
        <stp>ContractData</stp>
        <stp>SNDD18Q27</stp>
        <stp>Y_Settlement</stp>
        <tr r="P16" s="8"/>
      </tp>
      <tp>
        <v>55664</v>
        <stp/>
        <stp>ContractData</stp>
        <stp>SNDD19K27</stp>
        <stp>Y_Settlement</stp>
        <tr r="P13" s="8"/>
      </tp>
      <tp t="s">
        <v/>
        <stp/>
        <stp>ContractData</stp>
        <stp>SNDD19K27</stp>
        <stp>T_Settlement</stp>
        <tr r="Q13" s="8"/>
      </tp>
      <tp t="s">
        <v/>
        <stp/>
        <stp>ContractData</stp>
        <stp>PBDD20V27</stp>
        <stp>T_Settlement</stp>
        <tr r="Q18" s="10"/>
      </tp>
      <tp>
        <v>2125</v>
        <stp/>
        <stp>ContractData</stp>
        <stp>PBDD20V27</stp>
        <stp>Y_Settlement</stp>
        <tr r="P18" s="10"/>
      </tp>
      <tp t="s">
        <v/>
        <stp/>
        <stp>ContractData</stp>
        <stp>PBDD20F27</stp>
        <stp>T_Settlement</stp>
        <tr r="Q21" s="10"/>
        <tr r="Q9" s="10"/>
      </tp>
      <tp>
        <v>2060.75</v>
        <stp/>
        <stp>ContractData</stp>
        <stp>PBDD20F27</stp>
        <stp>Y_Settlement</stp>
        <tr r="P21" s="10"/>
        <tr r="P9" s="10"/>
      </tp>
      <tp>
        <v>2107.5</v>
        <stp/>
        <stp>ContractData</stp>
        <stp>PBDD21N27</stp>
        <stp>Y_Settlement</stp>
        <tr r="P15" s="10"/>
      </tp>
      <tp>
        <v>2089.5</v>
        <stp/>
        <stp>ContractData</stp>
        <stp>PBDD21J27</stp>
        <stp>Y_Settlement</stp>
        <tr r="P12" s="10"/>
      </tp>
      <tp t="s">
        <v/>
        <stp/>
        <stp>ContractData</stp>
        <stp>PBDD21J27</stp>
        <stp>T_Settlement</stp>
        <tr r="Q12" s="10"/>
      </tp>
      <tp t="s">
        <v/>
        <stp/>
        <stp>ContractData</stp>
        <stp>PBDD21N27</stp>
        <stp>T_Settlement</stp>
        <tr r="Q15" s="10"/>
      </tp>
      <tp>
        <v>55360</v>
        <stp/>
        <stp>ContractData</stp>
        <stp>SNDD15N26</stp>
        <stp>Y_Settlement</stp>
        <tr r="P3" s="8"/>
      </tp>
      <tp t="s">
        <v/>
        <stp/>
        <stp>ContractData</stp>
        <stp>SNDD15N26</stp>
        <stp>T_Settlement</stp>
        <tr r="Q3" s="8"/>
      </tp>
      <tp t="s">
        <v/>
        <stp/>
        <stp>ContractData</stp>
        <stp>SNDD16U26</stp>
        <stp>T_Settlement</stp>
        <tr r="Q5" s="8"/>
      </tp>
      <tp>
        <v>55587</v>
        <stp/>
        <stp>ContractData</stp>
        <stp>SNDD16Z26</stp>
        <stp>Y_Settlement</stp>
        <tr r="P8" s="8"/>
      </tp>
      <tp>
        <v>55481</v>
        <stp/>
        <stp>ContractData</stp>
        <stp>SNDD16U26</stp>
        <stp>Y_Settlement</stp>
        <tr r="P5" s="8"/>
      </tp>
      <tp t="s">
        <v/>
        <stp/>
        <stp>ContractData</stp>
        <stp>SNDD16Z26</stp>
        <stp>T_Settlement</stp>
        <tr r="Q8" s="8"/>
      </tp>
      <tp>
        <v>55294</v>
        <stp/>
        <stp>ContractData</stp>
        <stp>SNDD17M26</stp>
        <stp>Y_Settlement</stp>
        <tr r="P2" s="8"/>
      </tp>
      <tp t="s">
        <v/>
        <stp/>
        <stp>ContractData</stp>
        <stp>SNDD17M26</stp>
        <stp>T_Settlement</stp>
        <tr r="Q2" s="8"/>
      </tp>
      <tp>
        <v>55562</v>
        <stp/>
        <stp>ContractData</stp>
        <stp>SNDD18X26</stp>
        <stp>Y_Settlement</stp>
        <tr r="P7" s="8"/>
      </tp>
      <tp t="s">
        <v/>
        <stp/>
        <stp>ContractData</stp>
        <stp>SNDD18X26</stp>
        <stp>T_Settlement</stp>
        <tr r="Q7" s="8"/>
      </tp>
      <tp t="s">
        <v/>
        <stp/>
        <stp>ContractData</stp>
        <stp>SNDD19Q26</stp>
        <stp>T_Settlement</stp>
        <tr r="Q4" s="8"/>
      </tp>
      <tp>
        <v>55436</v>
        <stp/>
        <stp>ContractData</stp>
        <stp>SNDD19Q26</stp>
        <stp>Y_Settlement</stp>
        <tr r="P4" s="8"/>
      </tp>
      <tp t="s">
        <v/>
        <stp/>
        <stp>ContractData</stp>
        <stp>PBDD21V26</stp>
        <stp>T_Settlement</stp>
        <tr r="Q6" s="10"/>
      </tp>
      <tp>
        <v>2035.57</v>
        <stp/>
        <stp>ContractData</stp>
        <stp>PBDD21V26</stp>
        <stp>Y_Settlement</stp>
        <tr r="P6" s="10"/>
      </tp>
      <tp t="s">
        <v/>
        <stp/>
        <stp>ContractData</stp>
        <stp>SNDD21V26</stp>
        <stp>T_Settlement</stp>
        <tr r="Q6" s="8"/>
      </tp>
      <tp>
        <v>55526</v>
        <stp/>
        <stp>ContractData</stp>
        <stp>SNDD21V26</stp>
        <stp>Y_Settlement</stp>
        <tr r="P6" s="8"/>
      </tp>
      <tp>
        <v>2044.32</v>
        <stp/>
        <stp>ContractData</stp>
        <stp>PBDD18X26</stp>
        <stp>Y_Settlement</stp>
        <tr r="P7" s="10"/>
      </tp>
      <tp t="s">
        <v/>
        <stp/>
        <stp>ContractData</stp>
        <stp>PBDD18X26</stp>
        <stp>T_Settlement</stp>
        <tr r="Q7" s="10"/>
      </tp>
      <tp t="s">
        <v/>
        <stp/>
        <stp>ContractData</stp>
        <stp>PBDD19Q26</stp>
        <stp>T_Settlement</stp>
        <tr r="Q4" s="10"/>
      </tp>
      <tp>
        <v>2019.99</v>
        <stp/>
        <stp>ContractData</stp>
        <stp>PBDD19Q26</stp>
        <stp>Y_Settlement</stp>
        <tr r="P4" s="10"/>
      </tp>
      <tp>
        <v>2009.81</v>
        <stp/>
        <stp>ContractData</stp>
        <stp>PBDD15N26</stp>
        <stp>Y_Settlement</stp>
        <tr r="P3" s="10"/>
      </tp>
      <tp t="s">
        <v/>
        <stp/>
        <stp>ContractData</stp>
        <stp>PBDD15N26</stp>
        <stp>T_Settlement</stp>
        <tr r="Q3" s="10"/>
      </tp>
      <tp t="s">
        <v/>
        <stp/>
        <stp>ContractData</stp>
        <stp>PBDD16U26</stp>
        <stp>T_Settlement</stp>
        <tr r="Q5" s="10"/>
      </tp>
      <tp>
        <v>2052</v>
        <stp/>
        <stp>ContractData</stp>
        <stp>PBDD16Z26</stp>
        <stp>Y_Settlement</stp>
        <tr r="P8" s="10"/>
      </tp>
      <tp>
        <v>2027.57</v>
        <stp/>
        <stp>ContractData</stp>
        <stp>PBDD16U26</stp>
        <stp>Y_Settlement</stp>
        <tr r="P5" s="10"/>
      </tp>
      <tp t="s">
        <v/>
        <stp/>
        <stp>ContractData</stp>
        <stp>PBDD16Z26</stp>
        <stp>T_Settlement</stp>
        <tr r="Q8" s="10"/>
      </tp>
      <tp>
        <v>2003.25</v>
        <stp/>
        <stp>ContractData</stp>
        <stp>PBDD17M26</stp>
        <stp>Y_Settlement</stp>
        <tr r="P2" s="10"/>
      </tp>
      <tp t="s">
        <v/>
        <stp/>
        <stp>ContractData</stp>
        <stp>PBDD17M26</stp>
        <stp>T_Settlement</stp>
        <tr r="Q2" s="10"/>
      </tp>
      <tp t="s">
        <v/>
        <stp/>
        <stp>ContractData</stp>
        <stp>SNDD20V27</stp>
        <stp>T_Settlement</stp>
        <tr r="Q18" s="8"/>
      </tp>
      <tp t="s">
        <v/>
        <stp/>
        <stp>ContractData</stp>
        <stp>SNDD20V27</stp>
        <stp>Y_Settlement</stp>
        <tr r="P18" s="8"/>
      </tp>
      <tp t="s">
        <v/>
        <stp/>
        <stp>ContractData</stp>
        <stp>SNDD20F27</stp>
        <stp>T_Settlement</stp>
        <tr r="Q21" s="8"/>
        <tr r="Q9" s="8"/>
      </tp>
      <tp>
        <v>55612</v>
        <stp/>
        <stp>ContractData</stp>
        <stp>SNDD20F27</stp>
        <stp>Y_Settlement</stp>
        <tr r="P21" s="8"/>
        <tr r="P9" s="8"/>
      </tp>
      <tp>
        <v>55664</v>
        <stp/>
        <stp>ContractData</stp>
        <stp>SNDD21N27</stp>
        <stp>Y_Settlement</stp>
        <tr r="P15" s="8"/>
      </tp>
      <tp>
        <v>55664</v>
        <stp/>
        <stp>ContractData</stp>
        <stp>SNDD21J27</stp>
        <stp>Y_Settlement</stp>
        <tr r="P12" s="8"/>
      </tp>
      <tp t="s">
        <v/>
        <stp/>
        <stp>ContractData</stp>
        <stp>SNDD21J27</stp>
        <stp>T_Settlement</stp>
        <tr r="Q12" s="8"/>
      </tp>
      <tp t="s">
        <v/>
        <stp/>
        <stp>ContractData</stp>
        <stp>SNDD21N27</stp>
        <stp>T_Settlement</stp>
        <tr r="Q15" s="8"/>
      </tp>
      <tp t="s">
        <v/>
        <stp/>
        <stp>ContractData</stp>
        <stp>PBDD18Q27</stp>
        <stp>T_Settlement</stp>
        <tr r="Q16" s="10"/>
      </tp>
      <tp>
        <v>2113.5</v>
        <stp/>
        <stp>ContractData</stp>
        <stp>PBDD18Q27</stp>
        <stp>Y_Settlement</stp>
        <tr r="P16" s="10"/>
      </tp>
      <tp>
        <v>2096</v>
        <stp/>
        <stp>ContractData</stp>
        <stp>PBDD19K27</stp>
        <stp>Y_Settlement</stp>
        <tr r="P13" s="10"/>
      </tp>
      <tp t="s">
        <v/>
        <stp/>
        <stp>ContractData</stp>
        <stp>PBDD19K27</stp>
        <stp>T_Settlement</stp>
        <tr r="Q13" s="10"/>
      </tp>
      <tp t="s">
        <v/>
        <stp/>
        <stp>ContractData</stp>
        <stp>PBDD15U27</stp>
        <stp>T_Settlement</stp>
        <tr r="Q17" s="10"/>
      </tp>
      <tp>
        <v>2136.5</v>
        <stp/>
        <stp>ContractData</stp>
        <stp>PBDD15Z27</stp>
        <stp>Y_Settlement</stp>
        <tr r="P20" s="10"/>
      </tp>
      <tp>
        <v>2119.25</v>
        <stp/>
        <stp>ContractData</stp>
        <stp>PBDD15U27</stp>
        <stp>Y_Settlement</stp>
        <tr r="P17" s="10"/>
      </tp>
      <tp t="s">
        <v/>
        <stp/>
        <stp>ContractData</stp>
        <stp>PBDD15Z27</stp>
        <stp>T_Settlement</stp>
        <tr r="Q20" s="10"/>
      </tp>
      <tp>
        <v>2101.5</v>
        <stp/>
        <stp>ContractData</stp>
        <stp>PBDD16M27</stp>
        <stp>Y_Settlement</stp>
        <tr r="P14" s="10"/>
      </tp>
      <tp t="s">
        <v/>
        <stp/>
        <stp>ContractData</stp>
        <stp>PBDD16M27</stp>
        <stp>T_Settlement</stp>
        <tr r="Q14" s="10"/>
      </tp>
      <tp>
        <v>2130.75</v>
        <stp/>
        <stp>ContractData</stp>
        <stp>PBDD17X27</stp>
        <stp>Y_Settlement</stp>
        <tr r="P19" s="10"/>
      </tp>
      <tp t="s">
        <v/>
        <stp/>
        <stp>ContractData</stp>
        <stp>PBDD17X27</stp>
        <stp>T_Settlement</stp>
        <tr r="Q19" s="10"/>
      </tp>
      <tp>
        <v>2081.5</v>
        <stp/>
        <stp>ContractData</stp>
        <stp>PBDD17H27</stp>
        <stp>Y_Settlement</stp>
        <tr r="P23" s="10"/>
        <tr r="P11" s="10"/>
      </tp>
      <tp t="s">
        <v/>
        <stp/>
        <stp>ContractData</stp>
        <stp>PBDD17G27</stp>
        <stp>T_Settlement</stp>
        <tr r="Q22" s="10"/>
        <tr r="Q10" s="10"/>
      </tp>
      <tp t="s">
        <v/>
        <stp/>
        <stp>ContractData</stp>
        <stp>PBDD17H27</stp>
        <stp>T_Settlement</stp>
        <tr r="Q23" s="10"/>
        <tr r="Q11" s="10"/>
      </tp>
      <tp>
        <v>2071.5</v>
        <stp/>
        <stp>ContractData</stp>
        <stp>PBDD17G27</stp>
        <stp>Y_Settlement</stp>
        <tr r="P22" s="10"/>
        <tr r="P10" s="10"/>
      </tp>
      <tp>
        <v>3529.61</v>
        <stp/>
        <stp>ContractData</stp>
        <stp>ZDSD18X26</stp>
        <stp>Y_Settlement</stp>
        <tr r="P7" s="7"/>
      </tp>
      <tp t="s">
        <v/>
        <stp/>
        <stp>ContractData</stp>
        <stp>ZDSD18X26</stp>
        <stp>T_Settlement</stp>
        <tr r="Q7" s="7"/>
      </tp>
      <tp t="s">
        <v/>
        <stp/>
        <stp>ContractData</stp>
        <stp>ZDSD19Q26</stp>
        <stp>T_Settlement</stp>
        <tr r="Q4" s="7"/>
      </tp>
      <tp>
        <v>3541.37</v>
        <stp/>
        <stp>ContractData</stp>
        <stp>ZDSD19Q26</stp>
        <stp>Y_Settlement</stp>
        <tr r="P4" s="7"/>
      </tp>
      <tp>
        <v>3526.86</v>
        <stp/>
        <stp>ContractData</stp>
        <stp>ZDSD16Z26</stp>
        <stp>Y_Settlement</stp>
        <tr r="P8" s="7"/>
      </tp>
      <tp t="s">
        <v/>
        <stp/>
        <stp>ContractData</stp>
        <stp>ZDSD16U26</stp>
        <stp>T_Settlement</stp>
        <tr r="Q5" s="7"/>
      </tp>
      <tp t="s">
        <v/>
        <stp/>
        <stp>ContractData</stp>
        <stp>ZDSD16Z26</stp>
        <stp>T_Settlement</stp>
        <tr r="Q8" s="7"/>
      </tp>
      <tp>
        <v>3538.86</v>
        <stp/>
        <stp>ContractData</stp>
        <stp>ZDSD16U26</stp>
        <stp>Y_Settlement</stp>
        <tr r="P5" s="7"/>
      </tp>
      <tp>
        <v>3529.35</v>
        <stp/>
        <stp>ContractData</stp>
        <stp>ZDSD17M26</stp>
        <stp>Y_Settlement</stp>
        <tr r="P2" s="7"/>
      </tp>
      <tp t="s">
        <v/>
        <stp/>
        <stp>ContractData</stp>
        <stp>ZDSD17M26</stp>
        <stp>T_Settlement</stp>
        <tr r="Q2" s="7"/>
      </tp>
      <tp>
        <v>3538.17</v>
        <stp/>
        <stp>ContractData</stp>
        <stp>ZDSD15N26</stp>
        <stp>Y_Settlement</stp>
        <tr r="P3" s="7"/>
      </tp>
      <tp t="s">
        <v/>
        <stp/>
        <stp>ContractData</stp>
        <stp>ZDSD15N26</stp>
        <stp>T_Settlement</stp>
        <tr r="Q3" s="7"/>
      </tp>
      <tp t="s">
        <v/>
        <stp/>
        <stp>ContractData</stp>
        <stp>ZDSD18Q27</stp>
        <stp>T_Settlement</stp>
        <tr r="Q16" s="7"/>
      </tp>
      <tp>
        <v>3450.86</v>
        <stp/>
        <stp>ContractData</stp>
        <stp>ZDSD18Q27</stp>
        <stp>Y_Settlement</stp>
        <tr r="P16" s="7"/>
      </tp>
      <tp>
        <v>3486.86</v>
        <stp/>
        <stp>ContractData</stp>
        <stp>ZDSD19K27</stp>
        <stp>Y_Settlement</stp>
        <tr r="P13" s="7"/>
      </tp>
      <tp t="s">
        <v/>
        <stp/>
        <stp>ContractData</stp>
        <stp>ZDSD19K27</stp>
        <stp>T_Settlement</stp>
        <tr r="Q13" s="7"/>
      </tp>
      <tp>
        <v>3476.86</v>
        <stp/>
        <stp>ContractData</stp>
        <stp>ZDSD16M27</stp>
        <stp>Y_Settlement</stp>
        <tr r="P14" s="7"/>
      </tp>
      <tp t="s">
        <v/>
        <stp/>
        <stp>ContractData</stp>
        <stp>ZDSD16M27</stp>
        <stp>T_Settlement</stp>
        <tr r="Q14" s="7"/>
      </tp>
      <tp t="s">
        <v/>
        <stp/>
        <stp>ContractData</stp>
        <stp>ZDSD17G27</stp>
        <stp>T_Settlement</stp>
        <tr r="Q22" s="7"/>
        <tr r="Q10" s="7"/>
      </tp>
      <tp>
        <v>3507.86</v>
        <stp/>
        <stp>ContractData</stp>
        <stp>ZDSD17H27</stp>
        <stp>Y_Settlement</stp>
        <tr r="P23" s="7"/>
        <tr r="P11" s="7"/>
      </tp>
      <tp>
        <v>3517.86</v>
        <stp/>
        <stp>ContractData</stp>
        <stp>ZDSD17G27</stp>
        <stp>Y_Settlement</stp>
        <tr r="P22" s="7"/>
        <tr r="P10" s="7"/>
      </tp>
      <tp t="s">
        <v/>
        <stp/>
        <stp>ContractData</stp>
        <stp>ZDSD17H27</stp>
        <stp>T_Settlement</stp>
        <tr r="Q23" s="7"/>
        <tr r="Q11" s="7"/>
      </tp>
      <tp>
        <v>3403.86</v>
        <stp/>
        <stp>ContractData</stp>
        <stp>ZDSD17X27</stp>
        <stp>Y_Settlement</stp>
        <tr r="P19" s="7"/>
      </tp>
      <tp t="s">
        <v/>
        <stp/>
        <stp>ContractData</stp>
        <stp>ZDSD17X27</stp>
        <stp>T_Settlement</stp>
        <tr r="Q19" s="7"/>
      </tp>
      <tp>
        <v>3386.86</v>
        <stp/>
        <stp>ContractData</stp>
        <stp>ZDSD15Z27</stp>
        <stp>Y_Settlement</stp>
        <tr r="P20" s="7"/>
      </tp>
      <tp t="s">
        <v/>
        <stp/>
        <stp>ContractData</stp>
        <stp>ZDSD15U27</stp>
        <stp>T_Settlement</stp>
        <tr r="Q17" s="7"/>
      </tp>
      <tp t="s">
        <v/>
        <stp/>
        <stp>ContractData</stp>
        <stp>ZDSD15Z27</stp>
        <stp>T_Settlement</stp>
        <tr r="Q20" s="7"/>
      </tp>
      <tp>
        <v>3435.36</v>
        <stp/>
        <stp>ContractData</stp>
        <stp>ZDSD15U27</stp>
        <stp>Y_Settlement</stp>
        <tr r="P17" s="7"/>
      </tp>
      <tp t="s">
        <v/>
        <stp/>
        <stp>ContractData</stp>
        <stp>ZDSD20F27</stp>
        <stp>T_Settlement</stp>
        <tr r="Q21" s="7"/>
        <tr r="Q9" s="7"/>
      </tp>
      <tp>
        <v>3522.86</v>
        <stp/>
        <stp>ContractData</stp>
        <stp>ZDSD20F27</stp>
        <stp>Y_Settlement</stp>
        <tr r="P21" s="7"/>
        <tr r="P9" s="7"/>
      </tp>
      <tp t="s">
        <v/>
        <stp/>
        <stp>ContractData</stp>
        <stp>ZDSD20V27</stp>
        <stp>T_Settlement</stp>
        <tr r="Q18" s="7"/>
      </tp>
      <tp>
        <v>3419.86</v>
        <stp/>
        <stp>ContractData</stp>
        <stp>ZDSD20V27</stp>
        <stp>Y_Settlement</stp>
        <tr r="P18" s="7"/>
      </tp>
      <tp>
        <v>3497.86</v>
        <stp/>
        <stp>ContractData</stp>
        <stp>ZDSD21J27</stp>
        <stp>Y_Settlement</stp>
        <tr r="P12" s="7"/>
      </tp>
      <tp>
        <v>3463.86</v>
        <stp/>
        <stp>ContractData</stp>
        <stp>ZDSD21N27</stp>
        <stp>Y_Settlement</stp>
        <tr r="P15" s="7"/>
      </tp>
      <tp t="s">
        <v/>
        <stp/>
        <stp>ContractData</stp>
        <stp>ZDSD21N27</stp>
        <stp>T_Settlement</stp>
        <tr r="Q15" s="7"/>
      </tp>
      <tp t="s">
        <v/>
        <stp/>
        <stp>ContractData</stp>
        <stp>ZDSD21J27</stp>
        <stp>T_Settlement</stp>
        <tr r="Q12" s="7"/>
      </tp>
      <tp t="s">
        <v/>
        <stp/>
        <stp>ContractData</stp>
        <stp>ZDSD21V26</stp>
        <stp>T_Settlement</stp>
        <tr r="Q6" s="7"/>
      </tp>
      <tp>
        <v>3534.61</v>
        <stp/>
        <stp>ContractData</stp>
        <stp>ZDSD21V26</stp>
        <stp>Y_Settlement</stp>
        <tr r="P6" s="7"/>
      </tp>
      <tp>
        <v>13633</v>
        <stp/>
        <stp>ContractData</stp>
        <stp>CADD19K27</stp>
        <stp>Y_Settlement</stp>
        <tr r="P13" s="11"/>
      </tp>
      <tp t="s">
        <v/>
        <stp/>
        <stp>ContractData</stp>
        <stp>CADD19K27</stp>
        <stp>T_Settlement</stp>
        <tr r="Q13" s="11"/>
      </tp>
      <tp t="s">
        <v/>
        <stp/>
        <stp>ContractData</stp>
        <stp>CADD18Q27</stp>
        <stp>T_Settlement</stp>
        <tr r="Q16" s="11"/>
      </tp>
      <tp t="s">
        <v/>
        <stp/>
        <stp>ContractData</stp>
        <stp>AHDD21V26</stp>
        <stp>T_Settlement</stp>
        <tr r="Q6" s="1"/>
      </tp>
      <tp>
        <v>3627.19</v>
        <stp/>
        <stp>ContractData</stp>
        <stp>AHDD21V26</stp>
        <stp>Y_Settlement</stp>
        <tr r="P6" s="1"/>
      </tp>
      <tp>
        <v>13635</v>
        <stp/>
        <stp>ContractData</stp>
        <stp>CADD18Q27</stp>
        <stp>Y_Settlement</stp>
        <tr r="P16" s="11"/>
      </tp>
      <tp>
        <v>13621</v>
        <stp/>
        <stp>ContractData</stp>
        <stp>CADD17X27</stp>
        <stp>Y_Settlement</stp>
        <tr r="P19" s="11"/>
      </tp>
      <tp t="s">
        <v/>
        <stp/>
        <stp>ContractData</stp>
        <stp>CADD17X27</stp>
        <stp>T_Settlement</stp>
        <tr r="Q19" s="11"/>
      </tp>
      <tp>
        <v>13628.75</v>
        <stp/>
        <stp>ContractData</stp>
        <stp>CADD17H27</stp>
        <stp>Y_Settlement</stp>
        <tr r="P23" s="11"/>
        <tr r="P11" s="11"/>
      </tp>
      <tp t="s">
        <v/>
        <stp/>
        <stp>ContractData</stp>
        <stp>CADD17G27</stp>
        <stp>T_Settlement</stp>
        <tr r="Q22" s="11"/>
        <tr r="Q10" s="11"/>
      </tp>
      <tp t="s">
        <v/>
        <stp/>
        <stp>ContractData</stp>
        <stp>CADD17H27</stp>
        <stp>T_Settlement</stp>
        <tr r="Q23" s="11"/>
        <tr r="Q11" s="11"/>
      </tp>
      <tp>
        <v>13629</v>
        <stp/>
        <stp>ContractData</stp>
        <stp>CADD17G27</stp>
        <stp>Y_Settlement</stp>
        <tr r="P22" s="11"/>
        <tr r="P10" s="11"/>
      </tp>
      <tp>
        <v>13633.75</v>
        <stp/>
        <stp>ContractData</stp>
        <stp>CADD16M27</stp>
        <stp>Y_Settlement</stp>
        <tr r="P14" s="11"/>
      </tp>
      <tp t="s">
        <v/>
        <stp/>
        <stp>ContractData</stp>
        <stp>CADD16M27</stp>
        <stp>T_Settlement</stp>
        <tr r="Q14" s="11"/>
      </tp>
      <tp t="s">
        <v/>
        <stp/>
        <stp>ContractData</stp>
        <stp>CADD15U27</stp>
        <stp>T_Settlement</stp>
        <tr r="Q17" s="11"/>
      </tp>
      <tp>
        <v>13616</v>
        <stp/>
        <stp>ContractData</stp>
        <stp>CADD15Z27</stp>
        <stp>Y_Settlement</stp>
        <tr r="P20" s="11"/>
      </tp>
      <tp>
        <v>13632.75</v>
        <stp/>
        <stp>ContractData</stp>
        <stp>CADD15U27</stp>
        <stp>Y_Settlement</stp>
        <tr r="P17" s="11"/>
      </tp>
      <tp t="s">
        <v/>
        <stp/>
        <stp>ContractData</stp>
        <stp>CADD15Z27</stp>
        <stp>T_Settlement</stp>
        <tr r="Q20" s="11"/>
      </tp>
      <tp t="s">
        <v/>
        <stp/>
        <stp>ContractData</stp>
        <stp>CADD19Q26</stp>
        <stp>T_Settlement</stp>
        <tr r="Q4" s="11"/>
      </tp>
      <tp t="s">
        <v/>
        <stp/>
        <stp>ContractData</stp>
        <stp>AHDD20V27</stp>
        <stp>T_Settlement</stp>
        <tr r="Q18" s="1"/>
      </tp>
      <tp>
        <v>3324</v>
        <stp/>
        <stp>ContractData</stp>
        <stp>AHDD20V27</stp>
        <stp>Y_Settlement</stp>
        <tr r="P18" s="1"/>
      </tp>
      <tp>
        <v>13638.86</v>
        <stp/>
        <stp>ContractData</stp>
        <stp>CADD19Q26</stp>
        <stp>Y_Settlement</stp>
        <tr r="P4" s="11"/>
      </tp>
      <tp t="s">
        <v/>
        <stp/>
        <stp>ContractData</stp>
        <stp>AHDD20F27</stp>
        <stp>T_Settlement</stp>
        <tr r="Q21" s="1"/>
        <tr r="Q9" s="1"/>
      </tp>
      <tp>
        <v>3544.5</v>
        <stp/>
        <stp>ContractData</stp>
        <stp>AHDD20F27</stp>
        <stp>Y_Settlement</stp>
        <tr r="P21" s="1"/>
        <tr r="P9" s="1"/>
      </tp>
      <tp>
        <v>13633.5</v>
        <stp/>
        <stp>ContractData</stp>
        <stp>CADD18X26</stp>
        <stp>Y_Settlement</stp>
        <tr r="P7" s="11"/>
      </tp>
      <tp t="s">
        <v/>
        <stp/>
        <stp>ContractData</stp>
        <stp>CADD18X26</stp>
        <stp>T_Settlement</stp>
        <tr r="Q7" s="11"/>
      </tp>
      <tp>
        <v>3388.5</v>
        <stp/>
        <stp>ContractData</stp>
        <stp>AHDD21N27</stp>
        <stp>Y_Settlement</stp>
        <tr r="P15" s="1"/>
      </tp>
      <tp>
        <v>3469</v>
        <stp/>
        <stp>ContractData</stp>
        <stp>AHDD21J27</stp>
        <stp>Y_Settlement</stp>
        <tr r="P12" s="1"/>
      </tp>
      <tp t="s">
        <v/>
        <stp/>
        <stp>ContractData</stp>
        <stp>AHDD21J27</stp>
        <stp>T_Settlement</stp>
        <tr r="Q12" s="1"/>
      </tp>
      <tp t="s">
        <v/>
        <stp/>
        <stp>ContractData</stp>
        <stp>AHDD21N27</stp>
        <stp>T_Settlement</stp>
        <tr r="Q15" s="1"/>
      </tp>
      <tp>
        <v>13625.130000000001</v>
        <stp/>
        <stp>ContractData</stp>
        <stp>CADD17M26</stp>
        <stp>Y_Settlement</stp>
        <tr r="P2" s="11"/>
      </tp>
      <tp t="s">
        <v/>
        <stp/>
        <stp>ContractData</stp>
        <stp>CADD17M26</stp>
        <stp>T_Settlement</stp>
        <tr r="Q2" s="11"/>
      </tp>
      <tp t="s">
        <v/>
        <stp/>
        <stp>ContractData</stp>
        <stp>CADD16U26</stp>
        <stp>T_Settlement</stp>
        <tr r="Q5" s="11"/>
      </tp>
      <tp>
        <v>13631</v>
        <stp/>
        <stp>ContractData</stp>
        <stp>CADD16Z26</stp>
        <stp>Y_Settlement</stp>
        <tr r="P8" s="11"/>
      </tp>
      <tp>
        <v>13635.94</v>
        <stp/>
        <stp>ContractData</stp>
        <stp>CADD16U26</stp>
        <stp>Y_Settlement</stp>
        <tr r="P5" s="11"/>
      </tp>
      <tp t="s">
        <v/>
        <stp/>
        <stp>ContractData</stp>
        <stp>CADD16Z26</stp>
        <stp>T_Settlement</stp>
        <tr r="Q8" s="11"/>
      </tp>
      <tp>
        <v>13633.24</v>
        <stp/>
        <stp>ContractData</stp>
        <stp>CADD15N26</stp>
        <stp>Y_Settlement</stp>
        <tr r="P3" s="11"/>
      </tp>
      <tp t="s">
        <v/>
        <stp/>
        <stp>ContractData</stp>
        <stp>CADD15N26</stp>
        <stp>T_Settlement</stp>
        <tr r="Q3" s="11"/>
      </tp>
      <tp>
        <v>3414.5</v>
        <stp/>
        <stp>ContractData</stp>
        <stp>AHDD16M27</stp>
        <stp>Y_Settlement</stp>
        <tr r="P14" s="1"/>
      </tp>
      <tp t="s">
        <v/>
        <stp/>
        <stp>ContractData</stp>
        <stp>AHDD16M27</stp>
        <stp>T_Settlement</stp>
        <tr r="Q14" s="1"/>
      </tp>
      <tp>
        <v>3301</v>
        <stp/>
        <stp>ContractData</stp>
        <stp>AHDD17X27</stp>
        <stp>Y_Settlement</stp>
        <tr r="P19" s="1"/>
      </tp>
      <tp t="s">
        <v/>
        <stp/>
        <stp>ContractData</stp>
        <stp>AHDD17X27</stp>
        <stp>T_Settlement</stp>
        <tr r="Q19" s="1"/>
      </tp>
      <tp>
        <v>3495</v>
        <stp/>
        <stp>ContractData</stp>
        <stp>AHDD17H27</stp>
        <stp>Y_Settlement</stp>
        <tr r="P23" s="1"/>
        <tr r="P11" s="1"/>
      </tp>
      <tp t="s">
        <v/>
        <stp/>
        <stp>ContractData</stp>
        <stp>AHDD17G27</stp>
        <stp>T_Settlement</stp>
        <tr r="Q22" s="1"/>
        <tr r="Q10" s="1"/>
      </tp>
      <tp t="s">
        <v/>
        <stp/>
        <stp>ContractData</stp>
        <stp>AHDD17H27</stp>
        <stp>T_Settlement</stp>
        <tr r="Q23" s="1"/>
        <tr r="Q11" s="1"/>
      </tp>
      <tp>
        <v>3521.75</v>
        <stp/>
        <stp>ContractData</stp>
        <stp>AHDD17G27</stp>
        <stp>Y_Settlement</stp>
        <tr r="P22" s="1"/>
        <tr r="P10" s="1"/>
      </tp>
      <tp t="s">
        <v/>
        <stp/>
        <stp>ContractData</stp>
        <stp>AHDD15U27</stp>
        <stp>T_Settlement</stp>
        <tr r="Q17" s="1"/>
      </tp>
      <tp>
        <v>3279.5</v>
        <stp/>
        <stp>ContractData</stp>
        <stp>AHDD15Z27</stp>
        <stp>Y_Settlement</stp>
        <tr r="P20" s="1"/>
      </tp>
      <tp>
        <v>3344</v>
        <stp/>
        <stp>ContractData</stp>
        <stp>AHDD15U27</stp>
        <stp>Y_Settlement</stp>
        <tr r="P17" s="1"/>
      </tp>
      <tp t="s">
        <v/>
        <stp/>
        <stp>ContractData</stp>
        <stp>AHDD15Z27</stp>
        <stp>T_Settlement</stp>
        <tr r="Q20" s="1"/>
      </tp>
      <tp t="s">
        <v/>
        <stp/>
        <stp>ContractData</stp>
        <stp>AHDD18Q27</stp>
        <stp>T_Settlement</stp>
        <tr r="Q16" s="1"/>
      </tp>
      <tp t="s">
        <v/>
        <stp/>
        <stp>ContractData</stp>
        <stp>CADD21V26</stp>
        <stp>T_Settlement</stp>
        <tr r="Q6" s="11"/>
      </tp>
      <tp>
        <v>13634.44</v>
        <stp/>
        <stp>ContractData</stp>
        <stp>CADD21V26</stp>
        <stp>Y_Settlement</stp>
        <tr r="P6" s="11"/>
      </tp>
      <tp>
        <v>3366</v>
        <stp/>
        <stp>ContractData</stp>
        <stp>AHDD18Q27</stp>
        <stp>Y_Settlement</stp>
        <tr r="P16" s="1"/>
      </tp>
      <tp>
        <v>3439.5</v>
        <stp/>
        <stp>ContractData</stp>
        <stp>AHDD19K27</stp>
        <stp>Y_Settlement</stp>
        <tr r="P13" s="1"/>
      </tp>
      <tp t="s">
        <v/>
        <stp/>
        <stp>ContractData</stp>
        <stp>AHDD19K27</stp>
        <stp>T_Settlement</stp>
        <tr r="Q13" s="1"/>
      </tp>
      <tp t="s">
        <v/>
        <stp/>
        <stp>ContractData</stp>
        <stp>AHDD16U26</stp>
        <stp>T_Settlement</stp>
        <tr r="Q5" s="1"/>
      </tp>
      <tp>
        <v>3571.5</v>
        <stp/>
        <stp>ContractData</stp>
        <stp>AHDD16Z26</stp>
        <stp>Y_Settlement</stp>
        <tr r="P8" s="1"/>
      </tp>
      <tp>
        <v>3655.94</v>
        <stp/>
        <stp>ContractData</stp>
        <stp>AHDD16U26</stp>
        <stp>Y_Settlement</stp>
        <tr r="P5" s="1"/>
      </tp>
      <tp t="s">
        <v/>
        <stp/>
        <stp>ContractData</stp>
        <stp>AHDD16Z26</stp>
        <stp>T_Settlement</stp>
        <tr r="Q8" s="1"/>
      </tp>
      <tp>
        <v>3718.64</v>
        <stp/>
        <stp>ContractData</stp>
        <stp>AHDD17M26</stp>
        <stp>Y_Settlement</stp>
        <tr r="P2" s="1"/>
      </tp>
      <tp t="s">
        <v/>
        <stp/>
        <stp>ContractData</stp>
        <stp>AHDD17M26</stp>
        <stp>T_Settlement</stp>
        <tr r="Q2" s="1"/>
      </tp>
      <tp>
        <v>3699.98</v>
        <stp/>
        <stp>ContractData</stp>
        <stp>AHDD15N26</stp>
        <stp>Y_Settlement</stp>
        <tr r="P3" s="1"/>
      </tp>
      <tp t="s">
        <v/>
        <stp/>
        <stp>ContractData</stp>
        <stp>AHDD15N26</stp>
        <stp>T_Settlement</stp>
        <tr r="Q3" s="1"/>
      </tp>
      <tp>
        <v>3599.75</v>
        <stp/>
        <stp>ContractData</stp>
        <stp>AHDD18X26</stp>
        <stp>Y_Settlement</stp>
        <tr r="P7" s="1"/>
      </tp>
      <tp t="s">
        <v/>
        <stp/>
        <stp>ContractData</stp>
        <stp>AHDD18X26</stp>
        <stp>T_Settlement</stp>
        <tr r="Q7" s="1"/>
      </tp>
      <tp>
        <v>13634.5</v>
        <stp/>
        <stp>ContractData</stp>
        <stp>CADD21N27</stp>
        <stp>Y_Settlement</stp>
        <tr r="P15" s="11"/>
      </tp>
      <tp>
        <v>13631</v>
        <stp/>
        <stp>ContractData</stp>
        <stp>CADD21J27</stp>
        <stp>Y_Settlement</stp>
        <tr r="P12" s="11"/>
      </tp>
      <tp t="s">
        <v/>
        <stp/>
        <stp>ContractData</stp>
        <stp>CADD21J27</stp>
        <stp>T_Settlement</stp>
        <tr r="Q12" s="11"/>
      </tp>
      <tp t="s">
        <v/>
        <stp/>
        <stp>ContractData</stp>
        <stp>CADD21N27</stp>
        <stp>T_Settlement</stp>
        <tr r="Q15" s="11"/>
      </tp>
      <tp t="s">
        <v/>
        <stp/>
        <stp>ContractData</stp>
        <stp>AHDD19Q26</stp>
        <stp>T_Settlement</stp>
        <tr r="Q4" s="1"/>
      </tp>
      <tp t="s">
        <v/>
        <stp/>
        <stp>ContractData</stp>
        <stp>CADD20V27</stp>
        <stp>T_Settlement</stp>
        <tr r="Q18" s="11"/>
      </tp>
      <tp>
        <v>13627.75</v>
        <stp/>
        <stp>ContractData</stp>
        <stp>CADD20V27</stp>
        <stp>Y_Settlement</stp>
        <tr r="P18" s="11"/>
      </tp>
      <tp>
        <v>3678.76</v>
        <stp/>
        <stp>ContractData</stp>
        <stp>AHDD19Q26</stp>
        <stp>Y_Settlement</stp>
        <tr r="P4" s="1"/>
      </tp>
      <tp t="s">
        <v/>
        <stp/>
        <stp>ContractData</stp>
        <stp>CADD20F27</stp>
        <stp>T_Settlement</stp>
        <tr r="Q21" s="11"/>
        <tr r="Q9" s="11"/>
      </tp>
      <tp>
        <v>13629</v>
        <stp/>
        <stp>ContractData</stp>
        <stp>CADD20F27</stp>
        <stp>Y_Settlement</stp>
        <tr r="P21" s="11"/>
        <tr r="P9" s="11"/>
      </tp>
      <tp>
        <v>18914.150000000001</v>
        <stp/>
        <stp>ContractData</stp>
        <stp>NIDD17M26</stp>
        <stp>Y_Settlement</stp>
        <tr r="P2" s="9"/>
      </tp>
      <tp t="s">
        <v/>
        <stp/>
        <stp>ContractData</stp>
        <stp>NIDD17M26</stp>
        <stp>T_Settlement</stp>
        <tr r="Q2" s="9"/>
      </tp>
      <tp t="s">
        <v/>
        <stp/>
        <stp>ContractData</stp>
        <stp>NIDD16U26</stp>
        <stp>T_Settlement</stp>
        <tr r="Q5" s="9"/>
      </tp>
      <tp>
        <v>19249.600000000002</v>
        <stp/>
        <stp>ContractData</stp>
        <stp>NIDD16Z26</stp>
        <stp>Y_Settlement</stp>
        <tr r="P8" s="9"/>
      </tp>
      <tp>
        <v>19109.600000000002</v>
        <stp/>
        <stp>ContractData</stp>
        <stp>NIDD16U26</stp>
        <stp>Y_Settlement</stp>
        <tr r="P5" s="9"/>
      </tp>
      <tp t="s">
        <v/>
        <stp/>
        <stp>ContractData</stp>
        <stp>NIDD16Z26</stp>
        <stp>T_Settlement</stp>
        <tr r="Q8" s="9"/>
      </tp>
      <tp>
        <v>18981.8</v>
        <stp/>
        <stp>ContractData</stp>
        <stp>NIDD15N26</stp>
        <stp>Y_Settlement</stp>
        <tr r="P3" s="9"/>
      </tp>
      <tp t="s">
        <v/>
        <stp/>
        <stp>ContractData</stp>
        <stp>NIDD15N26</stp>
        <stp>T_Settlement</stp>
        <tr r="Q3" s="9"/>
      </tp>
      <tp t="s">
        <v/>
        <stp/>
        <stp>ContractData</stp>
        <stp>NIDD19Q26</stp>
        <stp>T_Settlement</stp>
        <tr r="Q4" s="9"/>
      </tp>
      <tp>
        <v>19053.78</v>
        <stp/>
        <stp>ContractData</stp>
        <stp>NIDD19Q26</stp>
        <stp>Y_Settlement</stp>
        <tr r="P4" s="9"/>
      </tp>
      <tp>
        <v>19207.600000000002</v>
        <stp/>
        <stp>ContractData</stp>
        <stp>NIDD18X26</stp>
        <stp>Y_Settlement</stp>
        <tr r="P7" s="9"/>
      </tp>
      <tp t="s">
        <v/>
        <stp/>
        <stp>ContractData</stp>
        <stp>NIDD18X26</stp>
        <stp>T_Settlement</stp>
        <tr r="Q7" s="9"/>
      </tp>
      <tp>
        <v>19765.600000000002</v>
        <stp/>
        <stp>ContractData</stp>
        <stp>NIDD17X27</stp>
        <stp>Y_Settlement</stp>
        <tr r="P19" s="9"/>
      </tp>
      <tp t="s">
        <v/>
        <stp/>
        <stp>ContractData</stp>
        <stp>NIDD17X27</stp>
        <stp>T_Settlement</stp>
        <tr r="Q19" s="9"/>
      </tp>
      <tp>
        <v>19404.600000000002</v>
        <stp/>
        <stp>ContractData</stp>
        <stp>NIDD17H27</stp>
        <stp>Y_Settlement</stp>
        <tr r="P23" s="9"/>
        <tr r="P11" s="9"/>
      </tp>
      <tp t="s">
        <v/>
        <stp/>
        <stp>ContractData</stp>
        <stp>NIDD17G27</stp>
        <stp>T_Settlement</stp>
        <tr r="Q22" s="9"/>
        <tr r="Q10" s="9"/>
      </tp>
      <tp t="s">
        <v/>
        <stp/>
        <stp>ContractData</stp>
        <stp>NIDD17H27</stp>
        <stp>T_Settlement</stp>
        <tr r="Q23" s="9"/>
        <tr r="Q11" s="9"/>
      </tp>
      <tp>
        <v>19356.600000000002</v>
        <stp/>
        <stp>ContractData</stp>
        <stp>NIDD17G27</stp>
        <stp>Y_Settlement</stp>
        <tr r="P22" s="9"/>
        <tr r="P10" s="9"/>
      </tp>
      <tp>
        <v>19529.600000000002</v>
        <stp/>
        <stp>ContractData</stp>
        <stp>NIDD16M27</stp>
        <stp>Y_Settlement</stp>
        <tr r="P14" s="9"/>
      </tp>
      <tp t="s">
        <v/>
        <stp/>
        <stp>ContractData</stp>
        <stp>NIDD16M27</stp>
        <stp>T_Settlement</stp>
        <tr r="Q14" s="9"/>
      </tp>
      <tp t="s">
        <v/>
        <stp/>
        <stp>ContractData</stp>
        <stp>NIDD15U27</stp>
        <stp>T_Settlement</stp>
        <tr r="Q17" s="9"/>
      </tp>
      <tp>
        <v>19812.600000000002</v>
        <stp/>
        <stp>ContractData</stp>
        <stp>NIDD15Z27</stp>
        <stp>Y_Settlement</stp>
        <tr r="P20" s="9"/>
      </tp>
      <tp>
        <v>19671.600000000002</v>
        <stp/>
        <stp>ContractData</stp>
        <stp>NIDD15U27</stp>
        <stp>Y_Settlement</stp>
        <tr r="P17" s="9"/>
      </tp>
      <tp t="s">
        <v/>
        <stp/>
        <stp>ContractData</stp>
        <stp>NIDD15Z27</stp>
        <stp>T_Settlement</stp>
        <tr r="Q20" s="9"/>
      </tp>
      <tp>
        <v>19488.600000000002</v>
        <stp/>
        <stp>ContractData</stp>
        <stp>NIDD19K27</stp>
        <stp>Y_Settlement</stp>
        <tr r="P13" s="9"/>
      </tp>
      <tp t="s">
        <v/>
        <stp/>
        <stp>ContractData</stp>
        <stp>NIDD19K27</stp>
        <stp>T_Settlement</stp>
        <tr r="Q13" s="9"/>
      </tp>
      <tp t="s">
        <v/>
        <stp/>
        <stp>ContractData</stp>
        <stp>NIDD18Q27</stp>
        <stp>T_Settlement</stp>
        <tr r="Q16" s="9"/>
      </tp>
      <tp>
        <v>19623.600000000002</v>
        <stp/>
        <stp>ContractData</stp>
        <stp>NIDD18Q27</stp>
        <stp>Y_Settlement</stp>
        <tr r="P16" s="9"/>
      </tp>
      <tp>
        <v>19576.600000000002</v>
        <stp/>
        <stp>ContractData</stp>
        <stp>NIDD21N27</stp>
        <stp>Y_Settlement</stp>
        <tr r="P15" s="9"/>
      </tp>
      <tp>
        <v>19447.600000000002</v>
        <stp/>
        <stp>ContractData</stp>
        <stp>NIDD21J27</stp>
        <stp>Y_Settlement</stp>
        <tr r="P12" s="9"/>
      </tp>
      <tp t="s">
        <v/>
        <stp/>
        <stp>ContractData</stp>
        <stp>NIDD21J27</stp>
        <stp>T_Settlement</stp>
        <tr r="Q12" s="9"/>
      </tp>
      <tp t="s">
        <v/>
        <stp/>
        <stp>ContractData</stp>
        <stp>NIDD21N27</stp>
        <stp>T_Settlement</stp>
        <tr r="Q15" s="9"/>
      </tp>
      <tp t="s">
        <v/>
        <stp/>
        <stp>ContractData</stp>
        <stp>NIDD20V27</stp>
        <stp>T_Settlement</stp>
        <tr r="Q18" s="9"/>
      </tp>
      <tp>
        <v>19718.600000000002</v>
        <stp/>
        <stp>ContractData</stp>
        <stp>NIDD20V27</stp>
        <stp>Y_Settlement</stp>
        <tr r="P18" s="9"/>
      </tp>
      <tp t="s">
        <v/>
        <stp/>
        <stp>ContractData</stp>
        <stp>NIDD20F27</stp>
        <stp>T_Settlement</stp>
        <tr r="Q21" s="9"/>
        <tr r="Q9" s="9"/>
      </tp>
      <tp>
        <v>19307.600000000002</v>
        <stp/>
        <stp>ContractData</stp>
        <stp>NIDD20F27</stp>
        <stp>Y_Settlement</stp>
        <tr r="P21" s="9"/>
        <tr r="P9" s="9"/>
      </tp>
      <tp t="s">
        <v/>
        <stp/>
        <stp>ContractData</stp>
        <stp>NIDD21V26</stp>
        <stp>T_Settlement</stp>
        <tr r="Q6" s="9"/>
      </tp>
      <tp>
        <v>19163.600000000002</v>
        <stp/>
        <stp>ContractData</stp>
        <stp>NIDD21V26</stp>
        <stp>Y_Settlement</stp>
        <tr r="P6" s="9"/>
      </tp>
      <tp>
        <v>3529.61</v>
        <stp/>
        <stp>ContractData</stp>
        <stp>ZDSD18X26</stp>
        <stp>Settlement</stp>
        <tr r="O7" s="7"/>
      </tp>
      <tp>
        <v>18981.8</v>
        <stp/>
        <stp>ContractData</stp>
        <stp>NIDD15N26</stp>
        <stp>Settlement</stp>
        <tr r="O3" s="9"/>
      </tp>
      <tp>
        <v>3450.86</v>
        <stp/>
        <stp>ContractData</stp>
        <stp>ZDSD18Q27</stp>
        <stp>Settlement</stp>
        <tr r="O16" s="7"/>
      </tp>
      <tp>
        <v>19812.600000000002</v>
        <stp/>
        <stp>ContractData</stp>
        <stp>NIDD15Z27</stp>
        <stp>Settlement</stp>
        <tr r="O20" s="9"/>
      </tp>
      <tp>
        <v>19671.600000000002</v>
        <stp/>
        <stp>ContractData</stp>
        <stp>NIDD15U27</stp>
        <stp>Settlement</stp>
        <tr r="O17" s="9"/>
      </tp>
      <tp>
        <v>19529.600000000002</v>
        <stp/>
        <stp>ContractData</stp>
        <stp>NIDD16M27</stp>
        <stp>Settlement</stp>
        <tr r="O14" s="9"/>
      </tp>
      <tp>
        <v>3718.64</v>
        <stp/>
        <stp>ContractData</stp>
        <stp>AHDD17M26</stp>
        <stp>Settlement</stp>
        <tr r="O2" s="1"/>
      </tp>
      <tp>
        <v>55664</v>
        <stp/>
        <stp>ContractData</stp>
        <stp>SNDD21N27</stp>
        <stp>Settlement</stp>
        <tr r="O15" s="8"/>
      </tp>
      <tp>
        <v>3495</v>
        <stp/>
        <stp>ContractData</stp>
        <stp>AHDD17H27</stp>
        <stp>Settlement</stp>
        <tr r="O23" s="1"/>
        <tr r="O11" s="1"/>
      </tp>
      <tp>
        <v>55664</v>
        <stp/>
        <stp>ContractData</stp>
        <stp>SNDD21J27</stp>
        <stp>Settlement</stp>
        <tr r="O12" s="8"/>
      </tp>
      <tp>
        <v>3521.75</v>
        <stp/>
        <stp>ContractData</stp>
        <stp>AHDD17G27</stp>
        <stp>Settlement</stp>
        <tr r="O22" s="1"/>
        <tr r="O10" s="1"/>
      </tp>
      <tp>
        <v>3301</v>
        <stp/>
        <stp>ContractData</stp>
        <stp>AHDD17X27</stp>
        <stp>Settlement</stp>
        <tr r="O19" s="1"/>
      </tp>
      <tp>
        <v>19249.600000000002</v>
        <stp/>
        <stp>ContractData</stp>
        <stp>NIDD16Z26</stp>
        <stp>Settlement</stp>
        <tr r="O8" s="9"/>
      </tp>
      <tp>
        <v>19109.600000000002</v>
        <stp/>
        <stp>ContractData</stp>
        <stp>NIDD16U26</stp>
        <stp>Settlement</stp>
        <tr r="O5" s="9"/>
      </tp>
      <tp>
        <v>55526</v>
        <stp/>
        <stp>ContractData</stp>
        <stp>SNDD21V26</stp>
        <stp>Settlement</stp>
        <tr r="O6" s="8"/>
      </tp>
      <tp>
        <v>18914.150000000001</v>
        <stp/>
        <stp>ContractData</stp>
        <stp>NIDD17M26</stp>
        <stp>Settlement</stp>
        <tr r="O2" s="9"/>
      </tp>
      <tp>
        <v>3414.5</v>
        <stp/>
        <stp>ContractData</stp>
        <stp>AHDD16M27</stp>
        <stp>Settlement</stp>
        <tr r="O14" s="1"/>
      </tp>
      <tp>
        <v>19404.600000000002</v>
        <stp/>
        <stp>ContractData</stp>
        <stp>NIDD17H27</stp>
        <stp>Settlement</stp>
        <tr r="O23" s="9"/>
        <tr r="O11" s="9"/>
      </tp>
      <tp>
        <v>19356.600000000002</v>
        <stp/>
        <stp>ContractData</stp>
        <stp>NIDD17G27</stp>
        <stp>Settlement</stp>
        <tr r="O22" s="9"/>
        <tr r="O10" s="9"/>
      </tp>
      <tp>
        <v>55612</v>
        <stp/>
        <stp>ContractData</stp>
        <stp>SNDD20F27</stp>
        <stp>Settlement</stp>
        <tr r="O21" s="8"/>
        <tr r="O9" s="8"/>
      </tp>
      <tp>
        <v>19765.600000000002</v>
        <stp/>
        <stp>ContractData</stp>
        <stp>NIDD17X27</stp>
        <stp>Settlement</stp>
        <tr r="O19" s="9"/>
      </tp>
      <tp>
        <v>3571.5</v>
        <stp/>
        <stp>ContractData</stp>
        <stp>AHDD16Z26</stp>
        <stp>Settlement</stp>
        <tr r="O8" s="1"/>
      </tp>
      <tp>
        <v>3655.94</v>
        <stp/>
        <stp>ContractData</stp>
        <stp>AHDD16U26</stp>
        <stp>Settlement</stp>
        <tr r="O5" s="1"/>
      </tp>
      <tp t="s">
        <v/>
        <stp/>
        <stp>ContractData</stp>
        <stp>SNDD20V27</stp>
        <stp>Settlement</stp>
        <tr r="O18" s="8"/>
      </tp>
      <tp>
        <v>55294</v>
        <stp/>
        <stp>ContractData</stp>
        <stp>SNDD17M26</stp>
        <stp>Settlement</stp>
        <tr r="O2" s="8"/>
      </tp>
      <tp>
        <v>3388.5</v>
        <stp/>
        <stp>ContractData</stp>
        <stp>AHDD21N27</stp>
        <stp>Settlement</stp>
        <tr r="O15" s="1"/>
      </tp>
      <tp>
        <v>55650</v>
        <stp/>
        <stp>ContractData</stp>
        <stp>SNDD17H27</stp>
        <stp>Settlement</stp>
        <tr r="O23" s="8"/>
        <tr r="O11" s="8"/>
      </tp>
      <tp>
        <v>3469</v>
        <stp/>
        <stp>ContractData</stp>
        <stp>AHDD21J27</stp>
        <stp>Settlement</stp>
        <tr r="O12" s="1"/>
      </tp>
      <tp>
        <v>55631</v>
        <stp/>
        <stp>ContractData</stp>
        <stp>SNDD17G27</stp>
        <stp>Settlement</stp>
        <tr r="O22" s="8"/>
        <tr r="O10" s="8"/>
      </tp>
      <tp>
        <v>19307.600000000002</v>
        <stp/>
        <stp>ContractData</stp>
        <stp>NIDD20F27</stp>
        <stp>Settlement</stp>
        <tr r="O21" s="9"/>
        <tr r="O9" s="9"/>
      </tp>
      <tp t="s">
        <v/>
        <stp/>
        <stp>ContractData</stp>
        <stp>SNDD17X27</stp>
        <stp>Settlement</stp>
        <tr r="O19" s="8"/>
      </tp>
      <tp>
        <v>13633.5</v>
        <stp/>
        <stp>ContractData</stp>
        <stp>CADD18X26</stp>
        <stp>Settlement</stp>
        <tr r="O7" s="11"/>
      </tp>
      <tp>
        <v>19718.600000000002</v>
        <stp/>
        <stp>ContractData</stp>
        <stp>NIDD20V27</stp>
        <stp>Settlement</stp>
        <tr r="O18" s="9"/>
      </tp>
      <tp>
        <v>3627.19</v>
        <stp/>
        <stp>ContractData</stp>
        <stp>AHDD21V26</stp>
        <stp>Settlement</stp>
        <tr r="O6" s="1"/>
      </tp>
      <tp>
        <v>13635</v>
        <stp/>
        <stp>ContractData</stp>
        <stp>CADD18Q27</stp>
        <stp>Settlement</stp>
        <tr r="O16" s="11"/>
      </tp>
      <tp>
        <v>55664</v>
        <stp/>
        <stp>ContractData</stp>
        <stp>SNDD16M27</stp>
        <stp>Settlement</stp>
        <tr r="O14" s="8"/>
      </tp>
      <tp>
        <v>19576.600000000002</v>
        <stp/>
        <stp>ContractData</stp>
        <stp>NIDD21N27</stp>
        <stp>Settlement</stp>
        <tr r="O15" s="9"/>
      </tp>
      <tp>
        <v>13633</v>
        <stp/>
        <stp>ContractData</stp>
        <stp>CADD19K27</stp>
        <stp>Settlement</stp>
        <tr r="O13" s="11"/>
      </tp>
      <tp>
        <v>19447.600000000002</v>
        <stp/>
        <stp>ContractData</stp>
        <stp>NIDD21J27</stp>
        <stp>Settlement</stp>
        <tr r="O12" s="9"/>
      </tp>
      <tp>
        <v>3544.5</v>
        <stp/>
        <stp>ContractData</stp>
        <stp>AHDD20F27</stp>
        <stp>Settlement</stp>
        <tr r="O21" s="1"/>
        <tr r="O9" s="1"/>
      </tp>
      <tp>
        <v>55587</v>
        <stp/>
        <stp>ContractData</stp>
        <stp>SNDD16Z26</stp>
        <stp>Settlement</stp>
        <tr r="O8" s="8"/>
      </tp>
      <tp>
        <v>55481</v>
        <stp/>
        <stp>ContractData</stp>
        <stp>SNDD16U26</stp>
        <stp>Settlement</stp>
        <tr r="O5" s="8"/>
      </tp>
      <tp>
        <v>19163.600000000002</v>
        <stp/>
        <stp>ContractData</stp>
        <stp>NIDD21V26</stp>
        <stp>Settlement</stp>
        <tr r="O6" s="9"/>
      </tp>
      <tp>
        <v>3324</v>
        <stp/>
        <stp>ContractData</stp>
        <stp>AHDD20V27</stp>
        <stp>Settlement</stp>
        <tr r="O18" s="1"/>
      </tp>
      <tp>
        <v>13638.86</v>
        <stp/>
        <stp>ContractData</stp>
        <stp>CADD19Q26</stp>
        <stp>Settlement</stp>
        <tr r="O4" s="11"/>
      </tp>
      <tp>
        <v>55360</v>
        <stp/>
        <stp>ContractData</stp>
        <stp>SNDD15N26</stp>
        <stp>Settlement</stp>
        <tr r="O3" s="8"/>
      </tp>
      <tp>
        <v>2096</v>
        <stp/>
        <stp>ContractData</stp>
        <stp>PBDD19K27</stp>
        <stp>Settlement</stp>
        <tr r="O13" s="10"/>
      </tp>
      <tp t="s">
        <v/>
        <stp/>
        <stp>ContractData</stp>
        <stp>SNDD15Z27</stp>
        <stp>Settlement</stp>
        <tr r="O20" s="8"/>
      </tp>
      <tp t="s">
        <v/>
        <stp/>
        <stp>ContractData</stp>
        <stp>SNDD15U27</stp>
        <stp>Settlement</stp>
        <tr r="O17" s="8"/>
      </tp>
      <tp>
        <v>2019.99</v>
        <stp/>
        <stp>ContractData</stp>
        <stp>PBDD19Q26</stp>
        <stp>Settlement</stp>
        <tr r="O4" s="10"/>
      </tp>
      <tp>
        <v>2044.32</v>
        <stp/>
        <stp>ContractData</stp>
        <stp>PBDD18X26</stp>
        <stp>Settlement</stp>
        <tr r="O7" s="10"/>
      </tp>
      <tp>
        <v>2113.5</v>
        <stp/>
        <stp>ContractData</stp>
        <stp>PBDD18Q27</stp>
        <stp>Settlement</stp>
        <tr r="O16" s="10"/>
      </tp>
      <tp>
        <v>2003.25</v>
        <stp/>
        <stp>ContractData</stp>
        <stp>PBDD17M26</stp>
        <stp>Settlement</stp>
        <tr r="O2" s="10"/>
      </tp>
      <tp>
        <v>2081.5</v>
        <stp/>
        <stp>ContractData</stp>
        <stp>PBDD17H27</stp>
        <stp>Settlement</stp>
        <tr r="O23" s="10"/>
        <tr r="O11" s="10"/>
      </tp>
      <tp>
        <v>2071.5</v>
        <stp/>
        <stp>ContractData</stp>
        <stp>PBDD17G27</stp>
        <stp>Settlement</stp>
        <tr r="O22" s="10"/>
        <tr r="O10" s="10"/>
      </tp>
      <tp>
        <v>3534.61</v>
        <stp/>
        <stp>ContractData</stp>
        <stp>ZDSD21V26</stp>
        <stp>Settlement</stp>
        <tr r="O6" s="7"/>
      </tp>
      <tp>
        <v>3497.86</v>
        <stp/>
        <stp>ContractData</stp>
        <stp>ZDSD21J27</stp>
        <stp>Settlement</stp>
        <tr r="O12" s="7"/>
      </tp>
      <tp>
        <v>3463.86</v>
        <stp/>
        <stp>ContractData</stp>
        <stp>ZDSD21N27</stp>
        <stp>Settlement</stp>
        <tr r="O15" s="7"/>
      </tp>
      <tp>
        <v>2130.75</v>
        <stp/>
        <stp>ContractData</stp>
        <stp>PBDD17X27</stp>
        <stp>Settlement</stp>
        <tr r="O19" s="10"/>
      </tp>
      <tp>
        <v>2101.5</v>
        <stp/>
        <stp>ContractData</stp>
        <stp>PBDD16M27</stp>
        <stp>Settlement</stp>
        <tr r="O14" s="10"/>
      </tp>
      <tp>
        <v>13633.24</v>
        <stp/>
        <stp>ContractData</stp>
        <stp>CADD15N26</stp>
        <stp>Settlement</stp>
        <tr r="O3" s="11"/>
      </tp>
      <tp>
        <v>3419.86</v>
        <stp/>
        <stp>ContractData</stp>
        <stp>ZDSD20V27</stp>
        <stp>Settlement</stp>
        <tr r="O18" s="7"/>
      </tp>
      <tp>
        <v>2052</v>
        <stp/>
        <stp>ContractData</stp>
        <stp>PBDD16Z26</stp>
        <stp>Settlement</stp>
        <tr r="O8" s="10"/>
      </tp>
      <tp>
        <v>13616</v>
        <stp/>
        <stp>ContractData</stp>
        <stp>CADD15Z27</stp>
        <stp>Settlement</stp>
        <tr r="O20" s="11"/>
      </tp>
      <tp>
        <v>2027.57</v>
        <stp/>
        <stp>ContractData</stp>
        <stp>PBDD16U26</stp>
        <stp>Settlement</stp>
        <tr r="O5" s="10"/>
      </tp>
      <tp>
        <v>13632.75</v>
        <stp/>
        <stp>ContractData</stp>
        <stp>CADD15U27</stp>
        <stp>Settlement</stp>
        <tr r="O17" s="11"/>
      </tp>
      <tp>
        <v>3522.86</v>
        <stp/>
        <stp>ContractData</stp>
        <stp>ZDSD20F27</stp>
        <stp>Settlement</stp>
        <tr r="O21" s="7"/>
        <tr r="O9" s="7"/>
      </tp>
      <tp>
        <v>13633.75</v>
        <stp/>
        <stp>ContractData</stp>
        <stp>CADD16M27</stp>
        <stp>Settlement</stp>
        <tr r="O14" s="11"/>
      </tp>
      <tp>
        <v>2009.81</v>
        <stp/>
        <stp>ContractData</stp>
        <stp>PBDD15N26</stp>
        <stp>Settlement</stp>
        <tr r="O3" s="10"/>
      </tp>
      <tp>
        <v>55664</v>
        <stp/>
        <stp>ContractData</stp>
        <stp>SNDD19K27</stp>
        <stp>Settlement</stp>
        <tr r="O13" s="8"/>
      </tp>
      <tp>
        <v>2136.5</v>
        <stp/>
        <stp>ContractData</stp>
        <stp>PBDD15Z27</stp>
        <stp>Settlement</stp>
        <tr r="O20" s="10"/>
      </tp>
      <tp>
        <v>13631</v>
        <stp/>
        <stp>ContractData</stp>
        <stp>CADD16Z26</stp>
        <stp>Settlement</stp>
        <tr r="O8" s="11"/>
      </tp>
      <tp>
        <v>2119.25</v>
        <stp/>
        <stp>ContractData</stp>
        <stp>PBDD15U27</stp>
        <stp>Settlement</stp>
        <tr r="O17" s="10"/>
      </tp>
      <tp>
        <v>13635.94</v>
        <stp/>
        <stp>ContractData</stp>
        <stp>CADD16U26</stp>
        <stp>Settlement</stp>
        <tr r="O5" s="11"/>
      </tp>
      <tp>
        <v>55436</v>
        <stp/>
        <stp>ContractData</stp>
        <stp>SNDD19Q26</stp>
        <stp>Settlement</stp>
        <tr r="O4" s="8"/>
      </tp>
      <tp>
        <v>13625.130000000001</v>
        <stp/>
        <stp>ContractData</stp>
        <stp>CADD17M26</stp>
        <stp>Settlement</stp>
        <tr r="O2" s="11"/>
      </tp>
      <tp>
        <v>13628.75</v>
        <stp/>
        <stp>ContractData</stp>
        <stp>CADD17H27</stp>
        <stp>Settlement</stp>
        <tr r="O23" s="11"/>
        <tr r="O11" s="11"/>
      </tp>
      <tp>
        <v>13629</v>
        <stp/>
        <stp>ContractData</stp>
        <stp>CADD17G27</stp>
        <stp>Settlement</stp>
        <tr r="O22" s="11"/>
        <tr r="O10" s="11"/>
      </tp>
      <tp>
        <v>55562</v>
        <stp/>
        <stp>ContractData</stp>
        <stp>SNDD18X26</stp>
        <stp>Settlement</stp>
        <tr r="O7" s="8"/>
      </tp>
      <tp>
        <v>13621</v>
        <stp/>
        <stp>ContractData</stp>
        <stp>CADD17X27</stp>
        <stp>Settlement</stp>
        <tr r="O19" s="11"/>
      </tp>
      <tp>
        <v>55664</v>
        <stp/>
        <stp>ContractData</stp>
        <stp>SNDD18Q27</stp>
        <stp>Settlement</stp>
        <tr r="O16" s="8"/>
      </tp>
      <tp>
        <v>3386.86</v>
        <stp/>
        <stp>ContractData</stp>
        <stp>ZDSD15Z27</stp>
        <stp>Settlement</stp>
        <tr r="O20" s="7"/>
      </tp>
      <tp>
        <v>3439.5</v>
        <stp/>
        <stp>ContractData</stp>
        <stp>AHDD19K27</stp>
        <stp>Settlement</stp>
        <tr r="O13" s="1"/>
      </tp>
      <tp>
        <v>13629</v>
        <stp/>
        <stp>ContractData</stp>
        <stp>CADD20F27</stp>
        <stp>Settlement</stp>
        <tr r="O21" s="11"/>
        <tr r="O9" s="11"/>
      </tp>
      <tp>
        <v>3435.36</v>
        <stp/>
        <stp>ContractData</stp>
        <stp>ZDSD15U27</stp>
        <stp>Settlement</stp>
        <tr r="O17" s="7"/>
      </tp>
      <tp>
        <v>3538.17</v>
        <stp/>
        <stp>ContractData</stp>
        <stp>ZDSD15N26</stp>
        <stp>Settlement</stp>
        <tr r="O3" s="7"/>
      </tp>
      <tp>
        <v>19207.600000000002</v>
        <stp/>
        <stp>ContractData</stp>
        <stp>NIDD18X26</stp>
        <stp>Settlement</stp>
        <tr r="O7" s="9"/>
      </tp>
      <tp>
        <v>13627.75</v>
        <stp/>
        <stp>ContractData</stp>
        <stp>CADD20V27</stp>
        <stp>Settlement</stp>
        <tr r="O18" s="11"/>
      </tp>
      <tp>
        <v>19623.600000000002</v>
        <stp/>
        <stp>ContractData</stp>
        <stp>NIDD18Q27</stp>
        <stp>Settlement</stp>
        <tr r="O16" s="9"/>
      </tp>
      <tp>
        <v>3678.76</v>
        <stp/>
        <stp>ContractData</stp>
        <stp>AHDD19Q26</stp>
        <stp>Settlement</stp>
        <tr r="O4" s="1"/>
      </tp>
      <tp>
        <v>13634.5</v>
        <stp/>
        <stp>ContractData</stp>
        <stp>CADD21N27</stp>
        <stp>Settlement</stp>
        <tr r="O15" s="11"/>
      </tp>
      <tp>
        <v>19488.600000000002</v>
        <stp/>
        <stp>ContractData</stp>
        <stp>NIDD19K27</stp>
        <stp>Settlement</stp>
        <tr r="O13" s="9"/>
      </tp>
      <tp>
        <v>13631</v>
        <stp/>
        <stp>ContractData</stp>
        <stp>CADD21J27</stp>
        <stp>Settlement</stp>
        <tr r="O12" s="11"/>
      </tp>
      <tp>
        <v>3599.75</v>
        <stp/>
        <stp>ContractData</stp>
        <stp>AHDD18X26</stp>
        <stp>Settlement</stp>
        <tr r="O7" s="1"/>
      </tp>
      <tp>
        <v>13634.44</v>
        <stp/>
        <stp>ContractData</stp>
        <stp>CADD21V26</stp>
        <stp>Settlement</stp>
        <tr r="O6" s="11"/>
      </tp>
      <tp>
        <v>19053.78</v>
        <stp/>
        <stp>ContractData</stp>
        <stp>NIDD19Q26</stp>
        <stp>Settlement</stp>
        <tr r="O4" s="9"/>
      </tp>
      <tp>
        <v>3366</v>
        <stp/>
        <stp>ContractData</stp>
        <stp>AHDD18Q27</stp>
        <stp>Settlement</stp>
        <tr r="O16" s="1"/>
      </tp>
      <tp>
        <v>3403.86</v>
        <stp/>
        <stp>ContractData</stp>
        <stp>ZDSD17X27</stp>
        <stp>Settlement</stp>
        <tr r="O19" s="7"/>
      </tp>
      <tp>
        <v>2107.5</v>
        <stp/>
        <stp>ContractData</stp>
        <stp>PBDD21N27</stp>
        <stp>Settlement</stp>
        <tr r="O15" s="10"/>
      </tp>
      <tp>
        <v>2089.5</v>
        <stp/>
        <stp>ContractData</stp>
        <stp>PBDD21J27</stp>
        <stp>Settlement</stp>
        <tr r="O12" s="10"/>
      </tp>
      <tp>
        <v>3507.86</v>
        <stp/>
        <stp>ContractData</stp>
        <stp>ZDSD17H27</stp>
        <stp>Settlement</stp>
        <tr r="O23" s="7"/>
        <tr r="O11" s="7"/>
      </tp>
      <tp>
        <v>3529.35</v>
        <stp/>
        <stp>ContractData</stp>
        <stp>ZDSD17M26</stp>
        <stp>Settlement</stp>
        <tr r="O2" s="7"/>
      </tp>
      <tp>
        <v>2035.57</v>
        <stp/>
        <stp>ContractData</stp>
        <stp>PBDD21V26</stp>
        <stp>Settlement</stp>
        <tr r="O6" s="10"/>
      </tp>
      <tp>
        <v>3517.86</v>
        <stp/>
        <stp>ContractData</stp>
        <stp>ZDSD17G27</stp>
        <stp>Settlement</stp>
        <tr r="O22" s="7"/>
        <tr r="O10" s="7"/>
      </tp>
      <tp>
        <v>3526.86</v>
        <stp/>
        <stp>ContractData</stp>
        <stp>ZDSD16Z26</stp>
        <stp>Settlement</stp>
        <tr r="O8" s="7"/>
      </tp>
      <tp>
        <v>2060.75</v>
        <stp/>
        <stp>ContractData</stp>
        <stp>PBDD20F27</stp>
        <stp>Settlement</stp>
        <tr r="O21" s="10"/>
        <tr r="O9" s="10"/>
      </tp>
      <tp>
        <v>3538.86</v>
        <stp/>
        <stp>ContractData</stp>
        <stp>ZDSD16U26</stp>
        <stp>Settlement</stp>
        <tr r="O5" s="7"/>
      </tp>
      <tp>
        <v>3476.86</v>
        <stp/>
        <stp>ContractData</stp>
        <stp>ZDSD16M27</stp>
        <stp>Settlement</stp>
        <tr r="O14" s="7"/>
      </tp>
      <tp>
        <v>2125</v>
        <stp/>
        <stp>ContractData</stp>
        <stp>PBDD20V27</stp>
        <stp>Settlement</stp>
        <tr r="O18" s="10"/>
      </tp>
      <tp t="s">
        <v>LME Zinc: November 2026</v>
        <stp/>
        <stp>ContractData</stp>
        <stp>ZDSD18X26</stp>
        <stp>LongDescription</stp>
        <tr r="R7" s="7"/>
      </tp>
      <tp t="s">
        <v>LME Zinc: November 2027</v>
        <stp/>
        <stp>ContractData</stp>
        <stp>ZDSD17X27</stp>
        <stp>LongDescription</stp>
        <tr r="R19" s="7"/>
      </tp>
      <tp t="s">
        <v>LME Aluminium: July 2026</v>
        <stp/>
        <stp>ContractData</stp>
        <stp>AHDD15N26</stp>
        <stp>LongDescription</stp>
        <tr r="R3" s="1"/>
      </tp>
      <tp t="s">
        <v>LME Copper: July 2027</v>
        <stp/>
        <stp>ContractData</stp>
        <stp>CADD21N27</stp>
        <stp>LongDescription</stp>
        <tr r="R15" s="11"/>
      </tp>
      <tp t="s">
        <v>LME Aluminium: July 2027</v>
        <stp/>
        <stp>ContractData</stp>
        <stp>AHDD21N27</stp>
        <stp>LongDescription</stp>
        <tr r="R15" s="1"/>
      </tp>
      <tp t="s">
        <v>LME Copper: July 2026</v>
        <stp/>
        <stp>ContractData</stp>
        <stp>CADD15N26</stp>
        <stp>LongDescription</stp>
        <tr r="R3" s="11"/>
      </tp>
      <tp t="s">
        <v>LME Nickel: July 2027</v>
        <stp/>
        <stp>ContractData</stp>
        <stp>NIDD21N27</stp>
        <stp>LongDescription</stp>
        <tr r="R15" s="9"/>
      </tp>
      <tp t="s">
        <v>LME Nickel: July 2026</v>
        <stp/>
        <stp>ContractData</stp>
        <stp>NIDD15N26</stp>
        <stp>LongDescription</stp>
        <tr r="R3" s="9"/>
      </tp>
      <tp t="s">
        <v>LME Lead: July 2026</v>
        <stp/>
        <stp>ContractData</stp>
        <stp>PBDD15N26</stp>
        <stp>LongDescription</stp>
        <tr r="R3" s="10"/>
      </tp>
      <tp t="s">
        <v>LME Tin: July 2027</v>
        <stp/>
        <stp>ContractData</stp>
        <stp>SNDD21N27</stp>
        <stp>LongDescription</stp>
        <tr r="R15" s="8"/>
      </tp>
      <tp t="s">
        <v>LME Lead: July 2027</v>
        <stp/>
        <stp>ContractData</stp>
        <stp>PBDD21N27</stp>
        <stp>LongDescription</stp>
        <tr r="R15" s="10"/>
      </tp>
      <tp t="s">
        <v>LME Tin: July 2026</v>
        <stp/>
        <stp>ContractData</stp>
        <stp>SNDD15N26</stp>
        <stp>LongDescription</stp>
        <tr r="R3" s="8"/>
      </tp>
      <tp t="s">
        <v>LME Aluminium: June 2027</v>
        <stp/>
        <stp>ContractData</stp>
        <stp>AHDD16M27</stp>
        <stp>LongDescription</stp>
        <tr r="R14" s="1"/>
      </tp>
      <tp t="s">
        <v>LME Aluminium: June 2026</v>
        <stp/>
        <stp>ContractData</stp>
        <stp>AHDD17M26</stp>
        <stp>LongDescription</stp>
        <tr r="R2" s="1"/>
      </tp>
      <tp t="s">
        <v>LME Copper: June 2027</v>
        <stp/>
        <stp>ContractData</stp>
        <stp>CADD16M27</stp>
        <stp>LongDescription</stp>
        <tr r="R14" s="11"/>
      </tp>
      <tp t="s">
        <v>LME Copper: June 2026</v>
        <stp/>
        <stp>ContractData</stp>
        <stp>CADD17M26</stp>
        <stp>LongDescription</stp>
        <tr r="R2" s="11"/>
      </tp>
      <tp t="s">
        <v>LME Nickel: June 2026</v>
        <stp/>
        <stp>ContractData</stp>
        <stp>NIDD17M26</stp>
        <stp>LongDescription</stp>
        <tr r="R2" s="9"/>
      </tp>
      <tp t="s">
        <v>LME Nickel: June 2027</v>
        <stp/>
        <stp>ContractData</stp>
        <stp>NIDD16M27</stp>
        <stp>LongDescription</stp>
        <tr r="R14" s="9"/>
      </tp>
      <tp t="s">
        <v>LME Lead: June 2026</v>
        <stp/>
        <stp>ContractData</stp>
        <stp>PBDD17M26</stp>
        <stp>LongDescription</stp>
        <tr r="R2" s="10"/>
      </tp>
      <tp t="s">
        <v>LME Lead: June 2027</v>
        <stp/>
        <stp>ContractData</stp>
        <stp>PBDD16M27</stp>
        <stp>LongDescription</stp>
        <tr r="R14" s="10"/>
      </tp>
      <tp t="s">
        <v>LME Tin: June 2027</v>
        <stp/>
        <stp>ContractData</stp>
        <stp>SNDD16M27</stp>
        <stp>LongDescription</stp>
        <tr r="R14" s="8"/>
      </tp>
      <tp t="s">
        <v>LME Tin: June 2026</v>
        <stp/>
        <stp>ContractData</stp>
        <stp>SNDD17M26</stp>
        <stp>LongDescription</stp>
        <tr r="R2" s="8"/>
      </tp>
      <tp t="s">
        <v>LME Zinc: December 2026</v>
        <stp/>
        <stp>ContractData</stp>
        <stp>ZDSD16Z26</stp>
        <stp>LongDescription</stp>
        <tr r="R8" s="7"/>
      </tp>
      <tp t="s">
        <v>LME Zinc: December 2027</v>
        <stp/>
        <stp>ContractData</stp>
        <stp>ZDSD15Z27</stp>
        <stp>LongDescription</stp>
        <tr r="R20" s="7"/>
      </tp>
      <tp t="s">
        <v>LME Aluminium: May 2027</v>
        <stp/>
        <stp>ContractData</stp>
        <stp>AHDD19K27</stp>
        <stp>LongDescription</stp>
        <tr r="R13" s="1"/>
      </tp>
      <tp t="s">
        <v>LME Copper: May 2027</v>
        <stp/>
        <stp>ContractData</stp>
        <stp>CADD19K27</stp>
        <stp>LongDescription</stp>
        <tr r="R13" s="11"/>
      </tp>
      <tp t="s">
        <v>LME Nickel: May 2027</v>
        <stp/>
        <stp>ContractData</stp>
        <stp>NIDD19K27</stp>
        <stp>LongDescription</stp>
        <tr r="R13" s="9"/>
      </tp>
      <tp t="s">
        <v>LME Lead: May 2027</v>
        <stp/>
        <stp>ContractData</stp>
        <stp>PBDD19K27</stp>
        <stp>LongDescription</stp>
        <tr r="R13" s="10"/>
      </tp>
      <tp t="s">
        <v>LME Tin: May 2027</v>
        <stp/>
        <stp>ContractData</stp>
        <stp>SNDD19K27</stp>
        <stp>LongDescription</stp>
        <tr r="R13" s="8"/>
      </tp>
      <tp t="s">
        <v>LME Copper: April 2027</v>
        <stp/>
        <stp>ContractData</stp>
        <stp>CADD21J27</stp>
        <stp>LongDescription</stp>
        <tr r="R12" s="11"/>
      </tp>
      <tp t="s">
        <v>LME Aluminium: April 2027</v>
        <stp/>
        <stp>ContractData</stp>
        <stp>AHDD21J27</stp>
        <stp>LongDescription</stp>
        <tr r="R12" s="1"/>
      </tp>
      <tp t="s">
        <v>LME Nickel: April 2027</v>
        <stp/>
        <stp>ContractData</stp>
        <stp>NIDD21J27</stp>
        <stp>LongDescription</stp>
        <tr r="R12" s="9"/>
      </tp>
      <tp t="s">
        <v>LME Tin: April 2027</v>
        <stp/>
        <stp>ContractData</stp>
        <stp>SNDD21J27</stp>
        <stp>LongDescription</stp>
        <tr r="R12" s="8"/>
      </tp>
      <tp t="s">
        <v>LME Lead: April 2027</v>
        <stp/>
        <stp>ContractData</stp>
        <stp>PBDD21J27</stp>
        <stp>LongDescription</stp>
        <tr r="R12" s="10"/>
      </tp>
      <tp t="s">
        <v>LME Aluminium: March 2027</v>
        <stp/>
        <stp>ContractData</stp>
        <stp>AHDD17H27</stp>
        <stp>LongDescription</stp>
        <tr r="R23" s="1"/>
        <tr r="R11" s="1"/>
      </tp>
      <tp t="s">
        <v>LME Copper: March 2027</v>
        <stp/>
        <stp>ContractData</stp>
        <stp>CADD17H27</stp>
        <stp>LongDescription</stp>
        <tr r="R23" s="11"/>
        <tr r="R11" s="11"/>
      </tp>
      <tp t="s">
        <v>LME Nickel: March 2027</v>
        <stp/>
        <stp>ContractData</stp>
        <stp>NIDD17H27</stp>
        <stp>LongDescription</stp>
        <tr r="R23" s="9"/>
        <tr r="R11" s="9"/>
      </tp>
      <tp t="s">
        <v>LME Lead: March 2027</v>
        <stp/>
        <stp>ContractData</stp>
        <stp>PBDD17H27</stp>
        <stp>LongDescription</stp>
        <tr r="R23" s="10"/>
        <tr r="R11" s="10"/>
      </tp>
      <tp t="s">
        <v>LME Tin: March 2027</v>
        <stp/>
        <stp>ContractData</stp>
        <stp>SNDD17H27</stp>
        <stp>LongDescription</stp>
        <tr r="R23" s="8"/>
        <tr r="R11" s="8"/>
      </tp>
      <tp t="s">
        <v>LME Aluminium: February 2027</v>
        <stp/>
        <stp>ContractData</stp>
        <stp>AHDD17G27</stp>
        <stp>LongDescription</stp>
        <tr r="R22" s="1"/>
        <tr r="R10" s="1"/>
      </tp>
      <tp t="s">
        <v>LME Copper: February 2027</v>
        <stp/>
        <stp>ContractData</stp>
        <stp>CADD17G27</stp>
        <stp>LongDescription</stp>
        <tr r="R22" s="11"/>
        <tr r="R10" s="11"/>
      </tp>
      <tp t="s">
        <v>LME Nickel: February 2027</v>
        <stp/>
        <stp>ContractData</stp>
        <stp>NIDD17G27</stp>
        <stp>LongDescription</stp>
        <tr r="R22" s="9"/>
        <tr r="R10" s="9"/>
      </tp>
      <tp t="s">
        <v>LME Lead: February 2027</v>
        <stp/>
        <stp>ContractData</stp>
        <stp>PBDD17G27</stp>
        <stp>LongDescription</stp>
        <tr r="R22" s="10"/>
        <tr r="R10" s="10"/>
      </tp>
      <tp t="s">
        <v>LME Tin: February 2027</v>
        <stp/>
        <stp>ContractData</stp>
        <stp>SNDD17G27</stp>
        <stp>LongDescription</stp>
        <tr r="R22" s="8"/>
        <tr r="R10" s="8"/>
      </tp>
      <tp t="s">
        <v>LME Copper: January 2027</v>
        <stp/>
        <stp>ContractData</stp>
        <stp>CADD20F27</stp>
        <stp>LongDescription</stp>
        <tr r="R21" s="11"/>
        <tr r="R9" s="11"/>
      </tp>
      <tp t="s">
        <v>LME Aluminium: January 2027</v>
        <stp/>
        <stp>ContractData</stp>
        <stp>AHDD20F27</stp>
        <stp>LongDescription</stp>
        <tr r="R21" s="1"/>
        <tr r="R9" s="1"/>
      </tp>
      <tp t="s">
        <v>LME Nickel: January 2027</v>
        <stp/>
        <stp>ContractData</stp>
        <stp>NIDD20F27</stp>
        <stp>LongDescription</stp>
        <tr r="R21" s="9"/>
        <tr r="R9" s="9"/>
      </tp>
      <tp t="s">
        <v>LME Tin: January 2027</v>
        <stp/>
        <stp>ContractData</stp>
        <stp>SNDD20F27</stp>
        <stp>LongDescription</stp>
        <tr r="R21" s="8"/>
        <tr r="R9" s="8"/>
      </tp>
      <tp t="s">
        <v>LME Lead: January 2027</v>
        <stp/>
        <stp>ContractData</stp>
        <stp>PBDD20F27</stp>
        <stp>LongDescription</stp>
        <tr r="R21" s="10"/>
        <tr r="R9" s="10"/>
      </tp>
      <tp t="s">
        <v>LME Zinc: August 2026</v>
        <stp/>
        <stp>ContractData</stp>
        <stp>ZDSD19Q26</stp>
        <stp>LongDescription</stp>
        <tr r="R4" s="7"/>
      </tp>
      <tp t="s">
        <v>LME Zinc: August 2027</v>
        <stp/>
        <stp>ContractData</stp>
        <stp>ZDSD18Q27</stp>
        <stp>LongDescription</stp>
        <tr r="R16" s="7"/>
      </tp>
      <tp t="s">
        <v>LME Zinc: September 2026</v>
        <stp/>
        <stp>ContractData</stp>
        <stp>ZDSD16U26</stp>
        <stp>LongDescription</stp>
        <tr r="R5" s="7"/>
      </tp>
      <tp t="s">
        <v>LME Zinc: September 2027</v>
        <stp/>
        <stp>ContractData</stp>
        <stp>ZDSD15U27</stp>
        <stp>LongDescription</stp>
        <tr r="R17" s="7"/>
      </tp>
      <tp t="s">
        <v>LME Zinc: October 2027</v>
        <stp/>
        <stp>ContractData</stp>
        <stp>ZDSD20V27</stp>
        <stp>LongDescription</stp>
        <tr r="R18" s="7"/>
      </tp>
      <tp t="s">
        <v>LME Zinc: October 2026</v>
        <stp/>
        <stp>ContractData</stp>
        <stp>ZDSD21V26</stp>
        <stp>LongDescription</stp>
        <tr r="R6" s="7"/>
      </tp>
      <tp t="s">
        <v>LME Zinc: March 2027</v>
        <stp/>
        <stp>ContractData</stp>
        <stp>ZDSD17H27</stp>
        <stp>LongDescription</stp>
        <tr r="R23" s="7"/>
        <tr r="R11" s="7"/>
      </tp>
      <tp t="s">
        <v>LME Zinc: April 2027</v>
        <stp/>
        <stp>ContractData</stp>
        <stp>ZDSD21J27</stp>
        <stp>LongDescription</stp>
        <tr r="R12" s="7"/>
      </tp>
      <tp t="s">
        <v>LME Zinc: May 2027</v>
        <stp/>
        <stp>ContractData</stp>
        <stp>ZDSD19K27</stp>
        <stp>LongDescription</stp>
        <tr r="R13" s="7"/>
      </tp>
      <tp t="s">
        <v>LME Aluminium: December 2027</v>
        <stp/>
        <stp>ContractData</stp>
        <stp>AHDD15Z27</stp>
        <stp>LongDescription</stp>
        <tr r="R20" s="1"/>
      </tp>
      <tp t="s">
        <v>LME Aluminium: December 2026</v>
        <stp/>
        <stp>ContractData</stp>
        <stp>AHDD16Z26</stp>
        <stp>LongDescription</stp>
        <tr r="R8" s="1"/>
      </tp>
      <tp t="s">
        <v>LME Copper: December 2027</v>
        <stp/>
        <stp>ContractData</stp>
        <stp>CADD15Z27</stp>
        <stp>LongDescription</stp>
        <tr r="R20" s="11"/>
      </tp>
      <tp t="s">
        <v>LME Copper: December 2026</v>
        <stp/>
        <stp>ContractData</stp>
        <stp>CADD16Z26</stp>
        <stp>LongDescription</stp>
        <tr r="R8" s="11"/>
      </tp>
      <tp t="s">
        <v>LME Nickel: December 2026</v>
        <stp/>
        <stp>ContractData</stp>
        <stp>NIDD16Z26</stp>
        <stp>LongDescription</stp>
        <tr r="R8" s="9"/>
      </tp>
      <tp t="s">
        <v>LME Nickel: December 2027</v>
        <stp/>
        <stp>ContractData</stp>
        <stp>NIDD15Z27</stp>
        <stp>LongDescription</stp>
        <tr r="R20" s="9"/>
      </tp>
      <tp t="s">
        <v>LME Lead: December 2026</v>
        <stp/>
        <stp>ContractData</stp>
        <stp>PBDD16Z26</stp>
        <stp>LongDescription</stp>
        <tr r="R8" s="10"/>
      </tp>
      <tp t="s">
        <v>LME Lead: December 2027</v>
        <stp/>
        <stp>ContractData</stp>
        <stp>PBDD15Z27</stp>
        <stp>LongDescription</stp>
        <tr r="R20" s="10"/>
      </tp>
      <tp t="s">
        <v>LME Tin: December 2027</v>
        <stp/>
        <stp>ContractData</stp>
        <stp>SNDD15Z27</stp>
        <stp>LongDescription</stp>
        <tr r="R20" s="8"/>
      </tp>
      <tp t="s">
        <v>LME Tin: December 2026</v>
        <stp/>
        <stp>ContractData</stp>
        <stp>SNDD16Z26</stp>
        <stp>LongDescription</stp>
        <tr r="R8" s="8"/>
      </tp>
      <tp t="s">
        <v>LME Zinc: June 2026</v>
        <stp/>
        <stp>ContractData</stp>
        <stp>ZDSD17M26</stp>
        <stp>LongDescription</stp>
        <tr r="R2" s="7"/>
      </tp>
      <tp t="s">
        <v>LME Zinc: June 2027</v>
        <stp/>
        <stp>ContractData</stp>
        <stp>ZDSD16M27</stp>
        <stp>LongDescription</stp>
        <tr r="R14" s="7"/>
      </tp>
      <tp t="s">
        <v>LME Zinc: July 2027</v>
        <stp/>
        <stp>ContractData</stp>
        <stp>ZDSD21N27</stp>
        <stp>LongDescription</stp>
        <tr r="R15" s="7"/>
      </tp>
      <tp t="s">
        <v>LME Zinc: July 2026</v>
        <stp/>
        <stp>ContractData</stp>
        <stp>ZDSD15N26</stp>
        <stp>LongDescription</stp>
        <tr r="R3" s="7"/>
      </tp>
      <tp t="s">
        <v>LME Aluminium: November 2027</v>
        <stp/>
        <stp>ContractData</stp>
        <stp>AHDD17X27</stp>
        <stp>LongDescription</stp>
        <tr r="R19" s="1"/>
      </tp>
      <tp t="s">
        <v>LME Aluminium: November 2026</v>
        <stp/>
        <stp>ContractData</stp>
        <stp>AHDD18X26</stp>
        <stp>LongDescription</stp>
        <tr r="R7" s="1"/>
      </tp>
      <tp t="s">
        <v>LME Copper: November 2027</v>
        <stp/>
        <stp>ContractData</stp>
        <stp>CADD17X27</stp>
        <stp>LongDescription</stp>
        <tr r="R19" s="11"/>
      </tp>
      <tp t="s">
        <v>LME Copper: November 2026</v>
        <stp/>
        <stp>ContractData</stp>
        <stp>CADD18X26</stp>
        <stp>LongDescription</stp>
        <tr r="R7" s="11"/>
      </tp>
      <tp t="s">
        <v>LME Nickel: November 2026</v>
        <stp/>
        <stp>ContractData</stp>
        <stp>NIDD18X26</stp>
        <stp>LongDescription</stp>
        <tr r="R7" s="9"/>
      </tp>
      <tp t="s">
        <v>LME Nickel: November 2027</v>
        <stp/>
        <stp>ContractData</stp>
        <stp>NIDD17X27</stp>
        <stp>LongDescription</stp>
        <tr r="R19" s="9"/>
      </tp>
      <tp t="s">
        <v>LME Lead: November 2026</v>
        <stp/>
        <stp>ContractData</stp>
        <stp>PBDD18X26</stp>
        <stp>LongDescription</stp>
        <tr r="R7" s="10"/>
      </tp>
      <tp t="s">
        <v>LME Lead: November 2027</v>
        <stp/>
        <stp>ContractData</stp>
        <stp>PBDD17X27</stp>
        <stp>LongDescription</stp>
        <tr r="R19" s="10"/>
      </tp>
      <tp t="s">
        <v>LME Tin: November 2027</v>
        <stp/>
        <stp>ContractData</stp>
        <stp>SNDD17X27</stp>
        <stp>LongDescription</stp>
        <tr r="R19" s="8"/>
      </tp>
      <tp t="s">
        <v>LME Tin: November 2026</v>
        <stp/>
        <stp>ContractData</stp>
        <stp>SNDD18X26</stp>
        <stp>LongDescription</stp>
        <tr r="R7" s="8"/>
      </tp>
      <tp t="s">
        <v>LME Copper: October 2026</v>
        <stp/>
        <stp>ContractData</stp>
        <stp>CADD21V26</stp>
        <stp>LongDescription</stp>
        <tr r="R6" s="11"/>
      </tp>
      <tp t="s">
        <v>LME Copper: October 2027</v>
        <stp/>
        <stp>ContractData</stp>
        <stp>CADD20V27</stp>
        <stp>LongDescription</stp>
        <tr r="R18" s="11"/>
      </tp>
      <tp t="s">
        <v>LME Aluminium: October 2026</v>
        <stp/>
        <stp>ContractData</stp>
        <stp>AHDD21V26</stp>
        <stp>LongDescription</stp>
        <tr r="R6" s="1"/>
      </tp>
      <tp t="s">
        <v>LME Aluminium: October 2027</v>
        <stp/>
        <stp>ContractData</stp>
        <stp>AHDD20V27</stp>
        <stp>LongDescription</stp>
        <tr r="R18" s="1"/>
      </tp>
      <tp t="s">
        <v>LME Nickel: October 2027</v>
        <stp/>
        <stp>ContractData</stp>
        <stp>NIDD20V27</stp>
        <stp>LongDescription</stp>
        <tr r="R18" s="9"/>
      </tp>
      <tp t="s">
        <v>LME Nickel: October 2026</v>
        <stp/>
        <stp>ContractData</stp>
        <stp>NIDD21V26</stp>
        <stp>LongDescription</stp>
        <tr r="R6" s="9"/>
      </tp>
      <tp t="s">
        <v>LME Tin: October 2026</v>
        <stp/>
        <stp>ContractData</stp>
        <stp>SNDD21V26</stp>
        <stp>LongDescription</stp>
        <tr r="R6" s="8"/>
      </tp>
      <tp t="s">
        <v>LME Tin: October 2027</v>
        <stp/>
        <stp>ContractData</stp>
        <stp>SNDD20V27</stp>
        <stp>LongDescription</stp>
        <tr r="R18" s="8"/>
      </tp>
      <tp t="s">
        <v>LME Lead: October 2027</v>
        <stp/>
        <stp>ContractData</stp>
        <stp>PBDD20V27</stp>
        <stp>LongDescription</stp>
        <tr r="R18" s="10"/>
      </tp>
      <tp t="s">
        <v>LME Lead: October 2026</v>
        <stp/>
        <stp>ContractData</stp>
        <stp>PBDD21V26</stp>
        <stp>LongDescription</stp>
        <tr r="R6" s="10"/>
      </tp>
      <tp t="s">
        <v>LME Aluminium: September 2027</v>
        <stp/>
        <stp>ContractData</stp>
        <stp>AHDD15U27</stp>
        <stp>LongDescription</stp>
        <tr r="R17" s="1"/>
      </tp>
      <tp t="s">
        <v>LME Aluminium: September 2026</v>
        <stp/>
        <stp>ContractData</stp>
        <stp>AHDD16U26</stp>
        <stp>LongDescription</stp>
        <tr r="R5" s="1"/>
      </tp>
      <tp t="s">
        <v>LME Copper: September 2027</v>
        <stp/>
        <stp>ContractData</stp>
        <stp>CADD15U27</stp>
        <stp>LongDescription</stp>
        <tr r="R17" s="11"/>
      </tp>
      <tp t="s">
        <v>LME Copper: September 2026</v>
        <stp/>
        <stp>ContractData</stp>
        <stp>CADD16U26</stp>
        <stp>LongDescription</stp>
        <tr r="R5" s="11"/>
      </tp>
      <tp t="s">
        <v>LME Nickel: September 2026</v>
        <stp/>
        <stp>ContractData</stp>
        <stp>NIDD16U26</stp>
        <stp>LongDescription</stp>
        <tr r="R5" s="9"/>
      </tp>
      <tp t="s">
        <v>LME Nickel: September 2027</v>
        <stp/>
        <stp>ContractData</stp>
        <stp>NIDD15U27</stp>
        <stp>LongDescription</stp>
        <tr r="R17" s="9"/>
      </tp>
      <tp t="s">
        <v>LME Lead: September 2026</v>
        <stp/>
        <stp>ContractData</stp>
        <stp>PBDD16U26</stp>
        <stp>LongDescription</stp>
        <tr r="R5" s="10"/>
      </tp>
      <tp t="s">
        <v>LME Lead: September 2027</v>
        <stp/>
        <stp>ContractData</stp>
        <stp>PBDD15U27</stp>
        <stp>LongDescription</stp>
        <tr r="R17" s="10"/>
      </tp>
      <tp t="s">
        <v>LME Tin: September 2027</v>
        <stp/>
        <stp>ContractData</stp>
        <stp>SNDD15U27</stp>
        <stp>LongDescription</stp>
        <tr r="R17" s="8"/>
      </tp>
      <tp t="s">
        <v>LME Tin: September 2026</v>
        <stp/>
        <stp>ContractData</stp>
        <stp>SNDD16U26</stp>
        <stp>LongDescription</stp>
        <tr r="R5" s="8"/>
      </tp>
      <tp t="s">
        <v>LME Aluminium: August 2027</v>
        <stp/>
        <stp>ContractData</stp>
        <stp>AHDD18Q27</stp>
        <stp>LongDescription</stp>
        <tr r="R16" s="1"/>
      </tp>
      <tp t="s">
        <v>LME Aluminium: August 2026</v>
        <stp/>
        <stp>ContractData</stp>
        <stp>AHDD19Q26</stp>
        <stp>LongDescription</stp>
        <tr r="R4" s="1"/>
      </tp>
      <tp t="s">
        <v>LME Copper: August 2027</v>
        <stp/>
        <stp>ContractData</stp>
        <stp>CADD18Q27</stp>
        <stp>LongDescription</stp>
        <tr r="R16" s="11"/>
      </tp>
      <tp t="s">
        <v>LME Copper: August 2026</v>
        <stp/>
        <stp>ContractData</stp>
        <stp>CADD19Q26</stp>
        <stp>LongDescription</stp>
        <tr r="R4" s="11"/>
      </tp>
      <tp t="s">
        <v>LME Nickel: August 2026</v>
        <stp/>
        <stp>ContractData</stp>
        <stp>NIDD19Q26</stp>
        <stp>LongDescription</stp>
        <tr r="R4" s="9"/>
      </tp>
      <tp t="s">
        <v>LME Nickel: August 2027</v>
        <stp/>
        <stp>ContractData</stp>
        <stp>NIDD18Q27</stp>
        <stp>LongDescription</stp>
        <tr r="R16" s="9"/>
      </tp>
      <tp t="s">
        <v>LME Lead: August 2026</v>
        <stp/>
        <stp>ContractData</stp>
        <stp>PBDD19Q26</stp>
        <stp>LongDescription</stp>
        <tr r="R4" s="10"/>
      </tp>
      <tp t="s">
        <v>LME Lead: August 2027</v>
        <stp/>
        <stp>ContractData</stp>
        <stp>PBDD18Q27</stp>
        <stp>LongDescription</stp>
        <tr r="R16" s="10"/>
      </tp>
      <tp t="s">
        <v>LME Tin: August 2027</v>
        <stp/>
        <stp>ContractData</stp>
        <stp>SNDD18Q27</stp>
        <stp>LongDescription</stp>
        <tr r="R16" s="8"/>
      </tp>
      <tp t="s">
        <v>LME Tin: August 2026</v>
        <stp/>
        <stp>ContractData</stp>
        <stp>SNDD19Q26</stp>
        <stp>LongDescription</stp>
        <tr r="R4" s="8"/>
      </tp>
      <tp t="s">
        <v>LME Zinc: January 2027</v>
        <stp/>
        <stp>ContractData</stp>
        <stp>ZDSD20F27</stp>
        <stp>LongDescription</stp>
        <tr r="R21" s="7"/>
        <tr r="R9" s="7"/>
      </tp>
      <tp t="s">
        <v>LME Zinc: February 2027</v>
        <stp/>
        <stp>ContractData</stp>
        <stp>ZDSD17G27</stp>
        <stp>LongDescription</stp>
        <tr r="R22" s="7"/>
        <tr r="R10" s="7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volatileDependencies" Target="volatileDependencie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0"/>
  <sheetViews>
    <sheetView workbookViewId="0">
      <selection activeCell="M2" sqref="M2"/>
    </sheetView>
  </sheetViews>
  <sheetFormatPr defaultRowHeight="16.5" x14ac:dyDescent="0.3"/>
  <cols>
    <col min="1" max="1" width="10.375" customWidth="1"/>
    <col min="3" max="3" width="10.375" customWidth="1"/>
    <col min="4" max="4" width="9.375" style="1" bestFit="1" customWidth="1"/>
    <col min="5" max="5" width="13.375" customWidth="1"/>
    <col min="6" max="6" width="10.625" bestFit="1" customWidth="1"/>
    <col min="12" max="12" width="18" customWidth="1"/>
    <col min="13" max="13" width="15.375" customWidth="1"/>
    <col min="14" max="14" width="17" customWidth="1"/>
    <col min="15" max="16" width="14.625" customWidth="1"/>
    <col min="17" max="17" width="15.375" style="6" customWidth="1"/>
    <col min="18" max="18" width="25.75" customWidth="1"/>
  </cols>
  <sheetData>
    <row r="1" spans="1:28" x14ac:dyDescent="0.3">
      <c r="L1" t="s">
        <v>2</v>
      </c>
      <c r="M1" t="s">
        <v>17</v>
      </c>
      <c r="N1" t="s">
        <v>18</v>
      </c>
      <c r="O1" t="s">
        <v>19</v>
      </c>
      <c r="P1" t="s">
        <v>20</v>
      </c>
      <c r="Q1" s="6" t="s">
        <v>21</v>
      </c>
      <c r="R1" t="s">
        <v>22</v>
      </c>
    </row>
    <row r="2" spans="1:28" x14ac:dyDescent="0.3">
      <c r="A2" s="1">
        <f ca="1">TODAY()</f>
        <v>46174</v>
      </c>
      <c r="B2">
        <f ca="1">MONTH(A2)</f>
        <v>6</v>
      </c>
      <c r="C2" s="2">
        <f ca="1">YEAR($A$2)</f>
        <v>2026</v>
      </c>
      <c r="D2" s="2">
        <f ca="1">IF(C27&gt;D27,1,0)</f>
        <v>0</v>
      </c>
      <c r="E2" s="1">
        <f ca="1">IF($D$2=1,F2,DATE(C2,B2,1+((3-(4&gt;=WEEKDAY(DATE(C2,B2,1))))*7)+(4-WEEKDAY(DATE(C2,B2,1)))))</f>
        <v>46190</v>
      </c>
      <c r="F2" s="1">
        <f ca="1">DATE(C3,B3,1+((3-(4&gt;=WEEKDAY(DATE(C3,B3,1))))*7)+(4-WEEKDAY(DATE(C3,B3,1))))</f>
        <v>46218</v>
      </c>
      <c r="G2">
        <f ca="1">DAY(E2)</f>
        <v>17</v>
      </c>
      <c r="H2">
        <f ca="1">MONTH(E2)</f>
        <v>6</v>
      </c>
      <c r="I2" t="str">
        <f ca="1">IF(H2=1,"F",IF(H2=2,"G",IF(H2=3,"H",IF(H2=4,"J",IF(H2=5,"K",IF(H2=6,"M",IF(H2=7,"N",IF(H2=8,"Q",IF(H2=9,"U",IF(H2=10,"V",IF(H2=11,"X",IF(H2=12,"Z"))))))))))))</f>
        <v>M</v>
      </c>
      <c r="J2" t="str">
        <f ca="1">RIGHT(YEAR(E2),2)</f>
        <v>26</v>
      </c>
      <c r="K2" s="1" t="str">
        <f>$D$32</f>
        <v>AHDD</v>
      </c>
      <c r="L2" t="str">
        <f ca="1">K2&amp;G2&amp;I2&amp;J2</f>
        <v>AHDD17M26</v>
      </c>
      <c r="M2" s="3" t="str">
        <f ca="1">IFERROR(_xll.CQGXLContractData(L2, "Bid"),"")</f>
        <v/>
      </c>
      <c r="N2" s="3" t="str">
        <f ca="1">IFERROR(_xll.CQGXLContractData(L2, "Ask"),"")</f>
        <v/>
      </c>
      <c r="O2" s="3">
        <f ca="1">IFERROR(_xll.CQGXLContractData(L2, "Settlement"),"")</f>
        <v>3718.64</v>
      </c>
      <c r="P2" s="3">
        <f ca="1">IFERROR(_xll.CQGXLContractData(L2, "Y_Settlement"),"")</f>
        <v>3718.64</v>
      </c>
      <c r="Q2" s="5" t="str">
        <f ca="1">IFERROR(_xll.CQGXLContractData(L2, "T_Settlement"),"")</f>
        <v/>
      </c>
      <c r="R2" t="str">
        <f ca="1">IFERROR(_xll.CQGXLContractData(L2, "LongDescription"),"")</f>
        <v>LME Aluminium: June 2026</v>
      </c>
      <c r="S2" s="3"/>
      <c r="U2" s="3"/>
      <c r="X2" s="3"/>
      <c r="Y2" s="3"/>
    </row>
    <row r="3" spans="1:28" x14ac:dyDescent="0.3">
      <c r="A3" s="1">
        <f ca="1">DATE(YEAR(A2),1,1)</f>
        <v>46023</v>
      </c>
      <c r="B3">
        <f ca="1">IF(B2=12,1,B2+1)</f>
        <v>7</v>
      </c>
      <c r="C3" s="2">
        <f t="shared" ref="C3:C24" ca="1" si="0">IF(B2=12,YEAR($A$4),IF(YEAR($A$3)&lt;&gt;C2,YEAR($A$4),C2))</f>
        <v>2026</v>
      </c>
      <c r="D3" s="2"/>
      <c r="E3" s="1">
        <f t="shared" ref="E3:E21" ca="1" si="1">IF($D$2=1,F3,DATE(C3,B3,1+((3-(4&gt;=WEEKDAY(DATE(C3,B3,1))))*7)+(4-WEEKDAY(DATE(C3,B3,1)))))</f>
        <v>46218</v>
      </c>
      <c r="F3" s="1">
        <f ca="1">DATE(C4,B4,1+((3-(4&gt;=WEEKDAY(DATE(C4,B4,1))))*7)+(4-WEEKDAY(DATE(C4,B4,1))))</f>
        <v>46253</v>
      </c>
      <c r="G3">
        <f t="shared" ref="G3:G23" ca="1" si="2">DAY(E3)</f>
        <v>15</v>
      </c>
      <c r="H3">
        <f t="shared" ref="H3:H23" ca="1" si="3">MONTH(E3)</f>
        <v>7</v>
      </c>
      <c r="I3" t="str">
        <f t="shared" ref="I3:I23" ca="1" si="4">IF(H3=1,"F",IF(H3=2,"G",IF(H3=3,"H",IF(H3=4,"J",IF(H3=5,"K",IF(H3=6,"M",IF(H3=7,"N",IF(H3=8,"Q",IF(H3=9,"U",IF(H3=10,"V",IF(H3=11,"X",IF(H3=12,"Z"))))))))))))</f>
        <v>N</v>
      </c>
      <c r="J3" t="str">
        <f t="shared" ref="J3:J23" ca="1" si="5">RIGHT(YEAR(E3),2)</f>
        <v>26</v>
      </c>
      <c r="K3" s="1" t="str">
        <f t="shared" ref="K3:K23" si="6">$D$32</f>
        <v>AHDD</v>
      </c>
      <c r="L3" t="str">
        <f t="shared" ref="L3:L23" ca="1" si="7">K3&amp;G3&amp;I3&amp;J3</f>
        <v>AHDD15N26</v>
      </c>
      <c r="M3" s="3" t="str">
        <f ca="1">IFERROR(_xll.CQGXLContractData(L3, "Bid"),"")</f>
        <v/>
      </c>
      <c r="N3" s="3" t="str">
        <f ca="1">IFERROR(_xll.CQGXLContractData(L3, "Ask"),"")</f>
        <v/>
      </c>
      <c r="O3" s="3">
        <f ca="1">IFERROR(_xll.CQGXLContractData(L3, "Settlement"),"")</f>
        <v>3699.98</v>
      </c>
      <c r="P3" s="3">
        <f ca="1">IFERROR(_xll.CQGXLContractData(L3, "Y_Settlement"),"")</f>
        <v>3699.98</v>
      </c>
      <c r="Q3" s="5" t="str">
        <f ca="1">IFERROR(_xll.CQGXLContractData(L3, "T_Settlement"),"")</f>
        <v/>
      </c>
      <c r="R3" t="str">
        <f ca="1">IFERROR(_xll.CQGXLContractData(L3, "LongDescription"),"")</f>
        <v>LME Aluminium: July 2026</v>
      </c>
      <c r="S3" s="3"/>
      <c r="U3" s="3"/>
      <c r="X3" s="3"/>
      <c r="Y3" s="3"/>
    </row>
    <row r="4" spans="1:28" x14ac:dyDescent="0.3">
      <c r="A4" s="1">
        <f ca="1">DATE(YEAR(A2)+1,1,1)</f>
        <v>46388</v>
      </c>
      <c r="B4">
        <f t="shared" ref="B4:B24" ca="1" si="8">IF(B3=12,1,B3+1)</f>
        <v>8</v>
      </c>
      <c r="C4" s="2">
        <f t="shared" ca="1" si="0"/>
        <v>2026</v>
      </c>
      <c r="D4" s="2"/>
      <c r="E4" s="1">
        <f t="shared" ca="1" si="1"/>
        <v>46253</v>
      </c>
      <c r="F4" s="1">
        <f t="shared" ref="F4:F21" ca="1" si="9">DATE(C5,B5,1+((3-(4&gt;=WEEKDAY(DATE(C5,B5,1))))*7)+(4-WEEKDAY(DATE(C5,B5,1))))</f>
        <v>46281</v>
      </c>
      <c r="G4">
        <f t="shared" ca="1" si="2"/>
        <v>19</v>
      </c>
      <c r="H4">
        <f t="shared" ca="1" si="3"/>
        <v>8</v>
      </c>
      <c r="I4" t="str">
        <f t="shared" ca="1" si="4"/>
        <v>Q</v>
      </c>
      <c r="J4" t="str">
        <f t="shared" ca="1" si="5"/>
        <v>26</v>
      </c>
      <c r="K4" s="1" t="str">
        <f t="shared" si="6"/>
        <v>AHDD</v>
      </c>
      <c r="L4" t="str">
        <f t="shared" ca="1" si="7"/>
        <v>AHDD19Q26</v>
      </c>
      <c r="M4" s="3" t="str">
        <f ca="1">IFERROR(_xll.CQGXLContractData(L4, "Bid"),"")</f>
        <v/>
      </c>
      <c r="N4" s="3" t="str">
        <f ca="1">IFERROR(_xll.CQGXLContractData(L4, "Ask"),"")</f>
        <v/>
      </c>
      <c r="O4" s="3">
        <f ca="1">IFERROR(_xll.CQGXLContractData(L4, "Settlement"),"")</f>
        <v>3678.76</v>
      </c>
      <c r="P4" s="3">
        <f ca="1">IFERROR(_xll.CQGXLContractData(L4, "Y_Settlement"),"")</f>
        <v>3678.76</v>
      </c>
      <c r="Q4" s="5" t="str">
        <f ca="1">IFERROR(_xll.CQGXLContractData(L4, "T_Settlement"),"")</f>
        <v/>
      </c>
      <c r="R4" t="str">
        <f ca="1">IFERROR(_xll.CQGXLContractData(L4, "LongDescription"),"")</f>
        <v>LME Aluminium: August 2026</v>
      </c>
      <c r="S4" s="3"/>
      <c r="U4" s="3"/>
      <c r="X4" s="3"/>
      <c r="Y4" s="3"/>
    </row>
    <row r="5" spans="1:28" x14ac:dyDescent="0.3">
      <c r="B5">
        <f t="shared" ca="1" si="8"/>
        <v>9</v>
      </c>
      <c r="C5" s="2">
        <f t="shared" ca="1" si="0"/>
        <v>2026</v>
      </c>
      <c r="D5" s="2"/>
      <c r="E5" s="1">
        <f t="shared" ca="1" si="1"/>
        <v>46281</v>
      </c>
      <c r="F5" s="1">
        <f t="shared" ca="1" si="9"/>
        <v>46316</v>
      </c>
      <c r="G5">
        <f t="shared" ca="1" si="2"/>
        <v>16</v>
      </c>
      <c r="H5">
        <f t="shared" ca="1" si="3"/>
        <v>9</v>
      </c>
      <c r="I5" t="str">
        <f t="shared" ca="1" si="4"/>
        <v>U</v>
      </c>
      <c r="J5" t="str">
        <f t="shared" ca="1" si="5"/>
        <v>26</v>
      </c>
      <c r="K5" s="1" t="str">
        <f t="shared" si="6"/>
        <v>AHDD</v>
      </c>
      <c r="L5" t="str">
        <f t="shared" ca="1" si="7"/>
        <v>AHDD16U26</v>
      </c>
      <c r="M5" s="3" t="str">
        <f ca="1">IFERROR(_xll.CQGXLContractData(L5, "Bid"),"")</f>
        <v/>
      </c>
      <c r="N5" s="3" t="str">
        <f ca="1">IFERROR(_xll.CQGXLContractData(L5, "Ask"),"")</f>
        <v/>
      </c>
      <c r="O5" s="3">
        <f ca="1">IFERROR(_xll.CQGXLContractData(L5, "Settlement"),"")</f>
        <v>3655.94</v>
      </c>
      <c r="P5" s="3">
        <f ca="1">IFERROR(_xll.CQGXLContractData(L5, "Y_Settlement"),"")</f>
        <v>3655.94</v>
      </c>
      <c r="Q5" s="5" t="str">
        <f ca="1">IFERROR(_xll.CQGXLContractData(L5, "T_Settlement"),"")</f>
        <v/>
      </c>
      <c r="R5" t="str">
        <f ca="1">IFERROR(_xll.CQGXLContractData(L5, "LongDescription"),"")</f>
        <v>LME Aluminium: September 2026</v>
      </c>
      <c r="S5" s="3"/>
      <c r="U5" s="3"/>
      <c r="X5" s="3"/>
      <c r="Y5" s="3"/>
    </row>
    <row r="6" spans="1:28" x14ac:dyDescent="0.3">
      <c r="B6">
        <f t="shared" ca="1" si="8"/>
        <v>10</v>
      </c>
      <c r="C6" s="2">
        <f t="shared" ca="1" si="0"/>
        <v>2026</v>
      </c>
      <c r="D6" s="2"/>
      <c r="E6" s="1">
        <f t="shared" ca="1" si="1"/>
        <v>46316</v>
      </c>
      <c r="F6" s="1">
        <f t="shared" ca="1" si="9"/>
        <v>46344</v>
      </c>
      <c r="G6">
        <f t="shared" ca="1" si="2"/>
        <v>21</v>
      </c>
      <c r="H6">
        <f t="shared" ca="1" si="3"/>
        <v>10</v>
      </c>
      <c r="I6" t="str">
        <f t="shared" ca="1" si="4"/>
        <v>V</v>
      </c>
      <c r="J6" t="str">
        <f t="shared" ca="1" si="5"/>
        <v>26</v>
      </c>
      <c r="K6" s="1" t="str">
        <f t="shared" si="6"/>
        <v>AHDD</v>
      </c>
      <c r="L6" t="str">
        <f t="shared" ca="1" si="7"/>
        <v>AHDD21V26</v>
      </c>
      <c r="M6" s="3" t="str">
        <f ca="1">IFERROR(_xll.CQGXLContractData(L6, "Bid"),"")</f>
        <v/>
      </c>
      <c r="N6" s="3" t="str">
        <f ca="1">IFERROR(_xll.CQGXLContractData(L6, "Ask"),"")</f>
        <v/>
      </c>
      <c r="O6" s="3">
        <f ca="1">IFERROR(_xll.CQGXLContractData(L6, "Settlement"),"")</f>
        <v>3627.19</v>
      </c>
      <c r="P6" s="3">
        <f ca="1">IFERROR(_xll.CQGXLContractData(L6, "Y_Settlement"),"")</f>
        <v>3627.19</v>
      </c>
      <c r="Q6" s="5" t="str">
        <f ca="1">IFERROR(_xll.CQGXLContractData(L6, "T_Settlement"),"")</f>
        <v/>
      </c>
      <c r="R6" t="str">
        <f ca="1">IFERROR(_xll.CQGXLContractData(L6, "LongDescription"),"")</f>
        <v>LME Aluminium: October 2026</v>
      </c>
      <c r="S6" s="3"/>
      <c r="U6" s="3"/>
      <c r="X6" s="3"/>
      <c r="Y6" s="3"/>
    </row>
    <row r="7" spans="1:28" x14ac:dyDescent="0.3">
      <c r="B7">
        <f t="shared" ca="1" si="8"/>
        <v>11</v>
      </c>
      <c r="C7" s="2">
        <f t="shared" ca="1" si="0"/>
        <v>2026</v>
      </c>
      <c r="D7" s="2"/>
      <c r="E7" s="1">
        <f t="shared" ca="1" si="1"/>
        <v>46344</v>
      </c>
      <c r="F7" s="1">
        <f t="shared" ca="1" si="9"/>
        <v>46372</v>
      </c>
      <c r="G7">
        <f t="shared" ca="1" si="2"/>
        <v>18</v>
      </c>
      <c r="H7">
        <f t="shared" ca="1" si="3"/>
        <v>11</v>
      </c>
      <c r="I7" t="str">
        <f t="shared" ca="1" si="4"/>
        <v>X</v>
      </c>
      <c r="J7" t="str">
        <f t="shared" ca="1" si="5"/>
        <v>26</v>
      </c>
      <c r="K7" s="1" t="str">
        <f t="shared" si="6"/>
        <v>AHDD</v>
      </c>
      <c r="L7" t="str">
        <f t="shared" ca="1" si="7"/>
        <v>AHDD18X26</v>
      </c>
      <c r="M7" s="3" t="str">
        <f ca="1">IFERROR(_xll.CQGXLContractData(L7, "Bid"),"")</f>
        <v/>
      </c>
      <c r="N7" s="3" t="str">
        <f ca="1">IFERROR(_xll.CQGXLContractData(L7, "Ask"),"")</f>
        <v/>
      </c>
      <c r="O7" s="3">
        <f ca="1">IFERROR(_xll.CQGXLContractData(L7, "Settlement"),"")</f>
        <v>3599.75</v>
      </c>
      <c r="P7" s="3">
        <f ca="1">IFERROR(_xll.CQGXLContractData(L7, "Y_Settlement"),"")</f>
        <v>3599.75</v>
      </c>
      <c r="Q7" s="5" t="str">
        <f ca="1">IFERROR(_xll.CQGXLContractData(L7, "T_Settlement"),"")</f>
        <v/>
      </c>
      <c r="R7" t="str">
        <f ca="1">IFERROR(_xll.CQGXLContractData(L7, "LongDescription"),"")</f>
        <v>LME Aluminium: November 2026</v>
      </c>
      <c r="S7" s="3"/>
      <c r="U7" s="3"/>
      <c r="X7" s="3"/>
      <c r="Y7" s="3"/>
      <c r="AB7" s="4"/>
    </row>
    <row r="8" spans="1:28" x14ac:dyDescent="0.3">
      <c r="B8">
        <f t="shared" ca="1" si="8"/>
        <v>12</v>
      </c>
      <c r="C8" s="2">
        <f t="shared" ca="1" si="0"/>
        <v>2026</v>
      </c>
      <c r="D8" s="2"/>
      <c r="E8" s="1">
        <f t="shared" ca="1" si="1"/>
        <v>46372</v>
      </c>
      <c r="F8" s="1">
        <f t="shared" ca="1" si="9"/>
        <v>46407</v>
      </c>
      <c r="G8">
        <f t="shared" ca="1" si="2"/>
        <v>16</v>
      </c>
      <c r="H8">
        <f t="shared" ca="1" si="3"/>
        <v>12</v>
      </c>
      <c r="I8" t="str">
        <f t="shared" ca="1" si="4"/>
        <v>Z</v>
      </c>
      <c r="J8" t="str">
        <f t="shared" ca="1" si="5"/>
        <v>26</v>
      </c>
      <c r="K8" s="1" t="str">
        <f t="shared" si="6"/>
        <v>AHDD</v>
      </c>
      <c r="L8" t="str">
        <f t="shared" ca="1" si="7"/>
        <v>AHDD16Z26</v>
      </c>
      <c r="M8" s="3" t="str">
        <f ca="1">IFERROR(_xll.CQGXLContractData(L8, "Bid"),"")</f>
        <v/>
      </c>
      <c r="N8" s="3" t="str">
        <f ca="1">IFERROR(_xll.CQGXLContractData(L8, "Ask"),"")</f>
        <v/>
      </c>
      <c r="O8" s="3">
        <f ca="1">IFERROR(_xll.CQGXLContractData(L8, "Settlement"),"")</f>
        <v>3571.5</v>
      </c>
      <c r="P8" s="3">
        <f ca="1">IFERROR(_xll.CQGXLContractData(L8, "Y_Settlement"),"")</f>
        <v>3571.5</v>
      </c>
      <c r="Q8" s="5" t="str">
        <f ca="1">IFERROR(_xll.CQGXLContractData(L8, "T_Settlement"),"")</f>
        <v/>
      </c>
      <c r="R8" t="str">
        <f ca="1">IFERROR(_xll.CQGXLContractData(L8, "LongDescription"),"")</f>
        <v>LME Aluminium: December 2026</v>
      </c>
      <c r="S8" s="3"/>
      <c r="U8" s="3"/>
      <c r="X8" s="3"/>
      <c r="Y8" s="3"/>
      <c r="AB8" s="4"/>
    </row>
    <row r="9" spans="1:28" x14ac:dyDescent="0.3">
      <c r="B9">
        <f t="shared" ca="1" si="8"/>
        <v>1</v>
      </c>
      <c r="C9" s="2">
        <f t="shared" ca="1" si="0"/>
        <v>2027</v>
      </c>
      <c r="D9" s="2"/>
      <c r="E9" s="1">
        <f t="shared" ca="1" si="1"/>
        <v>46407</v>
      </c>
      <c r="F9" s="1">
        <f t="shared" ca="1" si="9"/>
        <v>46435</v>
      </c>
      <c r="G9">
        <f t="shared" ca="1" si="2"/>
        <v>20</v>
      </c>
      <c r="H9">
        <f t="shared" ca="1" si="3"/>
        <v>1</v>
      </c>
      <c r="I9" t="str">
        <f t="shared" ca="1" si="4"/>
        <v>F</v>
      </c>
      <c r="J9" t="str">
        <f t="shared" ca="1" si="5"/>
        <v>27</v>
      </c>
      <c r="K9" s="1" t="str">
        <f t="shared" si="6"/>
        <v>AHDD</v>
      </c>
      <c r="L9" t="str">
        <f t="shared" ca="1" si="7"/>
        <v>AHDD20F27</v>
      </c>
      <c r="M9" s="3" t="str">
        <f ca="1">IFERROR(_xll.CQGXLContractData(L9, "Bid"),"")</f>
        <v/>
      </c>
      <c r="N9" s="3" t="str">
        <f ca="1">IFERROR(_xll.CQGXLContractData(L9, "Ask"),"")</f>
        <v/>
      </c>
      <c r="O9" s="3">
        <f ca="1">IFERROR(_xll.CQGXLContractData(L9, "Settlement"),"")</f>
        <v>3544.5</v>
      </c>
      <c r="P9" s="3">
        <f ca="1">IFERROR(_xll.CQGXLContractData(L9, "Y_Settlement"),"")</f>
        <v>3544.5</v>
      </c>
      <c r="Q9" s="5" t="str">
        <f ca="1">IFERROR(_xll.CQGXLContractData(L9, "T_Settlement"),"")</f>
        <v/>
      </c>
      <c r="R9" t="str">
        <f ca="1">IFERROR(_xll.CQGXLContractData(L9, "LongDescription"),"")</f>
        <v>LME Aluminium: January 2027</v>
      </c>
      <c r="S9" s="3"/>
      <c r="U9" s="3"/>
      <c r="X9" s="3"/>
      <c r="Y9" s="3"/>
      <c r="AB9" s="4"/>
    </row>
    <row r="10" spans="1:28" x14ac:dyDescent="0.3">
      <c r="B10">
        <f t="shared" ca="1" si="8"/>
        <v>2</v>
      </c>
      <c r="C10" s="2">
        <f t="shared" ca="1" si="0"/>
        <v>2027</v>
      </c>
      <c r="D10" s="2"/>
      <c r="E10" s="1">
        <f t="shared" ca="1" si="1"/>
        <v>46435</v>
      </c>
      <c r="F10" s="1">
        <f t="shared" ca="1" si="9"/>
        <v>46463</v>
      </c>
      <c r="G10">
        <f t="shared" ca="1" si="2"/>
        <v>17</v>
      </c>
      <c r="H10">
        <f t="shared" ca="1" si="3"/>
        <v>2</v>
      </c>
      <c r="I10" t="str">
        <f t="shared" ca="1" si="4"/>
        <v>G</v>
      </c>
      <c r="J10" t="str">
        <f t="shared" ca="1" si="5"/>
        <v>27</v>
      </c>
      <c r="K10" s="1" t="str">
        <f t="shared" si="6"/>
        <v>AHDD</v>
      </c>
      <c r="L10" t="str">
        <f t="shared" ca="1" si="7"/>
        <v>AHDD17G27</v>
      </c>
      <c r="M10" s="3" t="str">
        <f ca="1">IFERROR(_xll.CQGXLContractData(L10, "Bid"),"")</f>
        <v/>
      </c>
      <c r="N10" s="3" t="str">
        <f ca="1">IFERROR(_xll.CQGXLContractData(L10, "Ask"),"")</f>
        <v/>
      </c>
      <c r="O10" s="3">
        <f ca="1">IFERROR(_xll.CQGXLContractData(L10, "Settlement"),"")</f>
        <v>3521.75</v>
      </c>
      <c r="P10" s="3">
        <f ca="1">IFERROR(_xll.CQGXLContractData(L10, "Y_Settlement"),"")</f>
        <v>3521.75</v>
      </c>
      <c r="Q10" s="5" t="str">
        <f ca="1">IFERROR(_xll.CQGXLContractData(L10, "T_Settlement"),"")</f>
        <v/>
      </c>
      <c r="R10" t="str">
        <f ca="1">IFERROR(_xll.CQGXLContractData(L10, "LongDescription"),"")</f>
        <v>LME Aluminium: February 2027</v>
      </c>
      <c r="S10" s="3"/>
      <c r="U10" s="3"/>
      <c r="X10" s="3"/>
      <c r="Y10" s="3"/>
      <c r="AB10" s="4"/>
    </row>
    <row r="11" spans="1:28" x14ac:dyDescent="0.3">
      <c r="B11">
        <f t="shared" ca="1" si="8"/>
        <v>3</v>
      </c>
      <c r="C11" s="2">
        <f t="shared" ca="1" si="0"/>
        <v>2027</v>
      </c>
      <c r="D11" s="2"/>
      <c r="E11" s="1">
        <f t="shared" ca="1" si="1"/>
        <v>46463</v>
      </c>
      <c r="F11" s="1">
        <f t="shared" ca="1" si="9"/>
        <v>46498</v>
      </c>
      <c r="G11">
        <f t="shared" ca="1" si="2"/>
        <v>17</v>
      </c>
      <c r="H11">
        <f t="shared" ca="1" si="3"/>
        <v>3</v>
      </c>
      <c r="I11" t="str">
        <f t="shared" ca="1" si="4"/>
        <v>H</v>
      </c>
      <c r="J11" t="str">
        <f t="shared" ca="1" si="5"/>
        <v>27</v>
      </c>
      <c r="K11" s="1" t="str">
        <f t="shared" si="6"/>
        <v>AHDD</v>
      </c>
      <c r="L11" t="str">
        <f t="shared" ca="1" si="7"/>
        <v>AHDD17H27</v>
      </c>
      <c r="M11" s="3" t="str">
        <f ca="1">IFERROR(_xll.CQGXLContractData(L11, "Bid"),"")</f>
        <v/>
      </c>
      <c r="N11" s="3" t="str">
        <f ca="1">IFERROR(_xll.CQGXLContractData(L11, "Ask"),"")</f>
        <v/>
      </c>
      <c r="O11" s="3">
        <f ca="1">IFERROR(_xll.CQGXLContractData(L11, "Settlement"),"")</f>
        <v>3495</v>
      </c>
      <c r="P11" s="3">
        <f ca="1">IFERROR(_xll.CQGXLContractData(L11, "Y_Settlement"),"")</f>
        <v>3495</v>
      </c>
      <c r="Q11" s="5" t="str">
        <f ca="1">IFERROR(_xll.CQGXLContractData(L11, "T_Settlement"),"")</f>
        <v/>
      </c>
      <c r="R11" t="str">
        <f ca="1">IFERROR(_xll.CQGXLContractData(L11, "LongDescription"),"")</f>
        <v>LME Aluminium: March 2027</v>
      </c>
      <c r="S11" s="3"/>
      <c r="U11" s="3"/>
      <c r="X11" s="3"/>
      <c r="Y11" s="3"/>
      <c r="AB11" s="4"/>
    </row>
    <row r="12" spans="1:28" x14ac:dyDescent="0.3">
      <c r="B12">
        <f t="shared" ca="1" si="8"/>
        <v>4</v>
      </c>
      <c r="C12" s="2">
        <f t="shared" ca="1" si="0"/>
        <v>2027</v>
      </c>
      <c r="D12" s="2"/>
      <c r="E12" s="1">
        <f t="shared" ca="1" si="1"/>
        <v>46498</v>
      </c>
      <c r="F12" s="1">
        <f t="shared" ca="1" si="9"/>
        <v>46526</v>
      </c>
      <c r="G12">
        <f t="shared" ca="1" si="2"/>
        <v>21</v>
      </c>
      <c r="H12">
        <f t="shared" ca="1" si="3"/>
        <v>4</v>
      </c>
      <c r="I12" t="str">
        <f t="shared" ca="1" si="4"/>
        <v>J</v>
      </c>
      <c r="J12" t="str">
        <f t="shared" ca="1" si="5"/>
        <v>27</v>
      </c>
      <c r="K12" s="1" t="str">
        <f t="shared" si="6"/>
        <v>AHDD</v>
      </c>
      <c r="L12" t="str">
        <f t="shared" ca="1" si="7"/>
        <v>AHDD21J27</v>
      </c>
      <c r="M12" s="3" t="str">
        <f ca="1">IFERROR(_xll.CQGXLContractData(L12, "Bid"),"")</f>
        <v/>
      </c>
      <c r="N12" s="3" t="str">
        <f ca="1">IFERROR(_xll.CQGXLContractData(L12, "Ask"),"")</f>
        <v/>
      </c>
      <c r="O12" s="3">
        <f ca="1">IFERROR(_xll.CQGXLContractData(L12, "Settlement"),"")</f>
        <v>3469</v>
      </c>
      <c r="P12" s="3">
        <f ca="1">IFERROR(_xll.CQGXLContractData(L12, "Y_Settlement"),"")</f>
        <v>3469</v>
      </c>
      <c r="Q12" s="5" t="str">
        <f ca="1">IFERROR(_xll.CQGXLContractData(L12, "T_Settlement"),"")</f>
        <v/>
      </c>
      <c r="R12" t="str">
        <f ca="1">IFERROR(_xll.CQGXLContractData(L12, "LongDescription"),"")</f>
        <v>LME Aluminium: April 2027</v>
      </c>
      <c r="S12" s="3"/>
      <c r="U12" s="3"/>
      <c r="X12" s="3"/>
      <c r="Y12" s="3"/>
    </row>
    <row r="13" spans="1:28" x14ac:dyDescent="0.3">
      <c r="B13">
        <f t="shared" ca="1" si="8"/>
        <v>5</v>
      </c>
      <c r="C13" s="2">
        <f t="shared" ca="1" si="0"/>
        <v>2027</v>
      </c>
      <c r="D13" s="2"/>
      <c r="E13" s="1">
        <f ca="1">IF($D$2=1,F13,DATE(C13,B13,1+((3-(4&gt;=WEEKDAY(DATE(C13,B13,1))))*7)+(4-WEEKDAY(DATE(C13,B13,1)))))</f>
        <v>46526</v>
      </c>
      <c r="F13" s="1">
        <f t="shared" ca="1" si="9"/>
        <v>46554</v>
      </c>
      <c r="G13">
        <f t="shared" ca="1" si="2"/>
        <v>19</v>
      </c>
      <c r="H13">
        <f t="shared" ca="1" si="3"/>
        <v>5</v>
      </c>
      <c r="I13" t="str">
        <f t="shared" ca="1" si="4"/>
        <v>K</v>
      </c>
      <c r="J13" t="str">
        <f t="shared" ca="1" si="5"/>
        <v>27</v>
      </c>
      <c r="K13" s="1" t="str">
        <f t="shared" si="6"/>
        <v>AHDD</v>
      </c>
      <c r="L13" t="str">
        <f t="shared" ca="1" si="7"/>
        <v>AHDD19K27</v>
      </c>
      <c r="M13" s="3" t="str">
        <f ca="1">IFERROR(_xll.CQGXLContractData(L13, "Bid"),"")</f>
        <v/>
      </c>
      <c r="N13" s="3" t="str">
        <f ca="1">IFERROR(_xll.CQGXLContractData(L13, "Ask"),"")</f>
        <v/>
      </c>
      <c r="O13" s="3">
        <f ca="1">IFERROR(_xll.CQGXLContractData(L13, "Settlement"),"")</f>
        <v>3439.5</v>
      </c>
      <c r="P13" s="3">
        <f ca="1">IFERROR(_xll.CQGXLContractData(L13, "Y_Settlement"),"")</f>
        <v>3439.5</v>
      </c>
      <c r="Q13" s="5" t="str">
        <f ca="1">IFERROR(_xll.CQGXLContractData(L13, "T_Settlement"),"")</f>
        <v/>
      </c>
      <c r="R13" t="str">
        <f ca="1">IFERROR(_xll.CQGXLContractData(L13, "LongDescription"),"")</f>
        <v>LME Aluminium: May 2027</v>
      </c>
      <c r="S13" s="3"/>
      <c r="U13" s="3"/>
      <c r="X13" s="3"/>
      <c r="Y13" s="3"/>
    </row>
    <row r="14" spans="1:28" x14ac:dyDescent="0.3">
      <c r="B14">
        <f t="shared" ca="1" si="8"/>
        <v>6</v>
      </c>
      <c r="C14" s="2">
        <f t="shared" ca="1" si="0"/>
        <v>2027</v>
      </c>
      <c r="D14" s="2"/>
      <c r="E14" s="1">
        <f ca="1">IF($D$2=1,F14,DATE(C14,B14,1+((3-(4&gt;=WEEKDAY(DATE(C14,B14,1))))*7)+(4-WEEKDAY(DATE(C14,B14,1)))))</f>
        <v>46554</v>
      </c>
      <c r="F14" s="1">
        <f t="shared" ca="1" si="9"/>
        <v>46589</v>
      </c>
      <c r="G14">
        <f t="shared" ca="1" si="2"/>
        <v>16</v>
      </c>
      <c r="H14">
        <f t="shared" ca="1" si="3"/>
        <v>6</v>
      </c>
      <c r="I14" t="str">
        <f t="shared" ca="1" si="4"/>
        <v>M</v>
      </c>
      <c r="J14" t="str">
        <f t="shared" ca="1" si="5"/>
        <v>27</v>
      </c>
      <c r="K14" s="1" t="str">
        <f t="shared" si="6"/>
        <v>AHDD</v>
      </c>
      <c r="L14" t="str">
        <f t="shared" ca="1" si="7"/>
        <v>AHDD16M27</v>
      </c>
      <c r="M14" s="3" t="str">
        <f ca="1">IFERROR(_xll.CQGXLContractData(L14, "Bid"),"")</f>
        <v/>
      </c>
      <c r="N14" s="3" t="str">
        <f ca="1">IFERROR(_xll.CQGXLContractData(L14, "Ask"),"")</f>
        <v/>
      </c>
      <c r="O14" s="3">
        <f ca="1">IFERROR(_xll.CQGXLContractData(L14, "Settlement"),"")</f>
        <v>3414.5</v>
      </c>
      <c r="P14" s="3">
        <f ca="1">IFERROR(_xll.CQGXLContractData(L14, "Y_Settlement"),"")</f>
        <v>3414.5</v>
      </c>
      <c r="Q14" s="5" t="str">
        <f ca="1">IFERROR(_xll.CQGXLContractData(L14, "T_Settlement"),"")</f>
        <v/>
      </c>
      <c r="R14" t="str">
        <f ca="1">IFERROR(_xll.CQGXLContractData(L14, "LongDescription"),"")</f>
        <v>LME Aluminium: June 2027</v>
      </c>
      <c r="S14" s="3"/>
      <c r="U14" s="3"/>
    </row>
    <row r="15" spans="1:28" x14ac:dyDescent="0.3">
      <c r="B15">
        <f t="shared" ca="1" si="8"/>
        <v>7</v>
      </c>
      <c r="C15" s="2">
        <f t="shared" ca="1" si="0"/>
        <v>2027</v>
      </c>
      <c r="D15" s="2"/>
      <c r="E15" s="1">
        <f t="shared" ca="1" si="1"/>
        <v>46589</v>
      </c>
      <c r="F15" s="1">
        <f t="shared" ca="1" si="9"/>
        <v>46617</v>
      </c>
      <c r="G15">
        <f t="shared" ca="1" si="2"/>
        <v>21</v>
      </c>
      <c r="H15">
        <f t="shared" ca="1" si="3"/>
        <v>7</v>
      </c>
      <c r="I15" t="str">
        <f t="shared" ca="1" si="4"/>
        <v>N</v>
      </c>
      <c r="J15" t="str">
        <f t="shared" ca="1" si="5"/>
        <v>27</v>
      </c>
      <c r="K15" s="1" t="str">
        <f t="shared" si="6"/>
        <v>AHDD</v>
      </c>
      <c r="L15" t="str">
        <f t="shared" ca="1" si="7"/>
        <v>AHDD21N27</v>
      </c>
      <c r="M15" s="3" t="str">
        <f ca="1">IFERROR(_xll.CQGXLContractData(L15, "Bid"),"")</f>
        <v/>
      </c>
      <c r="N15" s="3" t="str">
        <f ca="1">IFERROR(_xll.CQGXLContractData(L15, "Ask"),"")</f>
        <v/>
      </c>
      <c r="O15" s="3">
        <f ca="1">IFERROR(_xll.CQGXLContractData(L15, "Settlement"),"")</f>
        <v>3388.5</v>
      </c>
      <c r="P15" s="3">
        <f ca="1">IFERROR(_xll.CQGXLContractData(L15, "Y_Settlement"),"")</f>
        <v>3388.5</v>
      </c>
      <c r="Q15" s="5" t="str">
        <f ca="1">IFERROR(_xll.CQGXLContractData(L15, "T_Settlement"),"")</f>
        <v/>
      </c>
      <c r="R15" t="str">
        <f ca="1">IFERROR(_xll.CQGXLContractData(L15, "LongDescription"),"")</f>
        <v>LME Aluminium: July 2027</v>
      </c>
      <c r="S15" s="3"/>
      <c r="U15" s="3"/>
    </row>
    <row r="16" spans="1:28" x14ac:dyDescent="0.3">
      <c r="B16">
        <f t="shared" ca="1" si="8"/>
        <v>8</v>
      </c>
      <c r="C16" s="2">
        <f t="shared" ca="1" si="0"/>
        <v>2027</v>
      </c>
      <c r="D16" s="2"/>
      <c r="E16" s="1">
        <f t="shared" ca="1" si="1"/>
        <v>46617</v>
      </c>
      <c r="F16" s="1">
        <f t="shared" ca="1" si="9"/>
        <v>46645</v>
      </c>
      <c r="G16">
        <f t="shared" ca="1" si="2"/>
        <v>18</v>
      </c>
      <c r="H16">
        <f t="shared" ca="1" si="3"/>
        <v>8</v>
      </c>
      <c r="I16" t="str">
        <f t="shared" ca="1" si="4"/>
        <v>Q</v>
      </c>
      <c r="J16" t="str">
        <f t="shared" ca="1" si="5"/>
        <v>27</v>
      </c>
      <c r="K16" s="1" t="str">
        <f t="shared" si="6"/>
        <v>AHDD</v>
      </c>
      <c r="L16" t="str">
        <f t="shared" ca="1" si="7"/>
        <v>AHDD18Q27</v>
      </c>
      <c r="M16" s="3" t="str">
        <f ca="1">IFERROR(_xll.CQGXLContractData(L16, "Bid"),"")</f>
        <v/>
      </c>
      <c r="N16" s="3" t="str">
        <f ca="1">IFERROR(_xll.CQGXLContractData(L16, "Ask"),"")</f>
        <v/>
      </c>
      <c r="O16" s="3">
        <f ca="1">IFERROR(_xll.CQGXLContractData(L16, "Settlement"),"")</f>
        <v>3366</v>
      </c>
      <c r="P16" s="3">
        <f ca="1">IFERROR(_xll.CQGXLContractData(L16, "Y_Settlement"),"")</f>
        <v>3366</v>
      </c>
      <c r="Q16" s="5" t="str">
        <f ca="1">IFERROR(_xll.CQGXLContractData(L16, "T_Settlement"),"")</f>
        <v/>
      </c>
      <c r="R16" t="str">
        <f ca="1">IFERROR(_xll.CQGXLContractData(L16, "LongDescription"),"")</f>
        <v>LME Aluminium: August 2027</v>
      </c>
      <c r="S16" s="3"/>
      <c r="U16" s="3"/>
    </row>
    <row r="17" spans="2:21" x14ac:dyDescent="0.3">
      <c r="B17">
        <f t="shared" ca="1" si="8"/>
        <v>9</v>
      </c>
      <c r="C17" s="2">
        <f t="shared" ca="1" si="0"/>
        <v>2027</v>
      </c>
      <c r="D17" s="2"/>
      <c r="E17" s="1">
        <f t="shared" ca="1" si="1"/>
        <v>46645</v>
      </c>
      <c r="F17" s="1">
        <f t="shared" ca="1" si="9"/>
        <v>46680</v>
      </c>
      <c r="G17">
        <f t="shared" ca="1" si="2"/>
        <v>15</v>
      </c>
      <c r="H17">
        <f t="shared" ca="1" si="3"/>
        <v>9</v>
      </c>
      <c r="I17" t="str">
        <f t="shared" ca="1" si="4"/>
        <v>U</v>
      </c>
      <c r="J17" t="str">
        <f t="shared" ca="1" si="5"/>
        <v>27</v>
      </c>
      <c r="K17" s="1" t="str">
        <f t="shared" si="6"/>
        <v>AHDD</v>
      </c>
      <c r="L17" t="str">
        <f t="shared" ca="1" si="7"/>
        <v>AHDD15U27</v>
      </c>
      <c r="M17" s="3" t="str">
        <f ca="1">IFERROR(_xll.CQGXLContractData(L17, "Bid"),"")</f>
        <v/>
      </c>
      <c r="N17" s="3" t="str">
        <f ca="1">IFERROR(_xll.CQGXLContractData(L17, "Ask"),"")</f>
        <v/>
      </c>
      <c r="O17" s="3">
        <f ca="1">IFERROR(_xll.CQGXLContractData(L17, "Settlement"),"")</f>
        <v>3344</v>
      </c>
      <c r="P17" s="3">
        <f ca="1">IFERROR(_xll.CQGXLContractData(L17, "Y_Settlement"),"")</f>
        <v>3344</v>
      </c>
      <c r="Q17" s="5" t="str">
        <f ca="1">IFERROR(_xll.CQGXLContractData(L17, "T_Settlement"),"")</f>
        <v/>
      </c>
      <c r="R17" t="str">
        <f ca="1">IFERROR(_xll.CQGXLContractData(L17, "LongDescription"),"")</f>
        <v>LME Aluminium: September 2027</v>
      </c>
      <c r="S17" s="3"/>
      <c r="U17" s="3"/>
    </row>
    <row r="18" spans="2:21" x14ac:dyDescent="0.3">
      <c r="B18">
        <f t="shared" ca="1" si="8"/>
        <v>10</v>
      </c>
      <c r="C18" s="2">
        <f t="shared" ca="1" si="0"/>
        <v>2027</v>
      </c>
      <c r="D18" s="2"/>
      <c r="E18" s="1">
        <f t="shared" ca="1" si="1"/>
        <v>46680</v>
      </c>
      <c r="F18" s="1">
        <f t="shared" ca="1" si="9"/>
        <v>46708</v>
      </c>
      <c r="G18">
        <f t="shared" ca="1" si="2"/>
        <v>20</v>
      </c>
      <c r="H18">
        <f t="shared" ca="1" si="3"/>
        <v>10</v>
      </c>
      <c r="I18" t="str">
        <f t="shared" ca="1" si="4"/>
        <v>V</v>
      </c>
      <c r="J18" t="str">
        <f t="shared" ca="1" si="5"/>
        <v>27</v>
      </c>
      <c r="K18" s="1" t="str">
        <f t="shared" si="6"/>
        <v>AHDD</v>
      </c>
      <c r="L18" t="str">
        <f t="shared" ca="1" si="7"/>
        <v>AHDD20V27</v>
      </c>
      <c r="M18" s="3" t="str">
        <f ca="1">IFERROR(_xll.CQGXLContractData(L18, "Bid"),"")</f>
        <v/>
      </c>
      <c r="N18" s="3" t="str">
        <f ca="1">IFERROR(_xll.CQGXLContractData(L18, "Ask"),"")</f>
        <v/>
      </c>
      <c r="O18" s="3">
        <f ca="1">IFERROR(_xll.CQGXLContractData(L18, "Settlement"),"")</f>
        <v>3324</v>
      </c>
      <c r="P18" s="3">
        <f ca="1">IFERROR(_xll.CQGXLContractData(L18, "Y_Settlement"),"")</f>
        <v>3324</v>
      </c>
      <c r="Q18" s="5" t="str">
        <f ca="1">IFERROR(_xll.CQGXLContractData(L18, "T_Settlement"),"")</f>
        <v/>
      </c>
      <c r="R18" t="str">
        <f ca="1">IFERROR(_xll.CQGXLContractData(L18, "LongDescription"),"")</f>
        <v>LME Aluminium: October 2027</v>
      </c>
      <c r="S18" s="3"/>
      <c r="U18" s="3"/>
    </row>
    <row r="19" spans="2:21" x14ac:dyDescent="0.3">
      <c r="B19">
        <f t="shared" ca="1" si="8"/>
        <v>11</v>
      </c>
      <c r="C19" s="2">
        <f t="shared" ca="1" si="0"/>
        <v>2027</v>
      </c>
      <c r="D19" s="2"/>
      <c r="E19" s="1">
        <f t="shared" ca="1" si="1"/>
        <v>46708</v>
      </c>
      <c r="F19" s="1">
        <f t="shared" ca="1" si="9"/>
        <v>46736</v>
      </c>
      <c r="G19">
        <f t="shared" ca="1" si="2"/>
        <v>17</v>
      </c>
      <c r="H19">
        <f t="shared" ca="1" si="3"/>
        <v>11</v>
      </c>
      <c r="I19" t="str">
        <f t="shared" ca="1" si="4"/>
        <v>X</v>
      </c>
      <c r="J19" t="str">
        <f t="shared" ca="1" si="5"/>
        <v>27</v>
      </c>
      <c r="K19" s="1" t="str">
        <f t="shared" si="6"/>
        <v>AHDD</v>
      </c>
      <c r="L19" t="str">
        <f t="shared" ca="1" si="7"/>
        <v>AHDD17X27</v>
      </c>
      <c r="M19" s="3" t="str">
        <f ca="1">IFERROR(_xll.CQGXLContractData(L19, "Bid"),"")</f>
        <v/>
      </c>
      <c r="N19" s="3" t="str">
        <f ca="1">IFERROR(_xll.CQGXLContractData(L19, "Ask"),"")</f>
        <v/>
      </c>
      <c r="O19" s="3">
        <f ca="1">IFERROR(_xll.CQGXLContractData(L19, "Settlement"),"")</f>
        <v>3301</v>
      </c>
      <c r="P19" s="3">
        <f ca="1">IFERROR(_xll.CQGXLContractData(L19, "Y_Settlement"),"")</f>
        <v>3301</v>
      </c>
      <c r="Q19" s="5" t="str">
        <f ca="1">IFERROR(_xll.CQGXLContractData(L19, "T_Settlement"),"")</f>
        <v/>
      </c>
      <c r="R19" t="str">
        <f ca="1">IFERROR(_xll.CQGXLContractData(L19, "LongDescription"),"")</f>
        <v>LME Aluminium: November 2027</v>
      </c>
      <c r="S19" s="3"/>
      <c r="U19" s="3"/>
    </row>
    <row r="20" spans="2:21" x14ac:dyDescent="0.3">
      <c r="B20">
        <f t="shared" ca="1" si="8"/>
        <v>12</v>
      </c>
      <c r="C20" s="2">
        <f t="shared" ca="1" si="0"/>
        <v>2027</v>
      </c>
      <c r="D20" s="2"/>
      <c r="E20" s="1">
        <f t="shared" ca="1" si="1"/>
        <v>46736</v>
      </c>
      <c r="F20" s="1">
        <f t="shared" ca="1" si="9"/>
        <v>46407</v>
      </c>
      <c r="G20">
        <f t="shared" ca="1" si="2"/>
        <v>15</v>
      </c>
      <c r="H20">
        <f t="shared" ca="1" si="3"/>
        <v>12</v>
      </c>
      <c r="I20" t="str">
        <f t="shared" ca="1" si="4"/>
        <v>Z</v>
      </c>
      <c r="J20" t="str">
        <f t="shared" ca="1" si="5"/>
        <v>27</v>
      </c>
      <c r="K20" s="1" t="str">
        <f t="shared" si="6"/>
        <v>AHDD</v>
      </c>
      <c r="L20" t="str">
        <f t="shared" ca="1" si="7"/>
        <v>AHDD15Z27</v>
      </c>
      <c r="M20" s="3" t="str">
        <f ca="1">IFERROR(_xll.CQGXLContractData(L20, "Bid"),"")</f>
        <v/>
      </c>
      <c r="N20" s="3" t="str">
        <f ca="1">IFERROR(_xll.CQGXLContractData(L20, "Ask"),"")</f>
        <v/>
      </c>
      <c r="O20" s="3">
        <f ca="1">IFERROR(_xll.CQGXLContractData(L20, "Settlement"),"")</f>
        <v>3279.5</v>
      </c>
      <c r="P20" s="3">
        <f ca="1">IFERROR(_xll.CQGXLContractData(L20, "Y_Settlement"),"")</f>
        <v>3279.5</v>
      </c>
      <c r="Q20" s="5" t="str">
        <f ca="1">IFERROR(_xll.CQGXLContractData(L20, "T_Settlement"),"")</f>
        <v/>
      </c>
      <c r="R20" t="str">
        <f ca="1">IFERROR(_xll.CQGXLContractData(L20, "LongDescription"),"")</f>
        <v>LME Aluminium: December 2027</v>
      </c>
      <c r="S20" s="3"/>
      <c r="U20" s="3"/>
    </row>
    <row r="21" spans="2:21" x14ac:dyDescent="0.3">
      <c r="B21">
        <f t="shared" ca="1" si="8"/>
        <v>1</v>
      </c>
      <c r="C21" s="2">
        <f t="shared" ca="1" si="0"/>
        <v>2027</v>
      </c>
      <c r="D21" s="2"/>
      <c r="E21" s="1">
        <f t="shared" ca="1" si="1"/>
        <v>46407</v>
      </c>
      <c r="F21" s="1">
        <f t="shared" ca="1" si="9"/>
        <v>46435</v>
      </c>
      <c r="G21">
        <f t="shared" ca="1" si="2"/>
        <v>20</v>
      </c>
      <c r="H21">
        <f t="shared" ca="1" si="3"/>
        <v>1</v>
      </c>
      <c r="I21" t="str">
        <f t="shared" ca="1" si="4"/>
        <v>F</v>
      </c>
      <c r="J21" t="str">
        <f t="shared" ca="1" si="5"/>
        <v>27</v>
      </c>
      <c r="K21" s="1" t="str">
        <f t="shared" si="6"/>
        <v>AHDD</v>
      </c>
      <c r="L21" t="str">
        <f t="shared" ca="1" si="7"/>
        <v>AHDD20F27</v>
      </c>
      <c r="M21" s="3" t="str">
        <f ca="1">IFERROR(_xll.CQGXLContractData(L21, "Bid"),"")</f>
        <v/>
      </c>
      <c r="N21" s="3" t="str">
        <f ca="1">IFERROR(_xll.CQGXLContractData(L21, "Ask"),"")</f>
        <v/>
      </c>
      <c r="O21" s="3">
        <f ca="1">IFERROR(_xll.CQGXLContractData(L21, "Settlement"),"")</f>
        <v>3544.5</v>
      </c>
      <c r="P21" s="3">
        <f ca="1">IFERROR(_xll.CQGXLContractData(L21, "Y_Settlement"),"")</f>
        <v>3544.5</v>
      </c>
      <c r="Q21" s="5" t="str">
        <f ca="1">IFERROR(_xll.CQGXLContractData(L21, "T_Settlement"),"")</f>
        <v/>
      </c>
      <c r="R21" t="str">
        <f ca="1">IFERROR(_xll.CQGXLContractData(L21, "LongDescription"),"")</f>
        <v>LME Aluminium: January 2027</v>
      </c>
      <c r="S21" s="3"/>
      <c r="U21" s="3"/>
    </row>
    <row r="22" spans="2:21" x14ac:dyDescent="0.3">
      <c r="B22">
        <f t="shared" ca="1" si="8"/>
        <v>2</v>
      </c>
      <c r="C22" s="2">
        <f t="shared" ca="1" si="0"/>
        <v>2027</v>
      </c>
      <c r="D22" s="2"/>
      <c r="E22" s="1">
        <f ca="1">IF($D$2=1,F22,DATE(C22,B22,1+((3-(4&gt;=WEEKDAY(DATE(C22,B22,1))))*7)+(4-WEEKDAY(DATE(C22,B22,1)))))</f>
        <v>46435</v>
      </c>
      <c r="F22" s="1">
        <f ca="1">DATE(C23,B23,1+((3-(4&gt;=WEEKDAY(DATE(C23,B23,1))))*7)+(4-WEEKDAY(DATE(C23,B23,1))))</f>
        <v>46463</v>
      </c>
      <c r="G22">
        <f t="shared" ca="1" si="2"/>
        <v>17</v>
      </c>
      <c r="H22">
        <f t="shared" ca="1" si="3"/>
        <v>2</v>
      </c>
      <c r="I22" t="str">
        <f t="shared" ca="1" si="4"/>
        <v>G</v>
      </c>
      <c r="J22" t="str">
        <f t="shared" ca="1" si="5"/>
        <v>27</v>
      </c>
      <c r="K22" s="1" t="str">
        <f t="shared" si="6"/>
        <v>AHDD</v>
      </c>
      <c r="L22" t="str">
        <f t="shared" ca="1" si="7"/>
        <v>AHDD17G27</v>
      </c>
      <c r="M22" s="3" t="str">
        <f ca="1">IFERROR(_xll.CQGXLContractData(L22, "Bid"),"")</f>
        <v/>
      </c>
      <c r="N22" s="3" t="str">
        <f ca="1">IFERROR(_xll.CQGXLContractData(L22, "Ask"),"")</f>
        <v/>
      </c>
      <c r="O22" s="3">
        <f ca="1">IFERROR(_xll.CQGXLContractData(L22, "Settlement"),"")</f>
        <v>3521.75</v>
      </c>
      <c r="P22" s="3">
        <f ca="1">IFERROR(_xll.CQGXLContractData(L22, "Y_Settlement"),"")</f>
        <v>3521.75</v>
      </c>
      <c r="Q22" s="5" t="str">
        <f ca="1">IFERROR(_xll.CQGXLContractData(L22, "T_Settlement"),"")</f>
        <v/>
      </c>
      <c r="R22" t="str">
        <f ca="1">IFERROR(_xll.CQGXLContractData(L22, "LongDescription"),"")</f>
        <v>LME Aluminium: February 2027</v>
      </c>
      <c r="S22" s="3"/>
      <c r="U22" s="3"/>
    </row>
    <row r="23" spans="2:21" x14ac:dyDescent="0.3">
      <c r="B23">
        <f t="shared" ca="1" si="8"/>
        <v>3</v>
      </c>
      <c r="C23" s="2">
        <f t="shared" ca="1" si="0"/>
        <v>2027</v>
      </c>
      <c r="D23" s="2"/>
      <c r="E23" s="1">
        <f ca="1">IF($D$2=1,F23,DATE(C23,B23,1+((3-(4&gt;=WEEKDAY(DATE(C23,B23,1))))*7)+(4-WEEKDAY(DATE(C23,B23,1)))))</f>
        <v>46463</v>
      </c>
      <c r="F23" s="1">
        <f ca="1">DATE(C24,B24,1+((3-(4&gt;=WEEKDAY(DATE(C24,B24,1))))*7)+(4-WEEKDAY(DATE(C24,B24,1))))</f>
        <v>46498</v>
      </c>
      <c r="G23">
        <f t="shared" ca="1" si="2"/>
        <v>17</v>
      </c>
      <c r="H23">
        <f t="shared" ca="1" si="3"/>
        <v>3</v>
      </c>
      <c r="I23" t="str">
        <f t="shared" ca="1" si="4"/>
        <v>H</v>
      </c>
      <c r="J23" t="str">
        <f t="shared" ca="1" si="5"/>
        <v>27</v>
      </c>
      <c r="K23" s="1" t="str">
        <f t="shared" si="6"/>
        <v>AHDD</v>
      </c>
      <c r="L23" t="str">
        <f t="shared" ca="1" si="7"/>
        <v>AHDD17H27</v>
      </c>
      <c r="M23" s="3" t="str">
        <f ca="1">IFERROR(_xll.CQGXLContractData(L23, "Bid"),"")</f>
        <v/>
      </c>
      <c r="N23" s="3" t="str">
        <f ca="1">IFERROR(_xll.CQGXLContractData(L23, "Ask"),"")</f>
        <v/>
      </c>
      <c r="O23" s="3">
        <f ca="1">IFERROR(_xll.CQGXLContractData(L23, "Settlement"),"")</f>
        <v>3495</v>
      </c>
      <c r="P23" s="3">
        <f ca="1">IFERROR(_xll.CQGXLContractData(L23, "Y_Settlement"),"")</f>
        <v>3495</v>
      </c>
      <c r="Q23" s="5" t="str">
        <f ca="1">IFERROR(_xll.CQGXLContractData(L23, "T_Settlement"),"")</f>
        <v/>
      </c>
      <c r="R23" t="str">
        <f ca="1">IFERROR(_xll.CQGXLContractData(L23, "LongDescription"),"")</f>
        <v>LME Aluminium: March 2027</v>
      </c>
      <c r="S23" s="3"/>
      <c r="U23" s="3"/>
    </row>
    <row r="24" spans="2:21" x14ac:dyDescent="0.3">
      <c r="B24">
        <f t="shared" ca="1" si="8"/>
        <v>4</v>
      </c>
      <c r="C24" s="2">
        <f t="shared" ca="1" si="0"/>
        <v>2027</v>
      </c>
      <c r="D24" s="2"/>
      <c r="E24" s="1"/>
      <c r="Q24" s="5"/>
      <c r="S24" s="3"/>
      <c r="U24" s="3"/>
    </row>
    <row r="25" spans="2:21" x14ac:dyDescent="0.3">
      <c r="C25" s="2"/>
      <c r="D25" s="2"/>
      <c r="E25" s="1"/>
      <c r="L25" t="s">
        <v>23</v>
      </c>
      <c r="Q25" s="5"/>
      <c r="S25" s="3"/>
      <c r="U25" s="3"/>
    </row>
    <row r="26" spans="2:21" x14ac:dyDescent="0.3">
      <c r="L26" t="s">
        <v>24</v>
      </c>
    </row>
    <row r="27" spans="2:21" x14ac:dyDescent="0.3">
      <c r="C27" s="1">
        <f ca="1">TODAY()</f>
        <v>46174</v>
      </c>
      <c r="D27" s="1">
        <f ca="1">DATE(C2,B2,1+((3-(4&gt;=WEEKDAY(DATE(C2,B2,1))))*7)+(4-WEEKDAY(DATE(C2,B2,1))))</f>
        <v>46190</v>
      </c>
      <c r="L27" t="str">
        <f ca="1">L2&amp;","&amp;L3&amp;","&amp;L4&amp;","&amp;L5&amp;","&amp;L6&amp;","&amp;L7&amp;","&amp;L8&amp;","&amp;L9&amp;","&amp;L10&amp;","&amp;L11&amp;","&amp;L12&amp;","&amp;L13&amp;","&amp;L14&amp;","&amp;L15&amp;","&amp;L16&amp;","&amp;L17&amp;","&amp;L18&amp;","&amp;L19&amp;","&amp;L20&amp;","&amp;L21&amp;","&amp;L22&amp;","&amp;L23</f>
        <v>AHDD17M26,AHDD15N26,AHDD19Q26,AHDD16U26,AHDD21V26,AHDD18X26,AHDD16Z26,AHDD20F27,AHDD17G27,AHDD17H27,AHDD21J27,AHDD19K27,AHDD16M27,AHDD21N27,AHDD18Q27,AHDD15U27,AHDD20V27,AHDD17X27,AHDD15Z27,AHDD20F27,AHDD17G27,AHDD17H27</v>
      </c>
    </row>
    <row r="28" spans="2:21" x14ac:dyDescent="0.3">
      <c r="C28" t="s">
        <v>0</v>
      </c>
    </row>
    <row r="29" spans="2:21" x14ac:dyDescent="0.3">
      <c r="C29" t="s">
        <v>1</v>
      </c>
      <c r="M29" s="8"/>
    </row>
    <row r="30" spans="2:21" x14ac:dyDescent="0.3">
      <c r="C30" t="s">
        <v>15</v>
      </c>
      <c r="M30" s="8"/>
    </row>
    <row r="31" spans="2:21" x14ac:dyDescent="0.3">
      <c r="M31" s="8"/>
    </row>
    <row r="32" spans="2:21" x14ac:dyDescent="0.3">
      <c r="C32" t="s">
        <v>2</v>
      </c>
      <c r="D32" s="7" t="s">
        <v>3</v>
      </c>
      <c r="F32" t="s">
        <v>3</v>
      </c>
      <c r="G32" t="s">
        <v>5</v>
      </c>
      <c r="M32" s="8"/>
    </row>
    <row r="33" spans="6:13" x14ac:dyDescent="0.3">
      <c r="F33" t="s">
        <v>4</v>
      </c>
      <c r="G33" t="s">
        <v>6</v>
      </c>
      <c r="M33" s="8"/>
    </row>
    <row r="34" spans="6:13" x14ac:dyDescent="0.3">
      <c r="F34" t="s">
        <v>7</v>
      </c>
      <c r="G34" t="s">
        <v>8</v>
      </c>
      <c r="M34" s="8"/>
    </row>
    <row r="35" spans="6:13" x14ac:dyDescent="0.3">
      <c r="F35" t="s">
        <v>9</v>
      </c>
      <c r="G35" t="s">
        <v>10</v>
      </c>
      <c r="M35" s="8"/>
    </row>
    <row r="36" spans="6:13" x14ac:dyDescent="0.3">
      <c r="F36" t="s">
        <v>11</v>
      </c>
      <c r="G36" t="s">
        <v>12</v>
      </c>
      <c r="M36" s="8"/>
    </row>
    <row r="37" spans="6:13" x14ac:dyDescent="0.3">
      <c r="F37" t="s">
        <v>13</v>
      </c>
      <c r="G37" t="s">
        <v>14</v>
      </c>
      <c r="M37" s="8"/>
    </row>
    <row r="38" spans="6:13" x14ac:dyDescent="0.3">
      <c r="M38" s="8"/>
    </row>
    <row r="39" spans="6:13" x14ac:dyDescent="0.3">
      <c r="M39" s="8"/>
    </row>
    <row r="40" spans="6:13" x14ac:dyDescent="0.3">
      <c r="M40" s="8"/>
    </row>
    <row r="41" spans="6:13" x14ac:dyDescent="0.3">
      <c r="M41" s="8"/>
    </row>
    <row r="42" spans="6:13" x14ac:dyDescent="0.3">
      <c r="M42" s="8"/>
    </row>
    <row r="43" spans="6:13" x14ac:dyDescent="0.3">
      <c r="M43" s="8"/>
    </row>
    <row r="44" spans="6:13" x14ac:dyDescent="0.3">
      <c r="M44" s="8"/>
    </row>
    <row r="45" spans="6:13" x14ac:dyDescent="0.3">
      <c r="M45" s="8"/>
    </row>
    <row r="46" spans="6:13" x14ac:dyDescent="0.3">
      <c r="M46" s="8"/>
    </row>
    <row r="47" spans="6:13" x14ac:dyDescent="0.3">
      <c r="M47" s="8"/>
    </row>
    <row r="48" spans="6:13" x14ac:dyDescent="0.3">
      <c r="M48" s="8"/>
    </row>
    <row r="49" spans="13:13" x14ac:dyDescent="0.3">
      <c r="M49" s="8"/>
    </row>
    <row r="50" spans="13:13" x14ac:dyDescent="0.3">
      <c r="M50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C4CF5-758B-4D8B-91D7-1B3537432461}">
  <dimension ref="A1:AB37"/>
  <sheetViews>
    <sheetView workbookViewId="0">
      <selection activeCell="J25" sqref="J25"/>
    </sheetView>
  </sheetViews>
  <sheetFormatPr defaultRowHeight="16.5" x14ac:dyDescent="0.3"/>
  <cols>
    <col min="1" max="1" width="10.375" customWidth="1"/>
    <col min="3" max="3" width="10.375" customWidth="1"/>
    <col min="4" max="4" width="9.375" style="1" bestFit="1" customWidth="1"/>
    <col min="5" max="5" width="13.375" customWidth="1"/>
    <col min="6" max="6" width="10.625" bestFit="1" customWidth="1"/>
    <col min="12" max="12" width="18" customWidth="1"/>
    <col min="13" max="13" width="15.375" customWidth="1"/>
    <col min="14" max="14" width="17" customWidth="1"/>
    <col min="15" max="16" width="14.625" customWidth="1"/>
    <col min="17" max="17" width="15.375" style="6" customWidth="1"/>
    <col min="18" max="18" width="25.75" customWidth="1"/>
  </cols>
  <sheetData>
    <row r="1" spans="1:28" x14ac:dyDescent="0.3">
      <c r="L1" t="s">
        <v>2</v>
      </c>
      <c r="M1" t="s">
        <v>17</v>
      </c>
      <c r="N1" t="s">
        <v>18</v>
      </c>
      <c r="O1" t="s">
        <v>19</v>
      </c>
      <c r="P1" t="s">
        <v>20</v>
      </c>
      <c r="Q1" s="6" t="s">
        <v>21</v>
      </c>
      <c r="R1" t="s">
        <v>22</v>
      </c>
    </row>
    <row r="2" spans="1:28" x14ac:dyDescent="0.3">
      <c r="A2" s="1">
        <f ca="1">TODAY()</f>
        <v>46174</v>
      </c>
      <c r="B2">
        <f ca="1">MONTH(A2)</f>
        <v>6</v>
      </c>
      <c r="C2" s="2">
        <f ca="1">YEAR($A$2)</f>
        <v>2026</v>
      </c>
      <c r="D2" s="2">
        <f ca="1">IF(C27&gt;D27,1,0)</f>
        <v>0</v>
      </c>
      <c r="E2" s="1">
        <f ca="1">IF($D$2=1,F2,DATE(C2,B2,1+((3-(4&gt;=WEEKDAY(DATE(C2,B2,1))))*7)+(4-WEEKDAY(DATE(C2,B2,1)))))</f>
        <v>46190</v>
      </c>
      <c r="F2" s="1">
        <f ca="1">DATE(C3,B3,1+((3-(4&gt;=WEEKDAY(DATE(C3,B3,1))))*7)+(4-WEEKDAY(DATE(C3,B3,1))))</f>
        <v>46218</v>
      </c>
      <c r="G2">
        <f ca="1">DAY(E2)</f>
        <v>17</v>
      </c>
      <c r="H2">
        <f ca="1">MONTH(E2)</f>
        <v>6</v>
      </c>
      <c r="I2" t="str">
        <f ca="1">IF(H2=1,"F",IF(H2=2,"G",IF(H2=3,"H",IF(H2=4,"J",IF(H2=5,"K",IF(H2=6,"M",IF(H2=7,"N",IF(H2=8,"Q",IF(H2=9,"U",IF(H2=10,"V",IF(H2=11,"X",IF(H2=12,"Z"))))))))))))</f>
        <v>M</v>
      </c>
      <c r="J2" t="str">
        <f ca="1">RIGHT(YEAR(E2),2)</f>
        <v>26</v>
      </c>
      <c r="K2" s="1" t="str">
        <f>$D$32</f>
        <v>CADD</v>
      </c>
      <c r="L2" t="str">
        <f ca="1">K2&amp;G2&amp;I2&amp;J2</f>
        <v>CADD17M26</v>
      </c>
      <c r="M2" s="3" t="str">
        <f ca="1">IFERROR(_xll.CQGXLContractData(L2, "Bid"),"")</f>
        <v/>
      </c>
      <c r="N2" s="3" t="str">
        <f ca="1">IFERROR(_xll.CQGXLContractData(L2, "Ask"),"")</f>
        <v/>
      </c>
      <c r="O2" s="3">
        <f ca="1">IFERROR(_xll.CQGXLContractData(L2, "Settlement"),"")</f>
        <v>13625.130000000001</v>
      </c>
      <c r="P2" s="3">
        <f ca="1">IFERROR(_xll.CQGXLContractData(L2, "Y_Settlement"),"")</f>
        <v>13625.130000000001</v>
      </c>
      <c r="Q2" s="5" t="str">
        <f ca="1">IFERROR(_xll.CQGXLContractData(L2, "T_Settlement"),"")</f>
        <v/>
      </c>
      <c r="R2" t="str">
        <f ca="1">IFERROR(_xll.CQGXLContractData(L2, "LongDescription"),"")</f>
        <v>LME Copper: June 2026</v>
      </c>
      <c r="S2" s="3"/>
      <c r="U2" s="3"/>
      <c r="X2" s="3"/>
      <c r="Y2" s="3"/>
    </row>
    <row r="3" spans="1:28" x14ac:dyDescent="0.3">
      <c r="A3" s="1">
        <f ca="1">DATE(YEAR(A2),1,1)</f>
        <v>46023</v>
      </c>
      <c r="B3">
        <f ca="1">IF(B2=12,1,B2+1)</f>
        <v>7</v>
      </c>
      <c r="C3" s="2">
        <f t="shared" ref="C3:C24" ca="1" si="0">IF(B2=12,YEAR($A$4),IF(YEAR($A$3)&lt;&gt;C2,YEAR($A$4),C2))</f>
        <v>2026</v>
      </c>
      <c r="D3" s="2"/>
      <c r="E3" s="1">
        <f t="shared" ref="E3:E21" ca="1" si="1">IF($D$2=1,F3,DATE(C3,B3,1+((3-(4&gt;=WEEKDAY(DATE(C3,B3,1))))*7)+(4-WEEKDAY(DATE(C3,B3,1)))))</f>
        <v>46218</v>
      </c>
      <c r="F3" s="1">
        <f ca="1">DATE(C4,B4,1+((3-(4&gt;=WEEKDAY(DATE(C4,B4,1))))*7)+(4-WEEKDAY(DATE(C4,B4,1))))</f>
        <v>46253</v>
      </c>
      <c r="G3">
        <f t="shared" ref="G3:G23" ca="1" si="2">DAY(E3)</f>
        <v>15</v>
      </c>
      <c r="H3">
        <f t="shared" ref="H3:H23" ca="1" si="3">MONTH(E3)</f>
        <v>7</v>
      </c>
      <c r="I3" t="str">
        <f t="shared" ref="I3:I23" ca="1" si="4">IF(H3=1,"F",IF(H3=2,"G",IF(H3=3,"H",IF(H3=4,"J",IF(H3=5,"K",IF(H3=6,"M",IF(H3=7,"N",IF(H3=8,"Q",IF(H3=9,"U",IF(H3=10,"V",IF(H3=11,"X",IF(H3=12,"Z"))))))))))))</f>
        <v>N</v>
      </c>
      <c r="J3" t="str">
        <f t="shared" ref="J3:J23" ca="1" si="5">RIGHT(YEAR(E3),2)</f>
        <v>26</v>
      </c>
      <c r="K3" s="1" t="str">
        <f t="shared" ref="K3:K23" si="6">$D$32</f>
        <v>CADD</v>
      </c>
      <c r="L3" t="str">
        <f t="shared" ref="L3:L23" ca="1" si="7">K3&amp;G3&amp;I3&amp;J3</f>
        <v>CADD15N26</v>
      </c>
      <c r="M3" s="3" t="str">
        <f ca="1">IFERROR(_xll.CQGXLContractData(L3, "Bid"),"")</f>
        <v/>
      </c>
      <c r="N3" s="3" t="str">
        <f ca="1">IFERROR(_xll.CQGXLContractData(L3, "Ask"),"")</f>
        <v/>
      </c>
      <c r="O3" s="3">
        <f ca="1">IFERROR(_xll.CQGXLContractData(L3, "Settlement"),"")</f>
        <v>13633.24</v>
      </c>
      <c r="P3" s="3">
        <f ca="1">IFERROR(_xll.CQGXLContractData(L3, "Y_Settlement"),"")</f>
        <v>13633.24</v>
      </c>
      <c r="Q3" s="5" t="str">
        <f ca="1">IFERROR(_xll.CQGXLContractData(L3, "T_Settlement"),"")</f>
        <v/>
      </c>
      <c r="R3" t="str">
        <f ca="1">IFERROR(_xll.CQGXLContractData(L3, "LongDescription"),"")</f>
        <v>LME Copper: July 2026</v>
      </c>
      <c r="S3" s="3"/>
      <c r="U3" s="3"/>
      <c r="X3" s="3"/>
      <c r="Y3" s="3"/>
    </row>
    <row r="4" spans="1:28" x14ac:dyDescent="0.3">
      <c r="A4" s="1">
        <f ca="1">DATE(YEAR(A2)+1,1,1)</f>
        <v>46388</v>
      </c>
      <c r="B4">
        <f t="shared" ref="B4:B24" ca="1" si="8">IF(B3=12,1,B3+1)</f>
        <v>8</v>
      </c>
      <c r="C4" s="2">
        <f t="shared" ca="1" si="0"/>
        <v>2026</v>
      </c>
      <c r="D4" s="2"/>
      <c r="E4" s="1">
        <f t="shared" ca="1" si="1"/>
        <v>46253</v>
      </c>
      <c r="F4" s="1">
        <f t="shared" ref="F4:F21" ca="1" si="9">DATE(C5,B5,1+((3-(4&gt;=WEEKDAY(DATE(C5,B5,1))))*7)+(4-WEEKDAY(DATE(C5,B5,1))))</f>
        <v>46281</v>
      </c>
      <c r="G4">
        <f t="shared" ca="1" si="2"/>
        <v>19</v>
      </c>
      <c r="H4">
        <f t="shared" ca="1" si="3"/>
        <v>8</v>
      </c>
      <c r="I4" t="str">
        <f t="shared" ca="1" si="4"/>
        <v>Q</v>
      </c>
      <c r="J4" t="str">
        <f t="shared" ca="1" si="5"/>
        <v>26</v>
      </c>
      <c r="K4" s="1" t="str">
        <f t="shared" si="6"/>
        <v>CADD</v>
      </c>
      <c r="L4" t="str">
        <f t="shared" ca="1" si="7"/>
        <v>CADD19Q26</v>
      </c>
      <c r="M4" s="3" t="str">
        <f ca="1">IFERROR(_xll.CQGXLContractData(L4, "Bid"),"")</f>
        <v/>
      </c>
      <c r="N4" s="3" t="str">
        <f ca="1">IFERROR(_xll.CQGXLContractData(L4, "Ask"),"")</f>
        <v/>
      </c>
      <c r="O4" s="3">
        <f ca="1">IFERROR(_xll.CQGXLContractData(L4, "Settlement"),"")</f>
        <v>13638.86</v>
      </c>
      <c r="P4" s="3">
        <f ca="1">IFERROR(_xll.CQGXLContractData(L4, "Y_Settlement"),"")</f>
        <v>13638.86</v>
      </c>
      <c r="Q4" s="5" t="str">
        <f ca="1">IFERROR(_xll.CQGXLContractData(L4, "T_Settlement"),"")</f>
        <v/>
      </c>
      <c r="R4" t="str">
        <f ca="1">IFERROR(_xll.CQGXLContractData(L4, "LongDescription"),"")</f>
        <v>LME Copper: August 2026</v>
      </c>
      <c r="S4" s="3"/>
      <c r="U4" s="3"/>
      <c r="X4" s="3"/>
      <c r="Y4" s="3"/>
    </row>
    <row r="5" spans="1:28" x14ac:dyDescent="0.3">
      <c r="B5">
        <f t="shared" ca="1" si="8"/>
        <v>9</v>
      </c>
      <c r="C5" s="2">
        <f t="shared" ca="1" si="0"/>
        <v>2026</v>
      </c>
      <c r="D5" s="2"/>
      <c r="E5" s="1">
        <f t="shared" ca="1" si="1"/>
        <v>46281</v>
      </c>
      <c r="F5" s="1">
        <f t="shared" ca="1" si="9"/>
        <v>46316</v>
      </c>
      <c r="G5">
        <f t="shared" ca="1" si="2"/>
        <v>16</v>
      </c>
      <c r="H5">
        <f t="shared" ca="1" si="3"/>
        <v>9</v>
      </c>
      <c r="I5" t="str">
        <f t="shared" ca="1" si="4"/>
        <v>U</v>
      </c>
      <c r="J5" t="str">
        <f t="shared" ca="1" si="5"/>
        <v>26</v>
      </c>
      <c r="K5" s="1" t="str">
        <f t="shared" si="6"/>
        <v>CADD</v>
      </c>
      <c r="L5" t="str">
        <f t="shared" ca="1" si="7"/>
        <v>CADD16U26</v>
      </c>
      <c r="M5" s="3" t="str">
        <f ca="1">IFERROR(_xll.CQGXLContractData(L5, "Bid"),"")</f>
        <v/>
      </c>
      <c r="N5" s="3" t="str">
        <f ca="1">IFERROR(_xll.CQGXLContractData(L5, "Ask"),"")</f>
        <v/>
      </c>
      <c r="O5" s="3">
        <f ca="1">IFERROR(_xll.CQGXLContractData(L5, "Settlement"),"")</f>
        <v>13635.94</v>
      </c>
      <c r="P5" s="3">
        <f ca="1">IFERROR(_xll.CQGXLContractData(L5, "Y_Settlement"),"")</f>
        <v>13635.94</v>
      </c>
      <c r="Q5" s="5" t="str">
        <f ca="1">IFERROR(_xll.CQGXLContractData(L5, "T_Settlement"),"")</f>
        <v/>
      </c>
      <c r="R5" t="str">
        <f ca="1">IFERROR(_xll.CQGXLContractData(L5, "LongDescription"),"")</f>
        <v>LME Copper: September 2026</v>
      </c>
      <c r="S5" s="3"/>
      <c r="U5" s="3"/>
      <c r="X5" s="3"/>
      <c r="Y5" s="3"/>
    </row>
    <row r="6" spans="1:28" x14ac:dyDescent="0.3">
      <c r="B6">
        <f t="shared" ca="1" si="8"/>
        <v>10</v>
      </c>
      <c r="C6" s="2">
        <f t="shared" ca="1" si="0"/>
        <v>2026</v>
      </c>
      <c r="D6" s="2"/>
      <c r="E6" s="1">
        <f t="shared" ca="1" si="1"/>
        <v>46316</v>
      </c>
      <c r="F6" s="1">
        <f t="shared" ca="1" si="9"/>
        <v>46344</v>
      </c>
      <c r="G6">
        <f t="shared" ca="1" si="2"/>
        <v>21</v>
      </c>
      <c r="H6">
        <f t="shared" ca="1" si="3"/>
        <v>10</v>
      </c>
      <c r="I6" t="str">
        <f t="shared" ca="1" si="4"/>
        <v>V</v>
      </c>
      <c r="J6" t="str">
        <f t="shared" ca="1" si="5"/>
        <v>26</v>
      </c>
      <c r="K6" s="1" t="str">
        <f t="shared" si="6"/>
        <v>CADD</v>
      </c>
      <c r="L6" t="str">
        <f t="shared" ca="1" si="7"/>
        <v>CADD21V26</v>
      </c>
      <c r="M6" s="3" t="str">
        <f ca="1">IFERROR(_xll.CQGXLContractData(L6, "Bid"),"")</f>
        <v/>
      </c>
      <c r="N6" s="3" t="str">
        <f ca="1">IFERROR(_xll.CQGXLContractData(L6, "Ask"),"")</f>
        <v/>
      </c>
      <c r="O6" s="3">
        <f ca="1">IFERROR(_xll.CQGXLContractData(L6, "Settlement"),"")</f>
        <v>13634.44</v>
      </c>
      <c r="P6" s="3">
        <f ca="1">IFERROR(_xll.CQGXLContractData(L6, "Y_Settlement"),"")</f>
        <v>13634.44</v>
      </c>
      <c r="Q6" s="5" t="str">
        <f ca="1">IFERROR(_xll.CQGXLContractData(L6, "T_Settlement"),"")</f>
        <v/>
      </c>
      <c r="R6" t="str">
        <f ca="1">IFERROR(_xll.CQGXLContractData(L6, "LongDescription"),"")</f>
        <v>LME Copper: October 2026</v>
      </c>
      <c r="S6" s="3"/>
      <c r="U6" s="3"/>
      <c r="X6" s="3"/>
      <c r="Y6" s="3"/>
    </row>
    <row r="7" spans="1:28" x14ac:dyDescent="0.3">
      <c r="B7">
        <f t="shared" ca="1" si="8"/>
        <v>11</v>
      </c>
      <c r="C7" s="2">
        <f t="shared" ca="1" si="0"/>
        <v>2026</v>
      </c>
      <c r="D7" s="2"/>
      <c r="E7" s="1">
        <f t="shared" ca="1" si="1"/>
        <v>46344</v>
      </c>
      <c r="F7" s="1">
        <f t="shared" ca="1" si="9"/>
        <v>46372</v>
      </c>
      <c r="G7">
        <f t="shared" ca="1" si="2"/>
        <v>18</v>
      </c>
      <c r="H7">
        <f t="shared" ca="1" si="3"/>
        <v>11</v>
      </c>
      <c r="I7" t="str">
        <f t="shared" ca="1" si="4"/>
        <v>X</v>
      </c>
      <c r="J7" t="str">
        <f t="shared" ca="1" si="5"/>
        <v>26</v>
      </c>
      <c r="K7" s="1" t="str">
        <f t="shared" si="6"/>
        <v>CADD</v>
      </c>
      <c r="L7" t="str">
        <f t="shared" ca="1" si="7"/>
        <v>CADD18X26</v>
      </c>
      <c r="M7" s="3" t="str">
        <f ca="1">IFERROR(_xll.CQGXLContractData(L7, "Bid"),"")</f>
        <v/>
      </c>
      <c r="N7" s="3" t="str">
        <f ca="1">IFERROR(_xll.CQGXLContractData(L7, "Ask"),"")</f>
        <v/>
      </c>
      <c r="O7" s="3">
        <f ca="1">IFERROR(_xll.CQGXLContractData(L7, "Settlement"),"")</f>
        <v>13633.5</v>
      </c>
      <c r="P7" s="3">
        <f ca="1">IFERROR(_xll.CQGXLContractData(L7, "Y_Settlement"),"")</f>
        <v>13633.5</v>
      </c>
      <c r="Q7" s="5" t="str">
        <f ca="1">IFERROR(_xll.CQGXLContractData(L7, "T_Settlement"),"")</f>
        <v/>
      </c>
      <c r="R7" t="str">
        <f ca="1">IFERROR(_xll.CQGXLContractData(L7, "LongDescription"),"")</f>
        <v>LME Copper: November 2026</v>
      </c>
      <c r="S7" s="3"/>
      <c r="U7" s="3"/>
      <c r="X7" s="3"/>
      <c r="Y7" s="3"/>
      <c r="AB7" s="4"/>
    </row>
    <row r="8" spans="1:28" x14ac:dyDescent="0.3">
      <c r="B8">
        <f t="shared" ca="1" si="8"/>
        <v>12</v>
      </c>
      <c r="C8" s="2">
        <f t="shared" ca="1" si="0"/>
        <v>2026</v>
      </c>
      <c r="D8" s="2"/>
      <c r="E8" s="1">
        <f t="shared" ca="1" si="1"/>
        <v>46372</v>
      </c>
      <c r="F8" s="1">
        <f t="shared" ca="1" si="9"/>
        <v>46407</v>
      </c>
      <c r="G8">
        <f t="shared" ca="1" si="2"/>
        <v>16</v>
      </c>
      <c r="H8">
        <f t="shared" ca="1" si="3"/>
        <v>12</v>
      </c>
      <c r="I8" t="str">
        <f t="shared" ca="1" si="4"/>
        <v>Z</v>
      </c>
      <c r="J8" t="str">
        <f t="shared" ca="1" si="5"/>
        <v>26</v>
      </c>
      <c r="K8" s="1" t="str">
        <f t="shared" si="6"/>
        <v>CADD</v>
      </c>
      <c r="L8" t="str">
        <f t="shared" ca="1" si="7"/>
        <v>CADD16Z26</v>
      </c>
      <c r="M8" s="3" t="str">
        <f ca="1">IFERROR(_xll.CQGXLContractData(L8, "Bid"),"")</f>
        <v/>
      </c>
      <c r="N8" s="3" t="str">
        <f ca="1">IFERROR(_xll.CQGXLContractData(L8, "Ask"),"")</f>
        <v/>
      </c>
      <c r="O8" s="3">
        <f ca="1">IFERROR(_xll.CQGXLContractData(L8, "Settlement"),"")</f>
        <v>13631</v>
      </c>
      <c r="P8" s="3">
        <f ca="1">IFERROR(_xll.CQGXLContractData(L8, "Y_Settlement"),"")</f>
        <v>13631</v>
      </c>
      <c r="Q8" s="5" t="str">
        <f ca="1">IFERROR(_xll.CQGXLContractData(L8, "T_Settlement"),"")</f>
        <v/>
      </c>
      <c r="R8" t="str">
        <f ca="1">IFERROR(_xll.CQGXLContractData(L8, "LongDescription"),"")</f>
        <v>LME Copper: December 2026</v>
      </c>
      <c r="S8" s="3"/>
      <c r="U8" s="3"/>
      <c r="X8" s="3"/>
      <c r="Y8" s="3"/>
      <c r="AB8" s="4"/>
    </row>
    <row r="9" spans="1:28" x14ac:dyDescent="0.3">
      <c r="B9">
        <f t="shared" ca="1" si="8"/>
        <v>1</v>
      </c>
      <c r="C9" s="2">
        <f t="shared" ca="1" si="0"/>
        <v>2027</v>
      </c>
      <c r="D9" s="2"/>
      <c r="E9" s="1">
        <f t="shared" ca="1" si="1"/>
        <v>46407</v>
      </c>
      <c r="F9" s="1">
        <f t="shared" ca="1" si="9"/>
        <v>46435</v>
      </c>
      <c r="G9">
        <f t="shared" ca="1" si="2"/>
        <v>20</v>
      </c>
      <c r="H9">
        <f t="shared" ca="1" si="3"/>
        <v>1</v>
      </c>
      <c r="I9" t="str">
        <f t="shared" ca="1" si="4"/>
        <v>F</v>
      </c>
      <c r="J9" t="str">
        <f t="shared" ca="1" si="5"/>
        <v>27</v>
      </c>
      <c r="K9" s="1" t="str">
        <f t="shared" si="6"/>
        <v>CADD</v>
      </c>
      <c r="L9" t="str">
        <f t="shared" ca="1" si="7"/>
        <v>CADD20F27</v>
      </c>
      <c r="M9" s="3" t="str">
        <f ca="1">IFERROR(_xll.CQGXLContractData(L9, "Bid"),"")</f>
        <v/>
      </c>
      <c r="N9" s="3" t="str">
        <f ca="1">IFERROR(_xll.CQGXLContractData(L9, "Ask"),"")</f>
        <v/>
      </c>
      <c r="O9" s="3">
        <f ca="1">IFERROR(_xll.CQGXLContractData(L9, "Settlement"),"")</f>
        <v>13629</v>
      </c>
      <c r="P9" s="3">
        <f ca="1">IFERROR(_xll.CQGXLContractData(L9, "Y_Settlement"),"")</f>
        <v>13629</v>
      </c>
      <c r="Q9" s="5" t="str">
        <f ca="1">IFERROR(_xll.CQGXLContractData(L9, "T_Settlement"),"")</f>
        <v/>
      </c>
      <c r="R9" t="str">
        <f ca="1">IFERROR(_xll.CQGXLContractData(L9, "LongDescription"),"")</f>
        <v>LME Copper: January 2027</v>
      </c>
      <c r="S9" s="3"/>
      <c r="U9" s="3"/>
      <c r="X9" s="3"/>
      <c r="Y9" s="3"/>
      <c r="AB9" s="4"/>
    </row>
    <row r="10" spans="1:28" x14ac:dyDescent="0.3">
      <c r="B10">
        <f t="shared" ca="1" si="8"/>
        <v>2</v>
      </c>
      <c r="C10" s="2">
        <f t="shared" ca="1" si="0"/>
        <v>2027</v>
      </c>
      <c r="D10" s="2"/>
      <c r="E10" s="1">
        <f t="shared" ca="1" si="1"/>
        <v>46435</v>
      </c>
      <c r="F10" s="1">
        <f t="shared" ca="1" si="9"/>
        <v>46463</v>
      </c>
      <c r="G10">
        <f t="shared" ca="1" si="2"/>
        <v>17</v>
      </c>
      <c r="H10">
        <f t="shared" ca="1" si="3"/>
        <v>2</v>
      </c>
      <c r="I10" t="str">
        <f t="shared" ca="1" si="4"/>
        <v>G</v>
      </c>
      <c r="J10" t="str">
        <f t="shared" ca="1" si="5"/>
        <v>27</v>
      </c>
      <c r="K10" s="1" t="str">
        <f t="shared" si="6"/>
        <v>CADD</v>
      </c>
      <c r="L10" t="str">
        <f t="shared" ca="1" si="7"/>
        <v>CADD17G27</v>
      </c>
      <c r="M10" s="3" t="str">
        <f ca="1">IFERROR(_xll.CQGXLContractData(L10, "Bid"),"")</f>
        <v/>
      </c>
      <c r="N10" s="3" t="str">
        <f ca="1">IFERROR(_xll.CQGXLContractData(L10, "Ask"),"")</f>
        <v/>
      </c>
      <c r="O10" s="3">
        <f ca="1">IFERROR(_xll.CQGXLContractData(L10, "Settlement"),"")</f>
        <v>13629</v>
      </c>
      <c r="P10" s="3">
        <f ca="1">IFERROR(_xll.CQGXLContractData(L10, "Y_Settlement"),"")</f>
        <v>13629</v>
      </c>
      <c r="Q10" s="5" t="str">
        <f ca="1">IFERROR(_xll.CQGXLContractData(L10, "T_Settlement"),"")</f>
        <v/>
      </c>
      <c r="R10" t="str">
        <f ca="1">IFERROR(_xll.CQGXLContractData(L10, "LongDescription"),"")</f>
        <v>LME Copper: February 2027</v>
      </c>
      <c r="S10" s="3"/>
      <c r="U10" s="3"/>
      <c r="X10" s="3"/>
      <c r="Y10" s="3"/>
      <c r="AB10" s="4"/>
    </row>
    <row r="11" spans="1:28" x14ac:dyDescent="0.3">
      <c r="B11">
        <f t="shared" ca="1" si="8"/>
        <v>3</v>
      </c>
      <c r="C11" s="2">
        <f t="shared" ca="1" si="0"/>
        <v>2027</v>
      </c>
      <c r="D11" s="2"/>
      <c r="E11" s="1">
        <f t="shared" ca="1" si="1"/>
        <v>46463</v>
      </c>
      <c r="F11" s="1">
        <f t="shared" ca="1" si="9"/>
        <v>46498</v>
      </c>
      <c r="G11">
        <f t="shared" ca="1" si="2"/>
        <v>17</v>
      </c>
      <c r="H11">
        <f t="shared" ca="1" si="3"/>
        <v>3</v>
      </c>
      <c r="I11" t="str">
        <f t="shared" ca="1" si="4"/>
        <v>H</v>
      </c>
      <c r="J11" t="str">
        <f t="shared" ca="1" si="5"/>
        <v>27</v>
      </c>
      <c r="K11" s="1" t="str">
        <f t="shared" si="6"/>
        <v>CADD</v>
      </c>
      <c r="L11" t="str">
        <f t="shared" ca="1" si="7"/>
        <v>CADD17H27</v>
      </c>
      <c r="M11" s="3" t="str">
        <f ca="1">IFERROR(_xll.CQGXLContractData(L11, "Bid"),"")</f>
        <v/>
      </c>
      <c r="N11" s="3" t="str">
        <f ca="1">IFERROR(_xll.CQGXLContractData(L11, "Ask"),"")</f>
        <v/>
      </c>
      <c r="O11" s="3">
        <f ca="1">IFERROR(_xll.CQGXLContractData(L11, "Settlement"),"")</f>
        <v>13628.75</v>
      </c>
      <c r="P11" s="3">
        <f ca="1">IFERROR(_xll.CQGXLContractData(L11, "Y_Settlement"),"")</f>
        <v>13628.75</v>
      </c>
      <c r="Q11" s="5" t="str">
        <f ca="1">IFERROR(_xll.CQGXLContractData(L11, "T_Settlement"),"")</f>
        <v/>
      </c>
      <c r="R11" t="str">
        <f ca="1">IFERROR(_xll.CQGXLContractData(L11, "LongDescription"),"")</f>
        <v>LME Copper: March 2027</v>
      </c>
      <c r="S11" s="3"/>
      <c r="U11" s="3"/>
      <c r="X11" s="3"/>
      <c r="Y11" s="3"/>
      <c r="AB11" s="4"/>
    </row>
    <row r="12" spans="1:28" x14ac:dyDescent="0.3">
      <c r="B12">
        <f t="shared" ca="1" si="8"/>
        <v>4</v>
      </c>
      <c r="C12" s="2">
        <f t="shared" ca="1" si="0"/>
        <v>2027</v>
      </c>
      <c r="D12" s="2"/>
      <c r="E12" s="1">
        <f t="shared" ca="1" si="1"/>
        <v>46498</v>
      </c>
      <c r="F12" s="1">
        <f t="shared" ca="1" si="9"/>
        <v>46526</v>
      </c>
      <c r="G12">
        <f t="shared" ca="1" si="2"/>
        <v>21</v>
      </c>
      <c r="H12">
        <f t="shared" ca="1" si="3"/>
        <v>4</v>
      </c>
      <c r="I12" t="str">
        <f t="shared" ca="1" si="4"/>
        <v>J</v>
      </c>
      <c r="J12" t="str">
        <f t="shared" ca="1" si="5"/>
        <v>27</v>
      </c>
      <c r="K12" s="1" t="str">
        <f t="shared" si="6"/>
        <v>CADD</v>
      </c>
      <c r="L12" t="str">
        <f t="shared" ca="1" si="7"/>
        <v>CADD21J27</v>
      </c>
      <c r="M12" s="3" t="str">
        <f ca="1">IFERROR(_xll.CQGXLContractData(L12, "Bid"),"")</f>
        <v/>
      </c>
      <c r="N12" s="3" t="str">
        <f ca="1">IFERROR(_xll.CQGXLContractData(L12, "Ask"),"")</f>
        <v/>
      </c>
      <c r="O12" s="3">
        <f ca="1">IFERROR(_xll.CQGXLContractData(L12, "Settlement"),"")</f>
        <v>13631</v>
      </c>
      <c r="P12" s="3">
        <f ca="1">IFERROR(_xll.CQGXLContractData(L12, "Y_Settlement"),"")</f>
        <v>13631</v>
      </c>
      <c r="Q12" s="5" t="str">
        <f ca="1">IFERROR(_xll.CQGXLContractData(L12, "T_Settlement"),"")</f>
        <v/>
      </c>
      <c r="R12" t="str">
        <f ca="1">IFERROR(_xll.CQGXLContractData(L12, "LongDescription"),"")</f>
        <v>LME Copper: April 2027</v>
      </c>
      <c r="S12" s="3"/>
      <c r="U12" s="3"/>
      <c r="X12" s="3"/>
      <c r="Y12" s="3"/>
    </row>
    <row r="13" spans="1:28" x14ac:dyDescent="0.3">
      <c r="B13">
        <f t="shared" ca="1" si="8"/>
        <v>5</v>
      </c>
      <c r="C13" s="2">
        <f t="shared" ca="1" si="0"/>
        <v>2027</v>
      </c>
      <c r="D13" s="2"/>
      <c r="E13" s="1">
        <f ca="1">IF($D$2=1,F13,DATE(C13,B13,1+((3-(4&gt;=WEEKDAY(DATE(C13,B13,1))))*7)+(4-WEEKDAY(DATE(C13,B13,1)))))</f>
        <v>46526</v>
      </c>
      <c r="F13" s="1">
        <f t="shared" ca="1" si="9"/>
        <v>46554</v>
      </c>
      <c r="G13">
        <f t="shared" ca="1" si="2"/>
        <v>19</v>
      </c>
      <c r="H13">
        <f t="shared" ca="1" si="3"/>
        <v>5</v>
      </c>
      <c r="I13" t="str">
        <f t="shared" ca="1" si="4"/>
        <v>K</v>
      </c>
      <c r="J13" t="str">
        <f t="shared" ca="1" si="5"/>
        <v>27</v>
      </c>
      <c r="K13" s="1" t="str">
        <f t="shared" si="6"/>
        <v>CADD</v>
      </c>
      <c r="L13" t="str">
        <f t="shared" ca="1" si="7"/>
        <v>CADD19K27</v>
      </c>
      <c r="M13" s="3" t="str">
        <f ca="1">IFERROR(_xll.CQGXLContractData(L13, "Bid"),"")</f>
        <v/>
      </c>
      <c r="N13" s="3" t="str">
        <f ca="1">IFERROR(_xll.CQGXLContractData(L13, "Ask"),"")</f>
        <v/>
      </c>
      <c r="O13" s="3">
        <f ca="1">IFERROR(_xll.CQGXLContractData(L13, "Settlement"),"")</f>
        <v>13633</v>
      </c>
      <c r="P13" s="3">
        <f ca="1">IFERROR(_xll.CQGXLContractData(L13, "Y_Settlement"),"")</f>
        <v>13633</v>
      </c>
      <c r="Q13" s="5" t="str">
        <f ca="1">IFERROR(_xll.CQGXLContractData(L13, "T_Settlement"),"")</f>
        <v/>
      </c>
      <c r="R13" t="str">
        <f ca="1">IFERROR(_xll.CQGXLContractData(L13, "LongDescription"),"")</f>
        <v>LME Copper: May 2027</v>
      </c>
      <c r="S13" s="3"/>
      <c r="U13" s="3"/>
      <c r="X13" s="3"/>
      <c r="Y13" s="3"/>
    </row>
    <row r="14" spans="1:28" x14ac:dyDescent="0.3">
      <c r="B14">
        <f t="shared" ca="1" si="8"/>
        <v>6</v>
      </c>
      <c r="C14" s="2">
        <f t="shared" ca="1" si="0"/>
        <v>2027</v>
      </c>
      <c r="D14" s="2"/>
      <c r="E14" s="1">
        <f ca="1">IF($D$2=1,F14,DATE(C14,B14,1+((3-(4&gt;=WEEKDAY(DATE(C14,B14,1))))*7)+(4-WEEKDAY(DATE(C14,B14,1)))))</f>
        <v>46554</v>
      </c>
      <c r="F14" s="1">
        <f t="shared" ca="1" si="9"/>
        <v>46589</v>
      </c>
      <c r="G14">
        <f t="shared" ca="1" si="2"/>
        <v>16</v>
      </c>
      <c r="H14">
        <f t="shared" ca="1" si="3"/>
        <v>6</v>
      </c>
      <c r="I14" t="str">
        <f t="shared" ca="1" si="4"/>
        <v>M</v>
      </c>
      <c r="J14" t="str">
        <f t="shared" ca="1" si="5"/>
        <v>27</v>
      </c>
      <c r="K14" s="1" t="str">
        <f t="shared" si="6"/>
        <v>CADD</v>
      </c>
      <c r="L14" t="str">
        <f t="shared" ca="1" si="7"/>
        <v>CADD16M27</v>
      </c>
      <c r="M14" s="3" t="str">
        <f ca="1">IFERROR(_xll.CQGXLContractData(L14, "Bid"),"")</f>
        <v/>
      </c>
      <c r="N14" s="3" t="str">
        <f ca="1">IFERROR(_xll.CQGXLContractData(L14, "Ask"),"")</f>
        <v/>
      </c>
      <c r="O14" s="3">
        <f ca="1">IFERROR(_xll.CQGXLContractData(L14, "Settlement"),"")</f>
        <v>13633.75</v>
      </c>
      <c r="P14" s="3">
        <f ca="1">IFERROR(_xll.CQGXLContractData(L14, "Y_Settlement"),"")</f>
        <v>13633.75</v>
      </c>
      <c r="Q14" s="5" t="str">
        <f ca="1">IFERROR(_xll.CQGXLContractData(L14, "T_Settlement"),"")</f>
        <v/>
      </c>
      <c r="R14" t="str">
        <f ca="1">IFERROR(_xll.CQGXLContractData(L14, "LongDescription"),"")</f>
        <v>LME Copper: June 2027</v>
      </c>
      <c r="S14" s="3"/>
      <c r="U14" s="3"/>
    </row>
    <row r="15" spans="1:28" x14ac:dyDescent="0.3">
      <c r="B15">
        <f t="shared" ca="1" si="8"/>
        <v>7</v>
      </c>
      <c r="C15" s="2">
        <f t="shared" ca="1" si="0"/>
        <v>2027</v>
      </c>
      <c r="D15" s="2"/>
      <c r="E15" s="1">
        <f t="shared" ca="1" si="1"/>
        <v>46589</v>
      </c>
      <c r="F15" s="1">
        <f t="shared" ca="1" si="9"/>
        <v>46617</v>
      </c>
      <c r="G15">
        <f t="shared" ca="1" si="2"/>
        <v>21</v>
      </c>
      <c r="H15">
        <f t="shared" ca="1" si="3"/>
        <v>7</v>
      </c>
      <c r="I15" t="str">
        <f t="shared" ca="1" si="4"/>
        <v>N</v>
      </c>
      <c r="J15" t="str">
        <f t="shared" ca="1" si="5"/>
        <v>27</v>
      </c>
      <c r="K15" s="1" t="str">
        <f t="shared" si="6"/>
        <v>CADD</v>
      </c>
      <c r="L15" t="str">
        <f t="shared" ca="1" si="7"/>
        <v>CADD21N27</v>
      </c>
      <c r="M15" s="3" t="str">
        <f ca="1">IFERROR(_xll.CQGXLContractData(L15, "Bid"),"")</f>
        <v/>
      </c>
      <c r="N15" s="3" t="str">
        <f ca="1">IFERROR(_xll.CQGXLContractData(L15, "Ask"),"")</f>
        <v/>
      </c>
      <c r="O15" s="3">
        <f ca="1">IFERROR(_xll.CQGXLContractData(L15, "Settlement"),"")</f>
        <v>13634.5</v>
      </c>
      <c r="P15" s="3">
        <f ca="1">IFERROR(_xll.CQGXLContractData(L15, "Y_Settlement"),"")</f>
        <v>13634.5</v>
      </c>
      <c r="Q15" s="5" t="str">
        <f ca="1">IFERROR(_xll.CQGXLContractData(L15, "T_Settlement"),"")</f>
        <v/>
      </c>
      <c r="R15" t="str">
        <f ca="1">IFERROR(_xll.CQGXLContractData(L15, "LongDescription"),"")</f>
        <v>LME Copper: July 2027</v>
      </c>
      <c r="S15" s="3"/>
      <c r="U15" s="3"/>
    </row>
    <row r="16" spans="1:28" x14ac:dyDescent="0.3">
      <c r="B16">
        <f t="shared" ca="1" si="8"/>
        <v>8</v>
      </c>
      <c r="C16" s="2">
        <f t="shared" ca="1" si="0"/>
        <v>2027</v>
      </c>
      <c r="D16" s="2"/>
      <c r="E16" s="1">
        <f t="shared" ca="1" si="1"/>
        <v>46617</v>
      </c>
      <c r="F16" s="1">
        <f t="shared" ca="1" si="9"/>
        <v>46645</v>
      </c>
      <c r="G16">
        <f t="shared" ca="1" si="2"/>
        <v>18</v>
      </c>
      <c r="H16">
        <f t="shared" ca="1" si="3"/>
        <v>8</v>
      </c>
      <c r="I16" t="str">
        <f t="shared" ca="1" si="4"/>
        <v>Q</v>
      </c>
      <c r="J16" t="str">
        <f t="shared" ca="1" si="5"/>
        <v>27</v>
      </c>
      <c r="K16" s="1" t="str">
        <f t="shared" si="6"/>
        <v>CADD</v>
      </c>
      <c r="L16" t="str">
        <f t="shared" ca="1" si="7"/>
        <v>CADD18Q27</v>
      </c>
      <c r="M16" s="3" t="str">
        <f ca="1">IFERROR(_xll.CQGXLContractData(L16, "Bid"),"")</f>
        <v/>
      </c>
      <c r="N16" s="3" t="str">
        <f ca="1">IFERROR(_xll.CQGXLContractData(L16, "Ask"),"")</f>
        <v/>
      </c>
      <c r="O16" s="3">
        <f ca="1">IFERROR(_xll.CQGXLContractData(L16, "Settlement"),"")</f>
        <v>13635</v>
      </c>
      <c r="P16" s="3">
        <f ca="1">IFERROR(_xll.CQGXLContractData(L16, "Y_Settlement"),"")</f>
        <v>13635</v>
      </c>
      <c r="Q16" s="5" t="str">
        <f ca="1">IFERROR(_xll.CQGXLContractData(L16, "T_Settlement"),"")</f>
        <v/>
      </c>
      <c r="R16" t="str">
        <f ca="1">IFERROR(_xll.CQGXLContractData(L16, "LongDescription"),"")</f>
        <v>LME Copper: August 2027</v>
      </c>
      <c r="S16" s="3"/>
      <c r="U16" s="3"/>
    </row>
    <row r="17" spans="2:21" x14ac:dyDescent="0.3">
      <c r="B17">
        <f t="shared" ca="1" si="8"/>
        <v>9</v>
      </c>
      <c r="C17" s="2">
        <f t="shared" ca="1" si="0"/>
        <v>2027</v>
      </c>
      <c r="D17" s="2"/>
      <c r="E17" s="1">
        <f t="shared" ca="1" si="1"/>
        <v>46645</v>
      </c>
      <c r="F17" s="1">
        <f t="shared" ca="1" si="9"/>
        <v>46680</v>
      </c>
      <c r="G17">
        <f t="shared" ca="1" si="2"/>
        <v>15</v>
      </c>
      <c r="H17">
        <f t="shared" ca="1" si="3"/>
        <v>9</v>
      </c>
      <c r="I17" t="str">
        <f t="shared" ca="1" si="4"/>
        <v>U</v>
      </c>
      <c r="J17" t="str">
        <f t="shared" ca="1" si="5"/>
        <v>27</v>
      </c>
      <c r="K17" s="1" t="str">
        <f t="shared" si="6"/>
        <v>CADD</v>
      </c>
      <c r="L17" t="str">
        <f t="shared" ca="1" si="7"/>
        <v>CADD15U27</v>
      </c>
      <c r="M17" s="3" t="str">
        <f ca="1">IFERROR(_xll.CQGXLContractData(L17, "Bid"),"")</f>
        <v/>
      </c>
      <c r="N17" s="3" t="str">
        <f ca="1">IFERROR(_xll.CQGXLContractData(L17, "Ask"),"")</f>
        <v/>
      </c>
      <c r="O17" s="3">
        <f ca="1">IFERROR(_xll.CQGXLContractData(L17, "Settlement"),"")</f>
        <v>13632.75</v>
      </c>
      <c r="P17" s="3">
        <f ca="1">IFERROR(_xll.CQGXLContractData(L17, "Y_Settlement"),"")</f>
        <v>13632.75</v>
      </c>
      <c r="Q17" s="5" t="str">
        <f ca="1">IFERROR(_xll.CQGXLContractData(L17, "T_Settlement"),"")</f>
        <v/>
      </c>
      <c r="R17" t="str">
        <f ca="1">IFERROR(_xll.CQGXLContractData(L17, "LongDescription"),"")</f>
        <v>LME Copper: September 2027</v>
      </c>
      <c r="S17" s="3"/>
      <c r="U17" s="3"/>
    </row>
    <row r="18" spans="2:21" x14ac:dyDescent="0.3">
      <c r="B18">
        <f t="shared" ca="1" si="8"/>
        <v>10</v>
      </c>
      <c r="C18" s="2">
        <f t="shared" ca="1" si="0"/>
        <v>2027</v>
      </c>
      <c r="D18" s="2"/>
      <c r="E18" s="1">
        <f t="shared" ca="1" si="1"/>
        <v>46680</v>
      </c>
      <c r="F18" s="1">
        <f t="shared" ca="1" si="9"/>
        <v>46708</v>
      </c>
      <c r="G18">
        <f t="shared" ca="1" si="2"/>
        <v>20</v>
      </c>
      <c r="H18">
        <f t="shared" ca="1" si="3"/>
        <v>10</v>
      </c>
      <c r="I18" t="str">
        <f t="shared" ca="1" si="4"/>
        <v>V</v>
      </c>
      <c r="J18" t="str">
        <f t="shared" ca="1" si="5"/>
        <v>27</v>
      </c>
      <c r="K18" s="1" t="str">
        <f t="shared" si="6"/>
        <v>CADD</v>
      </c>
      <c r="L18" t="str">
        <f t="shared" ca="1" si="7"/>
        <v>CADD20V27</v>
      </c>
      <c r="M18" s="3" t="str">
        <f ca="1">IFERROR(_xll.CQGXLContractData(L18, "Bid"),"")</f>
        <v/>
      </c>
      <c r="N18" s="3" t="str">
        <f ca="1">IFERROR(_xll.CQGXLContractData(L18, "Ask"),"")</f>
        <v/>
      </c>
      <c r="O18" s="3">
        <f ca="1">IFERROR(_xll.CQGXLContractData(L18, "Settlement"),"")</f>
        <v>13627.75</v>
      </c>
      <c r="P18" s="3">
        <f ca="1">IFERROR(_xll.CQGXLContractData(L18, "Y_Settlement"),"")</f>
        <v>13627.75</v>
      </c>
      <c r="Q18" s="5" t="str">
        <f ca="1">IFERROR(_xll.CQGXLContractData(L18, "T_Settlement"),"")</f>
        <v/>
      </c>
      <c r="R18" t="str">
        <f ca="1">IFERROR(_xll.CQGXLContractData(L18, "LongDescription"),"")</f>
        <v>LME Copper: October 2027</v>
      </c>
      <c r="S18" s="3"/>
      <c r="U18" s="3"/>
    </row>
    <row r="19" spans="2:21" x14ac:dyDescent="0.3">
      <c r="B19">
        <f t="shared" ca="1" si="8"/>
        <v>11</v>
      </c>
      <c r="C19" s="2">
        <f t="shared" ca="1" si="0"/>
        <v>2027</v>
      </c>
      <c r="D19" s="2"/>
      <c r="E19" s="1">
        <f t="shared" ca="1" si="1"/>
        <v>46708</v>
      </c>
      <c r="F19" s="1">
        <f t="shared" ca="1" si="9"/>
        <v>46736</v>
      </c>
      <c r="G19">
        <f t="shared" ca="1" si="2"/>
        <v>17</v>
      </c>
      <c r="H19">
        <f t="shared" ca="1" si="3"/>
        <v>11</v>
      </c>
      <c r="I19" t="str">
        <f t="shared" ca="1" si="4"/>
        <v>X</v>
      </c>
      <c r="J19" t="str">
        <f t="shared" ca="1" si="5"/>
        <v>27</v>
      </c>
      <c r="K19" s="1" t="str">
        <f t="shared" si="6"/>
        <v>CADD</v>
      </c>
      <c r="L19" t="str">
        <f t="shared" ca="1" si="7"/>
        <v>CADD17X27</v>
      </c>
      <c r="M19" s="3" t="str">
        <f ca="1">IFERROR(_xll.CQGXLContractData(L19, "Bid"),"")</f>
        <v/>
      </c>
      <c r="N19" s="3" t="str">
        <f ca="1">IFERROR(_xll.CQGXLContractData(L19, "Ask"),"")</f>
        <v/>
      </c>
      <c r="O19" s="3">
        <f ca="1">IFERROR(_xll.CQGXLContractData(L19, "Settlement"),"")</f>
        <v>13621</v>
      </c>
      <c r="P19" s="3">
        <f ca="1">IFERROR(_xll.CQGXLContractData(L19, "Y_Settlement"),"")</f>
        <v>13621</v>
      </c>
      <c r="Q19" s="5" t="str">
        <f ca="1">IFERROR(_xll.CQGXLContractData(L19, "T_Settlement"),"")</f>
        <v/>
      </c>
      <c r="R19" t="str">
        <f ca="1">IFERROR(_xll.CQGXLContractData(L19, "LongDescription"),"")</f>
        <v>LME Copper: November 2027</v>
      </c>
      <c r="S19" s="3"/>
      <c r="U19" s="3"/>
    </row>
    <row r="20" spans="2:21" x14ac:dyDescent="0.3">
      <c r="B20">
        <f t="shared" ca="1" si="8"/>
        <v>12</v>
      </c>
      <c r="C20" s="2">
        <f t="shared" ca="1" si="0"/>
        <v>2027</v>
      </c>
      <c r="D20" s="2"/>
      <c r="E20" s="1">
        <f t="shared" ca="1" si="1"/>
        <v>46736</v>
      </c>
      <c r="F20" s="1">
        <f t="shared" ca="1" si="9"/>
        <v>46407</v>
      </c>
      <c r="G20">
        <f t="shared" ca="1" si="2"/>
        <v>15</v>
      </c>
      <c r="H20">
        <f t="shared" ca="1" si="3"/>
        <v>12</v>
      </c>
      <c r="I20" t="str">
        <f t="shared" ca="1" si="4"/>
        <v>Z</v>
      </c>
      <c r="J20" t="str">
        <f t="shared" ca="1" si="5"/>
        <v>27</v>
      </c>
      <c r="K20" s="1" t="str">
        <f t="shared" si="6"/>
        <v>CADD</v>
      </c>
      <c r="L20" t="str">
        <f t="shared" ca="1" si="7"/>
        <v>CADD15Z27</v>
      </c>
      <c r="M20" s="3" t="str">
        <f ca="1">IFERROR(_xll.CQGXLContractData(L20, "Bid"),"")</f>
        <v/>
      </c>
      <c r="N20" s="3" t="str">
        <f ca="1">IFERROR(_xll.CQGXLContractData(L20, "Ask"),"")</f>
        <v/>
      </c>
      <c r="O20" s="3">
        <f ca="1">IFERROR(_xll.CQGXLContractData(L20, "Settlement"),"")</f>
        <v>13616</v>
      </c>
      <c r="P20" s="3">
        <f ca="1">IFERROR(_xll.CQGXLContractData(L20, "Y_Settlement"),"")</f>
        <v>13616</v>
      </c>
      <c r="Q20" s="5" t="str">
        <f ca="1">IFERROR(_xll.CQGXLContractData(L20, "T_Settlement"),"")</f>
        <v/>
      </c>
      <c r="R20" t="str">
        <f ca="1">IFERROR(_xll.CQGXLContractData(L20, "LongDescription"),"")</f>
        <v>LME Copper: December 2027</v>
      </c>
      <c r="S20" s="3"/>
      <c r="U20" s="3"/>
    </row>
    <row r="21" spans="2:21" x14ac:dyDescent="0.3">
      <c r="B21">
        <f t="shared" ca="1" si="8"/>
        <v>1</v>
      </c>
      <c r="C21" s="2">
        <f t="shared" ca="1" si="0"/>
        <v>2027</v>
      </c>
      <c r="D21" s="2"/>
      <c r="E21" s="1">
        <f t="shared" ca="1" si="1"/>
        <v>46407</v>
      </c>
      <c r="F21" s="1">
        <f t="shared" ca="1" si="9"/>
        <v>46435</v>
      </c>
      <c r="G21">
        <f t="shared" ca="1" si="2"/>
        <v>20</v>
      </c>
      <c r="H21">
        <f t="shared" ca="1" si="3"/>
        <v>1</v>
      </c>
      <c r="I21" t="str">
        <f t="shared" ca="1" si="4"/>
        <v>F</v>
      </c>
      <c r="J21" t="str">
        <f t="shared" ca="1" si="5"/>
        <v>27</v>
      </c>
      <c r="K21" s="1" t="str">
        <f t="shared" si="6"/>
        <v>CADD</v>
      </c>
      <c r="L21" t="str">
        <f t="shared" ca="1" si="7"/>
        <v>CADD20F27</v>
      </c>
      <c r="M21" s="3" t="str">
        <f ca="1">IFERROR(_xll.CQGXLContractData(L21, "Bid"),"")</f>
        <v/>
      </c>
      <c r="N21" s="3" t="str">
        <f ca="1">IFERROR(_xll.CQGXLContractData(L21, "Ask"),"")</f>
        <v/>
      </c>
      <c r="O21" s="3">
        <f ca="1">IFERROR(_xll.CQGXLContractData(L21, "Settlement"),"")</f>
        <v>13629</v>
      </c>
      <c r="P21" s="3">
        <f ca="1">IFERROR(_xll.CQGXLContractData(L21, "Y_Settlement"),"")</f>
        <v>13629</v>
      </c>
      <c r="Q21" s="5" t="str">
        <f ca="1">IFERROR(_xll.CQGXLContractData(L21, "T_Settlement"),"")</f>
        <v/>
      </c>
      <c r="R21" t="str">
        <f ca="1">IFERROR(_xll.CQGXLContractData(L21, "LongDescription"),"")</f>
        <v>LME Copper: January 2027</v>
      </c>
      <c r="S21" s="3"/>
      <c r="U21" s="3"/>
    </row>
    <row r="22" spans="2:21" x14ac:dyDescent="0.3">
      <c r="B22">
        <f t="shared" ca="1" si="8"/>
        <v>2</v>
      </c>
      <c r="C22" s="2">
        <f t="shared" ca="1" si="0"/>
        <v>2027</v>
      </c>
      <c r="D22" s="2"/>
      <c r="E22" s="1">
        <f ca="1">IF($D$2=1,F22,DATE(C22,B22,1+((3-(4&gt;=WEEKDAY(DATE(C22,B22,1))))*7)+(4-WEEKDAY(DATE(C22,B22,1)))))</f>
        <v>46435</v>
      </c>
      <c r="F22" s="1">
        <f ca="1">DATE(C23,B23,1+((3-(4&gt;=WEEKDAY(DATE(C23,B23,1))))*7)+(4-WEEKDAY(DATE(C23,B23,1))))</f>
        <v>46463</v>
      </c>
      <c r="G22">
        <f t="shared" ca="1" si="2"/>
        <v>17</v>
      </c>
      <c r="H22">
        <f t="shared" ca="1" si="3"/>
        <v>2</v>
      </c>
      <c r="I22" t="str">
        <f t="shared" ca="1" si="4"/>
        <v>G</v>
      </c>
      <c r="J22" t="str">
        <f t="shared" ca="1" si="5"/>
        <v>27</v>
      </c>
      <c r="K22" s="1" t="str">
        <f t="shared" si="6"/>
        <v>CADD</v>
      </c>
      <c r="L22" t="str">
        <f t="shared" ca="1" si="7"/>
        <v>CADD17G27</v>
      </c>
      <c r="M22" s="3" t="str">
        <f ca="1">IFERROR(_xll.CQGXLContractData(L22, "Bid"),"")</f>
        <v/>
      </c>
      <c r="N22" s="3" t="str">
        <f ca="1">IFERROR(_xll.CQGXLContractData(L22, "Ask"),"")</f>
        <v/>
      </c>
      <c r="O22" s="3">
        <f ca="1">IFERROR(_xll.CQGXLContractData(L22, "Settlement"),"")</f>
        <v>13629</v>
      </c>
      <c r="P22" s="3">
        <f ca="1">IFERROR(_xll.CQGXLContractData(L22, "Y_Settlement"),"")</f>
        <v>13629</v>
      </c>
      <c r="Q22" s="5" t="str">
        <f ca="1">IFERROR(_xll.CQGXLContractData(L22, "T_Settlement"),"")</f>
        <v/>
      </c>
      <c r="R22" t="str">
        <f ca="1">IFERROR(_xll.CQGXLContractData(L22, "LongDescription"),"")</f>
        <v>LME Copper: February 2027</v>
      </c>
      <c r="S22" s="3"/>
      <c r="U22" s="3"/>
    </row>
    <row r="23" spans="2:21" x14ac:dyDescent="0.3">
      <c r="B23">
        <f t="shared" ca="1" si="8"/>
        <v>3</v>
      </c>
      <c r="C23" s="2">
        <f t="shared" ca="1" si="0"/>
        <v>2027</v>
      </c>
      <c r="D23" s="2"/>
      <c r="E23" s="1">
        <f ca="1">IF($D$2=1,F23,DATE(C23,B23,1+((3-(4&gt;=WEEKDAY(DATE(C23,B23,1))))*7)+(4-WEEKDAY(DATE(C23,B23,1)))))</f>
        <v>46463</v>
      </c>
      <c r="F23" s="1">
        <f ca="1">DATE(C24,B24,1+((3-(4&gt;=WEEKDAY(DATE(C24,B24,1))))*7)+(4-WEEKDAY(DATE(C24,B24,1))))</f>
        <v>46498</v>
      </c>
      <c r="G23">
        <f t="shared" ca="1" si="2"/>
        <v>17</v>
      </c>
      <c r="H23">
        <f t="shared" ca="1" si="3"/>
        <v>3</v>
      </c>
      <c r="I23" t="str">
        <f t="shared" ca="1" si="4"/>
        <v>H</v>
      </c>
      <c r="J23" t="str">
        <f t="shared" ca="1" si="5"/>
        <v>27</v>
      </c>
      <c r="K23" s="1" t="str">
        <f t="shared" si="6"/>
        <v>CADD</v>
      </c>
      <c r="L23" t="str">
        <f t="shared" ca="1" si="7"/>
        <v>CADD17H27</v>
      </c>
      <c r="M23" s="3" t="str">
        <f ca="1">IFERROR(_xll.CQGXLContractData(L23, "Bid"),"")</f>
        <v/>
      </c>
      <c r="N23" s="3" t="str">
        <f ca="1">IFERROR(_xll.CQGXLContractData(L23, "Ask"),"")</f>
        <v/>
      </c>
      <c r="O23" s="3">
        <f ca="1">IFERROR(_xll.CQGXLContractData(L23, "Settlement"),"")</f>
        <v>13628.75</v>
      </c>
      <c r="P23" s="3">
        <f ca="1">IFERROR(_xll.CQGXLContractData(L23, "Y_Settlement"),"")</f>
        <v>13628.75</v>
      </c>
      <c r="Q23" s="5" t="str">
        <f ca="1">IFERROR(_xll.CQGXLContractData(L23, "T_Settlement"),"")</f>
        <v/>
      </c>
      <c r="R23" t="str">
        <f ca="1">IFERROR(_xll.CQGXLContractData(L23, "LongDescription"),"")</f>
        <v>LME Copper: March 2027</v>
      </c>
      <c r="S23" s="3"/>
      <c r="U23" s="3"/>
    </row>
    <row r="24" spans="2:21" x14ac:dyDescent="0.3">
      <c r="B24">
        <f t="shared" ca="1" si="8"/>
        <v>4</v>
      </c>
      <c r="C24" s="2">
        <f t="shared" ca="1" si="0"/>
        <v>2027</v>
      </c>
      <c r="D24" s="2"/>
      <c r="E24" s="1"/>
      <c r="Q24" s="5"/>
      <c r="S24" s="3"/>
      <c r="U24" s="3"/>
    </row>
    <row r="25" spans="2:21" x14ac:dyDescent="0.3">
      <c r="C25" s="2"/>
      <c r="D25" s="2"/>
      <c r="E25" s="1"/>
      <c r="L25" t="s">
        <v>23</v>
      </c>
      <c r="Q25" s="5"/>
      <c r="S25" s="3"/>
      <c r="U25" s="3"/>
    </row>
    <row r="26" spans="2:21" x14ac:dyDescent="0.3">
      <c r="L26" t="s">
        <v>24</v>
      </c>
    </row>
    <row r="27" spans="2:21" x14ac:dyDescent="0.3">
      <c r="C27" s="1">
        <f ca="1">TODAY()</f>
        <v>46174</v>
      </c>
      <c r="D27" s="1">
        <f ca="1">DATE(C2,B2,1+((3-(4&gt;=WEEKDAY(DATE(C2,B2,1))))*7)+(4-WEEKDAY(DATE(C2,B2,1))))</f>
        <v>46190</v>
      </c>
      <c r="L27" t="str">
        <f ca="1">L2&amp;","&amp;L3&amp;","&amp;L4&amp;","&amp;L5&amp;","&amp;L6&amp;","&amp;L7&amp;","&amp;L8&amp;","&amp;L9&amp;","&amp;L10&amp;","&amp;L11&amp;","&amp;L12&amp;","&amp;L13&amp;","&amp;L14&amp;","&amp;L15&amp;","&amp;L16&amp;","&amp;L17&amp;","&amp;L18&amp;","&amp;L19&amp;","&amp;L20&amp;","&amp;L21&amp;","&amp;L22&amp;","&amp;L23</f>
        <v>CADD17M26,CADD15N26,CADD19Q26,CADD16U26,CADD21V26,CADD18X26,CADD16Z26,CADD20F27,CADD17G27,CADD17H27,CADD21J27,CADD19K27,CADD16M27,CADD21N27,CADD18Q27,CADD15U27,CADD20V27,CADD17X27,CADD15Z27,CADD20F27,CADD17G27,CADD17H27</v>
      </c>
    </row>
    <row r="28" spans="2:21" x14ac:dyDescent="0.3">
      <c r="C28" t="s">
        <v>0</v>
      </c>
    </row>
    <row r="29" spans="2:21" x14ac:dyDescent="0.3">
      <c r="C29" t="s">
        <v>1</v>
      </c>
    </row>
    <row r="30" spans="2:21" x14ac:dyDescent="0.3">
      <c r="C30" t="s">
        <v>15</v>
      </c>
    </row>
    <row r="32" spans="2:21" x14ac:dyDescent="0.3">
      <c r="C32" t="s">
        <v>2</v>
      </c>
      <c r="D32" s="7" t="s">
        <v>4</v>
      </c>
      <c r="F32" t="s">
        <v>3</v>
      </c>
      <c r="G32" t="s">
        <v>5</v>
      </c>
    </row>
    <row r="33" spans="6:7" x14ac:dyDescent="0.3">
      <c r="F33" t="s">
        <v>4</v>
      </c>
      <c r="G33" t="s">
        <v>6</v>
      </c>
    </row>
    <row r="34" spans="6:7" x14ac:dyDescent="0.3">
      <c r="F34" t="s">
        <v>7</v>
      </c>
      <c r="G34" t="s">
        <v>8</v>
      </c>
    </row>
    <row r="35" spans="6:7" x14ac:dyDescent="0.3">
      <c r="F35" t="s">
        <v>9</v>
      </c>
      <c r="G35" t="s">
        <v>10</v>
      </c>
    </row>
    <row r="36" spans="6:7" x14ac:dyDescent="0.3">
      <c r="F36" t="s">
        <v>11</v>
      </c>
      <c r="G36" t="s">
        <v>12</v>
      </c>
    </row>
    <row r="37" spans="6:7" x14ac:dyDescent="0.3">
      <c r="F37" t="s">
        <v>13</v>
      </c>
      <c r="G37" t="s">
        <v>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DA16D-AD74-426E-9A26-90073501172F}">
  <dimension ref="A1:AB37"/>
  <sheetViews>
    <sheetView workbookViewId="0">
      <selection activeCell="J25" sqref="J25"/>
    </sheetView>
  </sheetViews>
  <sheetFormatPr defaultRowHeight="16.5" x14ac:dyDescent="0.3"/>
  <cols>
    <col min="1" max="1" width="10.375" customWidth="1"/>
    <col min="3" max="3" width="10.375" customWidth="1"/>
    <col min="4" max="4" width="9.375" style="1" bestFit="1" customWidth="1"/>
    <col min="5" max="5" width="13.375" customWidth="1"/>
    <col min="6" max="6" width="10.625" bestFit="1" customWidth="1"/>
    <col min="12" max="12" width="18" customWidth="1"/>
    <col min="13" max="13" width="15.375" customWidth="1"/>
    <col min="14" max="14" width="17" customWidth="1"/>
    <col min="15" max="16" width="14.625" customWidth="1"/>
    <col min="17" max="17" width="15.375" style="6" customWidth="1"/>
    <col min="18" max="18" width="25.75" customWidth="1"/>
  </cols>
  <sheetData>
    <row r="1" spans="1:28" x14ac:dyDescent="0.3">
      <c r="L1" t="s">
        <v>2</v>
      </c>
      <c r="M1" t="s">
        <v>17</v>
      </c>
      <c r="N1" t="s">
        <v>18</v>
      </c>
      <c r="O1" t="s">
        <v>19</v>
      </c>
      <c r="P1" t="s">
        <v>20</v>
      </c>
      <c r="Q1" s="6" t="s">
        <v>21</v>
      </c>
      <c r="R1" t="s">
        <v>22</v>
      </c>
    </row>
    <row r="2" spans="1:28" x14ac:dyDescent="0.3">
      <c r="A2" s="1">
        <f ca="1">TODAY()</f>
        <v>46174</v>
      </c>
      <c r="B2">
        <f ca="1">MONTH(A2)</f>
        <v>6</v>
      </c>
      <c r="C2" s="2">
        <f ca="1">YEAR($A$2)</f>
        <v>2026</v>
      </c>
      <c r="D2" s="2">
        <f ca="1">IF(C27&gt;D27,1,0)</f>
        <v>0</v>
      </c>
      <c r="E2" s="1">
        <f ca="1">IF($D$2=1,F2,DATE(C2,B2,1+((3-(4&gt;=WEEKDAY(DATE(C2,B2,1))))*7)+(4-WEEKDAY(DATE(C2,B2,1)))))</f>
        <v>46190</v>
      </c>
      <c r="F2" s="1">
        <f ca="1">DATE(C3,B3,1+((3-(4&gt;=WEEKDAY(DATE(C3,B3,1))))*7)+(4-WEEKDAY(DATE(C3,B3,1))))</f>
        <v>46218</v>
      </c>
      <c r="G2">
        <f ca="1">DAY(E2)</f>
        <v>17</v>
      </c>
      <c r="H2">
        <f ca="1">MONTH(E2)</f>
        <v>6</v>
      </c>
      <c r="I2" t="str">
        <f ca="1">IF(H2=1,"F",IF(H2=2,"G",IF(H2=3,"H",IF(H2=4,"J",IF(H2=5,"K",IF(H2=6,"M",IF(H2=7,"N",IF(H2=8,"Q",IF(H2=9,"U",IF(H2=10,"V",IF(H2=11,"X",IF(H2=12,"Z"))))))))))))</f>
        <v>M</v>
      </c>
      <c r="J2" t="str">
        <f ca="1">RIGHT(YEAR(E2),2)</f>
        <v>26</v>
      </c>
      <c r="K2" s="1" t="str">
        <f>$D$32</f>
        <v>PBDD</v>
      </c>
      <c r="L2" t="str">
        <f ca="1">K2&amp;G2&amp;I2&amp;J2</f>
        <v>PBDD17M26</v>
      </c>
      <c r="M2" s="3" t="str">
        <f ca="1">IFERROR(_xll.CQGXLContractData(L2, "Bid"),"")</f>
        <v/>
      </c>
      <c r="N2" s="3" t="str">
        <f ca="1">IFERROR(_xll.CQGXLContractData(L2, "Ask"),"")</f>
        <v/>
      </c>
      <c r="O2" s="3">
        <f ca="1">IFERROR(_xll.CQGXLContractData(L2, "Settlement"),"")</f>
        <v>2003.25</v>
      </c>
      <c r="P2" s="3">
        <f ca="1">IFERROR(_xll.CQGXLContractData(L2, "Y_Settlement"),"")</f>
        <v>2003.25</v>
      </c>
      <c r="Q2" s="5" t="str">
        <f ca="1">IFERROR(_xll.CQGXLContractData(L2, "T_Settlement"),"")</f>
        <v/>
      </c>
      <c r="R2" t="str">
        <f ca="1">IFERROR(_xll.CQGXLContractData(L2, "LongDescription"),"")</f>
        <v>LME Lead: June 2026</v>
      </c>
      <c r="S2" s="3"/>
      <c r="U2" s="3"/>
      <c r="X2" s="3"/>
      <c r="Y2" s="3"/>
    </row>
    <row r="3" spans="1:28" x14ac:dyDescent="0.3">
      <c r="A3" s="1">
        <f ca="1">DATE(YEAR(A2),1,1)</f>
        <v>46023</v>
      </c>
      <c r="B3">
        <f ca="1">IF(B2=12,1,B2+1)</f>
        <v>7</v>
      </c>
      <c r="C3" s="2">
        <f t="shared" ref="C3:C24" ca="1" si="0">IF(B2=12,YEAR($A$4),IF(YEAR($A$3)&lt;&gt;C2,YEAR($A$4),C2))</f>
        <v>2026</v>
      </c>
      <c r="D3" s="2"/>
      <c r="E3" s="1">
        <f t="shared" ref="E3:E21" ca="1" si="1">IF($D$2=1,F3,DATE(C3,B3,1+((3-(4&gt;=WEEKDAY(DATE(C3,B3,1))))*7)+(4-WEEKDAY(DATE(C3,B3,1)))))</f>
        <v>46218</v>
      </c>
      <c r="F3" s="1">
        <f ca="1">DATE(C4,B4,1+((3-(4&gt;=WEEKDAY(DATE(C4,B4,1))))*7)+(4-WEEKDAY(DATE(C4,B4,1))))</f>
        <v>46253</v>
      </c>
      <c r="G3">
        <f t="shared" ref="G3:G23" ca="1" si="2">DAY(E3)</f>
        <v>15</v>
      </c>
      <c r="H3">
        <f t="shared" ref="H3:H23" ca="1" si="3">MONTH(E3)</f>
        <v>7</v>
      </c>
      <c r="I3" t="str">
        <f t="shared" ref="I3:I23" ca="1" si="4">IF(H3=1,"F",IF(H3=2,"G",IF(H3=3,"H",IF(H3=4,"J",IF(H3=5,"K",IF(H3=6,"M",IF(H3=7,"N",IF(H3=8,"Q",IF(H3=9,"U",IF(H3=10,"V",IF(H3=11,"X",IF(H3=12,"Z"))))))))))))</f>
        <v>N</v>
      </c>
      <c r="J3" t="str">
        <f t="shared" ref="J3:J23" ca="1" si="5">RIGHT(YEAR(E3),2)</f>
        <v>26</v>
      </c>
      <c r="K3" s="1" t="str">
        <f t="shared" ref="K3:K23" si="6">$D$32</f>
        <v>PBDD</v>
      </c>
      <c r="L3" t="str">
        <f t="shared" ref="L3:L23" ca="1" si="7">K3&amp;G3&amp;I3&amp;J3</f>
        <v>PBDD15N26</v>
      </c>
      <c r="M3" s="3" t="str">
        <f ca="1">IFERROR(_xll.CQGXLContractData(L3, "Bid"),"")</f>
        <v/>
      </c>
      <c r="N3" s="3" t="str">
        <f ca="1">IFERROR(_xll.CQGXLContractData(L3, "Ask"),"")</f>
        <v/>
      </c>
      <c r="O3" s="3">
        <f ca="1">IFERROR(_xll.CQGXLContractData(L3, "Settlement"),"")</f>
        <v>2009.81</v>
      </c>
      <c r="P3" s="3">
        <f ca="1">IFERROR(_xll.CQGXLContractData(L3, "Y_Settlement"),"")</f>
        <v>2009.81</v>
      </c>
      <c r="Q3" s="5" t="str">
        <f ca="1">IFERROR(_xll.CQGXLContractData(L3, "T_Settlement"),"")</f>
        <v/>
      </c>
      <c r="R3" t="str">
        <f ca="1">IFERROR(_xll.CQGXLContractData(L3, "LongDescription"),"")</f>
        <v>LME Lead: July 2026</v>
      </c>
      <c r="S3" s="3"/>
      <c r="U3" s="3"/>
      <c r="X3" s="3"/>
      <c r="Y3" s="3"/>
    </row>
    <row r="4" spans="1:28" x14ac:dyDescent="0.3">
      <c r="A4" s="1">
        <f ca="1">DATE(YEAR(A2)+1,1,1)</f>
        <v>46388</v>
      </c>
      <c r="B4">
        <f t="shared" ref="B4:B24" ca="1" si="8">IF(B3=12,1,B3+1)</f>
        <v>8</v>
      </c>
      <c r="C4" s="2">
        <f t="shared" ca="1" si="0"/>
        <v>2026</v>
      </c>
      <c r="D4" s="2"/>
      <c r="E4" s="1">
        <f t="shared" ca="1" si="1"/>
        <v>46253</v>
      </c>
      <c r="F4" s="1">
        <f t="shared" ref="F4:F21" ca="1" si="9">DATE(C5,B5,1+((3-(4&gt;=WEEKDAY(DATE(C5,B5,1))))*7)+(4-WEEKDAY(DATE(C5,B5,1))))</f>
        <v>46281</v>
      </c>
      <c r="G4">
        <f t="shared" ca="1" si="2"/>
        <v>19</v>
      </c>
      <c r="H4">
        <f t="shared" ca="1" si="3"/>
        <v>8</v>
      </c>
      <c r="I4" t="str">
        <f t="shared" ca="1" si="4"/>
        <v>Q</v>
      </c>
      <c r="J4" t="str">
        <f t="shared" ca="1" si="5"/>
        <v>26</v>
      </c>
      <c r="K4" s="1" t="str">
        <f t="shared" si="6"/>
        <v>PBDD</v>
      </c>
      <c r="L4" t="str">
        <f t="shared" ca="1" si="7"/>
        <v>PBDD19Q26</v>
      </c>
      <c r="M4" s="3" t="str">
        <f ca="1">IFERROR(_xll.CQGXLContractData(L4, "Bid"),"")</f>
        <v/>
      </c>
      <c r="N4" s="3" t="str">
        <f ca="1">IFERROR(_xll.CQGXLContractData(L4, "Ask"),"")</f>
        <v/>
      </c>
      <c r="O4" s="3">
        <f ca="1">IFERROR(_xll.CQGXLContractData(L4, "Settlement"),"")</f>
        <v>2019.99</v>
      </c>
      <c r="P4" s="3">
        <f ca="1">IFERROR(_xll.CQGXLContractData(L4, "Y_Settlement"),"")</f>
        <v>2019.99</v>
      </c>
      <c r="Q4" s="5" t="str">
        <f ca="1">IFERROR(_xll.CQGXLContractData(L4, "T_Settlement"),"")</f>
        <v/>
      </c>
      <c r="R4" t="str">
        <f ca="1">IFERROR(_xll.CQGXLContractData(L4, "LongDescription"),"")</f>
        <v>LME Lead: August 2026</v>
      </c>
      <c r="S4" s="3"/>
      <c r="U4" s="3"/>
      <c r="X4" s="3"/>
      <c r="Y4" s="3"/>
    </row>
    <row r="5" spans="1:28" x14ac:dyDescent="0.3">
      <c r="B5">
        <f t="shared" ca="1" si="8"/>
        <v>9</v>
      </c>
      <c r="C5" s="2">
        <f t="shared" ca="1" si="0"/>
        <v>2026</v>
      </c>
      <c r="D5" s="2"/>
      <c r="E5" s="1">
        <f t="shared" ca="1" si="1"/>
        <v>46281</v>
      </c>
      <c r="F5" s="1">
        <f t="shared" ca="1" si="9"/>
        <v>46316</v>
      </c>
      <c r="G5">
        <f t="shared" ca="1" si="2"/>
        <v>16</v>
      </c>
      <c r="H5">
        <f t="shared" ca="1" si="3"/>
        <v>9</v>
      </c>
      <c r="I5" t="str">
        <f t="shared" ca="1" si="4"/>
        <v>U</v>
      </c>
      <c r="J5" t="str">
        <f t="shared" ca="1" si="5"/>
        <v>26</v>
      </c>
      <c r="K5" s="1" t="str">
        <f t="shared" si="6"/>
        <v>PBDD</v>
      </c>
      <c r="L5" t="str">
        <f t="shared" ca="1" si="7"/>
        <v>PBDD16U26</v>
      </c>
      <c r="M5" s="3" t="str">
        <f ca="1">IFERROR(_xll.CQGXLContractData(L5, "Bid"),"")</f>
        <v/>
      </c>
      <c r="N5" s="3" t="str">
        <f ca="1">IFERROR(_xll.CQGXLContractData(L5, "Ask"),"")</f>
        <v/>
      </c>
      <c r="O5" s="3">
        <f ca="1">IFERROR(_xll.CQGXLContractData(L5, "Settlement"),"")</f>
        <v>2027.57</v>
      </c>
      <c r="P5" s="3">
        <f ca="1">IFERROR(_xll.CQGXLContractData(L5, "Y_Settlement"),"")</f>
        <v>2027.57</v>
      </c>
      <c r="Q5" s="5" t="str">
        <f ca="1">IFERROR(_xll.CQGXLContractData(L5, "T_Settlement"),"")</f>
        <v/>
      </c>
      <c r="R5" t="str">
        <f ca="1">IFERROR(_xll.CQGXLContractData(L5, "LongDescription"),"")</f>
        <v>LME Lead: September 2026</v>
      </c>
      <c r="S5" s="3"/>
      <c r="U5" s="3"/>
      <c r="X5" s="3"/>
      <c r="Y5" s="3"/>
    </row>
    <row r="6" spans="1:28" x14ac:dyDescent="0.3">
      <c r="B6">
        <f t="shared" ca="1" si="8"/>
        <v>10</v>
      </c>
      <c r="C6" s="2">
        <f t="shared" ca="1" si="0"/>
        <v>2026</v>
      </c>
      <c r="D6" s="2"/>
      <c r="E6" s="1">
        <f t="shared" ca="1" si="1"/>
        <v>46316</v>
      </c>
      <c r="F6" s="1">
        <f t="shared" ca="1" si="9"/>
        <v>46344</v>
      </c>
      <c r="G6">
        <f t="shared" ca="1" si="2"/>
        <v>21</v>
      </c>
      <c r="H6">
        <f t="shared" ca="1" si="3"/>
        <v>10</v>
      </c>
      <c r="I6" t="str">
        <f t="shared" ca="1" si="4"/>
        <v>V</v>
      </c>
      <c r="J6" t="str">
        <f t="shared" ca="1" si="5"/>
        <v>26</v>
      </c>
      <c r="K6" s="1" t="str">
        <f t="shared" si="6"/>
        <v>PBDD</v>
      </c>
      <c r="L6" t="str">
        <f t="shared" ca="1" si="7"/>
        <v>PBDD21V26</v>
      </c>
      <c r="M6" s="3" t="str">
        <f ca="1">IFERROR(_xll.CQGXLContractData(L6, "Bid"),"")</f>
        <v/>
      </c>
      <c r="N6" s="3" t="str">
        <f ca="1">IFERROR(_xll.CQGXLContractData(L6, "Ask"),"")</f>
        <v/>
      </c>
      <c r="O6" s="3">
        <f ca="1">IFERROR(_xll.CQGXLContractData(L6, "Settlement"),"")</f>
        <v>2035.57</v>
      </c>
      <c r="P6" s="3">
        <f ca="1">IFERROR(_xll.CQGXLContractData(L6, "Y_Settlement"),"")</f>
        <v>2035.57</v>
      </c>
      <c r="Q6" s="5" t="str">
        <f ca="1">IFERROR(_xll.CQGXLContractData(L6, "T_Settlement"),"")</f>
        <v/>
      </c>
      <c r="R6" t="str">
        <f ca="1">IFERROR(_xll.CQGXLContractData(L6, "LongDescription"),"")</f>
        <v>LME Lead: October 2026</v>
      </c>
      <c r="S6" s="3"/>
      <c r="U6" s="3"/>
      <c r="X6" s="3"/>
      <c r="Y6" s="3"/>
    </row>
    <row r="7" spans="1:28" x14ac:dyDescent="0.3">
      <c r="B7">
        <f t="shared" ca="1" si="8"/>
        <v>11</v>
      </c>
      <c r="C7" s="2">
        <f t="shared" ca="1" si="0"/>
        <v>2026</v>
      </c>
      <c r="D7" s="2"/>
      <c r="E7" s="1">
        <f t="shared" ca="1" si="1"/>
        <v>46344</v>
      </c>
      <c r="F7" s="1">
        <f t="shared" ca="1" si="9"/>
        <v>46372</v>
      </c>
      <c r="G7">
        <f t="shared" ca="1" si="2"/>
        <v>18</v>
      </c>
      <c r="H7">
        <f t="shared" ca="1" si="3"/>
        <v>11</v>
      </c>
      <c r="I7" t="str">
        <f t="shared" ca="1" si="4"/>
        <v>X</v>
      </c>
      <c r="J7" t="str">
        <f t="shared" ca="1" si="5"/>
        <v>26</v>
      </c>
      <c r="K7" s="1" t="str">
        <f t="shared" si="6"/>
        <v>PBDD</v>
      </c>
      <c r="L7" t="str">
        <f t="shared" ca="1" si="7"/>
        <v>PBDD18X26</v>
      </c>
      <c r="M7" s="3" t="str">
        <f ca="1">IFERROR(_xll.CQGXLContractData(L7, "Bid"),"")</f>
        <v/>
      </c>
      <c r="N7" s="3" t="str">
        <f ca="1">IFERROR(_xll.CQGXLContractData(L7, "Ask"),"")</f>
        <v/>
      </c>
      <c r="O7" s="3">
        <f ca="1">IFERROR(_xll.CQGXLContractData(L7, "Settlement"),"")</f>
        <v>2044.32</v>
      </c>
      <c r="P7" s="3">
        <f ca="1">IFERROR(_xll.CQGXLContractData(L7, "Y_Settlement"),"")</f>
        <v>2044.32</v>
      </c>
      <c r="Q7" s="5" t="str">
        <f ca="1">IFERROR(_xll.CQGXLContractData(L7, "T_Settlement"),"")</f>
        <v/>
      </c>
      <c r="R7" t="str">
        <f ca="1">IFERROR(_xll.CQGXLContractData(L7, "LongDescription"),"")</f>
        <v>LME Lead: November 2026</v>
      </c>
      <c r="S7" s="3"/>
      <c r="U7" s="3"/>
      <c r="X7" s="3"/>
      <c r="Y7" s="3"/>
      <c r="AB7" s="4"/>
    </row>
    <row r="8" spans="1:28" x14ac:dyDescent="0.3">
      <c r="B8">
        <f t="shared" ca="1" si="8"/>
        <v>12</v>
      </c>
      <c r="C8" s="2">
        <f t="shared" ca="1" si="0"/>
        <v>2026</v>
      </c>
      <c r="D8" s="2"/>
      <c r="E8" s="1">
        <f t="shared" ca="1" si="1"/>
        <v>46372</v>
      </c>
      <c r="F8" s="1">
        <f t="shared" ca="1" si="9"/>
        <v>46407</v>
      </c>
      <c r="G8">
        <f t="shared" ca="1" si="2"/>
        <v>16</v>
      </c>
      <c r="H8">
        <f t="shared" ca="1" si="3"/>
        <v>12</v>
      </c>
      <c r="I8" t="str">
        <f t="shared" ca="1" si="4"/>
        <v>Z</v>
      </c>
      <c r="J8" t="str">
        <f t="shared" ca="1" si="5"/>
        <v>26</v>
      </c>
      <c r="K8" s="1" t="str">
        <f t="shared" si="6"/>
        <v>PBDD</v>
      </c>
      <c r="L8" t="str">
        <f t="shared" ca="1" si="7"/>
        <v>PBDD16Z26</v>
      </c>
      <c r="M8" s="3" t="str">
        <f ca="1">IFERROR(_xll.CQGXLContractData(L8, "Bid"),"")</f>
        <v/>
      </c>
      <c r="N8" s="3" t="str">
        <f ca="1">IFERROR(_xll.CQGXLContractData(L8, "Ask"),"")</f>
        <v/>
      </c>
      <c r="O8" s="3">
        <f ca="1">IFERROR(_xll.CQGXLContractData(L8, "Settlement"),"")</f>
        <v>2052</v>
      </c>
      <c r="P8" s="3">
        <f ca="1">IFERROR(_xll.CQGXLContractData(L8, "Y_Settlement"),"")</f>
        <v>2052</v>
      </c>
      <c r="Q8" s="5" t="str">
        <f ca="1">IFERROR(_xll.CQGXLContractData(L8, "T_Settlement"),"")</f>
        <v/>
      </c>
      <c r="R8" t="str">
        <f ca="1">IFERROR(_xll.CQGXLContractData(L8, "LongDescription"),"")</f>
        <v>LME Lead: December 2026</v>
      </c>
      <c r="S8" s="3"/>
      <c r="U8" s="3"/>
      <c r="X8" s="3"/>
      <c r="Y8" s="3"/>
      <c r="AB8" s="4"/>
    </row>
    <row r="9" spans="1:28" x14ac:dyDescent="0.3">
      <c r="B9">
        <f t="shared" ca="1" si="8"/>
        <v>1</v>
      </c>
      <c r="C9" s="2">
        <f t="shared" ca="1" si="0"/>
        <v>2027</v>
      </c>
      <c r="D9" s="2"/>
      <c r="E9" s="1">
        <f t="shared" ca="1" si="1"/>
        <v>46407</v>
      </c>
      <c r="F9" s="1">
        <f t="shared" ca="1" si="9"/>
        <v>46435</v>
      </c>
      <c r="G9">
        <f t="shared" ca="1" si="2"/>
        <v>20</v>
      </c>
      <c r="H9">
        <f t="shared" ca="1" si="3"/>
        <v>1</v>
      </c>
      <c r="I9" t="str">
        <f t="shared" ca="1" si="4"/>
        <v>F</v>
      </c>
      <c r="J9" t="str">
        <f t="shared" ca="1" si="5"/>
        <v>27</v>
      </c>
      <c r="K9" s="1" t="str">
        <f t="shared" si="6"/>
        <v>PBDD</v>
      </c>
      <c r="L9" t="str">
        <f t="shared" ca="1" si="7"/>
        <v>PBDD20F27</v>
      </c>
      <c r="M9" s="3" t="str">
        <f ca="1">IFERROR(_xll.CQGXLContractData(L9, "Bid"),"")</f>
        <v/>
      </c>
      <c r="N9" s="3" t="str">
        <f ca="1">IFERROR(_xll.CQGXLContractData(L9, "Ask"),"")</f>
        <v/>
      </c>
      <c r="O9" s="3">
        <f ca="1">IFERROR(_xll.CQGXLContractData(L9, "Settlement"),"")</f>
        <v>2060.75</v>
      </c>
      <c r="P9" s="3">
        <f ca="1">IFERROR(_xll.CQGXLContractData(L9, "Y_Settlement"),"")</f>
        <v>2060.75</v>
      </c>
      <c r="Q9" s="5" t="str">
        <f ca="1">IFERROR(_xll.CQGXLContractData(L9, "T_Settlement"),"")</f>
        <v/>
      </c>
      <c r="R9" t="str">
        <f ca="1">IFERROR(_xll.CQGXLContractData(L9, "LongDescription"),"")</f>
        <v>LME Lead: January 2027</v>
      </c>
      <c r="S9" s="3"/>
      <c r="U9" s="3"/>
      <c r="X9" s="3"/>
      <c r="Y9" s="3"/>
      <c r="AB9" s="4"/>
    </row>
    <row r="10" spans="1:28" x14ac:dyDescent="0.3">
      <c r="B10">
        <f t="shared" ca="1" si="8"/>
        <v>2</v>
      </c>
      <c r="C10" s="2">
        <f t="shared" ca="1" si="0"/>
        <v>2027</v>
      </c>
      <c r="D10" s="2"/>
      <c r="E10" s="1">
        <f t="shared" ca="1" si="1"/>
        <v>46435</v>
      </c>
      <c r="F10" s="1">
        <f t="shared" ca="1" si="9"/>
        <v>46463</v>
      </c>
      <c r="G10">
        <f t="shared" ca="1" si="2"/>
        <v>17</v>
      </c>
      <c r="H10">
        <f t="shared" ca="1" si="3"/>
        <v>2</v>
      </c>
      <c r="I10" t="str">
        <f t="shared" ca="1" si="4"/>
        <v>G</v>
      </c>
      <c r="J10" t="str">
        <f t="shared" ca="1" si="5"/>
        <v>27</v>
      </c>
      <c r="K10" s="1" t="str">
        <f t="shared" si="6"/>
        <v>PBDD</v>
      </c>
      <c r="L10" t="str">
        <f t="shared" ca="1" si="7"/>
        <v>PBDD17G27</v>
      </c>
      <c r="M10" s="3" t="str">
        <f ca="1">IFERROR(_xll.CQGXLContractData(L10, "Bid"),"")</f>
        <v/>
      </c>
      <c r="N10" s="3" t="str">
        <f ca="1">IFERROR(_xll.CQGXLContractData(L10, "Ask"),"")</f>
        <v/>
      </c>
      <c r="O10" s="3">
        <f ca="1">IFERROR(_xll.CQGXLContractData(L10, "Settlement"),"")</f>
        <v>2071.5</v>
      </c>
      <c r="P10" s="3">
        <f ca="1">IFERROR(_xll.CQGXLContractData(L10, "Y_Settlement"),"")</f>
        <v>2071.5</v>
      </c>
      <c r="Q10" s="5" t="str">
        <f ca="1">IFERROR(_xll.CQGXLContractData(L10, "T_Settlement"),"")</f>
        <v/>
      </c>
      <c r="R10" t="str">
        <f ca="1">IFERROR(_xll.CQGXLContractData(L10, "LongDescription"),"")</f>
        <v>LME Lead: February 2027</v>
      </c>
      <c r="S10" s="3"/>
      <c r="U10" s="3"/>
      <c r="X10" s="3"/>
      <c r="Y10" s="3"/>
      <c r="AB10" s="4"/>
    </row>
    <row r="11" spans="1:28" x14ac:dyDescent="0.3">
      <c r="B11">
        <f t="shared" ca="1" si="8"/>
        <v>3</v>
      </c>
      <c r="C11" s="2">
        <f t="shared" ca="1" si="0"/>
        <v>2027</v>
      </c>
      <c r="D11" s="2"/>
      <c r="E11" s="1">
        <f t="shared" ca="1" si="1"/>
        <v>46463</v>
      </c>
      <c r="F11" s="1">
        <f t="shared" ca="1" si="9"/>
        <v>46498</v>
      </c>
      <c r="G11">
        <f t="shared" ca="1" si="2"/>
        <v>17</v>
      </c>
      <c r="H11">
        <f t="shared" ca="1" si="3"/>
        <v>3</v>
      </c>
      <c r="I11" t="str">
        <f t="shared" ca="1" si="4"/>
        <v>H</v>
      </c>
      <c r="J11" t="str">
        <f t="shared" ca="1" si="5"/>
        <v>27</v>
      </c>
      <c r="K11" s="1" t="str">
        <f t="shared" si="6"/>
        <v>PBDD</v>
      </c>
      <c r="L11" t="str">
        <f t="shared" ca="1" si="7"/>
        <v>PBDD17H27</v>
      </c>
      <c r="M11" s="3" t="str">
        <f ca="1">IFERROR(_xll.CQGXLContractData(L11, "Bid"),"")</f>
        <v/>
      </c>
      <c r="N11" s="3" t="str">
        <f ca="1">IFERROR(_xll.CQGXLContractData(L11, "Ask"),"")</f>
        <v/>
      </c>
      <c r="O11" s="3">
        <f ca="1">IFERROR(_xll.CQGXLContractData(L11, "Settlement"),"")</f>
        <v>2081.5</v>
      </c>
      <c r="P11" s="3">
        <f ca="1">IFERROR(_xll.CQGXLContractData(L11, "Y_Settlement"),"")</f>
        <v>2081.5</v>
      </c>
      <c r="Q11" s="5" t="str">
        <f ca="1">IFERROR(_xll.CQGXLContractData(L11, "T_Settlement"),"")</f>
        <v/>
      </c>
      <c r="R11" t="str">
        <f ca="1">IFERROR(_xll.CQGXLContractData(L11, "LongDescription"),"")</f>
        <v>LME Lead: March 2027</v>
      </c>
      <c r="S11" s="3"/>
      <c r="U11" s="3"/>
      <c r="X11" s="3"/>
      <c r="Y11" s="3"/>
      <c r="AB11" s="4"/>
    </row>
    <row r="12" spans="1:28" x14ac:dyDescent="0.3">
      <c r="B12">
        <f t="shared" ca="1" si="8"/>
        <v>4</v>
      </c>
      <c r="C12" s="2">
        <f t="shared" ca="1" si="0"/>
        <v>2027</v>
      </c>
      <c r="D12" s="2"/>
      <c r="E12" s="1">
        <f t="shared" ca="1" si="1"/>
        <v>46498</v>
      </c>
      <c r="F12" s="1">
        <f t="shared" ca="1" si="9"/>
        <v>46526</v>
      </c>
      <c r="G12">
        <f t="shared" ca="1" si="2"/>
        <v>21</v>
      </c>
      <c r="H12">
        <f t="shared" ca="1" si="3"/>
        <v>4</v>
      </c>
      <c r="I12" t="str">
        <f t="shared" ca="1" si="4"/>
        <v>J</v>
      </c>
      <c r="J12" t="str">
        <f t="shared" ca="1" si="5"/>
        <v>27</v>
      </c>
      <c r="K12" s="1" t="str">
        <f t="shared" si="6"/>
        <v>PBDD</v>
      </c>
      <c r="L12" t="str">
        <f t="shared" ca="1" si="7"/>
        <v>PBDD21J27</v>
      </c>
      <c r="M12" s="3" t="str">
        <f ca="1">IFERROR(_xll.CQGXLContractData(L12, "Bid"),"")</f>
        <v/>
      </c>
      <c r="N12" s="3" t="str">
        <f ca="1">IFERROR(_xll.CQGXLContractData(L12, "Ask"),"")</f>
        <v/>
      </c>
      <c r="O12" s="3">
        <f ca="1">IFERROR(_xll.CQGXLContractData(L12, "Settlement"),"")</f>
        <v>2089.5</v>
      </c>
      <c r="P12" s="3">
        <f ca="1">IFERROR(_xll.CQGXLContractData(L12, "Y_Settlement"),"")</f>
        <v>2089.5</v>
      </c>
      <c r="Q12" s="5" t="str">
        <f ca="1">IFERROR(_xll.CQGXLContractData(L12, "T_Settlement"),"")</f>
        <v/>
      </c>
      <c r="R12" t="str">
        <f ca="1">IFERROR(_xll.CQGXLContractData(L12, "LongDescription"),"")</f>
        <v>LME Lead: April 2027</v>
      </c>
      <c r="S12" s="3"/>
      <c r="U12" s="3"/>
      <c r="X12" s="3"/>
      <c r="Y12" s="3"/>
    </row>
    <row r="13" spans="1:28" x14ac:dyDescent="0.3">
      <c r="B13">
        <f t="shared" ca="1" si="8"/>
        <v>5</v>
      </c>
      <c r="C13" s="2">
        <f t="shared" ca="1" si="0"/>
        <v>2027</v>
      </c>
      <c r="D13" s="2"/>
      <c r="E13" s="1">
        <f ca="1">IF($D$2=1,F13,DATE(C13,B13,1+((3-(4&gt;=WEEKDAY(DATE(C13,B13,1))))*7)+(4-WEEKDAY(DATE(C13,B13,1)))))</f>
        <v>46526</v>
      </c>
      <c r="F13" s="1">
        <f t="shared" ca="1" si="9"/>
        <v>46554</v>
      </c>
      <c r="G13">
        <f t="shared" ca="1" si="2"/>
        <v>19</v>
      </c>
      <c r="H13">
        <f t="shared" ca="1" si="3"/>
        <v>5</v>
      </c>
      <c r="I13" t="str">
        <f t="shared" ca="1" si="4"/>
        <v>K</v>
      </c>
      <c r="J13" t="str">
        <f t="shared" ca="1" si="5"/>
        <v>27</v>
      </c>
      <c r="K13" s="1" t="str">
        <f t="shared" si="6"/>
        <v>PBDD</v>
      </c>
      <c r="L13" t="str">
        <f t="shared" ca="1" si="7"/>
        <v>PBDD19K27</v>
      </c>
      <c r="M13" s="3" t="str">
        <f ca="1">IFERROR(_xll.CQGXLContractData(L13, "Bid"),"")</f>
        <v/>
      </c>
      <c r="N13" s="3" t="str">
        <f ca="1">IFERROR(_xll.CQGXLContractData(L13, "Ask"),"")</f>
        <v/>
      </c>
      <c r="O13" s="3">
        <f ca="1">IFERROR(_xll.CQGXLContractData(L13, "Settlement"),"")</f>
        <v>2096</v>
      </c>
      <c r="P13" s="3">
        <f ca="1">IFERROR(_xll.CQGXLContractData(L13, "Y_Settlement"),"")</f>
        <v>2096</v>
      </c>
      <c r="Q13" s="5" t="str">
        <f ca="1">IFERROR(_xll.CQGXLContractData(L13, "T_Settlement"),"")</f>
        <v/>
      </c>
      <c r="R13" t="str">
        <f ca="1">IFERROR(_xll.CQGXLContractData(L13, "LongDescription"),"")</f>
        <v>LME Lead: May 2027</v>
      </c>
      <c r="S13" s="3"/>
      <c r="U13" s="3"/>
      <c r="X13" s="3"/>
      <c r="Y13" s="3"/>
    </row>
    <row r="14" spans="1:28" x14ac:dyDescent="0.3">
      <c r="B14">
        <f t="shared" ca="1" si="8"/>
        <v>6</v>
      </c>
      <c r="C14" s="2">
        <f t="shared" ca="1" si="0"/>
        <v>2027</v>
      </c>
      <c r="D14" s="2"/>
      <c r="E14" s="1">
        <f ca="1">IF($D$2=1,F14,DATE(C14,B14,1+((3-(4&gt;=WEEKDAY(DATE(C14,B14,1))))*7)+(4-WEEKDAY(DATE(C14,B14,1)))))</f>
        <v>46554</v>
      </c>
      <c r="F14" s="1">
        <f t="shared" ca="1" si="9"/>
        <v>46589</v>
      </c>
      <c r="G14">
        <f t="shared" ca="1" si="2"/>
        <v>16</v>
      </c>
      <c r="H14">
        <f t="shared" ca="1" si="3"/>
        <v>6</v>
      </c>
      <c r="I14" t="str">
        <f t="shared" ca="1" si="4"/>
        <v>M</v>
      </c>
      <c r="J14" t="str">
        <f t="shared" ca="1" si="5"/>
        <v>27</v>
      </c>
      <c r="K14" s="1" t="str">
        <f t="shared" si="6"/>
        <v>PBDD</v>
      </c>
      <c r="L14" t="str">
        <f t="shared" ca="1" si="7"/>
        <v>PBDD16M27</v>
      </c>
      <c r="M14" s="3" t="str">
        <f ca="1">IFERROR(_xll.CQGXLContractData(L14, "Bid"),"")</f>
        <v/>
      </c>
      <c r="N14" s="3" t="str">
        <f ca="1">IFERROR(_xll.CQGXLContractData(L14, "Ask"),"")</f>
        <v/>
      </c>
      <c r="O14" s="3">
        <f ca="1">IFERROR(_xll.CQGXLContractData(L14, "Settlement"),"")</f>
        <v>2101.5</v>
      </c>
      <c r="P14" s="3">
        <f ca="1">IFERROR(_xll.CQGXLContractData(L14, "Y_Settlement"),"")</f>
        <v>2101.5</v>
      </c>
      <c r="Q14" s="5" t="str">
        <f ca="1">IFERROR(_xll.CQGXLContractData(L14, "T_Settlement"),"")</f>
        <v/>
      </c>
      <c r="R14" t="str">
        <f ca="1">IFERROR(_xll.CQGXLContractData(L14, "LongDescription"),"")</f>
        <v>LME Lead: June 2027</v>
      </c>
      <c r="S14" s="3"/>
      <c r="U14" s="3"/>
    </row>
    <row r="15" spans="1:28" x14ac:dyDescent="0.3">
      <c r="B15">
        <f t="shared" ca="1" si="8"/>
        <v>7</v>
      </c>
      <c r="C15" s="2">
        <f t="shared" ca="1" si="0"/>
        <v>2027</v>
      </c>
      <c r="D15" s="2"/>
      <c r="E15" s="1">
        <f t="shared" ca="1" si="1"/>
        <v>46589</v>
      </c>
      <c r="F15" s="1">
        <f t="shared" ca="1" si="9"/>
        <v>46617</v>
      </c>
      <c r="G15">
        <f t="shared" ca="1" si="2"/>
        <v>21</v>
      </c>
      <c r="H15">
        <f t="shared" ca="1" si="3"/>
        <v>7</v>
      </c>
      <c r="I15" t="str">
        <f t="shared" ca="1" si="4"/>
        <v>N</v>
      </c>
      <c r="J15" t="str">
        <f t="shared" ca="1" si="5"/>
        <v>27</v>
      </c>
      <c r="K15" s="1" t="str">
        <f t="shared" si="6"/>
        <v>PBDD</v>
      </c>
      <c r="L15" t="str">
        <f t="shared" ca="1" si="7"/>
        <v>PBDD21N27</v>
      </c>
      <c r="M15" s="3" t="str">
        <f ca="1">IFERROR(_xll.CQGXLContractData(L15, "Bid"),"")</f>
        <v/>
      </c>
      <c r="N15" s="3" t="str">
        <f ca="1">IFERROR(_xll.CQGXLContractData(L15, "Ask"),"")</f>
        <v/>
      </c>
      <c r="O15" s="3">
        <f ca="1">IFERROR(_xll.CQGXLContractData(L15, "Settlement"),"")</f>
        <v>2107.5</v>
      </c>
      <c r="P15" s="3">
        <f ca="1">IFERROR(_xll.CQGXLContractData(L15, "Y_Settlement"),"")</f>
        <v>2107.5</v>
      </c>
      <c r="Q15" s="5" t="str">
        <f ca="1">IFERROR(_xll.CQGXLContractData(L15, "T_Settlement"),"")</f>
        <v/>
      </c>
      <c r="R15" t="str">
        <f ca="1">IFERROR(_xll.CQGXLContractData(L15, "LongDescription"),"")</f>
        <v>LME Lead: July 2027</v>
      </c>
      <c r="S15" s="3"/>
      <c r="U15" s="3"/>
    </row>
    <row r="16" spans="1:28" x14ac:dyDescent="0.3">
      <c r="B16">
        <f t="shared" ca="1" si="8"/>
        <v>8</v>
      </c>
      <c r="C16" s="2">
        <f t="shared" ca="1" si="0"/>
        <v>2027</v>
      </c>
      <c r="D16" s="2"/>
      <c r="E16" s="1">
        <f t="shared" ca="1" si="1"/>
        <v>46617</v>
      </c>
      <c r="F16" s="1">
        <f t="shared" ca="1" si="9"/>
        <v>46645</v>
      </c>
      <c r="G16">
        <f t="shared" ca="1" si="2"/>
        <v>18</v>
      </c>
      <c r="H16">
        <f t="shared" ca="1" si="3"/>
        <v>8</v>
      </c>
      <c r="I16" t="str">
        <f t="shared" ca="1" si="4"/>
        <v>Q</v>
      </c>
      <c r="J16" t="str">
        <f t="shared" ca="1" si="5"/>
        <v>27</v>
      </c>
      <c r="K16" s="1" t="str">
        <f t="shared" si="6"/>
        <v>PBDD</v>
      </c>
      <c r="L16" t="str">
        <f t="shared" ca="1" si="7"/>
        <v>PBDD18Q27</v>
      </c>
      <c r="M16" s="3" t="str">
        <f ca="1">IFERROR(_xll.CQGXLContractData(L16, "Bid"),"")</f>
        <v/>
      </c>
      <c r="N16" s="3" t="str">
        <f ca="1">IFERROR(_xll.CQGXLContractData(L16, "Ask"),"")</f>
        <v/>
      </c>
      <c r="O16" s="3">
        <f ca="1">IFERROR(_xll.CQGXLContractData(L16, "Settlement"),"")</f>
        <v>2113.5</v>
      </c>
      <c r="P16" s="3">
        <f ca="1">IFERROR(_xll.CQGXLContractData(L16, "Y_Settlement"),"")</f>
        <v>2113.5</v>
      </c>
      <c r="Q16" s="5" t="str">
        <f ca="1">IFERROR(_xll.CQGXLContractData(L16, "T_Settlement"),"")</f>
        <v/>
      </c>
      <c r="R16" t="str">
        <f ca="1">IFERROR(_xll.CQGXLContractData(L16, "LongDescription"),"")</f>
        <v>LME Lead: August 2027</v>
      </c>
      <c r="S16" s="3"/>
      <c r="U16" s="3"/>
    </row>
    <row r="17" spans="2:21" x14ac:dyDescent="0.3">
      <c r="B17">
        <f t="shared" ca="1" si="8"/>
        <v>9</v>
      </c>
      <c r="C17" s="2">
        <f t="shared" ca="1" si="0"/>
        <v>2027</v>
      </c>
      <c r="D17" s="2"/>
      <c r="E17" s="1">
        <f t="shared" ca="1" si="1"/>
        <v>46645</v>
      </c>
      <c r="F17" s="1">
        <f t="shared" ca="1" si="9"/>
        <v>46680</v>
      </c>
      <c r="G17">
        <f t="shared" ca="1" si="2"/>
        <v>15</v>
      </c>
      <c r="H17">
        <f t="shared" ca="1" si="3"/>
        <v>9</v>
      </c>
      <c r="I17" t="str">
        <f t="shared" ca="1" si="4"/>
        <v>U</v>
      </c>
      <c r="J17" t="str">
        <f t="shared" ca="1" si="5"/>
        <v>27</v>
      </c>
      <c r="K17" s="1" t="str">
        <f t="shared" si="6"/>
        <v>PBDD</v>
      </c>
      <c r="L17" t="str">
        <f t="shared" ca="1" si="7"/>
        <v>PBDD15U27</v>
      </c>
      <c r="M17" s="3" t="str">
        <f ca="1">IFERROR(_xll.CQGXLContractData(L17, "Bid"),"")</f>
        <v/>
      </c>
      <c r="N17" s="3" t="str">
        <f ca="1">IFERROR(_xll.CQGXLContractData(L17, "Ask"),"")</f>
        <v/>
      </c>
      <c r="O17" s="3">
        <f ca="1">IFERROR(_xll.CQGXLContractData(L17, "Settlement"),"")</f>
        <v>2119.25</v>
      </c>
      <c r="P17" s="3">
        <f ca="1">IFERROR(_xll.CQGXLContractData(L17, "Y_Settlement"),"")</f>
        <v>2119.25</v>
      </c>
      <c r="Q17" s="5" t="str">
        <f ca="1">IFERROR(_xll.CQGXLContractData(L17, "T_Settlement"),"")</f>
        <v/>
      </c>
      <c r="R17" t="str">
        <f ca="1">IFERROR(_xll.CQGXLContractData(L17, "LongDescription"),"")</f>
        <v>LME Lead: September 2027</v>
      </c>
      <c r="S17" s="3"/>
      <c r="U17" s="3"/>
    </row>
    <row r="18" spans="2:21" x14ac:dyDescent="0.3">
      <c r="B18">
        <f t="shared" ca="1" si="8"/>
        <v>10</v>
      </c>
      <c r="C18" s="2">
        <f t="shared" ca="1" si="0"/>
        <v>2027</v>
      </c>
      <c r="D18" s="2"/>
      <c r="E18" s="1">
        <f t="shared" ca="1" si="1"/>
        <v>46680</v>
      </c>
      <c r="F18" s="1">
        <f t="shared" ca="1" si="9"/>
        <v>46708</v>
      </c>
      <c r="G18">
        <f t="shared" ca="1" si="2"/>
        <v>20</v>
      </c>
      <c r="H18">
        <f t="shared" ca="1" si="3"/>
        <v>10</v>
      </c>
      <c r="I18" t="str">
        <f t="shared" ca="1" si="4"/>
        <v>V</v>
      </c>
      <c r="J18" t="str">
        <f t="shared" ca="1" si="5"/>
        <v>27</v>
      </c>
      <c r="K18" s="1" t="str">
        <f t="shared" si="6"/>
        <v>PBDD</v>
      </c>
      <c r="L18" t="str">
        <f t="shared" ca="1" si="7"/>
        <v>PBDD20V27</v>
      </c>
      <c r="M18" s="3" t="str">
        <f ca="1">IFERROR(_xll.CQGXLContractData(L18, "Bid"),"")</f>
        <v/>
      </c>
      <c r="N18" s="3" t="str">
        <f ca="1">IFERROR(_xll.CQGXLContractData(L18, "Ask"),"")</f>
        <v/>
      </c>
      <c r="O18" s="3">
        <f ca="1">IFERROR(_xll.CQGXLContractData(L18, "Settlement"),"")</f>
        <v>2125</v>
      </c>
      <c r="P18" s="3">
        <f ca="1">IFERROR(_xll.CQGXLContractData(L18, "Y_Settlement"),"")</f>
        <v>2125</v>
      </c>
      <c r="Q18" s="5" t="str">
        <f ca="1">IFERROR(_xll.CQGXLContractData(L18, "T_Settlement"),"")</f>
        <v/>
      </c>
      <c r="R18" t="str">
        <f ca="1">IFERROR(_xll.CQGXLContractData(L18, "LongDescription"),"")</f>
        <v>LME Lead: October 2027</v>
      </c>
      <c r="S18" s="3"/>
      <c r="U18" s="3"/>
    </row>
    <row r="19" spans="2:21" x14ac:dyDescent="0.3">
      <c r="B19">
        <f t="shared" ca="1" si="8"/>
        <v>11</v>
      </c>
      <c r="C19" s="2">
        <f t="shared" ca="1" si="0"/>
        <v>2027</v>
      </c>
      <c r="D19" s="2"/>
      <c r="E19" s="1">
        <f t="shared" ca="1" si="1"/>
        <v>46708</v>
      </c>
      <c r="F19" s="1">
        <f t="shared" ca="1" si="9"/>
        <v>46736</v>
      </c>
      <c r="G19">
        <f t="shared" ca="1" si="2"/>
        <v>17</v>
      </c>
      <c r="H19">
        <f t="shared" ca="1" si="3"/>
        <v>11</v>
      </c>
      <c r="I19" t="str">
        <f t="shared" ca="1" si="4"/>
        <v>X</v>
      </c>
      <c r="J19" t="str">
        <f t="shared" ca="1" si="5"/>
        <v>27</v>
      </c>
      <c r="K19" s="1" t="str">
        <f t="shared" si="6"/>
        <v>PBDD</v>
      </c>
      <c r="L19" t="str">
        <f t="shared" ca="1" si="7"/>
        <v>PBDD17X27</v>
      </c>
      <c r="M19" s="3" t="str">
        <f ca="1">IFERROR(_xll.CQGXLContractData(L19, "Bid"),"")</f>
        <v/>
      </c>
      <c r="N19" s="3" t="str">
        <f ca="1">IFERROR(_xll.CQGXLContractData(L19, "Ask"),"")</f>
        <v/>
      </c>
      <c r="O19" s="3">
        <f ca="1">IFERROR(_xll.CQGXLContractData(L19, "Settlement"),"")</f>
        <v>2130.75</v>
      </c>
      <c r="P19" s="3">
        <f ca="1">IFERROR(_xll.CQGXLContractData(L19, "Y_Settlement"),"")</f>
        <v>2130.75</v>
      </c>
      <c r="Q19" s="5" t="str">
        <f ca="1">IFERROR(_xll.CQGXLContractData(L19, "T_Settlement"),"")</f>
        <v/>
      </c>
      <c r="R19" t="str">
        <f ca="1">IFERROR(_xll.CQGXLContractData(L19, "LongDescription"),"")</f>
        <v>LME Lead: November 2027</v>
      </c>
      <c r="S19" s="3"/>
      <c r="U19" s="3"/>
    </row>
    <row r="20" spans="2:21" x14ac:dyDescent="0.3">
      <c r="B20">
        <f t="shared" ca="1" si="8"/>
        <v>12</v>
      </c>
      <c r="C20" s="2">
        <f t="shared" ca="1" si="0"/>
        <v>2027</v>
      </c>
      <c r="D20" s="2"/>
      <c r="E20" s="1">
        <f t="shared" ca="1" si="1"/>
        <v>46736</v>
      </c>
      <c r="F20" s="1">
        <f t="shared" ca="1" si="9"/>
        <v>46407</v>
      </c>
      <c r="G20">
        <f t="shared" ca="1" si="2"/>
        <v>15</v>
      </c>
      <c r="H20">
        <f t="shared" ca="1" si="3"/>
        <v>12</v>
      </c>
      <c r="I20" t="str">
        <f t="shared" ca="1" si="4"/>
        <v>Z</v>
      </c>
      <c r="J20" t="str">
        <f t="shared" ca="1" si="5"/>
        <v>27</v>
      </c>
      <c r="K20" s="1" t="str">
        <f t="shared" si="6"/>
        <v>PBDD</v>
      </c>
      <c r="L20" t="str">
        <f t="shared" ca="1" si="7"/>
        <v>PBDD15Z27</v>
      </c>
      <c r="M20" s="3" t="str">
        <f ca="1">IFERROR(_xll.CQGXLContractData(L20, "Bid"),"")</f>
        <v/>
      </c>
      <c r="N20" s="3" t="str">
        <f ca="1">IFERROR(_xll.CQGXLContractData(L20, "Ask"),"")</f>
        <v/>
      </c>
      <c r="O20" s="3">
        <f ca="1">IFERROR(_xll.CQGXLContractData(L20, "Settlement"),"")</f>
        <v>2136.5</v>
      </c>
      <c r="P20" s="3">
        <f ca="1">IFERROR(_xll.CQGXLContractData(L20, "Y_Settlement"),"")</f>
        <v>2136.5</v>
      </c>
      <c r="Q20" s="5" t="str">
        <f ca="1">IFERROR(_xll.CQGXLContractData(L20, "T_Settlement"),"")</f>
        <v/>
      </c>
      <c r="R20" t="str">
        <f ca="1">IFERROR(_xll.CQGXLContractData(L20, "LongDescription"),"")</f>
        <v>LME Lead: December 2027</v>
      </c>
      <c r="S20" s="3"/>
      <c r="U20" s="3"/>
    </row>
    <row r="21" spans="2:21" x14ac:dyDescent="0.3">
      <c r="B21">
        <f t="shared" ca="1" si="8"/>
        <v>1</v>
      </c>
      <c r="C21" s="2">
        <f t="shared" ca="1" si="0"/>
        <v>2027</v>
      </c>
      <c r="D21" s="2"/>
      <c r="E21" s="1">
        <f t="shared" ca="1" si="1"/>
        <v>46407</v>
      </c>
      <c r="F21" s="1">
        <f t="shared" ca="1" si="9"/>
        <v>46435</v>
      </c>
      <c r="G21">
        <f t="shared" ca="1" si="2"/>
        <v>20</v>
      </c>
      <c r="H21">
        <f t="shared" ca="1" si="3"/>
        <v>1</v>
      </c>
      <c r="I21" t="str">
        <f t="shared" ca="1" si="4"/>
        <v>F</v>
      </c>
      <c r="J21" t="str">
        <f t="shared" ca="1" si="5"/>
        <v>27</v>
      </c>
      <c r="K21" s="1" t="str">
        <f t="shared" si="6"/>
        <v>PBDD</v>
      </c>
      <c r="L21" t="str">
        <f t="shared" ca="1" si="7"/>
        <v>PBDD20F27</v>
      </c>
      <c r="M21" s="3" t="str">
        <f ca="1">IFERROR(_xll.CQGXLContractData(L21, "Bid"),"")</f>
        <v/>
      </c>
      <c r="N21" s="3" t="str">
        <f ca="1">IFERROR(_xll.CQGXLContractData(L21, "Ask"),"")</f>
        <v/>
      </c>
      <c r="O21" s="3">
        <f ca="1">IFERROR(_xll.CQGXLContractData(L21, "Settlement"),"")</f>
        <v>2060.75</v>
      </c>
      <c r="P21" s="3">
        <f ca="1">IFERROR(_xll.CQGXLContractData(L21, "Y_Settlement"),"")</f>
        <v>2060.75</v>
      </c>
      <c r="Q21" s="5" t="str">
        <f ca="1">IFERROR(_xll.CQGXLContractData(L21, "T_Settlement"),"")</f>
        <v/>
      </c>
      <c r="R21" t="str">
        <f ca="1">IFERROR(_xll.CQGXLContractData(L21, "LongDescription"),"")</f>
        <v>LME Lead: January 2027</v>
      </c>
      <c r="S21" s="3"/>
      <c r="U21" s="3"/>
    </row>
    <row r="22" spans="2:21" x14ac:dyDescent="0.3">
      <c r="B22">
        <f t="shared" ca="1" si="8"/>
        <v>2</v>
      </c>
      <c r="C22" s="2">
        <f t="shared" ca="1" si="0"/>
        <v>2027</v>
      </c>
      <c r="D22" s="2"/>
      <c r="E22" s="1">
        <f ca="1">IF($D$2=1,F22,DATE(C22,B22,1+((3-(4&gt;=WEEKDAY(DATE(C22,B22,1))))*7)+(4-WEEKDAY(DATE(C22,B22,1)))))</f>
        <v>46435</v>
      </c>
      <c r="F22" s="1">
        <f ca="1">DATE(C23,B23,1+((3-(4&gt;=WEEKDAY(DATE(C23,B23,1))))*7)+(4-WEEKDAY(DATE(C23,B23,1))))</f>
        <v>46463</v>
      </c>
      <c r="G22">
        <f t="shared" ca="1" si="2"/>
        <v>17</v>
      </c>
      <c r="H22">
        <f t="shared" ca="1" si="3"/>
        <v>2</v>
      </c>
      <c r="I22" t="str">
        <f t="shared" ca="1" si="4"/>
        <v>G</v>
      </c>
      <c r="J22" t="str">
        <f t="shared" ca="1" si="5"/>
        <v>27</v>
      </c>
      <c r="K22" s="1" t="str">
        <f t="shared" si="6"/>
        <v>PBDD</v>
      </c>
      <c r="L22" t="str">
        <f t="shared" ca="1" si="7"/>
        <v>PBDD17G27</v>
      </c>
      <c r="M22" s="3" t="str">
        <f ca="1">IFERROR(_xll.CQGXLContractData(L22, "Bid"),"")</f>
        <v/>
      </c>
      <c r="N22" s="3" t="str">
        <f ca="1">IFERROR(_xll.CQGXLContractData(L22, "Ask"),"")</f>
        <v/>
      </c>
      <c r="O22" s="3">
        <f ca="1">IFERROR(_xll.CQGXLContractData(L22, "Settlement"),"")</f>
        <v>2071.5</v>
      </c>
      <c r="P22" s="3">
        <f ca="1">IFERROR(_xll.CQGXLContractData(L22, "Y_Settlement"),"")</f>
        <v>2071.5</v>
      </c>
      <c r="Q22" s="5" t="str">
        <f ca="1">IFERROR(_xll.CQGXLContractData(L22, "T_Settlement"),"")</f>
        <v/>
      </c>
      <c r="R22" t="str">
        <f ca="1">IFERROR(_xll.CQGXLContractData(L22, "LongDescription"),"")</f>
        <v>LME Lead: February 2027</v>
      </c>
      <c r="S22" s="3"/>
      <c r="U22" s="3"/>
    </row>
    <row r="23" spans="2:21" x14ac:dyDescent="0.3">
      <c r="B23">
        <f t="shared" ca="1" si="8"/>
        <v>3</v>
      </c>
      <c r="C23" s="2">
        <f t="shared" ca="1" si="0"/>
        <v>2027</v>
      </c>
      <c r="D23" s="2"/>
      <c r="E23" s="1">
        <f ca="1">IF($D$2=1,F23,DATE(C23,B23,1+((3-(4&gt;=WEEKDAY(DATE(C23,B23,1))))*7)+(4-WEEKDAY(DATE(C23,B23,1)))))</f>
        <v>46463</v>
      </c>
      <c r="F23" s="1">
        <f ca="1">DATE(C24,B24,1+((3-(4&gt;=WEEKDAY(DATE(C24,B24,1))))*7)+(4-WEEKDAY(DATE(C24,B24,1))))</f>
        <v>46498</v>
      </c>
      <c r="G23">
        <f t="shared" ca="1" si="2"/>
        <v>17</v>
      </c>
      <c r="H23">
        <f t="shared" ca="1" si="3"/>
        <v>3</v>
      </c>
      <c r="I23" t="str">
        <f t="shared" ca="1" si="4"/>
        <v>H</v>
      </c>
      <c r="J23" t="str">
        <f t="shared" ca="1" si="5"/>
        <v>27</v>
      </c>
      <c r="K23" s="1" t="str">
        <f t="shared" si="6"/>
        <v>PBDD</v>
      </c>
      <c r="L23" t="str">
        <f t="shared" ca="1" si="7"/>
        <v>PBDD17H27</v>
      </c>
      <c r="M23" s="3" t="str">
        <f ca="1">IFERROR(_xll.CQGXLContractData(L23, "Bid"),"")</f>
        <v/>
      </c>
      <c r="N23" s="3" t="str">
        <f ca="1">IFERROR(_xll.CQGXLContractData(L23, "Ask"),"")</f>
        <v/>
      </c>
      <c r="O23" s="3">
        <f ca="1">IFERROR(_xll.CQGXLContractData(L23, "Settlement"),"")</f>
        <v>2081.5</v>
      </c>
      <c r="P23" s="3">
        <f ca="1">IFERROR(_xll.CQGXLContractData(L23, "Y_Settlement"),"")</f>
        <v>2081.5</v>
      </c>
      <c r="Q23" s="5" t="str">
        <f ca="1">IFERROR(_xll.CQGXLContractData(L23, "T_Settlement"),"")</f>
        <v/>
      </c>
      <c r="R23" t="str">
        <f ca="1">IFERROR(_xll.CQGXLContractData(L23, "LongDescription"),"")</f>
        <v>LME Lead: March 2027</v>
      </c>
      <c r="S23" s="3"/>
      <c r="U23" s="3"/>
    </row>
    <row r="24" spans="2:21" x14ac:dyDescent="0.3">
      <c r="B24">
        <f t="shared" ca="1" si="8"/>
        <v>4</v>
      </c>
      <c r="C24" s="2">
        <f t="shared" ca="1" si="0"/>
        <v>2027</v>
      </c>
      <c r="D24" s="2"/>
      <c r="E24" s="1"/>
      <c r="Q24" s="5"/>
      <c r="S24" s="3"/>
      <c r="U24" s="3"/>
    </row>
    <row r="25" spans="2:21" x14ac:dyDescent="0.3">
      <c r="C25" s="2"/>
      <c r="D25" s="2"/>
      <c r="E25" s="1"/>
      <c r="L25" t="s">
        <v>23</v>
      </c>
      <c r="Q25" s="5"/>
      <c r="S25" s="3"/>
      <c r="U25" s="3"/>
    </row>
    <row r="26" spans="2:21" x14ac:dyDescent="0.3">
      <c r="L26" t="s">
        <v>24</v>
      </c>
    </row>
    <row r="27" spans="2:21" x14ac:dyDescent="0.3">
      <c r="C27" s="1">
        <f ca="1">TODAY()</f>
        <v>46174</v>
      </c>
      <c r="D27" s="1">
        <f ca="1">DATE(C2,B2,1+((3-(4&gt;=WEEKDAY(DATE(C2,B2,1))))*7)+(4-WEEKDAY(DATE(C2,B2,1))))</f>
        <v>46190</v>
      </c>
      <c r="L27" t="str">
        <f ca="1">L2&amp;","&amp;L3&amp;","&amp;L4&amp;","&amp;L5&amp;","&amp;L6&amp;","&amp;L7&amp;","&amp;L8&amp;","&amp;L9&amp;","&amp;L10&amp;","&amp;L11&amp;","&amp;L12&amp;","&amp;L13&amp;","&amp;L14&amp;","&amp;L15&amp;","&amp;L16&amp;","&amp;L17&amp;","&amp;L18&amp;","&amp;L19&amp;","&amp;L20&amp;","&amp;L21&amp;","&amp;L22&amp;","&amp;L23</f>
        <v>PBDD17M26,PBDD15N26,PBDD19Q26,PBDD16U26,PBDD21V26,PBDD18X26,PBDD16Z26,PBDD20F27,PBDD17G27,PBDD17H27,PBDD21J27,PBDD19K27,PBDD16M27,PBDD21N27,PBDD18Q27,PBDD15U27,PBDD20V27,PBDD17X27,PBDD15Z27,PBDD20F27,PBDD17G27,PBDD17H27</v>
      </c>
    </row>
    <row r="28" spans="2:21" x14ac:dyDescent="0.3">
      <c r="C28" t="s">
        <v>0</v>
      </c>
    </row>
    <row r="29" spans="2:21" x14ac:dyDescent="0.3">
      <c r="C29" t="s">
        <v>1</v>
      </c>
    </row>
    <row r="30" spans="2:21" x14ac:dyDescent="0.3">
      <c r="C30" t="s">
        <v>15</v>
      </c>
    </row>
    <row r="32" spans="2:21" x14ac:dyDescent="0.3">
      <c r="C32" t="s">
        <v>2</v>
      </c>
      <c r="D32" s="7" t="s">
        <v>7</v>
      </c>
      <c r="F32" t="s">
        <v>3</v>
      </c>
      <c r="G32" t="s">
        <v>5</v>
      </c>
    </row>
    <row r="33" spans="6:7" x14ac:dyDescent="0.3">
      <c r="F33" t="s">
        <v>4</v>
      </c>
      <c r="G33" t="s">
        <v>6</v>
      </c>
    </row>
    <row r="34" spans="6:7" x14ac:dyDescent="0.3">
      <c r="F34" t="s">
        <v>7</v>
      </c>
      <c r="G34" t="s">
        <v>8</v>
      </c>
    </row>
    <row r="35" spans="6:7" x14ac:dyDescent="0.3">
      <c r="F35" t="s">
        <v>9</v>
      </c>
      <c r="G35" t="s">
        <v>10</v>
      </c>
    </row>
    <row r="36" spans="6:7" x14ac:dyDescent="0.3">
      <c r="F36" t="s">
        <v>11</v>
      </c>
      <c r="G36" t="s">
        <v>12</v>
      </c>
    </row>
    <row r="37" spans="6:7" x14ac:dyDescent="0.3">
      <c r="F37" t="s">
        <v>13</v>
      </c>
      <c r="G37" t="s">
        <v>14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74E78-49CD-4897-9AAA-3C7709773D15}">
  <dimension ref="A1:AB37"/>
  <sheetViews>
    <sheetView workbookViewId="0">
      <selection activeCell="J25" sqref="J25"/>
    </sheetView>
  </sheetViews>
  <sheetFormatPr defaultRowHeight="16.5" x14ac:dyDescent="0.3"/>
  <cols>
    <col min="1" max="1" width="10.375" customWidth="1"/>
    <col min="3" max="3" width="10.375" customWidth="1"/>
    <col min="4" max="4" width="9.375" style="1" bestFit="1" customWidth="1"/>
    <col min="5" max="5" width="13.375" customWidth="1"/>
    <col min="6" max="6" width="10.625" bestFit="1" customWidth="1"/>
    <col min="12" max="12" width="18" customWidth="1"/>
    <col min="13" max="13" width="15.375" customWidth="1"/>
    <col min="14" max="14" width="17" customWidth="1"/>
    <col min="15" max="16" width="14.625" customWidth="1"/>
    <col min="17" max="17" width="15.375" style="6" customWidth="1"/>
    <col min="18" max="18" width="25.75" customWidth="1"/>
  </cols>
  <sheetData>
    <row r="1" spans="1:28" x14ac:dyDescent="0.3">
      <c r="L1" t="s">
        <v>2</v>
      </c>
      <c r="M1" t="s">
        <v>17</v>
      </c>
      <c r="N1" t="s">
        <v>18</v>
      </c>
      <c r="O1" t="s">
        <v>19</v>
      </c>
      <c r="P1" t="s">
        <v>20</v>
      </c>
      <c r="Q1" s="6" t="s">
        <v>21</v>
      </c>
      <c r="R1" t="s">
        <v>22</v>
      </c>
    </row>
    <row r="2" spans="1:28" x14ac:dyDescent="0.3">
      <c r="A2" s="1">
        <f ca="1">TODAY()</f>
        <v>46174</v>
      </c>
      <c r="B2">
        <f ca="1">MONTH(A2)</f>
        <v>6</v>
      </c>
      <c r="C2" s="2">
        <f ca="1">YEAR($A$2)</f>
        <v>2026</v>
      </c>
      <c r="D2" s="2">
        <f ca="1">IF(C27&gt;D27,1,0)</f>
        <v>0</v>
      </c>
      <c r="E2" s="1">
        <f ca="1">IF($D$2=1,F2,DATE(C2,B2,1+((3-(4&gt;=WEEKDAY(DATE(C2,B2,1))))*7)+(4-WEEKDAY(DATE(C2,B2,1)))))</f>
        <v>46190</v>
      </c>
      <c r="F2" s="1">
        <f ca="1">DATE(C3,B3,1+((3-(4&gt;=WEEKDAY(DATE(C3,B3,1))))*7)+(4-WEEKDAY(DATE(C3,B3,1))))</f>
        <v>46218</v>
      </c>
      <c r="G2">
        <f ca="1">DAY(E2)</f>
        <v>17</v>
      </c>
      <c r="H2">
        <f ca="1">MONTH(E2)</f>
        <v>6</v>
      </c>
      <c r="I2" t="str">
        <f ca="1">IF(H2=1,"F",IF(H2=2,"G",IF(H2=3,"H",IF(H2=4,"J",IF(H2=5,"K",IF(H2=6,"M",IF(H2=7,"N",IF(H2=8,"Q",IF(H2=9,"U",IF(H2=10,"V",IF(H2=11,"X",IF(H2=12,"Z"))))))))))))</f>
        <v>M</v>
      </c>
      <c r="J2" t="str">
        <f ca="1">RIGHT(YEAR(E2),2)</f>
        <v>26</v>
      </c>
      <c r="K2" s="1" t="str">
        <f>$D$32</f>
        <v>NIDD</v>
      </c>
      <c r="L2" t="str">
        <f ca="1">K2&amp;G2&amp;I2&amp;J2</f>
        <v>NIDD17M26</v>
      </c>
      <c r="M2" s="3" t="str">
        <f ca="1">IFERROR(_xll.CQGXLContractData(L2, "Bid"),"")</f>
        <v/>
      </c>
      <c r="N2" s="3" t="str">
        <f ca="1">IFERROR(_xll.CQGXLContractData(L2, "Ask"),"")</f>
        <v/>
      </c>
      <c r="O2" s="3">
        <f ca="1">IFERROR(_xll.CQGXLContractData(L2, "Settlement"),"")</f>
        <v>18914.150000000001</v>
      </c>
      <c r="P2" s="3">
        <f ca="1">IFERROR(_xll.CQGXLContractData(L2, "Y_Settlement"),"")</f>
        <v>18914.150000000001</v>
      </c>
      <c r="Q2" s="5" t="str">
        <f ca="1">IFERROR(_xll.CQGXLContractData(L2, "T_Settlement"),"")</f>
        <v/>
      </c>
      <c r="R2" t="str">
        <f ca="1">IFERROR(_xll.CQGXLContractData(L2, "LongDescription"),"")</f>
        <v>LME Nickel: June 2026</v>
      </c>
      <c r="S2" s="3"/>
      <c r="U2" s="3"/>
      <c r="X2" s="3"/>
      <c r="Y2" s="3"/>
    </row>
    <row r="3" spans="1:28" x14ac:dyDescent="0.3">
      <c r="A3" s="1">
        <f ca="1">DATE(YEAR(A2),1,1)</f>
        <v>46023</v>
      </c>
      <c r="B3">
        <f ca="1">IF(B2=12,1,B2+1)</f>
        <v>7</v>
      </c>
      <c r="C3" s="2">
        <f t="shared" ref="C3:C24" ca="1" si="0">IF(B2=12,YEAR($A$4),IF(YEAR($A$3)&lt;&gt;C2,YEAR($A$4),C2))</f>
        <v>2026</v>
      </c>
      <c r="D3" s="2"/>
      <c r="E3" s="1">
        <f t="shared" ref="E3:E21" ca="1" si="1">IF($D$2=1,F3,DATE(C3,B3,1+((3-(4&gt;=WEEKDAY(DATE(C3,B3,1))))*7)+(4-WEEKDAY(DATE(C3,B3,1)))))</f>
        <v>46218</v>
      </c>
      <c r="F3" s="1">
        <f ca="1">DATE(C4,B4,1+((3-(4&gt;=WEEKDAY(DATE(C4,B4,1))))*7)+(4-WEEKDAY(DATE(C4,B4,1))))</f>
        <v>46253</v>
      </c>
      <c r="G3">
        <f t="shared" ref="G3:G23" ca="1" si="2">DAY(E3)</f>
        <v>15</v>
      </c>
      <c r="H3">
        <f t="shared" ref="H3:H23" ca="1" si="3">MONTH(E3)</f>
        <v>7</v>
      </c>
      <c r="I3" t="str">
        <f t="shared" ref="I3:I23" ca="1" si="4">IF(H3=1,"F",IF(H3=2,"G",IF(H3=3,"H",IF(H3=4,"J",IF(H3=5,"K",IF(H3=6,"M",IF(H3=7,"N",IF(H3=8,"Q",IF(H3=9,"U",IF(H3=10,"V",IF(H3=11,"X",IF(H3=12,"Z"))))))))))))</f>
        <v>N</v>
      </c>
      <c r="J3" t="str">
        <f t="shared" ref="J3:J23" ca="1" si="5">RIGHT(YEAR(E3),2)</f>
        <v>26</v>
      </c>
      <c r="K3" s="1" t="str">
        <f t="shared" ref="K3:K23" si="6">$D$32</f>
        <v>NIDD</v>
      </c>
      <c r="L3" t="str">
        <f t="shared" ref="L3:L23" ca="1" si="7">K3&amp;G3&amp;I3&amp;J3</f>
        <v>NIDD15N26</v>
      </c>
      <c r="M3" s="3" t="str">
        <f ca="1">IFERROR(_xll.CQGXLContractData(L3, "Bid"),"")</f>
        <v/>
      </c>
      <c r="N3" s="3" t="str">
        <f ca="1">IFERROR(_xll.CQGXLContractData(L3, "Ask"),"")</f>
        <v/>
      </c>
      <c r="O3" s="3">
        <f ca="1">IFERROR(_xll.CQGXLContractData(L3, "Settlement"),"")</f>
        <v>18981.8</v>
      </c>
      <c r="P3" s="3">
        <f ca="1">IFERROR(_xll.CQGXLContractData(L3, "Y_Settlement"),"")</f>
        <v>18981.8</v>
      </c>
      <c r="Q3" s="5" t="str">
        <f ca="1">IFERROR(_xll.CQGXLContractData(L3, "T_Settlement"),"")</f>
        <v/>
      </c>
      <c r="R3" t="str">
        <f ca="1">IFERROR(_xll.CQGXLContractData(L3, "LongDescription"),"")</f>
        <v>LME Nickel: July 2026</v>
      </c>
      <c r="S3" s="3"/>
      <c r="U3" s="3"/>
      <c r="X3" s="3"/>
      <c r="Y3" s="3"/>
    </row>
    <row r="4" spans="1:28" x14ac:dyDescent="0.3">
      <c r="A4" s="1">
        <f ca="1">DATE(YEAR(A2)+1,1,1)</f>
        <v>46388</v>
      </c>
      <c r="B4">
        <f t="shared" ref="B4:B24" ca="1" si="8">IF(B3=12,1,B3+1)</f>
        <v>8</v>
      </c>
      <c r="C4" s="2">
        <f t="shared" ca="1" si="0"/>
        <v>2026</v>
      </c>
      <c r="D4" s="2"/>
      <c r="E4" s="1">
        <f t="shared" ca="1" si="1"/>
        <v>46253</v>
      </c>
      <c r="F4" s="1">
        <f t="shared" ref="F4:F21" ca="1" si="9">DATE(C5,B5,1+((3-(4&gt;=WEEKDAY(DATE(C5,B5,1))))*7)+(4-WEEKDAY(DATE(C5,B5,1))))</f>
        <v>46281</v>
      </c>
      <c r="G4">
        <f t="shared" ca="1" si="2"/>
        <v>19</v>
      </c>
      <c r="H4">
        <f t="shared" ca="1" si="3"/>
        <v>8</v>
      </c>
      <c r="I4" t="str">
        <f t="shared" ca="1" si="4"/>
        <v>Q</v>
      </c>
      <c r="J4" t="str">
        <f t="shared" ca="1" si="5"/>
        <v>26</v>
      </c>
      <c r="K4" s="1" t="str">
        <f t="shared" si="6"/>
        <v>NIDD</v>
      </c>
      <c r="L4" t="str">
        <f t="shared" ca="1" si="7"/>
        <v>NIDD19Q26</v>
      </c>
      <c r="M4" s="3" t="str">
        <f ca="1">IFERROR(_xll.CQGXLContractData(L4, "Bid"),"")</f>
        <v/>
      </c>
      <c r="N4" s="3" t="str">
        <f ca="1">IFERROR(_xll.CQGXLContractData(L4, "Ask"),"")</f>
        <v/>
      </c>
      <c r="O4" s="3">
        <f ca="1">IFERROR(_xll.CQGXLContractData(L4, "Settlement"),"")</f>
        <v>19053.78</v>
      </c>
      <c r="P4" s="3">
        <f ca="1">IFERROR(_xll.CQGXLContractData(L4, "Y_Settlement"),"")</f>
        <v>19053.78</v>
      </c>
      <c r="Q4" s="5" t="str">
        <f ca="1">IFERROR(_xll.CQGXLContractData(L4, "T_Settlement"),"")</f>
        <v/>
      </c>
      <c r="R4" t="str">
        <f ca="1">IFERROR(_xll.CQGXLContractData(L4, "LongDescription"),"")</f>
        <v>LME Nickel: August 2026</v>
      </c>
      <c r="S4" s="3"/>
      <c r="U4" s="3"/>
      <c r="X4" s="3"/>
      <c r="Y4" s="3"/>
    </row>
    <row r="5" spans="1:28" x14ac:dyDescent="0.3">
      <c r="B5">
        <f t="shared" ca="1" si="8"/>
        <v>9</v>
      </c>
      <c r="C5" s="2">
        <f t="shared" ca="1" si="0"/>
        <v>2026</v>
      </c>
      <c r="D5" s="2"/>
      <c r="E5" s="1">
        <f t="shared" ca="1" si="1"/>
        <v>46281</v>
      </c>
      <c r="F5" s="1">
        <f t="shared" ca="1" si="9"/>
        <v>46316</v>
      </c>
      <c r="G5">
        <f t="shared" ca="1" si="2"/>
        <v>16</v>
      </c>
      <c r="H5">
        <f t="shared" ca="1" si="3"/>
        <v>9</v>
      </c>
      <c r="I5" t="str">
        <f t="shared" ca="1" si="4"/>
        <v>U</v>
      </c>
      <c r="J5" t="str">
        <f t="shared" ca="1" si="5"/>
        <v>26</v>
      </c>
      <c r="K5" s="1" t="str">
        <f t="shared" si="6"/>
        <v>NIDD</v>
      </c>
      <c r="L5" t="str">
        <f t="shared" ca="1" si="7"/>
        <v>NIDD16U26</v>
      </c>
      <c r="M5" s="3" t="str">
        <f ca="1">IFERROR(_xll.CQGXLContractData(L5, "Bid"),"")</f>
        <v/>
      </c>
      <c r="N5" s="3" t="str">
        <f ca="1">IFERROR(_xll.CQGXLContractData(L5, "Ask"),"")</f>
        <v/>
      </c>
      <c r="O5" s="3">
        <f ca="1">IFERROR(_xll.CQGXLContractData(L5, "Settlement"),"")</f>
        <v>19109.600000000002</v>
      </c>
      <c r="P5" s="3">
        <f ca="1">IFERROR(_xll.CQGXLContractData(L5, "Y_Settlement"),"")</f>
        <v>19109.600000000002</v>
      </c>
      <c r="Q5" s="5" t="str">
        <f ca="1">IFERROR(_xll.CQGXLContractData(L5, "T_Settlement"),"")</f>
        <v/>
      </c>
      <c r="R5" t="str">
        <f ca="1">IFERROR(_xll.CQGXLContractData(L5, "LongDescription"),"")</f>
        <v>LME Nickel: September 2026</v>
      </c>
      <c r="S5" s="3"/>
      <c r="U5" s="3"/>
      <c r="X5" s="3"/>
      <c r="Y5" s="3"/>
    </row>
    <row r="6" spans="1:28" x14ac:dyDescent="0.3">
      <c r="B6">
        <f t="shared" ca="1" si="8"/>
        <v>10</v>
      </c>
      <c r="C6" s="2">
        <f t="shared" ca="1" si="0"/>
        <v>2026</v>
      </c>
      <c r="D6" s="2"/>
      <c r="E6" s="1">
        <f t="shared" ca="1" si="1"/>
        <v>46316</v>
      </c>
      <c r="F6" s="1">
        <f t="shared" ca="1" si="9"/>
        <v>46344</v>
      </c>
      <c r="G6">
        <f t="shared" ca="1" si="2"/>
        <v>21</v>
      </c>
      <c r="H6">
        <f t="shared" ca="1" si="3"/>
        <v>10</v>
      </c>
      <c r="I6" t="str">
        <f t="shared" ca="1" si="4"/>
        <v>V</v>
      </c>
      <c r="J6" t="str">
        <f t="shared" ca="1" si="5"/>
        <v>26</v>
      </c>
      <c r="K6" s="1" t="str">
        <f t="shared" si="6"/>
        <v>NIDD</v>
      </c>
      <c r="L6" t="str">
        <f t="shared" ca="1" si="7"/>
        <v>NIDD21V26</v>
      </c>
      <c r="M6" s="3" t="str">
        <f ca="1">IFERROR(_xll.CQGXLContractData(L6, "Bid"),"")</f>
        <v/>
      </c>
      <c r="N6" s="3" t="str">
        <f ca="1">IFERROR(_xll.CQGXLContractData(L6, "Ask"),"")</f>
        <v/>
      </c>
      <c r="O6" s="3">
        <f ca="1">IFERROR(_xll.CQGXLContractData(L6, "Settlement"),"")</f>
        <v>19163.600000000002</v>
      </c>
      <c r="P6" s="3">
        <f ca="1">IFERROR(_xll.CQGXLContractData(L6, "Y_Settlement"),"")</f>
        <v>19163.600000000002</v>
      </c>
      <c r="Q6" s="5" t="str">
        <f ca="1">IFERROR(_xll.CQGXLContractData(L6, "T_Settlement"),"")</f>
        <v/>
      </c>
      <c r="R6" t="str">
        <f ca="1">IFERROR(_xll.CQGXLContractData(L6, "LongDescription"),"")</f>
        <v>LME Nickel: October 2026</v>
      </c>
      <c r="S6" s="3"/>
      <c r="U6" s="3"/>
      <c r="X6" s="3"/>
      <c r="Y6" s="3"/>
    </row>
    <row r="7" spans="1:28" x14ac:dyDescent="0.3">
      <c r="B7">
        <f t="shared" ca="1" si="8"/>
        <v>11</v>
      </c>
      <c r="C7" s="2">
        <f t="shared" ca="1" si="0"/>
        <v>2026</v>
      </c>
      <c r="D7" s="2"/>
      <c r="E7" s="1">
        <f t="shared" ca="1" si="1"/>
        <v>46344</v>
      </c>
      <c r="F7" s="1">
        <f t="shared" ca="1" si="9"/>
        <v>46372</v>
      </c>
      <c r="G7">
        <f t="shared" ca="1" si="2"/>
        <v>18</v>
      </c>
      <c r="H7">
        <f t="shared" ca="1" si="3"/>
        <v>11</v>
      </c>
      <c r="I7" t="str">
        <f t="shared" ca="1" si="4"/>
        <v>X</v>
      </c>
      <c r="J7" t="str">
        <f t="shared" ca="1" si="5"/>
        <v>26</v>
      </c>
      <c r="K7" s="1" t="str">
        <f t="shared" si="6"/>
        <v>NIDD</v>
      </c>
      <c r="L7" t="str">
        <f t="shared" ca="1" si="7"/>
        <v>NIDD18X26</v>
      </c>
      <c r="M7" s="3" t="str">
        <f ca="1">IFERROR(_xll.CQGXLContractData(L7, "Bid"),"")</f>
        <v/>
      </c>
      <c r="N7" s="3" t="str">
        <f ca="1">IFERROR(_xll.CQGXLContractData(L7, "Ask"),"")</f>
        <v/>
      </c>
      <c r="O7" s="3">
        <f ca="1">IFERROR(_xll.CQGXLContractData(L7, "Settlement"),"")</f>
        <v>19207.600000000002</v>
      </c>
      <c r="P7" s="3">
        <f ca="1">IFERROR(_xll.CQGXLContractData(L7, "Y_Settlement"),"")</f>
        <v>19207.600000000002</v>
      </c>
      <c r="Q7" s="5" t="str">
        <f ca="1">IFERROR(_xll.CQGXLContractData(L7, "T_Settlement"),"")</f>
        <v/>
      </c>
      <c r="R7" t="str">
        <f ca="1">IFERROR(_xll.CQGXLContractData(L7, "LongDescription"),"")</f>
        <v>LME Nickel: November 2026</v>
      </c>
      <c r="S7" s="3"/>
      <c r="U7" s="3"/>
      <c r="X7" s="3"/>
      <c r="Y7" s="3"/>
      <c r="AB7" s="4"/>
    </row>
    <row r="8" spans="1:28" x14ac:dyDescent="0.3">
      <c r="B8">
        <f t="shared" ca="1" si="8"/>
        <v>12</v>
      </c>
      <c r="C8" s="2">
        <f t="shared" ca="1" si="0"/>
        <v>2026</v>
      </c>
      <c r="D8" s="2"/>
      <c r="E8" s="1">
        <f t="shared" ca="1" si="1"/>
        <v>46372</v>
      </c>
      <c r="F8" s="1">
        <f t="shared" ca="1" si="9"/>
        <v>46407</v>
      </c>
      <c r="G8">
        <f t="shared" ca="1" si="2"/>
        <v>16</v>
      </c>
      <c r="H8">
        <f t="shared" ca="1" si="3"/>
        <v>12</v>
      </c>
      <c r="I8" t="str">
        <f t="shared" ca="1" si="4"/>
        <v>Z</v>
      </c>
      <c r="J8" t="str">
        <f t="shared" ca="1" si="5"/>
        <v>26</v>
      </c>
      <c r="K8" s="1" t="str">
        <f t="shared" si="6"/>
        <v>NIDD</v>
      </c>
      <c r="L8" t="str">
        <f t="shared" ca="1" si="7"/>
        <v>NIDD16Z26</v>
      </c>
      <c r="M8" s="3" t="str">
        <f ca="1">IFERROR(_xll.CQGXLContractData(L8, "Bid"),"")</f>
        <v/>
      </c>
      <c r="N8" s="3" t="str">
        <f ca="1">IFERROR(_xll.CQGXLContractData(L8, "Ask"),"")</f>
        <v/>
      </c>
      <c r="O8" s="3">
        <f ca="1">IFERROR(_xll.CQGXLContractData(L8, "Settlement"),"")</f>
        <v>19249.600000000002</v>
      </c>
      <c r="P8" s="3">
        <f ca="1">IFERROR(_xll.CQGXLContractData(L8, "Y_Settlement"),"")</f>
        <v>19249.600000000002</v>
      </c>
      <c r="Q8" s="5" t="str">
        <f ca="1">IFERROR(_xll.CQGXLContractData(L8, "T_Settlement"),"")</f>
        <v/>
      </c>
      <c r="R8" t="str">
        <f ca="1">IFERROR(_xll.CQGXLContractData(L8, "LongDescription"),"")</f>
        <v>LME Nickel: December 2026</v>
      </c>
      <c r="S8" s="3"/>
      <c r="U8" s="3"/>
      <c r="X8" s="3"/>
      <c r="Y8" s="3"/>
      <c r="AB8" s="4"/>
    </row>
    <row r="9" spans="1:28" x14ac:dyDescent="0.3">
      <c r="B9">
        <f t="shared" ca="1" si="8"/>
        <v>1</v>
      </c>
      <c r="C9" s="2">
        <f t="shared" ca="1" si="0"/>
        <v>2027</v>
      </c>
      <c r="D9" s="2"/>
      <c r="E9" s="1">
        <f t="shared" ca="1" si="1"/>
        <v>46407</v>
      </c>
      <c r="F9" s="1">
        <f t="shared" ca="1" si="9"/>
        <v>46435</v>
      </c>
      <c r="G9">
        <f t="shared" ca="1" si="2"/>
        <v>20</v>
      </c>
      <c r="H9">
        <f t="shared" ca="1" si="3"/>
        <v>1</v>
      </c>
      <c r="I9" t="str">
        <f t="shared" ca="1" si="4"/>
        <v>F</v>
      </c>
      <c r="J9" t="str">
        <f t="shared" ca="1" si="5"/>
        <v>27</v>
      </c>
      <c r="K9" s="1" t="str">
        <f t="shared" si="6"/>
        <v>NIDD</v>
      </c>
      <c r="L9" t="str">
        <f t="shared" ca="1" si="7"/>
        <v>NIDD20F27</v>
      </c>
      <c r="M9" s="3" t="str">
        <f ca="1">IFERROR(_xll.CQGXLContractData(L9, "Bid"),"")</f>
        <v/>
      </c>
      <c r="N9" s="3" t="str">
        <f ca="1">IFERROR(_xll.CQGXLContractData(L9, "Ask"),"")</f>
        <v/>
      </c>
      <c r="O9" s="3">
        <f ca="1">IFERROR(_xll.CQGXLContractData(L9, "Settlement"),"")</f>
        <v>19307.600000000002</v>
      </c>
      <c r="P9" s="3">
        <f ca="1">IFERROR(_xll.CQGXLContractData(L9, "Y_Settlement"),"")</f>
        <v>19307.600000000002</v>
      </c>
      <c r="Q9" s="5" t="str">
        <f ca="1">IFERROR(_xll.CQGXLContractData(L9, "T_Settlement"),"")</f>
        <v/>
      </c>
      <c r="R9" t="str">
        <f ca="1">IFERROR(_xll.CQGXLContractData(L9, "LongDescription"),"")</f>
        <v>LME Nickel: January 2027</v>
      </c>
      <c r="S9" s="3"/>
      <c r="U9" s="3"/>
      <c r="X9" s="3"/>
      <c r="Y9" s="3"/>
      <c r="AB9" s="4"/>
    </row>
    <row r="10" spans="1:28" x14ac:dyDescent="0.3">
      <c r="B10">
        <f t="shared" ca="1" si="8"/>
        <v>2</v>
      </c>
      <c r="C10" s="2">
        <f t="shared" ca="1" si="0"/>
        <v>2027</v>
      </c>
      <c r="D10" s="2"/>
      <c r="E10" s="1">
        <f t="shared" ca="1" si="1"/>
        <v>46435</v>
      </c>
      <c r="F10" s="1">
        <f t="shared" ca="1" si="9"/>
        <v>46463</v>
      </c>
      <c r="G10">
        <f t="shared" ca="1" si="2"/>
        <v>17</v>
      </c>
      <c r="H10">
        <f t="shared" ca="1" si="3"/>
        <v>2</v>
      </c>
      <c r="I10" t="str">
        <f t="shared" ca="1" si="4"/>
        <v>G</v>
      </c>
      <c r="J10" t="str">
        <f t="shared" ca="1" si="5"/>
        <v>27</v>
      </c>
      <c r="K10" s="1" t="str">
        <f t="shared" si="6"/>
        <v>NIDD</v>
      </c>
      <c r="L10" t="str">
        <f t="shared" ca="1" si="7"/>
        <v>NIDD17G27</v>
      </c>
      <c r="M10" s="3" t="str">
        <f ca="1">IFERROR(_xll.CQGXLContractData(L10, "Bid"),"")</f>
        <v/>
      </c>
      <c r="N10" s="3" t="str">
        <f ca="1">IFERROR(_xll.CQGXLContractData(L10, "Ask"),"")</f>
        <v/>
      </c>
      <c r="O10" s="3">
        <f ca="1">IFERROR(_xll.CQGXLContractData(L10, "Settlement"),"")</f>
        <v>19356.600000000002</v>
      </c>
      <c r="P10" s="3">
        <f ca="1">IFERROR(_xll.CQGXLContractData(L10, "Y_Settlement"),"")</f>
        <v>19356.600000000002</v>
      </c>
      <c r="Q10" s="5" t="str">
        <f ca="1">IFERROR(_xll.CQGXLContractData(L10, "T_Settlement"),"")</f>
        <v/>
      </c>
      <c r="R10" t="str">
        <f ca="1">IFERROR(_xll.CQGXLContractData(L10, "LongDescription"),"")</f>
        <v>LME Nickel: February 2027</v>
      </c>
      <c r="S10" s="3"/>
      <c r="U10" s="3"/>
      <c r="X10" s="3"/>
      <c r="Y10" s="3"/>
      <c r="AB10" s="4"/>
    </row>
    <row r="11" spans="1:28" x14ac:dyDescent="0.3">
      <c r="B11">
        <f t="shared" ca="1" si="8"/>
        <v>3</v>
      </c>
      <c r="C11" s="2">
        <f t="shared" ca="1" si="0"/>
        <v>2027</v>
      </c>
      <c r="D11" s="2"/>
      <c r="E11" s="1">
        <f t="shared" ca="1" si="1"/>
        <v>46463</v>
      </c>
      <c r="F11" s="1">
        <f t="shared" ca="1" si="9"/>
        <v>46498</v>
      </c>
      <c r="G11">
        <f t="shared" ca="1" si="2"/>
        <v>17</v>
      </c>
      <c r="H11">
        <f t="shared" ca="1" si="3"/>
        <v>3</v>
      </c>
      <c r="I11" t="str">
        <f t="shared" ca="1" si="4"/>
        <v>H</v>
      </c>
      <c r="J11" t="str">
        <f t="shared" ca="1" si="5"/>
        <v>27</v>
      </c>
      <c r="K11" s="1" t="str">
        <f t="shared" si="6"/>
        <v>NIDD</v>
      </c>
      <c r="L11" t="str">
        <f t="shared" ca="1" si="7"/>
        <v>NIDD17H27</v>
      </c>
      <c r="M11" s="3" t="str">
        <f ca="1">IFERROR(_xll.CQGXLContractData(L11, "Bid"),"")</f>
        <v/>
      </c>
      <c r="N11" s="3" t="str">
        <f ca="1">IFERROR(_xll.CQGXLContractData(L11, "Ask"),"")</f>
        <v/>
      </c>
      <c r="O11" s="3">
        <f ca="1">IFERROR(_xll.CQGXLContractData(L11, "Settlement"),"")</f>
        <v>19404.600000000002</v>
      </c>
      <c r="P11" s="3">
        <f ca="1">IFERROR(_xll.CQGXLContractData(L11, "Y_Settlement"),"")</f>
        <v>19404.600000000002</v>
      </c>
      <c r="Q11" s="5" t="str">
        <f ca="1">IFERROR(_xll.CQGXLContractData(L11, "T_Settlement"),"")</f>
        <v/>
      </c>
      <c r="R11" t="str">
        <f ca="1">IFERROR(_xll.CQGXLContractData(L11, "LongDescription"),"")</f>
        <v>LME Nickel: March 2027</v>
      </c>
      <c r="S11" s="3"/>
      <c r="U11" s="3"/>
      <c r="X11" s="3"/>
      <c r="Y11" s="3"/>
      <c r="AB11" s="4"/>
    </row>
    <row r="12" spans="1:28" x14ac:dyDescent="0.3">
      <c r="B12">
        <f t="shared" ca="1" si="8"/>
        <v>4</v>
      </c>
      <c r="C12" s="2">
        <f t="shared" ca="1" si="0"/>
        <v>2027</v>
      </c>
      <c r="D12" s="2"/>
      <c r="E12" s="1">
        <f t="shared" ca="1" si="1"/>
        <v>46498</v>
      </c>
      <c r="F12" s="1">
        <f t="shared" ca="1" si="9"/>
        <v>46526</v>
      </c>
      <c r="G12">
        <f t="shared" ca="1" si="2"/>
        <v>21</v>
      </c>
      <c r="H12">
        <f t="shared" ca="1" si="3"/>
        <v>4</v>
      </c>
      <c r="I12" t="str">
        <f t="shared" ca="1" si="4"/>
        <v>J</v>
      </c>
      <c r="J12" t="str">
        <f t="shared" ca="1" si="5"/>
        <v>27</v>
      </c>
      <c r="K12" s="1" t="str">
        <f t="shared" si="6"/>
        <v>NIDD</v>
      </c>
      <c r="L12" t="str">
        <f t="shared" ca="1" si="7"/>
        <v>NIDD21J27</v>
      </c>
      <c r="M12" s="3" t="str">
        <f ca="1">IFERROR(_xll.CQGXLContractData(L12, "Bid"),"")</f>
        <v/>
      </c>
      <c r="N12" s="3" t="str">
        <f ca="1">IFERROR(_xll.CQGXLContractData(L12, "Ask"),"")</f>
        <v/>
      </c>
      <c r="O12" s="3">
        <f ca="1">IFERROR(_xll.CQGXLContractData(L12, "Settlement"),"")</f>
        <v>19447.600000000002</v>
      </c>
      <c r="P12" s="3">
        <f ca="1">IFERROR(_xll.CQGXLContractData(L12, "Y_Settlement"),"")</f>
        <v>19447.600000000002</v>
      </c>
      <c r="Q12" s="5" t="str">
        <f ca="1">IFERROR(_xll.CQGXLContractData(L12, "T_Settlement"),"")</f>
        <v/>
      </c>
      <c r="R12" t="str">
        <f ca="1">IFERROR(_xll.CQGXLContractData(L12, "LongDescription"),"")</f>
        <v>LME Nickel: April 2027</v>
      </c>
      <c r="S12" s="3"/>
      <c r="U12" s="3"/>
      <c r="X12" s="3"/>
      <c r="Y12" s="3"/>
    </row>
    <row r="13" spans="1:28" x14ac:dyDescent="0.3">
      <c r="B13">
        <f t="shared" ca="1" si="8"/>
        <v>5</v>
      </c>
      <c r="C13" s="2">
        <f t="shared" ca="1" si="0"/>
        <v>2027</v>
      </c>
      <c r="D13" s="2"/>
      <c r="E13" s="1">
        <f ca="1">IF($D$2=1,F13,DATE(C13,B13,1+((3-(4&gt;=WEEKDAY(DATE(C13,B13,1))))*7)+(4-WEEKDAY(DATE(C13,B13,1)))))</f>
        <v>46526</v>
      </c>
      <c r="F13" s="1">
        <f t="shared" ca="1" si="9"/>
        <v>46554</v>
      </c>
      <c r="G13">
        <f t="shared" ca="1" si="2"/>
        <v>19</v>
      </c>
      <c r="H13">
        <f t="shared" ca="1" si="3"/>
        <v>5</v>
      </c>
      <c r="I13" t="str">
        <f t="shared" ca="1" si="4"/>
        <v>K</v>
      </c>
      <c r="J13" t="str">
        <f t="shared" ca="1" si="5"/>
        <v>27</v>
      </c>
      <c r="K13" s="1" t="str">
        <f t="shared" si="6"/>
        <v>NIDD</v>
      </c>
      <c r="L13" t="str">
        <f t="shared" ca="1" si="7"/>
        <v>NIDD19K27</v>
      </c>
      <c r="M13" s="3" t="str">
        <f ca="1">IFERROR(_xll.CQGXLContractData(L13, "Bid"),"")</f>
        <v/>
      </c>
      <c r="N13" s="3" t="str">
        <f ca="1">IFERROR(_xll.CQGXLContractData(L13, "Ask"),"")</f>
        <v/>
      </c>
      <c r="O13" s="3">
        <f ca="1">IFERROR(_xll.CQGXLContractData(L13, "Settlement"),"")</f>
        <v>19488.600000000002</v>
      </c>
      <c r="P13" s="3">
        <f ca="1">IFERROR(_xll.CQGXLContractData(L13, "Y_Settlement"),"")</f>
        <v>19488.600000000002</v>
      </c>
      <c r="Q13" s="5" t="str">
        <f ca="1">IFERROR(_xll.CQGXLContractData(L13, "T_Settlement"),"")</f>
        <v/>
      </c>
      <c r="R13" t="str">
        <f ca="1">IFERROR(_xll.CQGXLContractData(L13, "LongDescription"),"")</f>
        <v>LME Nickel: May 2027</v>
      </c>
      <c r="S13" s="3"/>
      <c r="U13" s="3"/>
      <c r="X13" s="3"/>
      <c r="Y13" s="3"/>
    </row>
    <row r="14" spans="1:28" x14ac:dyDescent="0.3">
      <c r="B14">
        <f t="shared" ca="1" si="8"/>
        <v>6</v>
      </c>
      <c r="C14" s="2">
        <f t="shared" ca="1" si="0"/>
        <v>2027</v>
      </c>
      <c r="D14" s="2"/>
      <c r="E14" s="1">
        <f ca="1">IF($D$2=1,F14,DATE(C14,B14,1+((3-(4&gt;=WEEKDAY(DATE(C14,B14,1))))*7)+(4-WEEKDAY(DATE(C14,B14,1)))))</f>
        <v>46554</v>
      </c>
      <c r="F14" s="1">
        <f t="shared" ca="1" si="9"/>
        <v>46589</v>
      </c>
      <c r="G14">
        <f t="shared" ca="1" si="2"/>
        <v>16</v>
      </c>
      <c r="H14">
        <f t="shared" ca="1" si="3"/>
        <v>6</v>
      </c>
      <c r="I14" t="str">
        <f t="shared" ca="1" si="4"/>
        <v>M</v>
      </c>
      <c r="J14" t="str">
        <f t="shared" ca="1" si="5"/>
        <v>27</v>
      </c>
      <c r="K14" s="1" t="str">
        <f t="shared" si="6"/>
        <v>NIDD</v>
      </c>
      <c r="L14" t="str">
        <f t="shared" ca="1" si="7"/>
        <v>NIDD16M27</v>
      </c>
      <c r="M14" s="3" t="str">
        <f ca="1">IFERROR(_xll.CQGXLContractData(L14, "Bid"),"")</f>
        <v/>
      </c>
      <c r="N14" s="3" t="str">
        <f ca="1">IFERROR(_xll.CQGXLContractData(L14, "Ask"),"")</f>
        <v/>
      </c>
      <c r="O14" s="3">
        <f ca="1">IFERROR(_xll.CQGXLContractData(L14, "Settlement"),"")</f>
        <v>19529.600000000002</v>
      </c>
      <c r="P14" s="3">
        <f ca="1">IFERROR(_xll.CQGXLContractData(L14, "Y_Settlement"),"")</f>
        <v>19529.600000000002</v>
      </c>
      <c r="Q14" s="5" t="str">
        <f ca="1">IFERROR(_xll.CQGXLContractData(L14, "T_Settlement"),"")</f>
        <v/>
      </c>
      <c r="R14" t="str">
        <f ca="1">IFERROR(_xll.CQGXLContractData(L14, "LongDescription"),"")</f>
        <v>LME Nickel: June 2027</v>
      </c>
      <c r="S14" s="3"/>
      <c r="U14" s="3"/>
    </row>
    <row r="15" spans="1:28" x14ac:dyDescent="0.3">
      <c r="B15">
        <f t="shared" ca="1" si="8"/>
        <v>7</v>
      </c>
      <c r="C15" s="2">
        <f t="shared" ca="1" si="0"/>
        <v>2027</v>
      </c>
      <c r="D15" s="2"/>
      <c r="E15" s="1">
        <f t="shared" ca="1" si="1"/>
        <v>46589</v>
      </c>
      <c r="F15" s="1">
        <f t="shared" ca="1" si="9"/>
        <v>46617</v>
      </c>
      <c r="G15">
        <f t="shared" ca="1" si="2"/>
        <v>21</v>
      </c>
      <c r="H15">
        <f t="shared" ca="1" si="3"/>
        <v>7</v>
      </c>
      <c r="I15" t="str">
        <f t="shared" ca="1" si="4"/>
        <v>N</v>
      </c>
      <c r="J15" t="str">
        <f t="shared" ca="1" si="5"/>
        <v>27</v>
      </c>
      <c r="K15" s="1" t="str">
        <f t="shared" si="6"/>
        <v>NIDD</v>
      </c>
      <c r="L15" t="str">
        <f t="shared" ca="1" si="7"/>
        <v>NIDD21N27</v>
      </c>
      <c r="M15" s="3" t="str">
        <f ca="1">IFERROR(_xll.CQGXLContractData(L15, "Bid"),"")</f>
        <v/>
      </c>
      <c r="N15" s="3" t="str">
        <f ca="1">IFERROR(_xll.CQGXLContractData(L15, "Ask"),"")</f>
        <v/>
      </c>
      <c r="O15" s="3">
        <f ca="1">IFERROR(_xll.CQGXLContractData(L15, "Settlement"),"")</f>
        <v>19576.600000000002</v>
      </c>
      <c r="P15" s="3">
        <f ca="1">IFERROR(_xll.CQGXLContractData(L15, "Y_Settlement"),"")</f>
        <v>19576.600000000002</v>
      </c>
      <c r="Q15" s="5" t="str">
        <f ca="1">IFERROR(_xll.CQGXLContractData(L15, "T_Settlement"),"")</f>
        <v/>
      </c>
      <c r="R15" t="str">
        <f ca="1">IFERROR(_xll.CQGXLContractData(L15, "LongDescription"),"")</f>
        <v>LME Nickel: July 2027</v>
      </c>
      <c r="S15" s="3"/>
      <c r="U15" s="3"/>
    </row>
    <row r="16" spans="1:28" x14ac:dyDescent="0.3">
      <c r="B16">
        <f t="shared" ca="1" si="8"/>
        <v>8</v>
      </c>
      <c r="C16" s="2">
        <f t="shared" ca="1" si="0"/>
        <v>2027</v>
      </c>
      <c r="D16" s="2"/>
      <c r="E16" s="1">
        <f t="shared" ca="1" si="1"/>
        <v>46617</v>
      </c>
      <c r="F16" s="1">
        <f t="shared" ca="1" si="9"/>
        <v>46645</v>
      </c>
      <c r="G16">
        <f t="shared" ca="1" si="2"/>
        <v>18</v>
      </c>
      <c r="H16">
        <f t="shared" ca="1" si="3"/>
        <v>8</v>
      </c>
      <c r="I16" t="str">
        <f t="shared" ca="1" si="4"/>
        <v>Q</v>
      </c>
      <c r="J16" t="str">
        <f t="shared" ca="1" si="5"/>
        <v>27</v>
      </c>
      <c r="K16" s="1" t="str">
        <f t="shared" si="6"/>
        <v>NIDD</v>
      </c>
      <c r="L16" t="str">
        <f t="shared" ca="1" si="7"/>
        <v>NIDD18Q27</v>
      </c>
      <c r="M16" s="3" t="str">
        <f ca="1">IFERROR(_xll.CQGXLContractData(L16, "Bid"),"")</f>
        <v/>
      </c>
      <c r="N16" s="3" t="str">
        <f ca="1">IFERROR(_xll.CQGXLContractData(L16, "Ask"),"")</f>
        <v/>
      </c>
      <c r="O16" s="3">
        <f ca="1">IFERROR(_xll.CQGXLContractData(L16, "Settlement"),"")</f>
        <v>19623.600000000002</v>
      </c>
      <c r="P16" s="3">
        <f ca="1">IFERROR(_xll.CQGXLContractData(L16, "Y_Settlement"),"")</f>
        <v>19623.600000000002</v>
      </c>
      <c r="Q16" s="5" t="str">
        <f ca="1">IFERROR(_xll.CQGXLContractData(L16, "T_Settlement"),"")</f>
        <v/>
      </c>
      <c r="R16" t="str">
        <f ca="1">IFERROR(_xll.CQGXLContractData(L16, "LongDescription"),"")</f>
        <v>LME Nickel: August 2027</v>
      </c>
      <c r="S16" s="3"/>
      <c r="U16" s="3"/>
    </row>
    <row r="17" spans="2:21" x14ac:dyDescent="0.3">
      <c r="B17">
        <f t="shared" ca="1" si="8"/>
        <v>9</v>
      </c>
      <c r="C17" s="2">
        <f t="shared" ca="1" si="0"/>
        <v>2027</v>
      </c>
      <c r="D17" s="2"/>
      <c r="E17" s="1">
        <f t="shared" ca="1" si="1"/>
        <v>46645</v>
      </c>
      <c r="F17" s="1">
        <f t="shared" ca="1" si="9"/>
        <v>46680</v>
      </c>
      <c r="G17">
        <f t="shared" ca="1" si="2"/>
        <v>15</v>
      </c>
      <c r="H17">
        <f t="shared" ca="1" si="3"/>
        <v>9</v>
      </c>
      <c r="I17" t="str">
        <f t="shared" ca="1" si="4"/>
        <v>U</v>
      </c>
      <c r="J17" t="str">
        <f t="shared" ca="1" si="5"/>
        <v>27</v>
      </c>
      <c r="K17" s="1" t="str">
        <f t="shared" si="6"/>
        <v>NIDD</v>
      </c>
      <c r="L17" t="str">
        <f t="shared" ca="1" si="7"/>
        <v>NIDD15U27</v>
      </c>
      <c r="M17" s="3" t="str">
        <f ca="1">IFERROR(_xll.CQGXLContractData(L17, "Bid"),"")</f>
        <v/>
      </c>
      <c r="N17" s="3" t="str">
        <f ca="1">IFERROR(_xll.CQGXLContractData(L17, "Ask"),"")</f>
        <v/>
      </c>
      <c r="O17" s="3">
        <f ca="1">IFERROR(_xll.CQGXLContractData(L17, "Settlement"),"")</f>
        <v>19671.600000000002</v>
      </c>
      <c r="P17" s="3">
        <f ca="1">IFERROR(_xll.CQGXLContractData(L17, "Y_Settlement"),"")</f>
        <v>19671.600000000002</v>
      </c>
      <c r="Q17" s="5" t="str">
        <f ca="1">IFERROR(_xll.CQGXLContractData(L17, "T_Settlement"),"")</f>
        <v/>
      </c>
      <c r="R17" t="str">
        <f ca="1">IFERROR(_xll.CQGXLContractData(L17, "LongDescription"),"")</f>
        <v>LME Nickel: September 2027</v>
      </c>
      <c r="S17" s="3"/>
      <c r="U17" s="3"/>
    </row>
    <row r="18" spans="2:21" x14ac:dyDescent="0.3">
      <c r="B18">
        <f t="shared" ca="1" si="8"/>
        <v>10</v>
      </c>
      <c r="C18" s="2">
        <f t="shared" ca="1" si="0"/>
        <v>2027</v>
      </c>
      <c r="D18" s="2"/>
      <c r="E18" s="1">
        <f t="shared" ca="1" si="1"/>
        <v>46680</v>
      </c>
      <c r="F18" s="1">
        <f t="shared" ca="1" si="9"/>
        <v>46708</v>
      </c>
      <c r="G18">
        <f t="shared" ca="1" si="2"/>
        <v>20</v>
      </c>
      <c r="H18">
        <f t="shared" ca="1" si="3"/>
        <v>10</v>
      </c>
      <c r="I18" t="str">
        <f t="shared" ca="1" si="4"/>
        <v>V</v>
      </c>
      <c r="J18" t="str">
        <f t="shared" ca="1" si="5"/>
        <v>27</v>
      </c>
      <c r="K18" s="1" t="str">
        <f t="shared" si="6"/>
        <v>NIDD</v>
      </c>
      <c r="L18" t="str">
        <f t="shared" ca="1" si="7"/>
        <v>NIDD20V27</v>
      </c>
      <c r="M18" s="3" t="str">
        <f ca="1">IFERROR(_xll.CQGXLContractData(L18, "Bid"),"")</f>
        <v/>
      </c>
      <c r="N18" s="3" t="str">
        <f ca="1">IFERROR(_xll.CQGXLContractData(L18, "Ask"),"")</f>
        <v/>
      </c>
      <c r="O18" s="3">
        <f ca="1">IFERROR(_xll.CQGXLContractData(L18, "Settlement"),"")</f>
        <v>19718.600000000002</v>
      </c>
      <c r="P18" s="3">
        <f ca="1">IFERROR(_xll.CQGXLContractData(L18, "Y_Settlement"),"")</f>
        <v>19718.600000000002</v>
      </c>
      <c r="Q18" s="5" t="str">
        <f ca="1">IFERROR(_xll.CQGXLContractData(L18, "T_Settlement"),"")</f>
        <v/>
      </c>
      <c r="R18" t="str">
        <f ca="1">IFERROR(_xll.CQGXLContractData(L18, "LongDescription"),"")</f>
        <v>LME Nickel: October 2027</v>
      </c>
      <c r="S18" s="3"/>
      <c r="U18" s="3"/>
    </row>
    <row r="19" spans="2:21" x14ac:dyDescent="0.3">
      <c r="B19">
        <f t="shared" ca="1" si="8"/>
        <v>11</v>
      </c>
      <c r="C19" s="2">
        <f t="shared" ca="1" si="0"/>
        <v>2027</v>
      </c>
      <c r="D19" s="2"/>
      <c r="E19" s="1">
        <f t="shared" ca="1" si="1"/>
        <v>46708</v>
      </c>
      <c r="F19" s="1">
        <f t="shared" ca="1" si="9"/>
        <v>46736</v>
      </c>
      <c r="G19">
        <f t="shared" ca="1" si="2"/>
        <v>17</v>
      </c>
      <c r="H19">
        <f t="shared" ca="1" si="3"/>
        <v>11</v>
      </c>
      <c r="I19" t="str">
        <f t="shared" ca="1" si="4"/>
        <v>X</v>
      </c>
      <c r="J19" t="str">
        <f t="shared" ca="1" si="5"/>
        <v>27</v>
      </c>
      <c r="K19" s="1" t="str">
        <f t="shared" si="6"/>
        <v>NIDD</v>
      </c>
      <c r="L19" t="str">
        <f t="shared" ca="1" si="7"/>
        <v>NIDD17X27</v>
      </c>
      <c r="M19" s="3" t="str">
        <f ca="1">IFERROR(_xll.CQGXLContractData(L19, "Bid"),"")</f>
        <v/>
      </c>
      <c r="N19" s="3" t="str">
        <f ca="1">IFERROR(_xll.CQGXLContractData(L19, "Ask"),"")</f>
        <v/>
      </c>
      <c r="O19" s="3">
        <f ca="1">IFERROR(_xll.CQGXLContractData(L19, "Settlement"),"")</f>
        <v>19765.600000000002</v>
      </c>
      <c r="P19" s="3">
        <f ca="1">IFERROR(_xll.CQGXLContractData(L19, "Y_Settlement"),"")</f>
        <v>19765.600000000002</v>
      </c>
      <c r="Q19" s="5" t="str">
        <f ca="1">IFERROR(_xll.CQGXLContractData(L19, "T_Settlement"),"")</f>
        <v/>
      </c>
      <c r="R19" t="str">
        <f ca="1">IFERROR(_xll.CQGXLContractData(L19, "LongDescription"),"")</f>
        <v>LME Nickel: November 2027</v>
      </c>
      <c r="S19" s="3"/>
      <c r="U19" s="3"/>
    </row>
    <row r="20" spans="2:21" x14ac:dyDescent="0.3">
      <c r="B20">
        <f t="shared" ca="1" si="8"/>
        <v>12</v>
      </c>
      <c r="C20" s="2">
        <f t="shared" ca="1" si="0"/>
        <v>2027</v>
      </c>
      <c r="D20" s="2"/>
      <c r="E20" s="1">
        <f t="shared" ca="1" si="1"/>
        <v>46736</v>
      </c>
      <c r="F20" s="1">
        <f t="shared" ca="1" si="9"/>
        <v>46407</v>
      </c>
      <c r="G20">
        <f t="shared" ca="1" si="2"/>
        <v>15</v>
      </c>
      <c r="H20">
        <f t="shared" ca="1" si="3"/>
        <v>12</v>
      </c>
      <c r="I20" t="str">
        <f t="shared" ca="1" si="4"/>
        <v>Z</v>
      </c>
      <c r="J20" t="str">
        <f t="shared" ca="1" si="5"/>
        <v>27</v>
      </c>
      <c r="K20" s="1" t="str">
        <f t="shared" si="6"/>
        <v>NIDD</v>
      </c>
      <c r="L20" t="str">
        <f t="shared" ca="1" si="7"/>
        <v>NIDD15Z27</v>
      </c>
      <c r="M20" s="3" t="str">
        <f ca="1">IFERROR(_xll.CQGXLContractData(L20, "Bid"),"")</f>
        <v/>
      </c>
      <c r="N20" s="3" t="str">
        <f ca="1">IFERROR(_xll.CQGXLContractData(L20, "Ask"),"")</f>
        <v/>
      </c>
      <c r="O20" s="3">
        <f ca="1">IFERROR(_xll.CQGXLContractData(L20, "Settlement"),"")</f>
        <v>19812.600000000002</v>
      </c>
      <c r="P20" s="3">
        <f ca="1">IFERROR(_xll.CQGXLContractData(L20, "Y_Settlement"),"")</f>
        <v>19812.600000000002</v>
      </c>
      <c r="Q20" s="5" t="str">
        <f ca="1">IFERROR(_xll.CQGXLContractData(L20, "T_Settlement"),"")</f>
        <v/>
      </c>
      <c r="R20" t="str">
        <f ca="1">IFERROR(_xll.CQGXLContractData(L20, "LongDescription"),"")</f>
        <v>LME Nickel: December 2027</v>
      </c>
      <c r="S20" s="3"/>
      <c r="U20" s="3"/>
    </row>
    <row r="21" spans="2:21" x14ac:dyDescent="0.3">
      <c r="B21">
        <f t="shared" ca="1" si="8"/>
        <v>1</v>
      </c>
      <c r="C21" s="2">
        <f t="shared" ca="1" si="0"/>
        <v>2027</v>
      </c>
      <c r="D21" s="2"/>
      <c r="E21" s="1">
        <f t="shared" ca="1" si="1"/>
        <v>46407</v>
      </c>
      <c r="F21" s="1">
        <f t="shared" ca="1" si="9"/>
        <v>46435</v>
      </c>
      <c r="G21">
        <f t="shared" ca="1" si="2"/>
        <v>20</v>
      </c>
      <c r="H21">
        <f t="shared" ca="1" si="3"/>
        <v>1</v>
      </c>
      <c r="I21" t="str">
        <f t="shared" ca="1" si="4"/>
        <v>F</v>
      </c>
      <c r="J21" t="str">
        <f t="shared" ca="1" si="5"/>
        <v>27</v>
      </c>
      <c r="K21" s="1" t="str">
        <f t="shared" si="6"/>
        <v>NIDD</v>
      </c>
      <c r="L21" t="str">
        <f t="shared" ca="1" si="7"/>
        <v>NIDD20F27</v>
      </c>
      <c r="M21" s="3" t="str">
        <f ca="1">IFERROR(_xll.CQGXLContractData(L21, "Bid"),"")</f>
        <v/>
      </c>
      <c r="N21" s="3" t="str">
        <f ca="1">IFERROR(_xll.CQGXLContractData(L21, "Ask"),"")</f>
        <v/>
      </c>
      <c r="O21" s="3">
        <f ca="1">IFERROR(_xll.CQGXLContractData(L21, "Settlement"),"")</f>
        <v>19307.600000000002</v>
      </c>
      <c r="P21" s="3">
        <f ca="1">IFERROR(_xll.CQGXLContractData(L21, "Y_Settlement"),"")</f>
        <v>19307.600000000002</v>
      </c>
      <c r="Q21" s="5" t="str">
        <f ca="1">IFERROR(_xll.CQGXLContractData(L21, "T_Settlement"),"")</f>
        <v/>
      </c>
      <c r="R21" t="str">
        <f ca="1">IFERROR(_xll.CQGXLContractData(L21, "LongDescription"),"")</f>
        <v>LME Nickel: January 2027</v>
      </c>
      <c r="S21" s="3"/>
      <c r="U21" s="3"/>
    </row>
    <row r="22" spans="2:21" x14ac:dyDescent="0.3">
      <c r="B22">
        <f t="shared" ca="1" si="8"/>
        <v>2</v>
      </c>
      <c r="C22" s="2">
        <f t="shared" ca="1" si="0"/>
        <v>2027</v>
      </c>
      <c r="D22" s="2"/>
      <c r="E22" s="1">
        <f ca="1">IF($D$2=1,F22,DATE(C22,B22,1+((3-(4&gt;=WEEKDAY(DATE(C22,B22,1))))*7)+(4-WEEKDAY(DATE(C22,B22,1)))))</f>
        <v>46435</v>
      </c>
      <c r="F22" s="1">
        <f ca="1">DATE(C23,B23,1+((3-(4&gt;=WEEKDAY(DATE(C23,B23,1))))*7)+(4-WEEKDAY(DATE(C23,B23,1))))</f>
        <v>46463</v>
      </c>
      <c r="G22">
        <f t="shared" ca="1" si="2"/>
        <v>17</v>
      </c>
      <c r="H22">
        <f t="shared" ca="1" si="3"/>
        <v>2</v>
      </c>
      <c r="I22" t="str">
        <f t="shared" ca="1" si="4"/>
        <v>G</v>
      </c>
      <c r="J22" t="str">
        <f t="shared" ca="1" si="5"/>
        <v>27</v>
      </c>
      <c r="K22" s="1" t="str">
        <f t="shared" si="6"/>
        <v>NIDD</v>
      </c>
      <c r="L22" t="str">
        <f t="shared" ca="1" si="7"/>
        <v>NIDD17G27</v>
      </c>
      <c r="M22" s="3" t="str">
        <f ca="1">IFERROR(_xll.CQGXLContractData(L22, "Bid"),"")</f>
        <v/>
      </c>
      <c r="N22" s="3" t="str">
        <f ca="1">IFERROR(_xll.CQGXLContractData(L22, "Ask"),"")</f>
        <v/>
      </c>
      <c r="O22" s="3">
        <f ca="1">IFERROR(_xll.CQGXLContractData(L22, "Settlement"),"")</f>
        <v>19356.600000000002</v>
      </c>
      <c r="P22" s="3">
        <f ca="1">IFERROR(_xll.CQGXLContractData(L22, "Y_Settlement"),"")</f>
        <v>19356.600000000002</v>
      </c>
      <c r="Q22" s="5" t="str">
        <f ca="1">IFERROR(_xll.CQGXLContractData(L22, "T_Settlement"),"")</f>
        <v/>
      </c>
      <c r="R22" t="str">
        <f ca="1">IFERROR(_xll.CQGXLContractData(L22, "LongDescription"),"")</f>
        <v>LME Nickel: February 2027</v>
      </c>
      <c r="S22" s="3"/>
      <c r="U22" s="3"/>
    </row>
    <row r="23" spans="2:21" x14ac:dyDescent="0.3">
      <c r="B23">
        <f t="shared" ca="1" si="8"/>
        <v>3</v>
      </c>
      <c r="C23" s="2">
        <f t="shared" ca="1" si="0"/>
        <v>2027</v>
      </c>
      <c r="D23" s="2"/>
      <c r="E23" s="1">
        <f ca="1">IF($D$2=1,F23,DATE(C23,B23,1+((3-(4&gt;=WEEKDAY(DATE(C23,B23,1))))*7)+(4-WEEKDAY(DATE(C23,B23,1)))))</f>
        <v>46463</v>
      </c>
      <c r="F23" s="1">
        <f ca="1">DATE(C24,B24,1+((3-(4&gt;=WEEKDAY(DATE(C24,B24,1))))*7)+(4-WEEKDAY(DATE(C24,B24,1))))</f>
        <v>46498</v>
      </c>
      <c r="G23">
        <f t="shared" ca="1" si="2"/>
        <v>17</v>
      </c>
      <c r="H23">
        <f t="shared" ca="1" si="3"/>
        <v>3</v>
      </c>
      <c r="I23" t="str">
        <f t="shared" ca="1" si="4"/>
        <v>H</v>
      </c>
      <c r="J23" t="str">
        <f t="shared" ca="1" si="5"/>
        <v>27</v>
      </c>
      <c r="K23" s="1" t="str">
        <f t="shared" si="6"/>
        <v>NIDD</v>
      </c>
      <c r="L23" t="str">
        <f t="shared" ca="1" si="7"/>
        <v>NIDD17H27</v>
      </c>
      <c r="M23" s="3" t="str">
        <f ca="1">IFERROR(_xll.CQGXLContractData(L23, "Bid"),"")</f>
        <v/>
      </c>
      <c r="N23" s="3" t="str">
        <f ca="1">IFERROR(_xll.CQGXLContractData(L23, "Ask"),"")</f>
        <v/>
      </c>
      <c r="O23" s="3">
        <f ca="1">IFERROR(_xll.CQGXLContractData(L23, "Settlement"),"")</f>
        <v>19404.600000000002</v>
      </c>
      <c r="P23" s="3">
        <f ca="1">IFERROR(_xll.CQGXLContractData(L23, "Y_Settlement"),"")</f>
        <v>19404.600000000002</v>
      </c>
      <c r="Q23" s="5" t="str">
        <f ca="1">IFERROR(_xll.CQGXLContractData(L23, "T_Settlement"),"")</f>
        <v/>
      </c>
      <c r="R23" t="str">
        <f ca="1">IFERROR(_xll.CQGXLContractData(L23, "LongDescription"),"")</f>
        <v>LME Nickel: March 2027</v>
      </c>
      <c r="S23" s="3"/>
      <c r="U23" s="3"/>
    </row>
    <row r="24" spans="2:21" x14ac:dyDescent="0.3">
      <c r="B24">
        <f t="shared" ca="1" si="8"/>
        <v>4</v>
      </c>
      <c r="C24" s="2">
        <f t="shared" ca="1" si="0"/>
        <v>2027</v>
      </c>
      <c r="D24" s="2"/>
      <c r="E24" s="1"/>
      <c r="Q24" s="5"/>
      <c r="S24" s="3"/>
      <c r="U24" s="3"/>
    </row>
    <row r="25" spans="2:21" x14ac:dyDescent="0.3">
      <c r="C25" s="2"/>
      <c r="D25" s="2"/>
      <c r="E25" s="1"/>
      <c r="L25" t="s">
        <v>23</v>
      </c>
      <c r="Q25" s="5"/>
      <c r="S25" s="3"/>
      <c r="U25" s="3"/>
    </row>
    <row r="26" spans="2:21" x14ac:dyDescent="0.3">
      <c r="L26" t="s">
        <v>24</v>
      </c>
    </row>
    <row r="27" spans="2:21" x14ac:dyDescent="0.3">
      <c r="C27" s="1">
        <f ca="1">TODAY()</f>
        <v>46174</v>
      </c>
      <c r="D27" s="1">
        <f ca="1">DATE(C2,B2,1+((3-(4&gt;=WEEKDAY(DATE(C2,B2,1))))*7)+(4-WEEKDAY(DATE(C2,B2,1))))</f>
        <v>46190</v>
      </c>
      <c r="L27" t="str">
        <f ca="1">L2&amp;","&amp;L3&amp;","&amp;L4&amp;","&amp;L5&amp;","&amp;L6&amp;","&amp;L7&amp;","&amp;L8&amp;","&amp;L9&amp;","&amp;L10&amp;","&amp;L11&amp;","&amp;L12&amp;","&amp;L13&amp;","&amp;L14&amp;","&amp;L15&amp;","&amp;L16&amp;","&amp;L17&amp;","&amp;L18&amp;","&amp;L19&amp;","&amp;L20&amp;","&amp;L21&amp;","&amp;L22&amp;","&amp;L23</f>
        <v>NIDD17M26,NIDD15N26,NIDD19Q26,NIDD16U26,NIDD21V26,NIDD18X26,NIDD16Z26,NIDD20F27,NIDD17G27,NIDD17H27,NIDD21J27,NIDD19K27,NIDD16M27,NIDD21N27,NIDD18Q27,NIDD15U27,NIDD20V27,NIDD17X27,NIDD15Z27,NIDD20F27,NIDD17G27,NIDD17H27</v>
      </c>
    </row>
    <row r="28" spans="2:21" x14ac:dyDescent="0.3">
      <c r="C28" t="s">
        <v>0</v>
      </c>
    </row>
    <row r="29" spans="2:21" x14ac:dyDescent="0.3">
      <c r="C29" t="s">
        <v>1</v>
      </c>
    </row>
    <row r="30" spans="2:21" x14ac:dyDescent="0.3">
      <c r="C30" t="s">
        <v>15</v>
      </c>
    </row>
    <row r="32" spans="2:21" x14ac:dyDescent="0.3">
      <c r="C32" t="s">
        <v>2</v>
      </c>
      <c r="D32" s="7" t="s">
        <v>9</v>
      </c>
      <c r="F32" t="s">
        <v>3</v>
      </c>
      <c r="G32" t="s">
        <v>5</v>
      </c>
    </row>
    <row r="33" spans="6:7" x14ac:dyDescent="0.3">
      <c r="F33" t="s">
        <v>4</v>
      </c>
      <c r="G33" t="s">
        <v>6</v>
      </c>
    </row>
    <row r="34" spans="6:7" x14ac:dyDescent="0.3">
      <c r="F34" t="s">
        <v>7</v>
      </c>
      <c r="G34" t="s">
        <v>8</v>
      </c>
    </row>
    <row r="35" spans="6:7" x14ac:dyDescent="0.3">
      <c r="F35" t="s">
        <v>9</v>
      </c>
      <c r="G35" t="s">
        <v>10</v>
      </c>
    </row>
    <row r="36" spans="6:7" x14ac:dyDescent="0.3">
      <c r="F36" t="s">
        <v>11</v>
      </c>
      <c r="G36" t="s">
        <v>12</v>
      </c>
    </row>
    <row r="37" spans="6:7" x14ac:dyDescent="0.3">
      <c r="F37" t="s">
        <v>13</v>
      </c>
      <c r="G37" t="s">
        <v>14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388E0-6020-4F1B-AA16-98DFFC6A8952}">
  <dimension ref="A1:AB37"/>
  <sheetViews>
    <sheetView workbookViewId="0">
      <selection activeCell="I25" sqref="I25"/>
    </sheetView>
  </sheetViews>
  <sheetFormatPr defaultRowHeight="16.5" x14ac:dyDescent="0.3"/>
  <cols>
    <col min="1" max="1" width="10.375" customWidth="1"/>
    <col min="3" max="3" width="10.375" customWidth="1"/>
    <col min="4" max="4" width="9.375" style="1" bestFit="1" customWidth="1"/>
    <col min="5" max="5" width="13.375" customWidth="1"/>
    <col min="6" max="6" width="10.625" bestFit="1" customWidth="1"/>
    <col min="12" max="12" width="18" customWidth="1"/>
    <col min="13" max="13" width="15.375" customWidth="1"/>
    <col min="14" max="14" width="17" customWidth="1"/>
    <col min="15" max="16" width="14.625" customWidth="1"/>
    <col min="17" max="17" width="15.375" style="6" customWidth="1"/>
    <col min="18" max="18" width="25.75" customWidth="1"/>
  </cols>
  <sheetData>
    <row r="1" spans="1:28" x14ac:dyDescent="0.3">
      <c r="L1" t="s">
        <v>2</v>
      </c>
      <c r="M1" t="s">
        <v>17</v>
      </c>
      <c r="N1" t="s">
        <v>18</v>
      </c>
      <c r="O1" t="s">
        <v>19</v>
      </c>
      <c r="P1" t="s">
        <v>20</v>
      </c>
      <c r="Q1" s="6" t="s">
        <v>21</v>
      </c>
      <c r="R1" t="s">
        <v>22</v>
      </c>
    </row>
    <row r="2" spans="1:28" x14ac:dyDescent="0.3">
      <c r="A2" s="1">
        <f ca="1">TODAY()</f>
        <v>46174</v>
      </c>
      <c r="B2">
        <f ca="1">MONTH(A2)</f>
        <v>6</v>
      </c>
      <c r="C2" s="2">
        <f ca="1">YEAR($A$2)</f>
        <v>2026</v>
      </c>
      <c r="D2" s="2">
        <f ca="1">IF(C27&gt;D27,1,0)</f>
        <v>0</v>
      </c>
      <c r="E2" s="1">
        <f ca="1">IF($D$2=1,F2,DATE(C2,B2,1+((3-(4&gt;=WEEKDAY(DATE(C2,B2,1))))*7)+(4-WEEKDAY(DATE(C2,B2,1)))))</f>
        <v>46190</v>
      </c>
      <c r="F2" s="1">
        <f ca="1">DATE(C3,B3,1+((3-(4&gt;=WEEKDAY(DATE(C3,B3,1))))*7)+(4-WEEKDAY(DATE(C3,B3,1))))</f>
        <v>46218</v>
      </c>
      <c r="G2">
        <f ca="1">DAY(E2)</f>
        <v>17</v>
      </c>
      <c r="H2">
        <f ca="1">MONTH(E2)</f>
        <v>6</v>
      </c>
      <c r="I2" t="str">
        <f ca="1">IF(H2=1,"F",IF(H2=2,"G",IF(H2=3,"H",IF(H2=4,"J",IF(H2=5,"K",IF(H2=6,"M",IF(H2=7,"N",IF(H2=8,"Q",IF(H2=9,"U",IF(H2=10,"V",IF(H2=11,"X",IF(H2=12,"Z"))))))))))))</f>
        <v>M</v>
      </c>
      <c r="J2" t="str">
        <f ca="1">RIGHT(YEAR(E2),2)</f>
        <v>26</v>
      </c>
      <c r="K2" s="1" t="str">
        <f>$D$32</f>
        <v>SNDD</v>
      </c>
      <c r="L2" t="str">
        <f ca="1">K2&amp;G2&amp;I2&amp;J2</f>
        <v>SNDD17M26</v>
      </c>
      <c r="M2" s="3" t="str">
        <f ca="1">IFERROR(_xll.CQGXLContractData(L2, "Bid"),"")</f>
        <v/>
      </c>
      <c r="N2" s="3" t="str">
        <f ca="1">IFERROR(_xll.CQGXLContractData(L2, "Ask"),"")</f>
        <v/>
      </c>
      <c r="O2" s="3">
        <f ca="1">IFERROR(_xll.CQGXLContractData(L2, "Settlement"),"")</f>
        <v>55294</v>
      </c>
      <c r="P2" s="3">
        <f ca="1">IFERROR(_xll.CQGXLContractData(L2, "Y_Settlement"),"")</f>
        <v>55294</v>
      </c>
      <c r="Q2" s="5" t="str">
        <f ca="1">IFERROR(_xll.CQGXLContractData(L2, "T_Settlement"),"")</f>
        <v/>
      </c>
      <c r="R2" t="str">
        <f ca="1">IFERROR(_xll.CQGXLContractData(L2, "LongDescription"),"")</f>
        <v>LME Tin: June 2026</v>
      </c>
      <c r="S2" s="3"/>
      <c r="U2" s="3"/>
      <c r="X2" s="3"/>
      <c r="Y2" s="3"/>
    </row>
    <row r="3" spans="1:28" x14ac:dyDescent="0.3">
      <c r="A3" s="1">
        <f ca="1">DATE(YEAR(A2),1,1)</f>
        <v>46023</v>
      </c>
      <c r="B3">
        <f ca="1">IF(B2=12,1,B2+1)</f>
        <v>7</v>
      </c>
      <c r="C3" s="2">
        <f t="shared" ref="C3:C24" ca="1" si="0">IF(B2=12,YEAR($A$4),IF(YEAR($A$3)&lt;&gt;C2,YEAR($A$4),C2))</f>
        <v>2026</v>
      </c>
      <c r="D3" s="2"/>
      <c r="E3" s="1">
        <f t="shared" ref="E3:E21" ca="1" si="1">IF($D$2=1,F3,DATE(C3,B3,1+((3-(4&gt;=WEEKDAY(DATE(C3,B3,1))))*7)+(4-WEEKDAY(DATE(C3,B3,1)))))</f>
        <v>46218</v>
      </c>
      <c r="F3" s="1">
        <f ca="1">DATE(C4,B4,1+((3-(4&gt;=WEEKDAY(DATE(C4,B4,1))))*7)+(4-WEEKDAY(DATE(C4,B4,1))))</f>
        <v>46253</v>
      </c>
      <c r="G3">
        <f t="shared" ref="G3:G23" ca="1" si="2">DAY(E3)</f>
        <v>15</v>
      </c>
      <c r="H3">
        <f t="shared" ref="H3:H23" ca="1" si="3">MONTH(E3)</f>
        <v>7</v>
      </c>
      <c r="I3" t="str">
        <f t="shared" ref="I3:I23" ca="1" si="4">IF(H3=1,"F",IF(H3=2,"G",IF(H3=3,"H",IF(H3=4,"J",IF(H3=5,"K",IF(H3=6,"M",IF(H3=7,"N",IF(H3=8,"Q",IF(H3=9,"U",IF(H3=10,"V",IF(H3=11,"X",IF(H3=12,"Z"))))))))))))</f>
        <v>N</v>
      </c>
      <c r="J3" t="str">
        <f t="shared" ref="J3:J23" ca="1" si="5">RIGHT(YEAR(E3),2)</f>
        <v>26</v>
      </c>
      <c r="K3" s="1" t="str">
        <f t="shared" ref="K3:K23" si="6">$D$32</f>
        <v>SNDD</v>
      </c>
      <c r="L3" t="str">
        <f t="shared" ref="L3:L23" ca="1" si="7">K3&amp;G3&amp;I3&amp;J3</f>
        <v>SNDD15N26</v>
      </c>
      <c r="M3" s="3" t="str">
        <f ca="1">IFERROR(_xll.CQGXLContractData(L3, "Bid"),"")</f>
        <v/>
      </c>
      <c r="N3" s="3" t="str">
        <f ca="1">IFERROR(_xll.CQGXLContractData(L3, "Ask"),"")</f>
        <v/>
      </c>
      <c r="O3" s="3">
        <f ca="1">IFERROR(_xll.CQGXLContractData(L3, "Settlement"),"")</f>
        <v>55360</v>
      </c>
      <c r="P3" s="3">
        <f ca="1">IFERROR(_xll.CQGXLContractData(L3, "Y_Settlement"),"")</f>
        <v>55360</v>
      </c>
      <c r="Q3" s="5" t="str">
        <f ca="1">IFERROR(_xll.CQGXLContractData(L3, "T_Settlement"),"")</f>
        <v/>
      </c>
      <c r="R3" t="str">
        <f ca="1">IFERROR(_xll.CQGXLContractData(L3, "LongDescription"),"")</f>
        <v>LME Tin: July 2026</v>
      </c>
      <c r="S3" s="3"/>
      <c r="U3" s="3"/>
      <c r="X3" s="3"/>
      <c r="Y3" s="3"/>
    </row>
    <row r="4" spans="1:28" x14ac:dyDescent="0.3">
      <c r="A4" s="1">
        <f ca="1">DATE(YEAR(A2)+1,1,1)</f>
        <v>46388</v>
      </c>
      <c r="B4">
        <f t="shared" ref="B4:B24" ca="1" si="8">IF(B3=12,1,B3+1)</f>
        <v>8</v>
      </c>
      <c r="C4" s="2">
        <f t="shared" ca="1" si="0"/>
        <v>2026</v>
      </c>
      <c r="D4" s="2"/>
      <c r="E4" s="1">
        <f t="shared" ca="1" si="1"/>
        <v>46253</v>
      </c>
      <c r="F4" s="1">
        <f t="shared" ref="F4:F21" ca="1" si="9">DATE(C5,B5,1+((3-(4&gt;=WEEKDAY(DATE(C5,B5,1))))*7)+(4-WEEKDAY(DATE(C5,B5,1))))</f>
        <v>46281</v>
      </c>
      <c r="G4">
        <f t="shared" ca="1" si="2"/>
        <v>19</v>
      </c>
      <c r="H4">
        <f t="shared" ca="1" si="3"/>
        <v>8</v>
      </c>
      <c r="I4" t="str">
        <f t="shared" ca="1" si="4"/>
        <v>Q</v>
      </c>
      <c r="J4" t="str">
        <f t="shared" ca="1" si="5"/>
        <v>26</v>
      </c>
      <c r="K4" s="1" t="str">
        <f t="shared" si="6"/>
        <v>SNDD</v>
      </c>
      <c r="L4" t="str">
        <f t="shared" ca="1" si="7"/>
        <v>SNDD19Q26</v>
      </c>
      <c r="M4" s="3" t="str">
        <f ca="1">IFERROR(_xll.CQGXLContractData(L4, "Bid"),"")</f>
        <v/>
      </c>
      <c r="N4" s="3" t="str">
        <f ca="1">IFERROR(_xll.CQGXLContractData(L4, "Ask"),"")</f>
        <v/>
      </c>
      <c r="O4" s="3">
        <f ca="1">IFERROR(_xll.CQGXLContractData(L4, "Settlement"),"")</f>
        <v>55436</v>
      </c>
      <c r="P4" s="3">
        <f ca="1">IFERROR(_xll.CQGXLContractData(L4, "Y_Settlement"),"")</f>
        <v>55436</v>
      </c>
      <c r="Q4" s="5" t="str">
        <f ca="1">IFERROR(_xll.CQGXLContractData(L4, "T_Settlement"),"")</f>
        <v/>
      </c>
      <c r="R4" t="str">
        <f ca="1">IFERROR(_xll.CQGXLContractData(L4, "LongDescription"),"")</f>
        <v>LME Tin: August 2026</v>
      </c>
      <c r="S4" s="3"/>
      <c r="U4" s="3"/>
      <c r="X4" s="3"/>
      <c r="Y4" s="3"/>
    </row>
    <row r="5" spans="1:28" x14ac:dyDescent="0.3">
      <c r="B5">
        <f t="shared" ca="1" si="8"/>
        <v>9</v>
      </c>
      <c r="C5" s="2">
        <f t="shared" ca="1" si="0"/>
        <v>2026</v>
      </c>
      <c r="D5" s="2"/>
      <c r="E5" s="1">
        <f t="shared" ca="1" si="1"/>
        <v>46281</v>
      </c>
      <c r="F5" s="1">
        <f t="shared" ca="1" si="9"/>
        <v>46316</v>
      </c>
      <c r="G5">
        <f t="shared" ca="1" si="2"/>
        <v>16</v>
      </c>
      <c r="H5">
        <f t="shared" ca="1" si="3"/>
        <v>9</v>
      </c>
      <c r="I5" t="str">
        <f t="shared" ca="1" si="4"/>
        <v>U</v>
      </c>
      <c r="J5" t="str">
        <f t="shared" ca="1" si="5"/>
        <v>26</v>
      </c>
      <c r="K5" s="1" t="str">
        <f t="shared" si="6"/>
        <v>SNDD</v>
      </c>
      <c r="L5" t="str">
        <f t="shared" ca="1" si="7"/>
        <v>SNDD16U26</v>
      </c>
      <c r="M5" s="3" t="str">
        <f ca="1">IFERROR(_xll.CQGXLContractData(L5, "Bid"),"")</f>
        <v/>
      </c>
      <c r="N5" s="3" t="str">
        <f ca="1">IFERROR(_xll.CQGXLContractData(L5, "Ask"),"")</f>
        <v/>
      </c>
      <c r="O5" s="3">
        <f ca="1">IFERROR(_xll.CQGXLContractData(L5, "Settlement"),"")</f>
        <v>55481</v>
      </c>
      <c r="P5" s="3">
        <f ca="1">IFERROR(_xll.CQGXLContractData(L5, "Y_Settlement"),"")</f>
        <v>55481</v>
      </c>
      <c r="Q5" s="5" t="str">
        <f ca="1">IFERROR(_xll.CQGXLContractData(L5, "T_Settlement"),"")</f>
        <v/>
      </c>
      <c r="R5" t="str">
        <f ca="1">IFERROR(_xll.CQGXLContractData(L5, "LongDescription"),"")</f>
        <v>LME Tin: September 2026</v>
      </c>
      <c r="S5" s="3"/>
      <c r="U5" s="3"/>
      <c r="X5" s="3"/>
      <c r="Y5" s="3"/>
    </row>
    <row r="6" spans="1:28" x14ac:dyDescent="0.3">
      <c r="B6">
        <f t="shared" ca="1" si="8"/>
        <v>10</v>
      </c>
      <c r="C6" s="2">
        <f t="shared" ca="1" si="0"/>
        <v>2026</v>
      </c>
      <c r="D6" s="2"/>
      <c r="E6" s="1">
        <f t="shared" ca="1" si="1"/>
        <v>46316</v>
      </c>
      <c r="F6" s="1">
        <f t="shared" ca="1" si="9"/>
        <v>46344</v>
      </c>
      <c r="G6">
        <f t="shared" ca="1" si="2"/>
        <v>21</v>
      </c>
      <c r="H6">
        <f t="shared" ca="1" si="3"/>
        <v>10</v>
      </c>
      <c r="I6" t="str">
        <f t="shared" ca="1" si="4"/>
        <v>V</v>
      </c>
      <c r="J6" t="str">
        <f t="shared" ca="1" si="5"/>
        <v>26</v>
      </c>
      <c r="K6" s="1" t="str">
        <f t="shared" si="6"/>
        <v>SNDD</v>
      </c>
      <c r="L6" t="str">
        <f t="shared" ca="1" si="7"/>
        <v>SNDD21V26</v>
      </c>
      <c r="M6" s="3" t="str">
        <f ca="1">IFERROR(_xll.CQGXLContractData(L6, "Bid"),"")</f>
        <v/>
      </c>
      <c r="N6" s="3" t="str">
        <f ca="1">IFERROR(_xll.CQGXLContractData(L6, "Ask"),"")</f>
        <v/>
      </c>
      <c r="O6" s="3">
        <f ca="1">IFERROR(_xll.CQGXLContractData(L6, "Settlement"),"")</f>
        <v>55526</v>
      </c>
      <c r="P6" s="3">
        <f ca="1">IFERROR(_xll.CQGXLContractData(L6, "Y_Settlement"),"")</f>
        <v>55526</v>
      </c>
      <c r="Q6" s="5" t="str">
        <f ca="1">IFERROR(_xll.CQGXLContractData(L6, "T_Settlement"),"")</f>
        <v/>
      </c>
      <c r="R6" t="str">
        <f ca="1">IFERROR(_xll.CQGXLContractData(L6, "LongDescription"),"")</f>
        <v>LME Tin: October 2026</v>
      </c>
      <c r="S6" s="3"/>
      <c r="U6" s="3"/>
      <c r="X6" s="3"/>
      <c r="Y6" s="3"/>
    </row>
    <row r="7" spans="1:28" x14ac:dyDescent="0.3">
      <c r="B7">
        <f t="shared" ca="1" si="8"/>
        <v>11</v>
      </c>
      <c r="C7" s="2">
        <f t="shared" ca="1" si="0"/>
        <v>2026</v>
      </c>
      <c r="D7" s="2"/>
      <c r="E7" s="1">
        <f t="shared" ca="1" si="1"/>
        <v>46344</v>
      </c>
      <c r="F7" s="1">
        <f t="shared" ca="1" si="9"/>
        <v>46372</v>
      </c>
      <c r="G7">
        <f t="shared" ca="1" si="2"/>
        <v>18</v>
      </c>
      <c r="H7">
        <f t="shared" ca="1" si="3"/>
        <v>11</v>
      </c>
      <c r="I7" t="str">
        <f t="shared" ca="1" si="4"/>
        <v>X</v>
      </c>
      <c r="J7" t="str">
        <f t="shared" ca="1" si="5"/>
        <v>26</v>
      </c>
      <c r="K7" s="1" t="str">
        <f t="shared" si="6"/>
        <v>SNDD</v>
      </c>
      <c r="L7" t="str">
        <f t="shared" ca="1" si="7"/>
        <v>SNDD18X26</v>
      </c>
      <c r="M7" s="3" t="str">
        <f ca="1">IFERROR(_xll.CQGXLContractData(L7, "Bid"),"")</f>
        <v/>
      </c>
      <c r="N7" s="3" t="str">
        <f ca="1">IFERROR(_xll.CQGXLContractData(L7, "Ask"),"")</f>
        <v/>
      </c>
      <c r="O7" s="3">
        <f ca="1">IFERROR(_xll.CQGXLContractData(L7, "Settlement"),"")</f>
        <v>55562</v>
      </c>
      <c r="P7" s="3">
        <f ca="1">IFERROR(_xll.CQGXLContractData(L7, "Y_Settlement"),"")</f>
        <v>55562</v>
      </c>
      <c r="Q7" s="5" t="str">
        <f ca="1">IFERROR(_xll.CQGXLContractData(L7, "T_Settlement"),"")</f>
        <v/>
      </c>
      <c r="R7" t="str">
        <f ca="1">IFERROR(_xll.CQGXLContractData(L7, "LongDescription"),"")</f>
        <v>LME Tin: November 2026</v>
      </c>
      <c r="S7" s="3"/>
      <c r="U7" s="3"/>
      <c r="X7" s="3"/>
      <c r="Y7" s="3"/>
      <c r="AB7" s="4"/>
    </row>
    <row r="8" spans="1:28" x14ac:dyDescent="0.3">
      <c r="B8">
        <f t="shared" ca="1" si="8"/>
        <v>12</v>
      </c>
      <c r="C8" s="2">
        <f t="shared" ca="1" si="0"/>
        <v>2026</v>
      </c>
      <c r="D8" s="2"/>
      <c r="E8" s="1">
        <f t="shared" ca="1" si="1"/>
        <v>46372</v>
      </c>
      <c r="F8" s="1">
        <f t="shared" ca="1" si="9"/>
        <v>46407</v>
      </c>
      <c r="G8">
        <f t="shared" ca="1" si="2"/>
        <v>16</v>
      </c>
      <c r="H8">
        <f t="shared" ca="1" si="3"/>
        <v>12</v>
      </c>
      <c r="I8" t="str">
        <f t="shared" ca="1" si="4"/>
        <v>Z</v>
      </c>
      <c r="J8" t="str">
        <f t="shared" ca="1" si="5"/>
        <v>26</v>
      </c>
      <c r="K8" s="1" t="str">
        <f t="shared" si="6"/>
        <v>SNDD</v>
      </c>
      <c r="L8" t="str">
        <f t="shared" ca="1" si="7"/>
        <v>SNDD16Z26</v>
      </c>
      <c r="M8" s="3" t="str">
        <f ca="1">IFERROR(_xll.CQGXLContractData(L8, "Bid"),"")</f>
        <v/>
      </c>
      <c r="N8" s="3" t="str">
        <f ca="1">IFERROR(_xll.CQGXLContractData(L8, "Ask"),"")</f>
        <v/>
      </c>
      <c r="O8" s="3">
        <f ca="1">IFERROR(_xll.CQGXLContractData(L8, "Settlement"),"")</f>
        <v>55587</v>
      </c>
      <c r="P8" s="3">
        <f ca="1">IFERROR(_xll.CQGXLContractData(L8, "Y_Settlement"),"")</f>
        <v>55587</v>
      </c>
      <c r="Q8" s="5" t="str">
        <f ca="1">IFERROR(_xll.CQGXLContractData(L8, "T_Settlement"),"")</f>
        <v/>
      </c>
      <c r="R8" t="str">
        <f ca="1">IFERROR(_xll.CQGXLContractData(L8, "LongDescription"),"")</f>
        <v>LME Tin: December 2026</v>
      </c>
      <c r="S8" s="3"/>
      <c r="U8" s="3"/>
      <c r="X8" s="3"/>
      <c r="Y8" s="3"/>
      <c r="AB8" s="4"/>
    </row>
    <row r="9" spans="1:28" x14ac:dyDescent="0.3">
      <c r="B9">
        <f t="shared" ca="1" si="8"/>
        <v>1</v>
      </c>
      <c r="C9" s="2">
        <f t="shared" ca="1" si="0"/>
        <v>2027</v>
      </c>
      <c r="D9" s="2"/>
      <c r="E9" s="1">
        <f t="shared" ca="1" si="1"/>
        <v>46407</v>
      </c>
      <c r="F9" s="1">
        <f t="shared" ca="1" si="9"/>
        <v>46435</v>
      </c>
      <c r="G9">
        <f t="shared" ca="1" si="2"/>
        <v>20</v>
      </c>
      <c r="H9">
        <f t="shared" ca="1" si="3"/>
        <v>1</v>
      </c>
      <c r="I9" t="str">
        <f t="shared" ca="1" si="4"/>
        <v>F</v>
      </c>
      <c r="J9" t="str">
        <f t="shared" ca="1" si="5"/>
        <v>27</v>
      </c>
      <c r="K9" s="1" t="str">
        <f t="shared" si="6"/>
        <v>SNDD</v>
      </c>
      <c r="L9" t="str">
        <f t="shared" ca="1" si="7"/>
        <v>SNDD20F27</v>
      </c>
      <c r="M9" s="3" t="str">
        <f ca="1">IFERROR(_xll.CQGXLContractData(L9, "Bid"),"")</f>
        <v/>
      </c>
      <c r="N9" s="3" t="str">
        <f ca="1">IFERROR(_xll.CQGXLContractData(L9, "Ask"),"")</f>
        <v/>
      </c>
      <c r="O9" s="3">
        <f ca="1">IFERROR(_xll.CQGXLContractData(L9, "Settlement"),"")</f>
        <v>55612</v>
      </c>
      <c r="P9" s="3">
        <f ca="1">IFERROR(_xll.CQGXLContractData(L9, "Y_Settlement"),"")</f>
        <v>55612</v>
      </c>
      <c r="Q9" s="5" t="str">
        <f ca="1">IFERROR(_xll.CQGXLContractData(L9, "T_Settlement"),"")</f>
        <v/>
      </c>
      <c r="R9" t="str">
        <f ca="1">IFERROR(_xll.CQGXLContractData(L9, "LongDescription"),"")</f>
        <v>LME Tin: January 2027</v>
      </c>
      <c r="S9" s="3"/>
      <c r="U9" s="3"/>
      <c r="X9" s="3"/>
      <c r="Y9" s="3"/>
      <c r="AB9" s="4"/>
    </row>
    <row r="10" spans="1:28" x14ac:dyDescent="0.3">
      <c r="B10">
        <f t="shared" ca="1" si="8"/>
        <v>2</v>
      </c>
      <c r="C10" s="2">
        <f t="shared" ca="1" si="0"/>
        <v>2027</v>
      </c>
      <c r="D10" s="2"/>
      <c r="E10" s="1">
        <f t="shared" ca="1" si="1"/>
        <v>46435</v>
      </c>
      <c r="F10" s="1">
        <f t="shared" ca="1" si="9"/>
        <v>46463</v>
      </c>
      <c r="G10">
        <f t="shared" ca="1" si="2"/>
        <v>17</v>
      </c>
      <c r="H10">
        <f t="shared" ca="1" si="3"/>
        <v>2</v>
      </c>
      <c r="I10" t="str">
        <f t="shared" ca="1" si="4"/>
        <v>G</v>
      </c>
      <c r="J10" t="str">
        <f t="shared" ca="1" si="5"/>
        <v>27</v>
      </c>
      <c r="K10" s="1" t="str">
        <f t="shared" si="6"/>
        <v>SNDD</v>
      </c>
      <c r="L10" t="str">
        <f t="shared" ca="1" si="7"/>
        <v>SNDD17G27</v>
      </c>
      <c r="M10" s="3" t="str">
        <f ca="1">IFERROR(_xll.CQGXLContractData(L10, "Bid"),"")</f>
        <v/>
      </c>
      <c r="N10" s="3" t="str">
        <f ca="1">IFERROR(_xll.CQGXLContractData(L10, "Ask"),"")</f>
        <v/>
      </c>
      <c r="O10" s="3">
        <f ca="1">IFERROR(_xll.CQGXLContractData(L10, "Settlement"),"")</f>
        <v>55631</v>
      </c>
      <c r="P10" s="3">
        <f ca="1">IFERROR(_xll.CQGXLContractData(L10, "Y_Settlement"),"")</f>
        <v>55631</v>
      </c>
      <c r="Q10" s="5" t="str">
        <f ca="1">IFERROR(_xll.CQGXLContractData(L10, "T_Settlement"),"")</f>
        <v/>
      </c>
      <c r="R10" t="str">
        <f ca="1">IFERROR(_xll.CQGXLContractData(L10, "LongDescription"),"")</f>
        <v>LME Tin: February 2027</v>
      </c>
      <c r="S10" s="3"/>
      <c r="U10" s="3"/>
      <c r="X10" s="3"/>
      <c r="Y10" s="3"/>
      <c r="AB10" s="4"/>
    </row>
    <row r="11" spans="1:28" x14ac:dyDescent="0.3">
      <c r="B11">
        <f t="shared" ca="1" si="8"/>
        <v>3</v>
      </c>
      <c r="C11" s="2">
        <f t="shared" ca="1" si="0"/>
        <v>2027</v>
      </c>
      <c r="D11" s="2"/>
      <c r="E11" s="1">
        <f t="shared" ca="1" si="1"/>
        <v>46463</v>
      </c>
      <c r="F11" s="1">
        <f t="shared" ca="1" si="9"/>
        <v>46498</v>
      </c>
      <c r="G11">
        <f t="shared" ca="1" si="2"/>
        <v>17</v>
      </c>
      <c r="H11">
        <f t="shared" ca="1" si="3"/>
        <v>3</v>
      </c>
      <c r="I11" t="str">
        <f t="shared" ca="1" si="4"/>
        <v>H</v>
      </c>
      <c r="J11" t="str">
        <f t="shared" ca="1" si="5"/>
        <v>27</v>
      </c>
      <c r="K11" s="1" t="str">
        <f t="shared" si="6"/>
        <v>SNDD</v>
      </c>
      <c r="L11" t="str">
        <f t="shared" ca="1" si="7"/>
        <v>SNDD17H27</v>
      </c>
      <c r="M11" s="3" t="str">
        <f ca="1">IFERROR(_xll.CQGXLContractData(L11, "Bid"),"")</f>
        <v/>
      </c>
      <c r="N11" s="3" t="str">
        <f ca="1">IFERROR(_xll.CQGXLContractData(L11, "Ask"),"")</f>
        <v/>
      </c>
      <c r="O11" s="3">
        <f ca="1">IFERROR(_xll.CQGXLContractData(L11, "Settlement"),"")</f>
        <v>55650</v>
      </c>
      <c r="P11" s="3">
        <f ca="1">IFERROR(_xll.CQGXLContractData(L11, "Y_Settlement"),"")</f>
        <v>55650</v>
      </c>
      <c r="Q11" s="5" t="str">
        <f ca="1">IFERROR(_xll.CQGXLContractData(L11, "T_Settlement"),"")</f>
        <v/>
      </c>
      <c r="R11" t="str">
        <f ca="1">IFERROR(_xll.CQGXLContractData(L11, "LongDescription"),"")</f>
        <v>LME Tin: March 2027</v>
      </c>
      <c r="S11" s="3"/>
      <c r="U11" s="3"/>
      <c r="X11" s="3"/>
      <c r="Y11" s="3"/>
      <c r="AB11" s="4"/>
    </row>
    <row r="12" spans="1:28" x14ac:dyDescent="0.3">
      <c r="B12">
        <f t="shared" ca="1" si="8"/>
        <v>4</v>
      </c>
      <c r="C12" s="2">
        <f t="shared" ca="1" si="0"/>
        <v>2027</v>
      </c>
      <c r="D12" s="2"/>
      <c r="E12" s="1">
        <f t="shared" ca="1" si="1"/>
        <v>46498</v>
      </c>
      <c r="F12" s="1">
        <f t="shared" ca="1" si="9"/>
        <v>46526</v>
      </c>
      <c r="G12">
        <f t="shared" ca="1" si="2"/>
        <v>21</v>
      </c>
      <c r="H12">
        <f t="shared" ca="1" si="3"/>
        <v>4</v>
      </c>
      <c r="I12" t="str">
        <f t="shared" ca="1" si="4"/>
        <v>J</v>
      </c>
      <c r="J12" t="str">
        <f t="shared" ca="1" si="5"/>
        <v>27</v>
      </c>
      <c r="K12" s="1" t="str">
        <f t="shared" si="6"/>
        <v>SNDD</v>
      </c>
      <c r="L12" t="str">
        <f t="shared" ca="1" si="7"/>
        <v>SNDD21J27</v>
      </c>
      <c r="M12" s="3" t="str">
        <f ca="1">IFERROR(_xll.CQGXLContractData(L12, "Bid"),"")</f>
        <v/>
      </c>
      <c r="N12" s="3" t="str">
        <f ca="1">IFERROR(_xll.CQGXLContractData(L12, "Ask"),"")</f>
        <v/>
      </c>
      <c r="O12" s="3">
        <f ca="1">IFERROR(_xll.CQGXLContractData(L12, "Settlement"),"")</f>
        <v>55664</v>
      </c>
      <c r="P12" s="3">
        <f ca="1">IFERROR(_xll.CQGXLContractData(L12, "Y_Settlement"),"")</f>
        <v>55664</v>
      </c>
      <c r="Q12" s="5" t="str">
        <f ca="1">IFERROR(_xll.CQGXLContractData(L12, "T_Settlement"),"")</f>
        <v/>
      </c>
      <c r="R12" t="str">
        <f ca="1">IFERROR(_xll.CQGXLContractData(L12, "LongDescription"),"")</f>
        <v>LME Tin: April 2027</v>
      </c>
      <c r="S12" s="3"/>
      <c r="U12" s="3"/>
      <c r="X12" s="3"/>
      <c r="Y12" s="3"/>
    </row>
    <row r="13" spans="1:28" x14ac:dyDescent="0.3">
      <c r="B13">
        <f t="shared" ca="1" si="8"/>
        <v>5</v>
      </c>
      <c r="C13" s="2">
        <f t="shared" ca="1" si="0"/>
        <v>2027</v>
      </c>
      <c r="D13" s="2"/>
      <c r="E13" s="1">
        <f ca="1">IF($D$2=1,F13,DATE(C13,B13,1+((3-(4&gt;=WEEKDAY(DATE(C13,B13,1))))*7)+(4-WEEKDAY(DATE(C13,B13,1)))))</f>
        <v>46526</v>
      </c>
      <c r="F13" s="1">
        <f t="shared" ca="1" si="9"/>
        <v>46554</v>
      </c>
      <c r="G13">
        <f t="shared" ca="1" si="2"/>
        <v>19</v>
      </c>
      <c r="H13">
        <f t="shared" ca="1" si="3"/>
        <v>5</v>
      </c>
      <c r="I13" t="str">
        <f t="shared" ca="1" si="4"/>
        <v>K</v>
      </c>
      <c r="J13" t="str">
        <f t="shared" ca="1" si="5"/>
        <v>27</v>
      </c>
      <c r="K13" s="1" t="str">
        <f t="shared" si="6"/>
        <v>SNDD</v>
      </c>
      <c r="L13" t="str">
        <f t="shared" ca="1" si="7"/>
        <v>SNDD19K27</v>
      </c>
      <c r="M13" s="3" t="str">
        <f ca="1">IFERROR(_xll.CQGXLContractData(L13, "Bid"),"")</f>
        <v/>
      </c>
      <c r="N13" s="3" t="str">
        <f ca="1">IFERROR(_xll.CQGXLContractData(L13, "Ask"),"")</f>
        <v/>
      </c>
      <c r="O13" s="3">
        <f ca="1">IFERROR(_xll.CQGXLContractData(L13, "Settlement"),"")</f>
        <v>55664</v>
      </c>
      <c r="P13" s="3">
        <f ca="1">IFERROR(_xll.CQGXLContractData(L13, "Y_Settlement"),"")</f>
        <v>55664</v>
      </c>
      <c r="Q13" s="5" t="str">
        <f ca="1">IFERROR(_xll.CQGXLContractData(L13, "T_Settlement"),"")</f>
        <v/>
      </c>
      <c r="R13" t="str">
        <f ca="1">IFERROR(_xll.CQGXLContractData(L13, "LongDescription"),"")</f>
        <v>LME Tin: May 2027</v>
      </c>
      <c r="S13" s="3"/>
      <c r="U13" s="3"/>
      <c r="X13" s="3"/>
      <c r="Y13" s="3"/>
    </row>
    <row r="14" spans="1:28" x14ac:dyDescent="0.3">
      <c r="B14">
        <f t="shared" ca="1" si="8"/>
        <v>6</v>
      </c>
      <c r="C14" s="2">
        <f t="shared" ca="1" si="0"/>
        <v>2027</v>
      </c>
      <c r="D14" s="2"/>
      <c r="E14" s="1">
        <f ca="1">IF($D$2=1,F14,DATE(C14,B14,1+((3-(4&gt;=WEEKDAY(DATE(C14,B14,1))))*7)+(4-WEEKDAY(DATE(C14,B14,1)))))</f>
        <v>46554</v>
      </c>
      <c r="F14" s="1">
        <f t="shared" ca="1" si="9"/>
        <v>46589</v>
      </c>
      <c r="G14">
        <f t="shared" ca="1" si="2"/>
        <v>16</v>
      </c>
      <c r="H14">
        <f t="shared" ca="1" si="3"/>
        <v>6</v>
      </c>
      <c r="I14" t="str">
        <f t="shared" ca="1" si="4"/>
        <v>M</v>
      </c>
      <c r="J14" t="str">
        <f t="shared" ca="1" si="5"/>
        <v>27</v>
      </c>
      <c r="K14" s="1" t="str">
        <f t="shared" si="6"/>
        <v>SNDD</v>
      </c>
      <c r="L14" t="str">
        <f t="shared" ca="1" si="7"/>
        <v>SNDD16M27</v>
      </c>
      <c r="M14" s="3" t="str">
        <f ca="1">IFERROR(_xll.CQGXLContractData(L14, "Bid"),"")</f>
        <v/>
      </c>
      <c r="N14" s="3" t="str">
        <f ca="1">IFERROR(_xll.CQGXLContractData(L14, "Ask"),"")</f>
        <v/>
      </c>
      <c r="O14" s="3">
        <f ca="1">IFERROR(_xll.CQGXLContractData(L14, "Settlement"),"")</f>
        <v>55664</v>
      </c>
      <c r="P14" s="3">
        <f ca="1">IFERROR(_xll.CQGXLContractData(L14, "Y_Settlement"),"")</f>
        <v>55664</v>
      </c>
      <c r="Q14" s="5" t="str">
        <f ca="1">IFERROR(_xll.CQGXLContractData(L14, "T_Settlement"),"")</f>
        <v/>
      </c>
      <c r="R14" t="str">
        <f ca="1">IFERROR(_xll.CQGXLContractData(L14, "LongDescription"),"")</f>
        <v>LME Tin: June 2027</v>
      </c>
      <c r="S14" s="3"/>
      <c r="U14" s="3"/>
    </row>
    <row r="15" spans="1:28" x14ac:dyDescent="0.3">
      <c r="B15">
        <f t="shared" ca="1" si="8"/>
        <v>7</v>
      </c>
      <c r="C15" s="2">
        <f t="shared" ca="1" si="0"/>
        <v>2027</v>
      </c>
      <c r="D15" s="2"/>
      <c r="E15" s="1">
        <f t="shared" ca="1" si="1"/>
        <v>46589</v>
      </c>
      <c r="F15" s="1">
        <f t="shared" ca="1" si="9"/>
        <v>46617</v>
      </c>
      <c r="G15">
        <f t="shared" ca="1" si="2"/>
        <v>21</v>
      </c>
      <c r="H15">
        <f t="shared" ca="1" si="3"/>
        <v>7</v>
      </c>
      <c r="I15" t="str">
        <f t="shared" ca="1" si="4"/>
        <v>N</v>
      </c>
      <c r="J15" t="str">
        <f t="shared" ca="1" si="5"/>
        <v>27</v>
      </c>
      <c r="K15" s="1" t="str">
        <f t="shared" si="6"/>
        <v>SNDD</v>
      </c>
      <c r="L15" t="str">
        <f t="shared" ca="1" si="7"/>
        <v>SNDD21N27</v>
      </c>
      <c r="M15" s="3" t="str">
        <f ca="1">IFERROR(_xll.CQGXLContractData(L15, "Bid"),"")</f>
        <v/>
      </c>
      <c r="N15" s="3" t="str">
        <f ca="1">IFERROR(_xll.CQGXLContractData(L15, "Ask"),"")</f>
        <v/>
      </c>
      <c r="O15" s="3">
        <f ca="1">IFERROR(_xll.CQGXLContractData(L15, "Settlement"),"")</f>
        <v>55664</v>
      </c>
      <c r="P15" s="3">
        <f ca="1">IFERROR(_xll.CQGXLContractData(L15, "Y_Settlement"),"")</f>
        <v>55664</v>
      </c>
      <c r="Q15" s="5" t="str">
        <f ca="1">IFERROR(_xll.CQGXLContractData(L15, "T_Settlement"),"")</f>
        <v/>
      </c>
      <c r="R15" t="str">
        <f ca="1">IFERROR(_xll.CQGXLContractData(L15, "LongDescription"),"")</f>
        <v>LME Tin: July 2027</v>
      </c>
      <c r="S15" s="3"/>
      <c r="U15" s="3"/>
    </row>
    <row r="16" spans="1:28" x14ac:dyDescent="0.3">
      <c r="B16">
        <f t="shared" ca="1" si="8"/>
        <v>8</v>
      </c>
      <c r="C16" s="2">
        <f t="shared" ca="1" si="0"/>
        <v>2027</v>
      </c>
      <c r="D16" s="2"/>
      <c r="E16" s="1">
        <f t="shared" ca="1" si="1"/>
        <v>46617</v>
      </c>
      <c r="F16" s="1">
        <f t="shared" ca="1" si="9"/>
        <v>46645</v>
      </c>
      <c r="G16">
        <f t="shared" ca="1" si="2"/>
        <v>18</v>
      </c>
      <c r="H16">
        <f t="shared" ca="1" si="3"/>
        <v>8</v>
      </c>
      <c r="I16" t="str">
        <f t="shared" ca="1" si="4"/>
        <v>Q</v>
      </c>
      <c r="J16" t="str">
        <f t="shared" ca="1" si="5"/>
        <v>27</v>
      </c>
      <c r="K16" s="1" t="str">
        <f t="shared" si="6"/>
        <v>SNDD</v>
      </c>
      <c r="L16" t="str">
        <f t="shared" ca="1" si="7"/>
        <v>SNDD18Q27</v>
      </c>
      <c r="M16" s="3" t="str">
        <f ca="1">IFERROR(_xll.CQGXLContractData(L16, "Bid"),"")</f>
        <v/>
      </c>
      <c r="N16" s="3" t="str">
        <f ca="1">IFERROR(_xll.CQGXLContractData(L16, "Ask"),"")</f>
        <v/>
      </c>
      <c r="O16" s="3">
        <f ca="1">IFERROR(_xll.CQGXLContractData(L16, "Settlement"),"")</f>
        <v>55664</v>
      </c>
      <c r="P16" s="3">
        <f ca="1">IFERROR(_xll.CQGXLContractData(L16, "Y_Settlement"),"")</f>
        <v>55664</v>
      </c>
      <c r="Q16" s="5" t="str">
        <f ca="1">IFERROR(_xll.CQGXLContractData(L16, "T_Settlement"),"")</f>
        <v/>
      </c>
      <c r="R16" t="str">
        <f ca="1">IFERROR(_xll.CQGXLContractData(L16, "LongDescription"),"")</f>
        <v>LME Tin: August 2027</v>
      </c>
      <c r="S16" s="3"/>
      <c r="U16" s="3"/>
    </row>
    <row r="17" spans="2:21" x14ac:dyDescent="0.3">
      <c r="B17">
        <f t="shared" ca="1" si="8"/>
        <v>9</v>
      </c>
      <c r="C17" s="2">
        <f t="shared" ca="1" si="0"/>
        <v>2027</v>
      </c>
      <c r="D17" s="2"/>
      <c r="E17" s="1">
        <f t="shared" ca="1" si="1"/>
        <v>46645</v>
      </c>
      <c r="F17" s="1">
        <f t="shared" ca="1" si="9"/>
        <v>46680</v>
      </c>
      <c r="G17">
        <f t="shared" ca="1" si="2"/>
        <v>15</v>
      </c>
      <c r="H17">
        <f t="shared" ca="1" si="3"/>
        <v>9</v>
      </c>
      <c r="I17" t="str">
        <f t="shared" ca="1" si="4"/>
        <v>U</v>
      </c>
      <c r="J17" t="str">
        <f t="shared" ca="1" si="5"/>
        <v>27</v>
      </c>
      <c r="K17" s="1" t="str">
        <f t="shared" si="6"/>
        <v>SNDD</v>
      </c>
      <c r="L17" t="str">
        <f t="shared" ca="1" si="7"/>
        <v>SNDD15U27</v>
      </c>
      <c r="M17" s="3" t="str">
        <f ca="1">IFERROR(_xll.CQGXLContractData(L17, "Bid"),"")</f>
        <v/>
      </c>
      <c r="N17" s="3" t="str">
        <f ca="1">IFERROR(_xll.CQGXLContractData(L17, "Ask"),"")</f>
        <v/>
      </c>
      <c r="O17" s="3" t="str">
        <f ca="1">IFERROR(_xll.CQGXLContractData(L17, "Settlement"),"")</f>
        <v/>
      </c>
      <c r="P17" s="3" t="str">
        <f ca="1">IFERROR(_xll.CQGXLContractData(L17, "Y_Settlement"),"")</f>
        <v/>
      </c>
      <c r="Q17" s="5" t="str">
        <f ca="1">IFERROR(_xll.CQGXLContractData(L17, "T_Settlement"),"")</f>
        <v/>
      </c>
      <c r="R17" t="str">
        <f ca="1">IFERROR(_xll.CQGXLContractData(L17, "LongDescription"),"")</f>
        <v>LME Tin: September 2027</v>
      </c>
      <c r="S17" s="3"/>
      <c r="U17" s="3"/>
    </row>
    <row r="18" spans="2:21" x14ac:dyDescent="0.3">
      <c r="B18">
        <f t="shared" ca="1" si="8"/>
        <v>10</v>
      </c>
      <c r="C18" s="2">
        <f t="shared" ca="1" si="0"/>
        <v>2027</v>
      </c>
      <c r="D18" s="2"/>
      <c r="E18" s="1">
        <f t="shared" ca="1" si="1"/>
        <v>46680</v>
      </c>
      <c r="F18" s="1">
        <f t="shared" ca="1" si="9"/>
        <v>46708</v>
      </c>
      <c r="G18">
        <f t="shared" ca="1" si="2"/>
        <v>20</v>
      </c>
      <c r="H18">
        <f t="shared" ca="1" si="3"/>
        <v>10</v>
      </c>
      <c r="I18" t="str">
        <f t="shared" ca="1" si="4"/>
        <v>V</v>
      </c>
      <c r="J18" t="str">
        <f t="shared" ca="1" si="5"/>
        <v>27</v>
      </c>
      <c r="K18" s="1" t="str">
        <f t="shared" si="6"/>
        <v>SNDD</v>
      </c>
      <c r="L18" t="str">
        <f t="shared" ca="1" si="7"/>
        <v>SNDD20V27</v>
      </c>
      <c r="M18" s="3" t="str">
        <f ca="1">IFERROR(_xll.CQGXLContractData(L18, "Bid"),"")</f>
        <v/>
      </c>
      <c r="N18" s="3" t="str">
        <f ca="1">IFERROR(_xll.CQGXLContractData(L18, "Ask"),"")</f>
        <v/>
      </c>
      <c r="O18" s="3" t="str">
        <f ca="1">IFERROR(_xll.CQGXLContractData(L18, "Settlement"),"")</f>
        <v/>
      </c>
      <c r="P18" s="3" t="str">
        <f ca="1">IFERROR(_xll.CQGXLContractData(L18, "Y_Settlement"),"")</f>
        <v/>
      </c>
      <c r="Q18" s="5" t="str">
        <f ca="1">IFERROR(_xll.CQGXLContractData(L18, "T_Settlement"),"")</f>
        <v/>
      </c>
      <c r="R18" t="str">
        <f ca="1">IFERROR(_xll.CQGXLContractData(L18, "LongDescription"),"")</f>
        <v>LME Tin: October 2027</v>
      </c>
      <c r="S18" s="3"/>
      <c r="U18" s="3"/>
    </row>
    <row r="19" spans="2:21" x14ac:dyDescent="0.3">
      <c r="B19">
        <f t="shared" ca="1" si="8"/>
        <v>11</v>
      </c>
      <c r="C19" s="2">
        <f t="shared" ca="1" si="0"/>
        <v>2027</v>
      </c>
      <c r="D19" s="2"/>
      <c r="E19" s="1">
        <f t="shared" ca="1" si="1"/>
        <v>46708</v>
      </c>
      <c r="F19" s="1">
        <f t="shared" ca="1" si="9"/>
        <v>46736</v>
      </c>
      <c r="G19">
        <f t="shared" ca="1" si="2"/>
        <v>17</v>
      </c>
      <c r="H19">
        <f t="shared" ca="1" si="3"/>
        <v>11</v>
      </c>
      <c r="I19" t="str">
        <f t="shared" ca="1" si="4"/>
        <v>X</v>
      </c>
      <c r="J19" t="str">
        <f t="shared" ca="1" si="5"/>
        <v>27</v>
      </c>
      <c r="K19" s="1" t="str">
        <f t="shared" si="6"/>
        <v>SNDD</v>
      </c>
      <c r="L19" t="str">
        <f t="shared" ca="1" si="7"/>
        <v>SNDD17X27</v>
      </c>
      <c r="M19" s="3" t="str">
        <f ca="1">IFERROR(_xll.CQGXLContractData(L19, "Bid"),"")</f>
        <v/>
      </c>
      <c r="N19" s="3" t="str">
        <f ca="1">IFERROR(_xll.CQGXLContractData(L19, "Ask"),"")</f>
        <v/>
      </c>
      <c r="O19" s="3" t="str">
        <f ca="1">IFERROR(_xll.CQGXLContractData(L19, "Settlement"),"")</f>
        <v/>
      </c>
      <c r="P19" s="3" t="str">
        <f ca="1">IFERROR(_xll.CQGXLContractData(L19, "Y_Settlement"),"")</f>
        <v/>
      </c>
      <c r="Q19" s="5" t="str">
        <f ca="1">IFERROR(_xll.CQGXLContractData(L19, "T_Settlement"),"")</f>
        <v/>
      </c>
      <c r="R19" t="str">
        <f ca="1">IFERROR(_xll.CQGXLContractData(L19, "LongDescription"),"")</f>
        <v>LME Tin: November 2027</v>
      </c>
      <c r="S19" s="3"/>
      <c r="U19" s="3"/>
    </row>
    <row r="20" spans="2:21" x14ac:dyDescent="0.3">
      <c r="B20">
        <f t="shared" ca="1" si="8"/>
        <v>12</v>
      </c>
      <c r="C20" s="2">
        <f t="shared" ca="1" si="0"/>
        <v>2027</v>
      </c>
      <c r="D20" s="2"/>
      <c r="E20" s="1">
        <f t="shared" ca="1" si="1"/>
        <v>46736</v>
      </c>
      <c r="F20" s="1">
        <f t="shared" ca="1" si="9"/>
        <v>46407</v>
      </c>
      <c r="G20">
        <f t="shared" ca="1" si="2"/>
        <v>15</v>
      </c>
      <c r="H20">
        <f t="shared" ca="1" si="3"/>
        <v>12</v>
      </c>
      <c r="I20" t="str">
        <f t="shared" ca="1" si="4"/>
        <v>Z</v>
      </c>
      <c r="J20" t="str">
        <f t="shared" ca="1" si="5"/>
        <v>27</v>
      </c>
      <c r="K20" s="1" t="str">
        <f t="shared" si="6"/>
        <v>SNDD</v>
      </c>
      <c r="L20" t="str">
        <f t="shared" ca="1" si="7"/>
        <v>SNDD15Z27</v>
      </c>
      <c r="M20" s="3" t="str">
        <f ca="1">IFERROR(_xll.CQGXLContractData(L20, "Bid"),"")</f>
        <v/>
      </c>
      <c r="N20" s="3" t="str">
        <f ca="1">IFERROR(_xll.CQGXLContractData(L20, "Ask"),"")</f>
        <v/>
      </c>
      <c r="O20" s="3" t="str">
        <f ca="1">IFERROR(_xll.CQGXLContractData(L20, "Settlement"),"")</f>
        <v/>
      </c>
      <c r="P20" s="3" t="str">
        <f ca="1">IFERROR(_xll.CQGXLContractData(L20, "Y_Settlement"),"")</f>
        <v/>
      </c>
      <c r="Q20" s="5" t="str">
        <f ca="1">IFERROR(_xll.CQGXLContractData(L20, "T_Settlement"),"")</f>
        <v/>
      </c>
      <c r="R20" t="str">
        <f ca="1">IFERROR(_xll.CQGXLContractData(L20, "LongDescription"),"")</f>
        <v>LME Tin: December 2027</v>
      </c>
      <c r="S20" s="3"/>
      <c r="U20" s="3"/>
    </row>
    <row r="21" spans="2:21" x14ac:dyDescent="0.3">
      <c r="B21">
        <f t="shared" ca="1" si="8"/>
        <v>1</v>
      </c>
      <c r="C21" s="2">
        <f t="shared" ca="1" si="0"/>
        <v>2027</v>
      </c>
      <c r="D21" s="2"/>
      <c r="E21" s="1">
        <f t="shared" ca="1" si="1"/>
        <v>46407</v>
      </c>
      <c r="F21" s="1">
        <f t="shared" ca="1" si="9"/>
        <v>46435</v>
      </c>
      <c r="G21">
        <f t="shared" ca="1" si="2"/>
        <v>20</v>
      </c>
      <c r="H21">
        <f t="shared" ca="1" si="3"/>
        <v>1</v>
      </c>
      <c r="I21" t="str">
        <f t="shared" ca="1" si="4"/>
        <v>F</v>
      </c>
      <c r="J21" t="str">
        <f t="shared" ca="1" si="5"/>
        <v>27</v>
      </c>
      <c r="K21" s="1" t="str">
        <f t="shared" si="6"/>
        <v>SNDD</v>
      </c>
      <c r="L21" t="str">
        <f t="shared" ca="1" si="7"/>
        <v>SNDD20F27</v>
      </c>
      <c r="M21" s="3" t="str">
        <f ca="1">IFERROR(_xll.CQGXLContractData(L21, "Bid"),"")</f>
        <v/>
      </c>
      <c r="N21" s="3" t="str">
        <f ca="1">IFERROR(_xll.CQGXLContractData(L21, "Ask"),"")</f>
        <v/>
      </c>
      <c r="O21" s="3">
        <f ca="1">IFERROR(_xll.CQGXLContractData(L21, "Settlement"),"")</f>
        <v>55612</v>
      </c>
      <c r="P21" s="3">
        <f ca="1">IFERROR(_xll.CQGXLContractData(L21, "Y_Settlement"),"")</f>
        <v>55612</v>
      </c>
      <c r="Q21" s="5" t="str">
        <f ca="1">IFERROR(_xll.CQGXLContractData(L21, "T_Settlement"),"")</f>
        <v/>
      </c>
      <c r="R21" t="str">
        <f ca="1">IFERROR(_xll.CQGXLContractData(L21, "LongDescription"),"")</f>
        <v>LME Tin: January 2027</v>
      </c>
      <c r="S21" s="3"/>
      <c r="U21" s="3"/>
    </row>
    <row r="22" spans="2:21" x14ac:dyDescent="0.3">
      <c r="B22">
        <f t="shared" ca="1" si="8"/>
        <v>2</v>
      </c>
      <c r="C22" s="2">
        <f t="shared" ca="1" si="0"/>
        <v>2027</v>
      </c>
      <c r="D22" s="2"/>
      <c r="E22" s="1">
        <f ca="1">IF($D$2=1,F22,DATE(C22,B22,1+((3-(4&gt;=WEEKDAY(DATE(C22,B22,1))))*7)+(4-WEEKDAY(DATE(C22,B22,1)))))</f>
        <v>46435</v>
      </c>
      <c r="F22" s="1">
        <f ca="1">DATE(C23,B23,1+((3-(4&gt;=WEEKDAY(DATE(C23,B23,1))))*7)+(4-WEEKDAY(DATE(C23,B23,1))))</f>
        <v>46463</v>
      </c>
      <c r="G22">
        <f t="shared" ca="1" si="2"/>
        <v>17</v>
      </c>
      <c r="H22">
        <f t="shared" ca="1" si="3"/>
        <v>2</v>
      </c>
      <c r="I22" t="str">
        <f t="shared" ca="1" si="4"/>
        <v>G</v>
      </c>
      <c r="J22" t="str">
        <f t="shared" ca="1" si="5"/>
        <v>27</v>
      </c>
      <c r="K22" s="1" t="str">
        <f t="shared" si="6"/>
        <v>SNDD</v>
      </c>
      <c r="L22" t="str">
        <f t="shared" ca="1" si="7"/>
        <v>SNDD17G27</v>
      </c>
      <c r="M22" s="3" t="str">
        <f ca="1">IFERROR(_xll.CQGXLContractData(L22, "Bid"),"")</f>
        <v/>
      </c>
      <c r="N22" s="3" t="str">
        <f ca="1">IFERROR(_xll.CQGXLContractData(L22, "Ask"),"")</f>
        <v/>
      </c>
      <c r="O22" s="3">
        <f ca="1">IFERROR(_xll.CQGXLContractData(L22, "Settlement"),"")</f>
        <v>55631</v>
      </c>
      <c r="P22" s="3">
        <f ca="1">IFERROR(_xll.CQGXLContractData(L22, "Y_Settlement"),"")</f>
        <v>55631</v>
      </c>
      <c r="Q22" s="5" t="str">
        <f ca="1">IFERROR(_xll.CQGXLContractData(L22, "T_Settlement"),"")</f>
        <v/>
      </c>
      <c r="R22" t="str">
        <f ca="1">IFERROR(_xll.CQGXLContractData(L22, "LongDescription"),"")</f>
        <v>LME Tin: February 2027</v>
      </c>
      <c r="S22" s="3"/>
      <c r="U22" s="3"/>
    </row>
    <row r="23" spans="2:21" x14ac:dyDescent="0.3">
      <c r="B23">
        <f t="shared" ca="1" si="8"/>
        <v>3</v>
      </c>
      <c r="C23" s="2">
        <f t="shared" ca="1" si="0"/>
        <v>2027</v>
      </c>
      <c r="D23" s="2"/>
      <c r="E23" s="1">
        <f ca="1">IF($D$2=1,F23,DATE(C23,B23,1+((3-(4&gt;=WEEKDAY(DATE(C23,B23,1))))*7)+(4-WEEKDAY(DATE(C23,B23,1)))))</f>
        <v>46463</v>
      </c>
      <c r="F23" s="1">
        <f ca="1">DATE(C24,B24,1+((3-(4&gt;=WEEKDAY(DATE(C24,B24,1))))*7)+(4-WEEKDAY(DATE(C24,B24,1))))</f>
        <v>46498</v>
      </c>
      <c r="G23">
        <f t="shared" ca="1" si="2"/>
        <v>17</v>
      </c>
      <c r="H23">
        <f t="shared" ca="1" si="3"/>
        <v>3</v>
      </c>
      <c r="I23" t="str">
        <f t="shared" ca="1" si="4"/>
        <v>H</v>
      </c>
      <c r="J23" t="str">
        <f t="shared" ca="1" si="5"/>
        <v>27</v>
      </c>
      <c r="K23" s="1" t="str">
        <f t="shared" si="6"/>
        <v>SNDD</v>
      </c>
      <c r="L23" t="str">
        <f t="shared" ca="1" si="7"/>
        <v>SNDD17H27</v>
      </c>
      <c r="M23" s="3" t="str">
        <f ca="1">IFERROR(_xll.CQGXLContractData(L23, "Bid"),"")</f>
        <v/>
      </c>
      <c r="N23" s="3" t="str">
        <f ca="1">IFERROR(_xll.CQGXLContractData(L23, "Ask"),"")</f>
        <v/>
      </c>
      <c r="O23" s="3">
        <f ca="1">IFERROR(_xll.CQGXLContractData(L23, "Settlement"),"")</f>
        <v>55650</v>
      </c>
      <c r="P23" s="3">
        <f ca="1">IFERROR(_xll.CQGXLContractData(L23, "Y_Settlement"),"")</f>
        <v>55650</v>
      </c>
      <c r="Q23" s="5" t="str">
        <f ca="1">IFERROR(_xll.CQGXLContractData(L23, "T_Settlement"),"")</f>
        <v/>
      </c>
      <c r="R23" t="str">
        <f ca="1">IFERROR(_xll.CQGXLContractData(L23, "LongDescription"),"")</f>
        <v>LME Tin: March 2027</v>
      </c>
      <c r="S23" s="3"/>
      <c r="U23" s="3"/>
    </row>
    <row r="24" spans="2:21" x14ac:dyDescent="0.3">
      <c r="B24">
        <f t="shared" ca="1" si="8"/>
        <v>4</v>
      </c>
      <c r="C24" s="2">
        <f t="shared" ca="1" si="0"/>
        <v>2027</v>
      </c>
      <c r="D24" s="2"/>
      <c r="E24" s="1"/>
      <c r="Q24" s="5"/>
      <c r="S24" s="3"/>
      <c r="U24" s="3"/>
    </row>
    <row r="25" spans="2:21" x14ac:dyDescent="0.3">
      <c r="C25" s="2"/>
      <c r="D25" s="2"/>
      <c r="E25" s="1"/>
      <c r="L25" t="s">
        <v>23</v>
      </c>
      <c r="Q25" s="5"/>
      <c r="S25" s="3"/>
      <c r="U25" s="3"/>
    </row>
    <row r="26" spans="2:21" x14ac:dyDescent="0.3">
      <c r="L26" t="s">
        <v>24</v>
      </c>
    </row>
    <row r="27" spans="2:21" x14ac:dyDescent="0.3">
      <c r="C27" s="1">
        <f ca="1">TODAY()</f>
        <v>46174</v>
      </c>
      <c r="D27" s="1">
        <f ca="1">DATE(C2,B2,1+((3-(4&gt;=WEEKDAY(DATE(C2,B2,1))))*7)+(4-WEEKDAY(DATE(C2,B2,1))))</f>
        <v>46190</v>
      </c>
      <c r="L27" t="str">
        <f ca="1">L2&amp;","&amp;L3&amp;","&amp;L4&amp;","&amp;L5&amp;","&amp;L6&amp;","&amp;L7&amp;","&amp;L8&amp;","&amp;L9&amp;","&amp;L10&amp;","&amp;L11&amp;","&amp;L12&amp;","&amp;L13&amp;","&amp;L14&amp;","&amp;L15&amp;","&amp;L16&amp;","&amp;L17&amp;","&amp;L18&amp;","&amp;L19&amp;","&amp;L20&amp;","&amp;L21&amp;","&amp;L22&amp;","&amp;L23</f>
        <v>SNDD17M26,SNDD15N26,SNDD19Q26,SNDD16U26,SNDD21V26,SNDD18X26,SNDD16Z26,SNDD20F27,SNDD17G27,SNDD17H27,SNDD21J27,SNDD19K27,SNDD16M27,SNDD21N27,SNDD18Q27,SNDD15U27,SNDD20V27,SNDD17X27,SNDD15Z27,SNDD20F27,SNDD17G27,SNDD17H27</v>
      </c>
    </row>
    <row r="28" spans="2:21" x14ac:dyDescent="0.3">
      <c r="C28" t="s">
        <v>0</v>
      </c>
    </row>
    <row r="29" spans="2:21" x14ac:dyDescent="0.3">
      <c r="C29" t="s">
        <v>1</v>
      </c>
    </row>
    <row r="30" spans="2:21" x14ac:dyDescent="0.3">
      <c r="C30" t="s">
        <v>15</v>
      </c>
    </row>
    <row r="32" spans="2:21" x14ac:dyDescent="0.3">
      <c r="C32" t="s">
        <v>2</v>
      </c>
      <c r="D32" s="7" t="s">
        <v>16</v>
      </c>
      <c r="F32" t="s">
        <v>3</v>
      </c>
      <c r="G32" t="s">
        <v>5</v>
      </c>
    </row>
    <row r="33" spans="6:7" x14ac:dyDescent="0.3">
      <c r="F33" t="s">
        <v>4</v>
      </c>
      <c r="G33" t="s">
        <v>6</v>
      </c>
    </row>
    <row r="34" spans="6:7" x14ac:dyDescent="0.3">
      <c r="F34" t="s">
        <v>7</v>
      </c>
      <c r="G34" t="s">
        <v>8</v>
      </c>
    </row>
    <row r="35" spans="6:7" x14ac:dyDescent="0.3">
      <c r="F35" t="s">
        <v>9</v>
      </c>
      <c r="G35" t="s">
        <v>10</v>
      </c>
    </row>
    <row r="36" spans="6:7" x14ac:dyDescent="0.3">
      <c r="F36" t="s">
        <v>11</v>
      </c>
      <c r="G36" t="s">
        <v>12</v>
      </c>
    </row>
    <row r="37" spans="6:7" x14ac:dyDescent="0.3">
      <c r="F37" t="s">
        <v>13</v>
      </c>
      <c r="G37" t="s">
        <v>14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180B7-FC26-457A-8A13-0FAF5AEC8956}">
  <dimension ref="A1:AB37"/>
  <sheetViews>
    <sheetView tabSelected="1" workbookViewId="0">
      <selection activeCell="L29" sqref="L29"/>
    </sheetView>
  </sheetViews>
  <sheetFormatPr defaultRowHeight="16.5" x14ac:dyDescent="0.3"/>
  <cols>
    <col min="1" max="1" width="10.375" customWidth="1"/>
    <col min="3" max="3" width="10.375" customWidth="1"/>
    <col min="4" max="4" width="9.375" style="1" bestFit="1" customWidth="1"/>
    <col min="5" max="5" width="13.375" customWidth="1"/>
    <col min="6" max="6" width="10.625" bestFit="1" customWidth="1"/>
    <col min="12" max="12" width="18" customWidth="1"/>
    <col min="13" max="13" width="15.375" customWidth="1"/>
    <col min="14" max="14" width="17" customWidth="1"/>
    <col min="15" max="16" width="14.625" customWidth="1"/>
    <col min="17" max="17" width="15.375" style="6" customWidth="1"/>
    <col min="18" max="18" width="25.75" customWidth="1"/>
  </cols>
  <sheetData>
    <row r="1" spans="1:28" x14ac:dyDescent="0.3">
      <c r="L1" t="s">
        <v>2</v>
      </c>
      <c r="M1" t="s">
        <v>17</v>
      </c>
      <c r="N1" t="s">
        <v>18</v>
      </c>
      <c r="O1" t="s">
        <v>19</v>
      </c>
      <c r="P1" t="s">
        <v>20</v>
      </c>
      <c r="Q1" s="6" t="s">
        <v>21</v>
      </c>
      <c r="R1" t="s">
        <v>22</v>
      </c>
    </row>
    <row r="2" spans="1:28" x14ac:dyDescent="0.3">
      <c r="A2" s="1">
        <f ca="1">TODAY()</f>
        <v>46174</v>
      </c>
      <c r="B2">
        <f ca="1">MONTH(A2)</f>
        <v>6</v>
      </c>
      <c r="C2" s="2">
        <f ca="1">YEAR($A$2)</f>
        <v>2026</v>
      </c>
      <c r="D2" s="2">
        <f ca="1">IF(C27&gt;D27,1,0)</f>
        <v>0</v>
      </c>
      <c r="E2" s="1">
        <f ca="1">IF($D$2=1,F2,DATE(C2,B2,1+((3-(4&gt;=WEEKDAY(DATE(C2,B2,1))))*7)+(4-WEEKDAY(DATE(C2,B2,1)))))</f>
        <v>46190</v>
      </c>
      <c r="F2" s="1">
        <f ca="1">DATE(C3,B3,1+((3-(4&gt;=WEEKDAY(DATE(C3,B3,1))))*7)+(4-WEEKDAY(DATE(C3,B3,1))))</f>
        <v>46218</v>
      </c>
      <c r="G2">
        <f ca="1">DAY(E2)</f>
        <v>17</v>
      </c>
      <c r="H2">
        <f ca="1">MONTH(E2)</f>
        <v>6</v>
      </c>
      <c r="I2" t="str">
        <f ca="1">IF(H2=1,"F",IF(H2=2,"G",IF(H2=3,"H",IF(H2=4,"J",IF(H2=5,"K",IF(H2=6,"M",IF(H2=7,"N",IF(H2=8,"Q",IF(H2=9,"U",IF(H2=10,"V",IF(H2=11,"X",IF(H2=12,"Z"))))))))))))</f>
        <v>M</v>
      </c>
      <c r="J2" t="str">
        <f ca="1">RIGHT(YEAR(E2),2)</f>
        <v>26</v>
      </c>
      <c r="K2" s="1" t="str">
        <f>$D$32</f>
        <v>ZDSD</v>
      </c>
      <c r="L2" t="str">
        <f ca="1">K2&amp;G2&amp;I2&amp;J2</f>
        <v>ZDSD17M26</v>
      </c>
      <c r="M2" s="3" t="str">
        <f ca="1">IFERROR(_xll.CQGXLContractData(L2, "Bid"),"")</f>
        <v/>
      </c>
      <c r="N2" s="3" t="str">
        <f ca="1">IFERROR(_xll.CQGXLContractData(L2, "Ask"),"")</f>
        <v/>
      </c>
      <c r="O2" s="3">
        <f ca="1">IFERROR(_xll.CQGXLContractData(L2, "Settlement"),"")</f>
        <v>3529.35</v>
      </c>
      <c r="P2" s="3">
        <f ca="1">IFERROR(_xll.CQGXLContractData(L2, "Y_Settlement"),"")</f>
        <v>3529.35</v>
      </c>
      <c r="Q2" s="5" t="str">
        <f ca="1">IFERROR(_xll.CQGXLContractData(L2, "T_Settlement"),"")</f>
        <v/>
      </c>
      <c r="R2" t="str">
        <f ca="1">IFERROR(_xll.CQGXLContractData(L2, "LongDescription"),"")</f>
        <v>LME Zinc: June 2026</v>
      </c>
      <c r="S2" s="3"/>
      <c r="U2" s="3"/>
      <c r="X2" s="3"/>
      <c r="Y2" s="3"/>
    </row>
    <row r="3" spans="1:28" x14ac:dyDescent="0.3">
      <c r="A3" s="1">
        <f ca="1">DATE(YEAR(A2),1,1)</f>
        <v>46023</v>
      </c>
      <c r="B3">
        <f ca="1">IF(B2=12,1,B2+1)</f>
        <v>7</v>
      </c>
      <c r="C3" s="2">
        <f t="shared" ref="C3:C24" ca="1" si="0">IF(B2=12,YEAR($A$4),IF(YEAR($A$3)&lt;&gt;C2,YEAR($A$4),C2))</f>
        <v>2026</v>
      </c>
      <c r="D3" s="2"/>
      <c r="E3" s="1">
        <f t="shared" ref="E3:E21" ca="1" si="1">IF($D$2=1,F3,DATE(C3,B3,1+((3-(4&gt;=WEEKDAY(DATE(C3,B3,1))))*7)+(4-WEEKDAY(DATE(C3,B3,1)))))</f>
        <v>46218</v>
      </c>
      <c r="F3" s="1">
        <f ca="1">DATE(C4,B4,1+((3-(4&gt;=WEEKDAY(DATE(C4,B4,1))))*7)+(4-WEEKDAY(DATE(C4,B4,1))))</f>
        <v>46253</v>
      </c>
      <c r="G3">
        <f t="shared" ref="G3:G23" ca="1" si="2">DAY(E3)</f>
        <v>15</v>
      </c>
      <c r="H3">
        <f t="shared" ref="H3:H23" ca="1" si="3">MONTH(E3)</f>
        <v>7</v>
      </c>
      <c r="I3" t="str">
        <f t="shared" ref="I3:I23" ca="1" si="4">IF(H3=1,"F",IF(H3=2,"G",IF(H3=3,"H",IF(H3=4,"J",IF(H3=5,"K",IF(H3=6,"M",IF(H3=7,"N",IF(H3=8,"Q",IF(H3=9,"U",IF(H3=10,"V",IF(H3=11,"X",IF(H3=12,"Z"))))))))))))</f>
        <v>N</v>
      </c>
      <c r="J3" t="str">
        <f t="shared" ref="J3:J23" ca="1" si="5">RIGHT(YEAR(E3),2)</f>
        <v>26</v>
      </c>
      <c r="K3" s="1" t="str">
        <f t="shared" ref="K3:K23" si="6">$D$32</f>
        <v>ZDSD</v>
      </c>
      <c r="L3" t="str">
        <f t="shared" ref="L3:L23" ca="1" si="7">K3&amp;G3&amp;I3&amp;J3</f>
        <v>ZDSD15N26</v>
      </c>
      <c r="M3" s="3" t="str">
        <f ca="1">IFERROR(_xll.CQGXLContractData(L3, "Bid"),"")</f>
        <v/>
      </c>
      <c r="N3" s="3" t="str">
        <f ca="1">IFERROR(_xll.CQGXLContractData(L3, "Ask"),"")</f>
        <v/>
      </c>
      <c r="O3" s="3">
        <f ca="1">IFERROR(_xll.CQGXLContractData(L3, "Settlement"),"")</f>
        <v>3538.17</v>
      </c>
      <c r="P3" s="3">
        <f ca="1">IFERROR(_xll.CQGXLContractData(L3, "Y_Settlement"),"")</f>
        <v>3538.17</v>
      </c>
      <c r="Q3" s="5" t="str">
        <f ca="1">IFERROR(_xll.CQGXLContractData(L3, "T_Settlement"),"")</f>
        <v/>
      </c>
      <c r="R3" t="str">
        <f ca="1">IFERROR(_xll.CQGXLContractData(L3, "LongDescription"),"")</f>
        <v>LME Zinc: July 2026</v>
      </c>
      <c r="S3" s="3"/>
      <c r="U3" s="3"/>
      <c r="X3" s="3"/>
      <c r="Y3" s="3"/>
    </row>
    <row r="4" spans="1:28" x14ac:dyDescent="0.3">
      <c r="A4" s="1">
        <f ca="1">DATE(YEAR(A2)+1,1,1)</f>
        <v>46388</v>
      </c>
      <c r="B4">
        <f t="shared" ref="B4:B24" ca="1" si="8">IF(B3=12,1,B3+1)</f>
        <v>8</v>
      </c>
      <c r="C4" s="2">
        <f t="shared" ca="1" si="0"/>
        <v>2026</v>
      </c>
      <c r="D4" s="2"/>
      <c r="E4" s="1">
        <f t="shared" ca="1" si="1"/>
        <v>46253</v>
      </c>
      <c r="F4" s="1">
        <f t="shared" ref="F4:F21" ca="1" si="9">DATE(C5,B5,1+((3-(4&gt;=WEEKDAY(DATE(C5,B5,1))))*7)+(4-WEEKDAY(DATE(C5,B5,1))))</f>
        <v>46281</v>
      </c>
      <c r="G4">
        <f t="shared" ca="1" si="2"/>
        <v>19</v>
      </c>
      <c r="H4">
        <f t="shared" ca="1" si="3"/>
        <v>8</v>
      </c>
      <c r="I4" t="str">
        <f t="shared" ca="1" si="4"/>
        <v>Q</v>
      </c>
      <c r="J4" t="str">
        <f t="shared" ca="1" si="5"/>
        <v>26</v>
      </c>
      <c r="K4" s="1" t="str">
        <f t="shared" si="6"/>
        <v>ZDSD</v>
      </c>
      <c r="L4" t="str">
        <f t="shared" ca="1" si="7"/>
        <v>ZDSD19Q26</v>
      </c>
      <c r="M4" s="3" t="str">
        <f ca="1">IFERROR(_xll.CQGXLContractData(L4, "Bid"),"")</f>
        <v/>
      </c>
      <c r="N4" s="3" t="str">
        <f ca="1">IFERROR(_xll.CQGXLContractData(L4, "Ask"),"")</f>
        <v/>
      </c>
      <c r="O4" s="3">
        <f ca="1">IFERROR(_xll.CQGXLContractData(L4, "Settlement"),"")</f>
        <v>3541.37</v>
      </c>
      <c r="P4" s="3">
        <f ca="1">IFERROR(_xll.CQGXLContractData(L4, "Y_Settlement"),"")</f>
        <v>3541.37</v>
      </c>
      <c r="Q4" s="5" t="str">
        <f ca="1">IFERROR(_xll.CQGXLContractData(L4, "T_Settlement"),"")</f>
        <v/>
      </c>
      <c r="R4" t="str">
        <f ca="1">IFERROR(_xll.CQGXLContractData(L4, "LongDescription"),"")</f>
        <v>LME Zinc: August 2026</v>
      </c>
      <c r="S4" s="3"/>
      <c r="U4" s="3"/>
      <c r="X4" s="3"/>
      <c r="Y4" s="3"/>
    </row>
    <row r="5" spans="1:28" x14ac:dyDescent="0.3">
      <c r="B5">
        <f t="shared" ca="1" si="8"/>
        <v>9</v>
      </c>
      <c r="C5" s="2">
        <f t="shared" ca="1" si="0"/>
        <v>2026</v>
      </c>
      <c r="D5" s="2"/>
      <c r="E5" s="1">
        <f t="shared" ca="1" si="1"/>
        <v>46281</v>
      </c>
      <c r="F5" s="1">
        <f t="shared" ca="1" si="9"/>
        <v>46316</v>
      </c>
      <c r="G5">
        <f t="shared" ca="1" si="2"/>
        <v>16</v>
      </c>
      <c r="H5">
        <f t="shared" ca="1" si="3"/>
        <v>9</v>
      </c>
      <c r="I5" t="str">
        <f t="shared" ca="1" si="4"/>
        <v>U</v>
      </c>
      <c r="J5" t="str">
        <f t="shared" ca="1" si="5"/>
        <v>26</v>
      </c>
      <c r="K5" s="1" t="str">
        <f t="shared" si="6"/>
        <v>ZDSD</v>
      </c>
      <c r="L5" t="str">
        <f t="shared" ca="1" si="7"/>
        <v>ZDSD16U26</v>
      </c>
      <c r="M5" s="3" t="str">
        <f ca="1">IFERROR(_xll.CQGXLContractData(L5, "Bid"),"")</f>
        <v/>
      </c>
      <c r="N5" s="3" t="str">
        <f ca="1">IFERROR(_xll.CQGXLContractData(L5, "Ask"),"")</f>
        <v/>
      </c>
      <c r="O5" s="3">
        <f ca="1">IFERROR(_xll.CQGXLContractData(L5, "Settlement"),"")</f>
        <v>3538.86</v>
      </c>
      <c r="P5" s="3">
        <f ca="1">IFERROR(_xll.CQGXLContractData(L5, "Y_Settlement"),"")</f>
        <v>3538.86</v>
      </c>
      <c r="Q5" s="5" t="str">
        <f ca="1">IFERROR(_xll.CQGXLContractData(L5, "T_Settlement"),"")</f>
        <v/>
      </c>
      <c r="R5" t="str">
        <f ca="1">IFERROR(_xll.CQGXLContractData(L5, "LongDescription"),"")</f>
        <v>LME Zinc: September 2026</v>
      </c>
      <c r="S5" s="3"/>
      <c r="U5" s="3"/>
      <c r="X5" s="3"/>
      <c r="Y5" s="3"/>
    </row>
    <row r="6" spans="1:28" x14ac:dyDescent="0.3">
      <c r="B6">
        <f t="shared" ca="1" si="8"/>
        <v>10</v>
      </c>
      <c r="C6" s="2">
        <f t="shared" ca="1" si="0"/>
        <v>2026</v>
      </c>
      <c r="D6" s="2"/>
      <c r="E6" s="1">
        <f t="shared" ca="1" si="1"/>
        <v>46316</v>
      </c>
      <c r="F6" s="1">
        <f t="shared" ca="1" si="9"/>
        <v>46344</v>
      </c>
      <c r="G6">
        <f t="shared" ca="1" si="2"/>
        <v>21</v>
      </c>
      <c r="H6">
        <f t="shared" ca="1" si="3"/>
        <v>10</v>
      </c>
      <c r="I6" t="str">
        <f t="shared" ca="1" si="4"/>
        <v>V</v>
      </c>
      <c r="J6" t="str">
        <f t="shared" ca="1" si="5"/>
        <v>26</v>
      </c>
      <c r="K6" s="1" t="str">
        <f t="shared" si="6"/>
        <v>ZDSD</v>
      </c>
      <c r="L6" t="str">
        <f t="shared" ca="1" si="7"/>
        <v>ZDSD21V26</v>
      </c>
      <c r="M6" s="3" t="str">
        <f ca="1">IFERROR(_xll.CQGXLContractData(L6, "Bid"),"")</f>
        <v/>
      </c>
      <c r="N6" s="3" t="str">
        <f ca="1">IFERROR(_xll.CQGXLContractData(L6, "Ask"),"")</f>
        <v/>
      </c>
      <c r="O6" s="3">
        <f ca="1">IFERROR(_xll.CQGXLContractData(L6, "Settlement"),"")</f>
        <v>3534.61</v>
      </c>
      <c r="P6" s="3">
        <f ca="1">IFERROR(_xll.CQGXLContractData(L6, "Y_Settlement"),"")</f>
        <v>3534.61</v>
      </c>
      <c r="Q6" s="5" t="str">
        <f ca="1">IFERROR(_xll.CQGXLContractData(L6, "T_Settlement"),"")</f>
        <v/>
      </c>
      <c r="R6" t="str">
        <f ca="1">IFERROR(_xll.CQGXLContractData(L6, "LongDescription"),"")</f>
        <v>LME Zinc: October 2026</v>
      </c>
      <c r="S6" s="3"/>
      <c r="U6" s="3"/>
      <c r="X6" s="3"/>
      <c r="Y6" s="3"/>
    </row>
    <row r="7" spans="1:28" x14ac:dyDescent="0.3">
      <c r="B7">
        <f t="shared" ca="1" si="8"/>
        <v>11</v>
      </c>
      <c r="C7" s="2">
        <f t="shared" ca="1" si="0"/>
        <v>2026</v>
      </c>
      <c r="D7" s="2"/>
      <c r="E7" s="1">
        <f t="shared" ca="1" si="1"/>
        <v>46344</v>
      </c>
      <c r="F7" s="1">
        <f t="shared" ca="1" si="9"/>
        <v>46372</v>
      </c>
      <c r="G7">
        <f t="shared" ca="1" si="2"/>
        <v>18</v>
      </c>
      <c r="H7">
        <f t="shared" ca="1" si="3"/>
        <v>11</v>
      </c>
      <c r="I7" t="str">
        <f t="shared" ca="1" si="4"/>
        <v>X</v>
      </c>
      <c r="J7" t="str">
        <f t="shared" ca="1" si="5"/>
        <v>26</v>
      </c>
      <c r="K7" s="1" t="str">
        <f t="shared" si="6"/>
        <v>ZDSD</v>
      </c>
      <c r="L7" t="str">
        <f t="shared" ca="1" si="7"/>
        <v>ZDSD18X26</v>
      </c>
      <c r="M7" s="3" t="str">
        <f ca="1">IFERROR(_xll.CQGXLContractData(L7, "Bid"),"")</f>
        <v/>
      </c>
      <c r="N7" s="3" t="str">
        <f ca="1">IFERROR(_xll.CQGXLContractData(L7, "Ask"),"")</f>
        <v/>
      </c>
      <c r="O7" s="3">
        <f ca="1">IFERROR(_xll.CQGXLContractData(L7, "Settlement"),"")</f>
        <v>3529.61</v>
      </c>
      <c r="P7" s="3">
        <f ca="1">IFERROR(_xll.CQGXLContractData(L7, "Y_Settlement"),"")</f>
        <v>3529.61</v>
      </c>
      <c r="Q7" s="5" t="str">
        <f ca="1">IFERROR(_xll.CQGXLContractData(L7, "T_Settlement"),"")</f>
        <v/>
      </c>
      <c r="R7" t="str">
        <f ca="1">IFERROR(_xll.CQGXLContractData(L7, "LongDescription"),"")</f>
        <v>LME Zinc: November 2026</v>
      </c>
      <c r="S7" s="3"/>
      <c r="U7" s="3"/>
      <c r="X7" s="3"/>
      <c r="Y7" s="3"/>
      <c r="AB7" s="4"/>
    </row>
    <row r="8" spans="1:28" x14ac:dyDescent="0.3">
      <c r="B8">
        <f t="shared" ca="1" si="8"/>
        <v>12</v>
      </c>
      <c r="C8" s="2">
        <f t="shared" ca="1" si="0"/>
        <v>2026</v>
      </c>
      <c r="D8" s="2"/>
      <c r="E8" s="1">
        <f t="shared" ca="1" si="1"/>
        <v>46372</v>
      </c>
      <c r="F8" s="1">
        <f t="shared" ca="1" si="9"/>
        <v>46407</v>
      </c>
      <c r="G8">
        <f t="shared" ca="1" si="2"/>
        <v>16</v>
      </c>
      <c r="H8">
        <f t="shared" ca="1" si="3"/>
        <v>12</v>
      </c>
      <c r="I8" t="str">
        <f t="shared" ca="1" si="4"/>
        <v>Z</v>
      </c>
      <c r="J8" t="str">
        <f t="shared" ca="1" si="5"/>
        <v>26</v>
      </c>
      <c r="K8" s="1" t="str">
        <f t="shared" si="6"/>
        <v>ZDSD</v>
      </c>
      <c r="L8" t="str">
        <f t="shared" ca="1" si="7"/>
        <v>ZDSD16Z26</v>
      </c>
      <c r="M8" s="3" t="str">
        <f ca="1">IFERROR(_xll.CQGXLContractData(L8, "Bid"),"")</f>
        <v/>
      </c>
      <c r="N8" s="3" t="str">
        <f ca="1">IFERROR(_xll.CQGXLContractData(L8, "Ask"),"")</f>
        <v/>
      </c>
      <c r="O8" s="3">
        <f ca="1">IFERROR(_xll.CQGXLContractData(L8, "Settlement"),"")</f>
        <v>3526.86</v>
      </c>
      <c r="P8" s="3">
        <f ca="1">IFERROR(_xll.CQGXLContractData(L8, "Y_Settlement"),"")</f>
        <v>3526.86</v>
      </c>
      <c r="Q8" s="5" t="str">
        <f ca="1">IFERROR(_xll.CQGXLContractData(L8, "T_Settlement"),"")</f>
        <v/>
      </c>
      <c r="R8" t="str">
        <f ca="1">IFERROR(_xll.CQGXLContractData(L8, "LongDescription"),"")</f>
        <v>LME Zinc: December 2026</v>
      </c>
      <c r="S8" s="3"/>
      <c r="U8" s="3"/>
      <c r="X8" s="3"/>
      <c r="Y8" s="3"/>
      <c r="AB8" s="4"/>
    </row>
    <row r="9" spans="1:28" x14ac:dyDescent="0.3">
      <c r="B9">
        <f t="shared" ca="1" si="8"/>
        <v>1</v>
      </c>
      <c r="C9" s="2">
        <f t="shared" ca="1" si="0"/>
        <v>2027</v>
      </c>
      <c r="D9" s="2"/>
      <c r="E9" s="1">
        <f t="shared" ca="1" si="1"/>
        <v>46407</v>
      </c>
      <c r="F9" s="1">
        <f t="shared" ca="1" si="9"/>
        <v>46435</v>
      </c>
      <c r="G9">
        <f t="shared" ca="1" si="2"/>
        <v>20</v>
      </c>
      <c r="H9">
        <f t="shared" ca="1" si="3"/>
        <v>1</v>
      </c>
      <c r="I9" t="str">
        <f t="shared" ca="1" si="4"/>
        <v>F</v>
      </c>
      <c r="J9" t="str">
        <f t="shared" ca="1" si="5"/>
        <v>27</v>
      </c>
      <c r="K9" s="1" t="str">
        <f t="shared" si="6"/>
        <v>ZDSD</v>
      </c>
      <c r="L9" t="str">
        <f t="shared" ca="1" si="7"/>
        <v>ZDSD20F27</v>
      </c>
      <c r="M9" s="3" t="str">
        <f ca="1">IFERROR(_xll.CQGXLContractData(L9, "Bid"),"")</f>
        <v/>
      </c>
      <c r="N9" s="3" t="str">
        <f ca="1">IFERROR(_xll.CQGXLContractData(L9, "Ask"),"")</f>
        <v/>
      </c>
      <c r="O9" s="3">
        <f ca="1">IFERROR(_xll.CQGXLContractData(L9, "Settlement"),"")</f>
        <v>3522.86</v>
      </c>
      <c r="P9" s="3">
        <f ca="1">IFERROR(_xll.CQGXLContractData(L9, "Y_Settlement"),"")</f>
        <v>3522.86</v>
      </c>
      <c r="Q9" s="5" t="str">
        <f ca="1">IFERROR(_xll.CQGXLContractData(L9, "T_Settlement"),"")</f>
        <v/>
      </c>
      <c r="R9" t="str">
        <f ca="1">IFERROR(_xll.CQGXLContractData(L9, "LongDescription"),"")</f>
        <v>LME Zinc: January 2027</v>
      </c>
      <c r="S9" s="3"/>
      <c r="U9" s="3"/>
      <c r="X9" s="3"/>
      <c r="Y9" s="3"/>
      <c r="AB9" s="4"/>
    </row>
    <row r="10" spans="1:28" x14ac:dyDescent="0.3">
      <c r="B10">
        <f t="shared" ca="1" si="8"/>
        <v>2</v>
      </c>
      <c r="C10" s="2">
        <f t="shared" ca="1" si="0"/>
        <v>2027</v>
      </c>
      <c r="D10" s="2"/>
      <c r="E10" s="1">
        <f t="shared" ca="1" si="1"/>
        <v>46435</v>
      </c>
      <c r="F10" s="1">
        <f t="shared" ca="1" si="9"/>
        <v>46463</v>
      </c>
      <c r="G10">
        <f t="shared" ca="1" si="2"/>
        <v>17</v>
      </c>
      <c r="H10">
        <f t="shared" ca="1" si="3"/>
        <v>2</v>
      </c>
      <c r="I10" t="str">
        <f t="shared" ca="1" si="4"/>
        <v>G</v>
      </c>
      <c r="J10" t="str">
        <f t="shared" ca="1" si="5"/>
        <v>27</v>
      </c>
      <c r="K10" s="1" t="str">
        <f t="shared" si="6"/>
        <v>ZDSD</v>
      </c>
      <c r="L10" t="str">
        <f t="shared" ca="1" si="7"/>
        <v>ZDSD17G27</v>
      </c>
      <c r="M10" s="3" t="str">
        <f ca="1">IFERROR(_xll.CQGXLContractData(L10, "Bid"),"")</f>
        <v/>
      </c>
      <c r="N10" s="3" t="str">
        <f ca="1">IFERROR(_xll.CQGXLContractData(L10, "Ask"),"")</f>
        <v/>
      </c>
      <c r="O10" s="3">
        <f ca="1">IFERROR(_xll.CQGXLContractData(L10, "Settlement"),"")</f>
        <v>3517.86</v>
      </c>
      <c r="P10" s="3">
        <f ca="1">IFERROR(_xll.CQGXLContractData(L10, "Y_Settlement"),"")</f>
        <v>3517.86</v>
      </c>
      <c r="Q10" s="5" t="str">
        <f ca="1">IFERROR(_xll.CQGXLContractData(L10, "T_Settlement"),"")</f>
        <v/>
      </c>
      <c r="R10" t="str">
        <f ca="1">IFERROR(_xll.CQGXLContractData(L10, "LongDescription"),"")</f>
        <v>LME Zinc: February 2027</v>
      </c>
      <c r="S10" s="3"/>
      <c r="U10" s="3"/>
      <c r="X10" s="3"/>
      <c r="Y10" s="3"/>
      <c r="AB10" s="4"/>
    </row>
    <row r="11" spans="1:28" x14ac:dyDescent="0.3">
      <c r="B11">
        <f t="shared" ca="1" si="8"/>
        <v>3</v>
      </c>
      <c r="C11" s="2">
        <f t="shared" ca="1" si="0"/>
        <v>2027</v>
      </c>
      <c r="D11" s="2"/>
      <c r="E11" s="1">
        <f t="shared" ca="1" si="1"/>
        <v>46463</v>
      </c>
      <c r="F11" s="1">
        <f t="shared" ca="1" si="9"/>
        <v>46498</v>
      </c>
      <c r="G11">
        <f t="shared" ca="1" si="2"/>
        <v>17</v>
      </c>
      <c r="H11">
        <f t="shared" ca="1" si="3"/>
        <v>3</v>
      </c>
      <c r="I11" t="str">
        <f t="shared" ca="1" si="4"/>
        <v>H</v>
      </c>
      <c r="J11" t="str">
        <f t="shared" ca="1" si="5"/>
        <v>27</v>
      </c>
      <c r="K11" s="1" t="str">
        <f t="shared" si="6"/>
        <v>ZDSD</v>
      </c>
      <c r="L11" t="str">
        <f t="shared" ca="1" si="7"/>
        <v>ZDSD17H27</v>
      </c>
      <c r="M11" s="3" t="str">
        <f ca="1">IFERROR(_xll.CQGXLContractData(L11, "Bid"),"")</f>
        <v/>
      </c>
      <c r="N11" s="3" t="str">
        <f ca="1">IFERROR(_xll.CQGXLContractData(L11, "Ask"),"")</f>
        <v/>
      </c>
      <c r="O11" s="3">
        <f ca="1">IFERROR(_xll.CQGXLContractData(L11, "Settlement"),"")</f>
        <v>3507.86</v>
      </c>
      <c r="P11" s="3">
        <f ca="1">IFERROR(_xll.CQGXLContractData(L11, "Y_Settlement"),"")</f>
        <v>3507.86</v>
      </c>
      <c r="Q11" s="5" t="str">
        <f ca="1">IFERROR(_xll.CQGXLContractData(L11, "T_Settlement"),"")</f>
        <v/>
      </c>
      <c r="R11" t="str">
        <f ca="1">IFERROR(_xll.CQGXLContractData(L11, "LongDescription"),"")</f>
        <v>LME Zinc: March 2027</v>
      </c>
      <c r="S11" s="3"/>
      <c r="U11" s="3"/>
      <c r="X11" s="3"/>
      <c r="Y11" s="3"/>
      <c r="AB11" s="4"/>
    </row>
    <row r="12" spans="1:28" x14ac:dyDescent="0.3">
      <c r="B12">
        <f t="shared" ca="1" si="8"/>
        <v>4</v>
      </c>
      <c r="C12" s="2">
        <f t="shared" ca="1" si="0"/>
        <v>2027</v>
      </c>
      <c r="D12" s="2"/>
      <c r="E12" s="1">
        <f t="shared" ca="1" si="1"/>
        <v>46498</v>
      </c>
      <c r="F12" s="1">
        <f t="shared" ca="1" si="9"/>
        <v>46526</v>
      </c>
      <c r="G12">
        <f t="shared" ca="1" si="2"/>
        <v>21</v>
      </c>
      <c r="H12">
        <f t="shared" ca="1" si="3"/>
        <v>4</v>
      </c>
      <c r="I12" t="str">
        <f t="shared" ca="1" si="4"/>
        <v>J</v>
      </c>
      <c r="J12" t="str">
        <f t="shared" ca="1" si="5"/>
        <v>27</v>
      </c>
      <c r="K12" s="1" t="str">
        <f t="shared" si="6"/>
        <v>ZDSD</v>
      </c>
      <c r="L12" t="str">
        <f t="shared" ca="1" si="7"/>
        <v>ZDSD21J27</v>
      </c>
      <c r="M12" s="3" t="str">
        <f ca="1">IFERROR(_xll.CQGXLContractData(L12, "Bid"),"")</f>
        <v/>
      </c>
      <c r="N12" s="3" t="str">
        <f ca="1">IFERROR(_xll.CQGXLContractData(L12, "Ask"),"")</f>
        <v/>
      </c>
      <c r="O12" s="3">
        <f ca="1">IFERROR(_xll.CQGXLContractData(L12, "Settlement"),"")</f>
        <v>3497.86</v>
      </c>
      <c r="P12" s="3">
        <f ca="1">IFERROR(_xll.CQGXLContractData(L12, "Y_Settlement"),"")</f>
        <v>3497.86</v>
      </c>
      <c r="Q12" s="5" t="str">
        <f ca="1">IFERROR(_xll.CQGXLContractData(L12, "T_Settlement"),"")</f>
        <v/>
      </c>
      <c r="R12" t="str">
        <f ca="1">IFERROR(_xll.CQGXLContractData(L12, "LongDescription"),"")</f>
        <v>LME Zinc: April 2027</v>
      </c>
      <c r="S12" s="3"/>
      <c r="U12" s="3"/>
      <c r="X12" s="3"/>
      <c r="Y12" s="3"/>
    </row>
    <row r="13" spans="1:28" x14ac:dyDescent="0.3">
      <c r="B13">
        <f t="shared" ca="1" si="8"/>
        <v>5</v>
      </c>
      <c r="C13" s="2">
        <f t="shared" ca="1" si="0"/>
        <v>2027</v>
      </c>
      <c r="D13" s="2"/>
      <c r="E13" s="1">
        <f ca="1">IF($D$2=1,F13,DATE(C13,B13,1+((3-(4&gt;=WEEKDAY(DATE(C13,B13,1))))*7)+(4-WEEKDAY(DATE(C13,B13,1)))))</f>
        <v>46526</v>
      </c>
      <c r="F13" s="1">
        <f t="shared" ca="1" si="9"/>
        <v>46554</v>
      </c>
      <c r="G13">
        <f t="shared" ca="1" si="2"/>
        <v>19</v>
      </c>
      <c r="H13">
        <f t="shared" ca="1" si="3"/>
        <v>5</v>
      </c>
      <c r="I13" t="str">
        <f t="shared" ca="1" si="4"/>
        <v>K</v>
      </c>
      <c r="J13" t="str">
        <f t="shared" ca="1" si="5"/>
        <v>27</v>
      </c>
      <c r="K13" s="1" t="str">
        <f t="shared" si="6"/>
        <v>ZDSD</v>
      </c>
      <c r="L13" t="str">
        <f t="shared" ca="1" si="7"/>
        <v>ZDSD19K27</v>
      </c>
      <c r="M13" s="3" t="str">
        <f ca="1">IFERROR(_xll.CQGXLContractData(L13, "Bid"),"")</f>
        <v/>
      </c>
      <c r="N13" s="3" t="str">
        <f ca="1">IFERROR(_xll.CQGXLContractData(L13, "Ask"),"")</f>
        <v/>
      </c>
      <c r="O13" s="3">
        <f ca="1">IFERROR(_xll.CQGXLContractData(L13, "Settlement"),"")</f>
        <v>3486.86</v>
      </c>
      <c r="P13" s="3">
        <f ca="1">IFERROR(_xll.CQGXLContractData(L13, "Y_Settlement"),"")</f>
        <v>3486.86</v>
      </c>
      <c r="Q13" s="5" t="str">
        <f ca="1">IFERROR(_xll.CQGXLContractData(L13, "T_Settlement"),"")</f>
        <v/>
      </c>
      <c r="R13" t="str">
        <f ca="1">IFERROR(_xll.CQGXLContractData(L13, "LongDescription"),"")</f>
        <v>LME Zinc: May 2027</v>
      </c>
      <c r="S13" s="3"/>
      <c r="U13" s="3"/>
      <c r="X13" s="3"/>
      <c r="Y13" s="3"/>
    </row>
    <row r="14" spans="1:28" x14ac:dyDescent="0.3">
      <c r="B14">
        <f t="shared" ca="1" si="8"/>
        <v>6</v>
      </c>
      <c r="C14" s="2">
        <f t="shared" ca="1" si="0"/>
        <v>2027</v>
      </c>
      <c r="D14" s="2"/>
      <c r="E14" s="1">
        <f ca="1">IF($D$2=1,F14,DATE(C14,B14,1+((3-(4&gt;=WEEKDAY(DATE(C14,B14,1))))*7)+(4-WEEKDAY(DATE(C14,B14,1)))))</f>
        <v>46554</v>
      </c>
      <c r="F14" s="1">
        <f t="shared" ca="1" si="9"/>
        <v>46589</v>
      </c>
      <c r="G14">
        <f t="shared" ca="1" si="2"/>
        <v>16</v>
      </c>
      <c r="H14">
        <f t="shared" ca="1" si="3"/>
        <v>6</v>
      </c>
      <c r="I14" t="str">
        <f t="shared" ca="1" si="4"/>
        <v>M</v>
      </c>
      <c r="J14" t="str">
        <f t="shared" ca="1" si="5"/>
        <v>27</v>
      </c>
      <c r="K14" s="1" t="str">
        <f t="shared" si="6"/>
        <v>ZDSD</v>
      </c>
      <c r="L14" t="str">
        <f t="shared" ca="1" si="7"/>
        <v>ZDSD16M27</v>
      </c>
      <c r="M14" s="3" t="str">
        <f ca="1">IFERROR(_xll.CQGXLContractData(L14, "Bid"),"")</f>
        <v/>
      </c>
      <c r="N14" s="3" t="str">
        <f ca="1">IFERROR(_xll.CQGXLContractData(L14, "Ask"),"")</f>
        <v/>
      </c>
      <c r="O14" s="3">
        <f ca="1">IFERROR(_xll.CQGXLContractData(L14, "Settlement"),"")</f>
        <v>3476.86</v>
      </c>
      <c r="P14" s="3">
        <f ca="1">IFERROR(_xll.CQGXLContractData(L14, "Y_Settlement"),"")</f>
        <v>3476.86</v>
      </c>
      <c r="Q14" s="5" t="str">
        <f ca="1">IFERROR(_xll.CQGXLContractData(L14, "T_Settlement"),"")</f>
        <v/>
      </c>
      <c r="R14" t="str">
        <f ca="1">IFERROR(_xll.CQGXLContractData(L14, "LongDescription"),"")</f>
        <v>LME Zinc: June 2027</v>
      </c>
      <c r="S14" s="3"/>
      <c r="U14" s="3"/>
    </row>
    <row r="15" spans="1:28" x14ac:dyDescent="0.3">
      <c r="B15">
        <f t="shared" ca="1" si="8"/>
        <v>7</v>
      </c>
      <c r="C15" s="2">
        <f t="shared" ca="1" si="0"/>
        <v>2027</v>
      </c>
      <c r="D15" s="2"/>
      <c r="E15" s="1">
        <f t="shared" ca="1" si="1"/>
        <v>46589</v>
      </c>
      <c r="F15" s="1">
        <f t="shared" ca="1" si="9"/>
        <v>46617</v>
      </c>
      <c r="G15">
        <f t="shared" ca="1" si="2"/>
        <v>21</v>
      </c>
      <c r="H15">
        <f t="shared" ca="1" si="3"/>
        <v>7</v>
      </c>
      <c r="I15" t="str">
        <f t="shared" ca="1" si="4"/>
        <v>N</v>
      </c>
      <c r="J15" t="str">
        <f t="shared" ca="1" si="5"/>
        <v>27</v>
      </c>
      <c r="K15" s="1" t="str">
        <f t="shared" si="6"/>
        <v>ZDSD</v>
      </c>
      <c r="L15" t="str">
        <f t="shared" ca="1" si="7"/>
        <v>ZDSD21N27</v>
      </c>
      <c r="M15" s="3" t="str">
        <f ca="1">IFERROR(_xll.CQGXLContractData(L15, "Bid"),"")</f>
        <v/>
      </c>
      <c r="N15" s="3" t="str">
        <f ca="1">IFERROR(_xll.CQGXLContractData(L15, "Ask"),"")</f>
        <v/>
      </c>
      <c r="O15" s="3">
        <f ca="1">IFERROR(_xll.CQGXLContractData(L15, "Settlement"),"")</f>
        <v>3463.86</v>
      </c>
      <c r="P15" s="3">
        <f ca="1">IFERROR(_xll.CQGXLContractData(L15, "Y_Settlement"),"")</f>
        <v>3463.86</v>
      </c>
      <c r="Q15" s="5" t="str">
        <f ca="1">IFERROR(_xll.CQGXLContractData(L15, "T_Settlement"),"")</f>
        <v/>
      </c>
      <c r="R15" t="str">
        <f ca="1">IFERROR(_xll.CQGXLContractData(L15, "LongDescription"),"")</f>
        <v>LME Zinc: July 2027</v>
      </c>
      <c r="S15" s="3"/>
      <c r="U15" s="3"/>
    </row>
    <row r="16" spans="1:28" x14ac:dyDescent="0.3">
      <c r="B16">
        <f t="shared" ca="1" si="8"/>
        <v>8</v>
      </c>
      <c r="C16" s="2">
        <f t="shared" ca="1" si="0"/>
        <v>2027</v>
      </c>
      <c r="D16" s="2"/>
      <c r="E16" s="1">
        <f t="shared" ca="1" si="1"/>
        <v>46617</v>
      </c>
      <c r="F16" s="1">
        <f t="shared" ca="1" si="9"/>
        <v>46645</v>
      </c>
      <c r="G16">
        <f t="shared" ca="1" si="2"/>
        <v>18</v>
      </c>
      <c r="H16">
        <f t="shared" ca="1" si="3"/>
        <v>8</v>
      </c>
      <c r="I16" t="str">
        <f t="shared" ca="1" si="4"/>
        <v>Q</v>
      </c>
      <c r="J16" t="str">
        <f t="shared" ca="1" si="5"/>
        <v>27</v>
      </c>
      <c r="K16" s="1" t="str">
        <f t="shared" si="6"/>
        <v>ZDSD</v>
      </c>
      <c r="L16" t="str">
        <f t="shared" ca="1" si="7"/>
        <v>ZDSD18Q27</v>
      </c>
      <c r="M16" s="3" t="str">
        <f ca="1">IFERROR(_xll.CQGXLContractData(L16, "Bid"),"")</f>
        <v/>
      </c>
      <c r="N16" s="3" t="str">
        <f ca="1">IFERROR(_xll.CQGXLContractData(L16, "Ask"),"")</f>
        <v/>
      </c>
      <c r="O16" s="3">
        <f ca="1">IFERROR(_xll.CQGXLContractData(L16, "Settlement"),"")</f>
        <v>3450.86</v>
      </c>
      <c r="P16" s="3">
        <f ca="1">IFERROR(_xll.CQGXLContractData(L16, "Y_Settlement"),"")</f>
        <v>3450.86</v>
      </c>
      <c r="Q16" s="5" t="str">
        <f ca="1">IFERROR(_xll.CQGXLContractData(L16, "T_Settlement"),"")</f>
        <v/>
      </c>
      <c r="R16" t="str">
        <f ca="1">IFERROR(_xll.CQGXLContractData(L16, "LongDescription"),"")</f>
        <v>LME Zinc: August 2027</v>
      </c>
      <c r="S16" s="3"/>
      <c r="U16" s="3"/>
    </row>
    <row r="17" spans="2:21" x14ac:dyDescent="0.3">
      <c r="B17">
        <f t="shared" ca="1" si="8"/>
        <v>9</v>
      </c>
      <c r="C17" s="2">
        <f t="shared" ca="1" si="0"/>
        <v>2027</v>
      </c>
      <c r="D17" s="2"/>
      <c r="E17" s="1">
        <f t="shared" ca="1" si="1"/>
        <v>46645</v>
      </c>
      <c r="F17" s="1">
        <f t="shared" ca="1" si="9"/>
        <v>46680</v>
      </c>
      <c r="G17">
        <f t="shared" ca="1" si="2"/>
        <v>15</v>
      </c>
      <c r="H17">
        <f t="shared" ca="1" si="3"/>
        <v>9</v>
      </c>
      <c r="I17" t="str">
        <f t="shared" ca="1" si="4"/>
        <v>U</v>
      </c>
      <c r="J17" t="str">
        <f t="shared" ca="1" si="5"/>
        <v>27</v>
      </c>
      <c r="K17" s="1" t="str">
        <f t="shared" si="6"/>
        <v>ZDSD</v>
      </c>
      <c r="L17" t="str">
        <f t="shared" ca="1" si="7"/>
        <v>ZDSD15U27</v>
      </c>
      <c r="M17" s="3" t="str">
        <f ca="1">IFERROR(_xll.CQGXLContractData(L17, "Bid"),"")</f>
        <v/>
      </c>
      <c r="N17" s="3" t="str">
        <f ca="1">IFERROR(_xll.CQGXLContractData(L17, "Ask"),"")</f>
        <v/>
      </c>
      <c r="O17" s="3">
        <f ca="1">IFERROR(_xll.CQGXLContractData(L17, "Settlement"),"")</f>
        <v>3435.36</v>
      </c>
      <c r="P17" s="3">
        <f ca="1">IFERROR(_xll.CQGXLContractData(L17, "Y_Settlement"),"")</f>
        <v>3435.36</v>
      </c>
      <c r="Q17" s="5" t="str">
        <f ca="1">IFERROR(_xll.CQGXLContractData(L17, "T_Settlement"),"")</f>
        <v/>
      </c>
      <c r="R17" t="str">
        <f ca="1">IFERROR(_xll.CQGXLContractData(L17, "LongDescription"),"")</f>
        <v>LME Zinc: September 2027</v>
      </c>
      <c r="S17" s="3"/>
      <c r="U17" s="3"/>
    </row>
    <row r="18" spans="2:21" x14ac:dyDescent="0.3">
      <c r="B18">
        <f t="shared" ca="1" si="8"/>
        <v>10</v>
      </c>
      <c r="C18" s="2">
        <f t="shared" ca="1" si="0"/>
        <v>2027</v>
      </c>
      <c r="D18" s="2"/>
      <c r="E18" s="1">
        <f t="shared" ca="1" si="1"/>
        <v>46680</v>
      </c>
      <c r="F18" s="1">
        <f t="shared" ca="1" si="9"/>
        <v>46708</v>
      </c>
      <c r="G18">
        <f t="shared" ca="1" si="2"/>
        <v>20</v>
      </c>
      <c r="H18">
        <f t="shared" ca="1" si="3"/>
        <v>10</v>
      </c>
      <c r="I18" t="str">
        <f t="shared" ca="1" si="4"/>
        <v>V</v>
      </c>
      <c r="J18" t="str">
        <f t="shared" ca="1" si="5"/>
        <v>27</v>
      </c>
      <c r="K18" s="1" t="str">
        <f t="shared" si="6"/>
        <v>ZDSD</v>
      </c>
      <c r="L18" t="str">
        <f t="shared" ca="1" si="7"/>
        <v>ZDSD20V27</v>
      </c>
      <c r="M18" s="3" t="str">
        <f ca="1">IFERROR(_xll.CQGXLContractData(L18, "Bid"),"")</f>
        <v/>
      </c>
      <c r="N18" s="3" t="str">
        <f ca="1">IFERROR(_xll.CQGXLContractData(L18, "Ask"),"")</f>
        <v/>
      </c>
      <c r="O18" s="3">
        <f ca="1">IFERROR(_xll.CQGXLContractData(L18, "Settlement"),"")</f>
        <v>3419.86</v>
      </c>
      <c r="P18" s="3">
        <f ca="1">IFERROR(_xll.CQGXLContractData(L18, "Y_Settlement"),"")</f>
        <v>3419.86</v>
      </c>
      <c r="Q18" s="5" t="str">
        <f ca="1">IFERROR(_xll.CQGXLContractData(L18, "T_Settlement"),"")</f>
        <v/>
      </c>
      <c r="R18" t="str">
        <f ca="1">IFERROR(_xll.CQGXLContractData(L18, "LongDescription"),"")</f>
        <v>LME Zinc: October 2027</v>
      </c>
      <c r="S18" s="3"/>
      <c r="U18" s="3"/>
    </row>
    <row r="19" spans="2:21" x14ac:dyDescent="0.3">
      <c r="B19">
        <f t="shared" ca="1" si="8"/>
        <v>11</v>
      </c>
      <c r="C19" s="2">
        <f t="shared" ca="1" si="0"/>
        <v>2027</v>
      </c>
      <c r="D19" s="2"/>
      <c r="E19" s="1">
        <f t="shared" ca="1" si="1"/>
        <v>46708</v>
      </c>
      <c r="F19" s="1">
        <f t="shared" ca="1" si="9"/>
        <v>46736</v>
      </c>
      <c r="G19">
        <f t="shared" ca="1" si="2"/>
        <v>17</v>
      </c>
      <c r="H19">
        <f t="shared" ca="1" si="3"/>
        <v>11</v>
      </c>
      <c r="I19" t="str">
        <f t="shared" ca="1" si="4"/>
        <v>X</v>
      </c>
      <c r="J19" t="str">
        <f t="shared" ca="1" si="5"/>
        <v>27</v>
      </c>
      <c r="K19" s="1" t="str">
        <f t="shared" si="6"/>
        <v>ZDSD</v>
      </c>
      <c r="L19" t="str">
        <f t="shared" ca="1" si="7"/>
        <v>ZDSD17X27</v>
      </c>
      <c r="M19" s="3" t="str">
        <f ca="1">IFERROR(_xll.CQGXLContractData(L19, "Bid"),"")</f>
        <v/>
      </c>
      <c r="N19" s="3" t="str">
        <f ca="1">IFERROR(_xll.CQGXLContractData(L19, "Ask"),"")</f>
        <v/>
      </c>
      <c r="O19" s="3">
        <f ca="1">IFERROR(_xll.CQGXLContractData(L19, "Settlement"),"")</f>
        <v>3403.86</v>
      </c>
      <c r="P19" s="3">
        <f ca="1">IFERROR(_xll.CQGXLContractData(L19, "Y_Settlement"),"")</f>
        <v>3403.86</v>
      </c>
      <c r="Q19" s="5" t="str">
        <f ca="1">IFERROR(_xll.CQGXLContractData(L19, "T_Settlement"),"")</f>
        <v/>
      </c>
      <c r="R19" t="str">
        <f ca="1">IFERROR(_xll.CQGXLContractData(L19, "LongDescription"),"")</f>
        <v>LME Zinc: November 2027</v>
      </c>
      <c r="S19" s="3"/>
      <c r="U19" s="3"/>
    </row>
    <row r="20" spans="2:21" x14ac:dyDescent="0.3">
      <c r="B20">
        <f t="shared" ca="1" si="8"/>
        <v>12</v>
      </c>
      <c r="C20" s="2">
        <f t="shared" ca="1" si="0"/>
        <v>2027</v>
      </c>
      <c r="D20" s="2"/>
      <c r="E20" s="1">
        <f t="shared" ca="1" si="1"/>
        <v>46736</v>
      </c>
      <c r="F20" s="1">
        <f t="shared" ca="1" si="9"/>
        <v>46407</v>
      </c>
      <c r="G20">
        <f t="shared" ca="1" si="2"/>
        <v>15</v>
      </c>
      <c r="H20">
        <f t="shared" ca="1" si="3"/>
        <v>12</v>
      </c>
      <c r="I20" t="str">
        <f t="shared" ca="1" si="4"/>
        <v>Z</v>
      </c>
      <c r="J20" t="str">
        <f t="shared" ca="1" si="5"/>
        <v>27</v>
      </c>
      <c r="K20" s="1" t="str">
        <f t="shared" si="6"/>
        <v>ZDSD</v>
      </c>
      <c r="L20" t="str">
        <f t="shared" ca="1" si="7"/>
        <v>ZDSD15Z27</v>
      </c>
      <c r="M20" s="3" t="str">
        <f ca="1">IFERROR(_xll.CQGXLContractData(L20, "Bid"),"")</f>
        <v/>
      </c>
      <c r="N20" s="3" t="str">
        <f ca="1">IFERROR(_xll.CQGXLContractData(L20, "Ask"),"")</f>
        <v/>
      </c>
      <c r="O20" s="3">
        <f ca="1">IFERROR(_xll.CQGXLContractData(L20, "Settlement"),"")</f>
        <v>3386.86</v>
      </c>
      <c r="P20" s="3">
        <f ca="1">IFERROR(_xll.CQGXLContractData(L20, "Y_Settlement"),"")</f>
        <v>3386.86</v>
      </c>
      <c r="Q20" s="5" t="str">
        <f ca="1">IFERROR(_xll.CQGXLContractData(L20, "T_Settlement"),"")</f>
        <v/>
      </c>
      <c r="R20" t="str">
        <f ca="1">IFERROR(_xll.CQGXLContractData(L20, "LongDescription"),"")</f>
        <v>LME Zinc: December 2027</v>
      </c>
      <c r="S20" s="3"/>
      <c r="U20" s="3"/>
    </row>
    <row r="21" spans="2:21" x14ac:dyDescent="0.3">
      <c r="B21">
        <f t="shared" ca="1" si="8"/>
        <v>1</v>
      </c>
      <c r="C21" s="2">
        <f t="shared" ca="1" si="0"/>
        <v>2027</v>
      </c>
      <c r="D21" s="2"/>
      <c r="E21" s="1">
        <f t="shared" ca="1" si="1"/>
        <v>46407</v>
      </c>
      <c r="F21" s="1">
        <f t="shared" ca="1" si="9"/>
        <v>46435</v>
      </c>
      <c r="G21">
        <f t="shared" ca="1" si="2"/>
        <v>20</v>
      </c>
      <c r="H21">
        <f t="shared" ca="1" si="3"/>
        <v>1</v>
      </c>
      <c r="I21" t="str">
        <f t="shared" ca="1" si="4"/>
        <v>F</v>
      </c>
      <c r="J21" t="str">
        <f t="shared" ca="1" si="5"/>
        <v>27</v>
      </c>
      <c r="K21" s="1" t="str">
        <f t="shared" si="6"/>
        <v>ZDSD</v>
      </c>
      <c r="L21" t="str">
        <f t="shared" ca="1" si="7"/>
        <v>ZDSD20F27</v>
      </c>
      <c r="M21" s="3" t="str">
        <f ca="1">IFERROR(_xll.CQGXLContractData(L21, "Bid"),"")</f>
        <v/>
      </c>
      <c r="N21" s="3" t="str">
        <f ca="1">IFERROR(_xll.CQGXLContractData(L21, "Ask"),"")</f>
        <v/>
      </c>
      <c r="O21" s="3">
        <f ca="1">IFERROR(_xll.CQGXLContractData(L21, "Settlement"),"")</f>
        <v>3522.86</v>
      </c>
      <c r="P21" s="3">
        <f ca="1">IFERROR(_xll.CQGXLContractData(L21, "Y_Settlement"),"")</f>
        <v>3522.86</v>
      </c>
      <c r="Q21" s="5" t="str">
        <f ca="1">IFERROR(_xll.CQGXLContractData(L21, "T_Settlement"),"")</f>
        <v/>
      </c>
      <c r="R21" t="str">
        <f ca="1">IFERROR(_xll.CQGXLContractData(L21, "LongDescription"),"")</f>
        <v>LME Zinc: January 2027</v>
      </c>
      <c r="S21" s="3"/>
      <c r="U21" s="3"/>
    </row>
    <row r="22" spans="2:21" x14ac:dyDescent="0.3">
      <c r="B22">
        <f t="shared" ca="1" si="8"/>
        <v>2</v>
      </c>
      <c r="C22" s="2">
        <f t="shared" ca="1" si="0"/>
        <v>2027</v>
      </c>
      <c r="D22" s="2"/>
      <c r="E22" s="1">
        <f ca="1">IF($D$2=1,F22,DATE(C22,B22,1+((3-(4&gt;=WEEKDAY(DATE(C22,B22,1))))*7)+(4-WEEKDAY(DATE(C22,B22,1)))))</f>
        <v>46435</v>
      </c>
      <c r="F22" s="1">
        <f ca="1">DATE(C23,B23,1+((3-(4&gt;=WEEKDAY(DATE(C23,B23,1))))*7)+(4-WEEKDAY(DATE(C23,B23,1))))</f>
        <v>46463</v>
      </c>
      <c r="G22">
        <f t="shared" ca="1" si="2"/>
        <v>17</v>
      </c>
      <c r="H22">
        <f t="shared" ca="1" si="3"/>
        <v>2</v>
      </c>
      <c r="I22" t="str">
        <f t="shared" ca="1" si="4"/>
        <v>G</v>
      </c>
      <c r="J22" t="str">
        <f t="shared" ca="1" si="5"/>
        <v>27</v>
      </c>
      <c r="K22" s="1" t="str">
        <f t="shared" si="6"/>
        <v>ZDSD</v>
      </c>
      <c r="L22" t="str">
        <f t="shared" ca="1" si="7"/>
        <v>ZDSD17G27</v>
      </c>
      <c r="M22" s="3" t="str">
        <f ca="1">IFERROR(_xll.CQGXLContractData(L22, "Bid"),"")</f>
        <v/>
      </c>
      <c r="N22" s="3" t="str">
        <f ca="1">IFERROR(_xll.CQGXLContractData(L22, "Ask"),"")</f>
        <v/>
      </c>
      <c r="O22" s="3">
        <f ca="1">IFERROR(_xll.CQGXLContractData(L22, "Settlement"),"")</f>
        <v>3517.86</v>
      </c>
      <c r="P22" s="3">
        <f ca="1">IFERROR(_xll.CQGXLContractData(L22, "Y_Settlement"),"")</f>
        <v>3517.86</v>
      </c>
      <c r="Q22" s="5" t="str">
        <f ca="1">IFERROR(_xll.CQGXLContractData(L22, "T_Settlement"),"")</f>
        <v/>
      </c>
      <c r="R22" t="str">
        <f ca="1">IFERROR(_xll.CQGXLContractData(L22, "LongDescription"),"")</f>
        <v>LME Zinc: February 2027</v>
      </c>
      <c r="S22" s="3"/>
      <c r="U22" s="3"/>
    </row>
    <row r="23" spans="2:21" x14ac:dyDescent="0.3">
      <c r="B23">
        <f t="shared" ca="1" si="8"/>
        <v>3</v>
      </c>
      <c r="C23" s="2">
        <f t="shared" ca="1" si="0"/>
        <v>2027</v>
      </c>
      <c r="D23" s="2"/>
      <c r="E23" s="1">
        <f ca="1">IF($D$2=1,F23,DATE(C23,B23,1+((3-(4&gt;=WEEKDAY(DATE(C23,B23,1))))*7)+(4-WEEKDAY(DATE(C23,B23,1)))))</f>
        <v>46463</v>
      </c>
      <c r="F23" s="1">
        <f ca="1">DATE(C24,B24,1+((3-(4&gt;=WEEKDAY(DATE(C24,B24,1))))*7)+(4-WEEKDAY(DATE(C24,B24,1))))</f>
        <v>46498</v>
      </c>
      <c r="G23">
        <f t="shared" ca="1" si="2"/>
        <v>17</v>
      </c>
      <c r="H23">
        <f t="shared" ca="1" si="3"/>
        <v>3</v>
      </c>
      <c r="I23" t="str">
        <f t="shared" ca="1" si="4"/>
        <v>H</v>
      </c>
      <c r="J23" t="str">
        <f t="shared" ca="1" si="5"/>
        <v>27</v>
      </c>
      <c r="K23" s="1" t="str">
        <f t="shared" si="6"/>
        <v>ZDSD</v>
      </c>
      <c r="L23" t="str">
        <f t="shared" ca="1" si="7"/>
        <v>ZDSD17H27</v>
      </c>
      <c r="M23" s="3" t="str">
        <f ca="1">IFERROR(_xll.CQGXLContractData(L23, "Bid"),"")</f>
        <v/>
      </c>
      <c r="N23" s="3" t="str">
        <f ca="1">IFERROR(_xll.CQGXLContractData(L23, "Ask"),"")</f>
        <v/>
      </c>
      <c r="O23" s="3">
        <f ca="1">IFERROR(_xll.CQGXLContractData(L23, "Settlement"),"")</f>
        <v>3507.86</v>
      </c>
      <c r="P23" s="3">
        <f ca="1">IFERROR(_xll.CQGXLContractData(L23, "Y_Settlement"),"")</f>
        <v>3507.86</v>
      </c>
      <c r="Q23" s="5" t="str">
        <f ca="1">IFERROR(_xll.CQGXLContractData(L23, "T_Settlement"),"")</f>
        <v/>
      </c>
      <c r="R23" t="str">
        <f ca="1">IFERROR(_xll.CQGXLContractData(L23, "LongDescription"),"")</f>
        <v>LME Zinc: March 2027</v>
      </c>
      <c r="S23" s="3"/>
      <c r="U23" s="3"/>
    </row>
    <row r="24" spans="2:21" x14ac:dyDescent="0.3">
      <c r="B24">
        <f t="shared" ca="1" si="8"/>
        <v>4</v>
      </c>
      <c r="C24" s="2">
        <f t="shared" ca="1" si="0"/>
        <v>2027</v>
      </c>
      <c r="D24" s="2"/>
      <c r="E24" s="1"/>
      <c r="Q24" s="5"/>
      <c r="S24" s="3"/>
      <c r="U24" s="3"/>
    </row>
    <row r="25" spans="2:21" x14ac:dyDescent="0.3">
      <c r="C25" s="2"/>
      <c r="D25" s="2"/>
      <c r="E25" s="1"/>
      <c r="L25" t="s">
        <v>23</v>
      </c>
      <c r="Q25" s="5"/>
      <c r="S25" s="3"/>
      <c r="U25" s="3"/>
    </row>
    <row r="26" spans="2:21" x14ac:dyDescent="0.3">
      <c r="L26" t="s">
        <v>24</v>
      </c>
    </row>
    <row r="27" spans="2:21" x14ac:dyDescent="0.3">
      <c r="C27" s="1">
        <f ca="1">TODAY()</f>
        <v>46174</v>
      </c>
      <c r="D27" s="1">
        <f ca="1">DATE(C2,B2,1+((3-(4&gt;=WEEKDAY(DATE(C2,B2,1))))*7)+(4-WEEKDAY(DATE(C2,B2,1))))</f>
        <v>46190</v>
      </c>
      <c r="L27" t="str">
        <f ca="1">L2&amp;","&amp;L3&amp;","&amp;L4&amp;","&amp;L5&amp;","&amp;L6&amp;","&amp;L7&amp;","&amp;L8&amp;","&amp;L9&amp;","&amp;L10&amp;","&amp;L11&amp;","&amp;L12&amp;","&amp;L13&amp;","&amp;L14&amp;","&amp;L15&amp;","&amp;L16&amp;","&amp;L17&amp;","&amp;L18&amp;","&amp;L19&amp;","&amp;L20&amp;","&amp;L21&amp;","&amp;L22&amp;","&amp;L23</f>
        <v>ZDSD17M26,ZDSD15N26,ZDSD19Q26,ZDSD16U26,ZDSD21V26,ZDSD18X26,ZDSD16Z26,ZDSD20F27,ZDSD17G27,ZDSD17H27,ZDSD21J27,ZDSD19K27,ZDSD16M27,ZDSD21N27,ZDSD18Q27,ZDSD15U27,ZDSD20V27,ZDSD17X27,ZDSD15Z27,ZDSD20F27,ZDSD17G27,ZDSD17H27</v>
      </c>
    </row>
    <row r="28" spans="2:21" x14ac:dyDescent="0.3">
      <c r="C28" t="s">
        <v>0</v>
      </c>
    </row>
    <row r="29" spans="2:21" x14ac:dyDescent="0.3">
      <c r="C29" t="s">
        <v>1</v>
      </c>
      <c r="L29" t="str">
        <f ca="1">_xll.CQGXLContractData(L2, "Close")</f>
        <v/>
      </c>
    </row>
    <row r="30" spans="2:21" x14ac:dyDescent="0.3">
      <c r="C30" t="s">
        <v>15</v>
      </c>
    </row>
    <row r="32" spans="2:21" x14ac:dyDescent="0.3">
      <c r="C32" t="s">
        <v>2</v>
      </c>
      <c r="D32" s="7" t="s">
        <v>13</v>
      </c>
      <c r="F32" t="s">
        <v>3</v>
      </c>
      <c r="G32" t="s">
        <v>5</v>
      </c>
    </row>
    <row r="33" spans="6:7" x14ac:dyDescent="0.3">
      <c r="F33" t="s">
        <v>4</v>
      </c>
      <c r="G33" t="s">
        <v>6</v>
      </c>
    </row>
    <row r="34" spans="6:7" x14ac:dyDescent="0.3">
      <c r="F34" t="s">
        <v>7</v>
      </c>
      <c r="G34" t="s">
        <v>8</v>
      </c>
    </row>
    <row r="35" spans="6:7" x14ac:dyDescent="0.3">
      <c r="F35" t="s">
        <v>9</v>
      </c>
      <c r="G35" t="s">
        <v>10</v>
      </c>
    </row>
    <row r="36" spans="6:7" x14ac:dyDescent="0.3">
      <c r="F36" t="s">
        <v>11</v>
      </c>
      <c r="G36" t="s">
        <v>12</v>
      </c>
    </row>
    <row r="37" spans="6:7" x14ac:dyDescent="0.3">
      <c r="F37" t="s">
        <v>13</v>
      </c>
      <c r="G37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Aluminium</vt:lpstr>
      <vt:lpstr>Copper</vt:lpstr>
      <vt:lpstr>Lead</vt:lpstr>
      <vt:lpstr>Nickel</vt:lpstr>
      <vt:lpstr>Tin</vt:lpstr>
      <vt:lpstr>Zinc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2015-09-18T18:21:08Z</dcterms:created>
  <dcterms:modified xsi:type="dcterms:W3CDTF">2026-06-01T11:43:23Z</dcterms:modified>
</cp:coreProperties>
</file>