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qgincorp-my.sharepoint.com/personal/thartle_cqg_com/Documents/Desktop/Work Spaces/S&amp;P 100 Search Bar/"/>
    </mc:Choice>
  </mc:AlternateContent>
  <xr:revisionPtr revIDLastSave="281" documentId="8_{9E4E707C-1FB1-4611-8BA1-D4BEA84A5EC8}" xr6:coauthVersionLast="47" xr6:coauthVersionMax="47" xr10:uidLastSave="{2B444588-7CCB-472D-BDA2-3BA1EE8FA64E}"/>
  <bookViews>
    <workbookView xWindow="-120" yWindow="-120" windowWidth="29040" windowHeight="16440" xr2:uid="{4100A067-B981-4BD5-B237-038CB659C796}"/>
  </bookViews>
  <sheets>
    <sheet name="Main Display" sheetId="2" r:id="rId1"/>
    <sheet name="Data" sheetId="1" r:id="rId2"/>
  </sheets>
  <definedNames>
    <definedName name="FormatPrice">_xlfn.LAMBDA(_xlpm.A,_xlpm.B,TEXT(_xlpm.B,_xlfn.IFS(LEN(RTD("cqg.rtd",,"ContractData","Tsize("&amp;_xlpm.A&amp;")","LastQuoteToday",,"T"))=1,"#",LEN(RTD("cqg.rtd",,"ContractData","Tsize("&amp;_xlpm.A&amp;")","LastQuoteToday",,"T"))-2=1,"#.0",LEN(RTD("cqg.rtd",,"ContractData","Tsize("&amp;_xlpm.A&amp;")","LastQuoteToday",,"T"))-2=2,"#.00",LEN(RTD("cqg.rtd",,"ContractData","Tsize("&amp;_xlpm.A&amp;")","LastQuoteToday",,"T"))-2=3,"#.000",LEN(RTD("cqg.rtd",,"ContractData","Tsize("&amp;_xlpm.A&amp;")","LastQuoteToday",,"T"))-2=4,"#.0000",LEN(RTD("cqg.rtd",,"ContractData","Tsize("&amp;_xlpm.A&amp;")","LastQuoteToday",,"T"))-2=5,"#.00000",LEN(RTD("cqg.rtd",,"ContractData","Tsize("&amp;_xlpm.A&amp;")","LastQuoteToday",,"T"))-2=6,"#.000000",LEN(RTD("cqg.rtd",,"ContractData","Tsize("&amp;_xlpm.A&amp;")","LastQuoteToday",,"T"))-2=7,"#.0000000"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X6" i="2" l="1"/>
  <c r="Y11" i="2"/>
  <c r="Y12" i="2"/>
  <c r="X5" i="2"/>
  <c r="Y13" i="2"/>
  <c r="Y14" i="2" s="1"/>
  <c r="Y18" i="2"/>
  <c r="Y17" i="2"/>
  <c r="Y15" i="2"/>
  <c r="Y10" i="2"/>
  <c r="Y9" i="2"/>
  <c r="Y8" i="2"/>
  <c r="Y7" i="2"/>
  <c r="X2" i="2"/>
  <c r="Q2" i="1"/>
  <c r="P2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Y16" i="2" l="1"/>
  <c r="Y19" i="2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M102" i="1" l="1"/>
  <c r="N102" i="1" s="1"/>
  <c r="M101" i="1"/>
  <c r="N101" i="1" s="1"/>
  <c r="M100" i="1"/>
  <c r="N100" i="1" s="1"/>
  <c r="M99" i="1"/>
  <c r="N99" i="1" s="1"/>
  <c r="M98" i="1"/>
  <c r="N98" i="1" s="1"/>
  <c r="M97" i="1"/>
  <c r="N97" i="1" s="1"/>
  <c r="M96" i="1"/>
  <c r="N96" i="1" s="1"/>
  <c r="M95" i="1"/>
  <c r="N95" i="1" s="1"/>
  <c r="M94" i="1"/>
  <c r="N94" i="1" s="1"/>
  <c r="M93" i="1"/>
  <c r="N93" i="1" s="1"/>
  <c r="M92" i="1"/>
  <c r="N92" i="1" s="1"/>
  <c r="M91" i="1"/>
  <c r="N91" i="1" s="1"/>
  <c r="M90" i="1"/>
  <c r="N90" i="1" s="1"/>
  <c r="M89" i="1"/>
  <c r="N89" i="1" s="1"/>
  <c r="M88" i="1"/>
  <c r="N88" i="1" s="1"/>
  <c r="M87" i="1"/>
  <c r="N87" i="1" s="1"/>
  <c r="M86" i="1"/>
  <c r="N86" i="1" s="1"/>
  <c r="M85" i="1"/>
  <c r="N85" i="1" s="1"/>
  <c r="M84" i="1"/>
  <c r="N84" i="1" s="1"/>
  <c r="M83" i="1"/>
  <c r="N83" i="1" s="1"/>
  <c r="M82" i="1"/>
  <c r="N82" i="1" s="1"/>
  <c r="M81" i="1"/>
  <c r="N81" i="1" s="1"/>
  <c r="M80" i="1"/>
  <c r="N80" i="1" s="1"/>
  <c r="M79" i="1"/>
  <c r="N79" i="1" s="1"/>
  <c r="M78" i="1"/>
  <c r="N78" i="1" s="1"/>
  <c r="M77" i="1"/>
  <c r="N77" i="1" s="1"/>
  <c r="M76" i="1"/>
  <c r="N76" i="1" s="1"/>
  <c r="M75" i="1"/>
  <c r="N75" i="1" s="1"/>
  <c r="M74" i="1"/>
  <c r="N74" i="1" s="1"/>
  <c r="M73" i="1"/>
  <c r="N73" i="1" s="1"/>
  <c r="M72" i="1"/>
  <c r="N72" i="1" s="1"/>
  <c r="M71" i="1"/>
  <c r="N71" i="1" s="1"/>
  <c r="M70" i="1"/>
  <c r="N70" i="1" s="1"/>
  <c r="M69" i="1"/>
  <c r="N69" i="1" s="1"/>
  <c r="M68" i="1"/>
  <c r="N68" i="1" s="1"/>
  <c r="M67" i="1"/>
  <c r="N67" i="1" s="1"/>
  <c r="M66" i="1"/>
  <c r="N66" i="1" s="1"/>
  <c r="M65" i="1"/>
  <c r="N65" i="1" s="1"/>
  <c r="M64" i="1"/>
  <c r="N64" i="1" s="1"/>
  <c r="M63" i="1"/>
  <c r="N63" i="1" s="1"/>
  <c r="M62" i="1"/>
  <c r="N62" i="1" s="1"/>
  <c r="M61" i="1"/>
  <c r="N61" i="1" s="1"/>
  <c r="M60" i="1"/>
  <c r="N60" i="1" s="1"/>
  <c r="M59" i="1"/>
  <c r="N59" i="1" s="1"/>
  <c r="M58" i="1"/>
  <c r="N58" i="1" s="1"/>
  <c r="M57" i="1"/>
  <c r="N57" i="1" s="1"/>
  <c r="M56" i="1"/>
  <c r="N56" i="1" s="1"/>
  <c r="M55" i="1"/>
  <c r="N55" i="1" s="1"/>
  <c r="M54" i="1"/>
  <c r="N54" i="1" s="1"/>
  <c r="M53" i="1"/>
  <c r="N53" i="1" s="1"/>
  <c r="M52" i="1"/>
  <c r="N52" i="1" s="1"/>
  <c r="M51" i="1"/>
  <c r="N51" i="1" s="1"/>
  <c r="M50" i="1"/>
  <c r="N50" i="1" s="1"/>
  <c r="M49" i="1"/>
  <c r="N49" i="1" s="1"/>
  <c r="M48" i="1"/>
  <c r="N48" i="1" s="1"/>
  <c r="M47" i="1"/>
  <c r="N47" i="1" s="1"/>
  <c r="M46" i="1"/>
  <c r="N46" i="1" s="1"/>
  <c r="M45" i="1"/>
  <c r="N45" i="1" s="1"/>
  <c r="M44" i="1"/>
  <c r="N44" i="1" s="1"/>
  <c r="M43" i="1"/>
  <c r="N43" i="1" s="1"/>
  <c r="M42" i="1"/>
  <c r="N42" i="1" s="1"/>
  <c r="M41" i="1"/>
  <c r="N41" i="1" s="1"/>
  <c r="M40" i="1"/>
  <c r="N40" i="1" s="1"/>
  <c r="M39" i="1"/>
  <c r="N39" i="1" s="1"/>
  <c r="M38" i="1"/>
  <c r="N38" i="1" s="1"/>
  <c r="M37" i="1"/>
  <c r="N37" i="1" s="1"/>
  <c r="M36" i="1"/>
  <c r="N36" i="1" s="1"/>
  <c r="M35" i="1"/>
  <c r="N35" i="1" s="1"/>
  <c r="M34" i="1"/>
  <c r="N34" i="1" s="1"/>
  <c r="M33" i="1"/>
  <c r="N33" i="1" s="1"/>
  <c r="M32" i="1"/>
  <c r="N32" i="1" s="1"/>
  <c r="M31" i="1"/>
  <c r="N31" i="1" s="1"/>
  <c r="M30" i="1"/>
  <c r="N30" i="1" s="1"/>
  <c r="M29" i="1"/>
  <c r="N29" i="1" s="1"/>
  <c r="M28" i="1"/>
  <c r="N28" i="1" s="1"/>
  <c r="M27" i="1"/>
  <c r="N27" i="1" s="1"/>
  <c r="M26" i="1"/>
  <c r="N26" i="1" s="1"/>
  <c r="M25" i="1"/>
  <c r="N25" i="1" s="1"/>
  <c r="M24" i="1"/>
  <c r="N24" i="1" s="1"/>
  <c r="M23" i="1"/>
  <c r="N23" i="1" s="1"/>
  <c r="M22" i="1"/>
  <c r="N22" i="1" s="1"/>
  <c r="M21" i="1"/>
  <c r="N21" i="1" s="1"/>
  <c r="M20" i="1"/>
  <c r="N20" i="1" s="1"/>
  <c r="M19" i="1"/>
  <c r="N19" i="1" s="1"/>
  <c r="M18" i="1"/>
  <c r="N18" i="1" s="1"/>
  <c r="M17" i="1"/>
  <c r="N17" i="1" s="1"/>
  <c r="M16" i="1"/>
  <c r="N16" i="1" s="1"/>
  <c r="M15" i="1"/>
  <c r="N15" i="1" s="1"/>
  <c r="M14" i="1"/>
  <c r="N14" i="1" s="1"/>
  <c r="M13" i="1"/>
  <c r="N13" i="1" s="1"/>
  <c r="M12" i="1"/>
  <c r="N12" i="1" s="1"/>
  <c r="M11" i="1"/>
  <c r="N11" i="1" s="1"/>
  <c r="M10" i="1"/>
  <c r="N10" i="1" s="1"/>
  <c r="M9" i="1"/>
  <c r="N9" i="1" s="1"/>
  <c r="M8" i="1"/>
  <c r="N8" i="1" s="1"/>
  <c r="M7" i="1"/>
  <c r="N7" i="1" s="1"/>
  <c r="M6" i="1"/>
  <c r="N6" i="1" s="1"/>
  <c r="M5" i="1"/>
  <c r="N5" i="1" s="1"/>
  <c r="M4" i="1"/>
  <c r="N4" i="1" s="1"/>
  <c r="M3" i="1"/>
  <c r="N3" i="1" s="1"/>
  <c r="M2" i="1"/>
  <c r="N2" i="1" l="1"/>
  <c r="L102" i="1"/>
  <c r="K102" i="1"/>
  <c r="J102" i="1"/>
  <c r="I102" i="1"/>
  <c r="L101" i="1"/>
  <c r="K101" i="1"/>
  <c r="J101" i="1"/>
  <c r="I101" i="1"/>
  <c r="L100" i="1"/>
  <c r="K100" i="1"/>
  <c r="J100" i="1"/>
  <c r="I100" i="1"/>
  <c r="L99" i="1"/>
  <c r="K99" i="1"/>
  <c r="J99" i="1"/>
  <c r="I99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4" i="1"/>
  <c r="K94" i="1"/>
  <c r="J94" i="1"/>
  <c r="I94" i="1"/>
  <c r="L93" i="1"/>
  <c r="K93" i="1"/>
  <c r="J93" i="1"/>
  <c r="I93" i="1"/>
  <c r="L92" i="1"/>
  <c r="K92" i="1"/>
  <c r="J92" i="1"/>
  <c r="I92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7" i="1"/>
  <c r="K87" i="1"/>
  <c r="J87" i="1"/>
  <c r="I87" i="1"/>
  <c r="L86" i="1"/>
  <c r="K86" i="1"/>
  <c r="J86" i="1"/>
  <c r="I86" i="1"/>
  <c r="L85" i="1"/>
  <c r="K85" i="1"/>
  <c r="J85" i="1"/>
  <c r="I85" i="1"/>
  <c r="L84" i="1"/>
  <c r="K84" i="1"/>
  <c r="J84" i="1"/>
  <c r="I84" i="1"/>
  <c r="L83" i="1"/>
  <c r="K83" i="1"/>
  <c r="J83" i="1"/>
  <c r="I83" i="1"/>
  <c r="L82" i="1"/>
  <c r="K82" i="1"/>
  <c r="J82" i="1"/>
  <c r="I82" i="1"/>
  <c r="L81" i="1"/>
  <c r="K81" i="1"/>
  <c r="J81" i="1"/>
  <c r="I81" i="1"/>
  <c r="L80" i="1"/>
  <c r="K80" i="1"/>
  <c r="J80" i="1"/>
  <c r="I80" i="1"/>
  <c r="L79" i="1"/>
  <c r="K79" i="1"/>
  <c r="J79" i="1"/>
  <c r="I79" i="1"/>
  <c r="L78" i="1"/>
  <c r="K78" i="1"/>
  <c r="J78" i="1"/>
  <c r="I78" i="1"/>
  <c r="L77" i="1"/>
  <c r="K77" i="1"/>
  <c r="J77" i="1"/>
  <c r="I77" i="1"/>
  <c r="L76" i="1"/>
  <c r="K76" i="1"/>
  <c r="J76" i="1"/>
  <c r="I76" i="1"/>
  <c r="L75" i="1"/>
  <c r="K75" i="1"/>
  <c r="J75" i="1"/>
  <c r="I75" i="1"/>
  <c r="L74" i="1"/>
  <c r="K74" i="1"/>
  <c r="J74" i="1"/>
  <c r="I74" i="1"/>
  <c r="L73" i="1"/>
  <c r="K73" i="1"/>
  <c r="J73" i="1"/>
  <c r="I73" i="1"/>
  <c r="L72" i="1"/>
  <c r="K72" i="1"/>
  <c r="J72" i="1"/>
  <c r="I72" i="1"/>
  <c r="L71" i="1"/>
  <c r="K71" i="1"/>
  <c r="J71" i="1"/>
  <c r="I71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66" i="1"/>
  <c r="K66" i="1"/>
  <c r="J66" i="1"/>
  <c r="I66" i="1"/>
  <c r="L65" i="1"/>
  <c r="K65" i="1"/>
  <c r="J65" i="1"/>
  <c r="I65" i="1"/>
  <c r="L64" i="1"/>
  <c r="K64" i="1"/>
  <c r="J64" i="1"/>
  <c r="I64" i="1"/>
  <c r="L63" i="1"/>
  <c r="K63" i="1"/>
  <c r="J63" i="1"/>
  <c r="I63" i="1"/>
  <c r="L62" i="1"/>
  <c r="K62" i="1"/>
  <c r="J62" i="1"/>
  <c r="I62" i="1"/>
  <c r="L61" i="1"/>
  <c r="K61" i="1"/>
  <c r="J61" i="1"/>
  <c r="I61" i="1"/>
  <c r="L60" i="1"/>
  <c r="K60" i="1"/>
  <c r="J60" i="1"/>
  <c r="I60" i="1"/>
  <c r="L59" i="1"/>
  <c r="K59" i="1"/>
  <c r="J59" i="1"/>
  <c r="I59" i="1"/>
  <c r="L58" i="1"/>
  <c r="K58" i="1"/>
  <c r="J58" i="1"/>
  <c r="I58" i="1"/>
  <c r="L57" i="1"/>
  <c r="K57" i="1"/>
  <c r="J57" i="1"/>
  <c r="I57" i="1"/>
  <c r="L56" i="1"/>
  <c r="K56" i="1"/>
  <c r="J56" i="1"/>
  <c r="I56" i="1"/>
  <c r="L55" i="1"/>
  <c r="K55" i="1"/>
  <c r="J55" i="1"/>
  <c r="I55" i="1"/>
  <c r="L54" i="1"/>
  <c r="K54" i="1"/>
  <c r="J54" i="1"/>
  <c r="I54" i="1"/>
  <c r="L53" i="1"/>
  <c r="K53" i="1"/>
  <c r="J53" i="1"/>
  <c r="I53" i="1"/>
  <c r="L52" i="1"/>
  <c r="K52" i="1"/>
  <c r="J52" i="1"/>
  <c r="I52" i="1"/>
  <c r="L51" i="1"/>
  <c r="K51" i="1"/>
  <c r="J51" i="1"/>
  <c r="I51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6" i="1"/>
  <c r="K46" i="1"/>
  <c r="J46" i="1"/>
  <c r="I46" i="1"/>
  <c r="L45" i="1"/>
  <c r="K45" i="1"/>
  <c r="J45" i="1"/>
  <c r="I45" i="1"/>
  <c r="L44" i="1"/>
  <c r="K44" i="1"/>
  <c r="J44" i="1"/>
  <c r="I44" i="1"/>
  <c r="L43" i="1"/>
  <c r="K43" i="1"/>
  <c r="J43" i="1"/>
  <c r="I43" i="1"/>
  <c r="L42" i="1"/>
  <c r="K42" i="1"/>
  <c r="J42" i="1"/>
  <c r="I42" i="1"/>
  <c r="L41" i="1"/>
  <c r="K41" i="1"/>
  <c r="J41" i="1"/>
  <c r="I41" i="1"/>
  <c r="L40" i="1"/>
  <c r="K40" i="1"/>
  <c r="J40" i="1"/>
  <c r="I40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  <c r="L34" i="1"/>
  <c r="K34" i="1"/>
  <c r="J34" i="1"/>
  <c r="I34" i="1"/>
  <c r="L33" i="1"/>
  <c r="K33" i="1"/>
  <c r="J33" i="1"/>
  <c r="I33" i="1"/>
  <c r="L32" i="1"/>
  <c r="K32" i="1"/>
  <c r="J32" i="1"/>
  <c r="I32" i="1"/>
  <c r="L31" i="1"/>
  <c r="K31" i="1"/>
  <c r="J31" i="1"/>
  <c r="I31" i="1"/>
  <c r="L30" i="1"/>
  <c r="K30" i="1"/>
  <c r="J30" i="1"/>
  <c r="I30" i="1"/>
  <c r="L29" i="1"/>
  <c r="K29" i="1"/>
  <c r="J29" i="1"/>
  <c r="I29" i="1"/>
  <c r="L28" i="1"/>
  <c r="K28" i="1"/>
  <c r="J28" i="1"/>
  <c r="I28" i="1"/>
  <c r="L27" i="1"/>
  <c r="K27" i="1"/>
  <c r="J27" i="1"/>
  <c r="I27" i="1"/>
  <c r="L26" i="1"/>
  <c r="K26" i="1"/>
  <c r="J26" i="1"/>
  <c r="I26" i="1"/>
  <c r="L25" i="1"/>
  <c r="K25" i="1"/>
  <c r="J25" i="1"/>
  <c r="I25" i="1"/>
  <c r="L24" i="1"/>
  <c r="K24" i="1"/>
  <c r="J24" i="1"/>
  <c r="I24" i="1"/>
  <c r="L23" i="1"/>
  <c r="K23" i="1"/>
  <c r="J23" i="1"/>
  <c r="I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L15" i="1"/>
  <c r="K15" i="1"/>
  <c r="J15" i="1"/>
  <c r="I15" i="1"/>
  <c r="L14" i="1"/>
  <c r="K14" i="1"/>
  <c r="J14" i="1"/>
  <c r="I14" i="1"/>
  <c r="L13" i="1"/>
  <c r="K13" i="1"/>
  <c r="J13" i="1"/>
  <c r="I13" i="1"/>
  <c r="L12" i="1"/>
  <c r="K12" i="1"/>
  <c r="J12" i="1"/>
  <c r="I12" i="1"/>
  <c r="L11" i="1"/>
  <c r="K11" i="1"/>
  <c r="J11" i="1"/>
  <c r="I11" i="1"/>
  <c r="L10" i="1"/>
  <c r="K10" i="1"/>
  <c r="J10" i="1"/>
  <c r="I10" i="1"/>
  <c r="L9" i="1"/>
  <c r="K9" i="1"/>
  <c r="J9" i="1"/>
  <c r="I9" i="1"/>
  <c r="L8" i="1"/>
  <c r="K8" i="1"/>
  <c r="J8" i="1"/>
  <c r="I8" i="1"/>
  <c r="L7" i="1"/>
  <c r="K7" i="1"/>
  <c r="J7" i="1"/>
  <c r="I7" i="1"/>
  <c r="L6" i="1"/>
  <c r="K6" i="1"/>
  <c r="J6" i="1"/>
  <c r="I6" i="1"/>
  <c r="L5" i="1"/>
  <c r="K5" i="1"/>
  <c r="J5" i="1"/>
  <c r="I5" i="1"/>
  <c r="L4" i="1"/>
  <c r="K4" i="1"/>
  <c r="J4" i="1"/>
  <c r="I4" i="1"/>
  <c r="L3" i="1"/>
  <c r="K3" i="1"/>
  <c r="J3" i="1"/>
  <c r="I3" i="1"/>
  <c r="L2" i="1"/>
  <c r="K2" i="1"/>
  <c r="J2" i="1"/>
  <c r="I2" i="1"/>
  <c r="E102" i="1"/>
  <c r="D102" i="1"/>
  <c r="O102" i="1" s="1"/>
  <c r="C102" i="1"/>
  <c r="R102" i="1" s="1"/>
  <c r="E101" i="1"/>
  <c r="D101" i="1"/>
  <c r="O101" i="1" s="1"/>
  <c r="C101" i="1"/>
  <c r="R101" i="1" s="1"/>
  <c r="E100" i="1"/>
  <c r="D100" i="1"/>
  <c r="O100" i="1" s="1"/>
  <c r="C100" i="1"/>
  <c r="R100" i="1" s="1"/>
  <c r="E99" i="1"/>
  <c r="D99" i="1"/>
  <c r="O99" i="1" s="1"/>
  <c r="C99" i="1"/>
  <c r="R99" i="1" s="1"/>
  <c r="E98" i="1"/>
  <c r="D98" i="1"/>
  <c r="O98" i="1" s="1"/>
  <c r="C98" i="1"/>
  <c r="R98" i="1" s="1"/>
  <c r="E97" i="1"/>
  <c r="D97" i="1"/>
  <c r="O97" i="1" s="1"/>
  <c r="C97" i="1"/>
  <c r="R97" i="1" s="1"/>
  <c r="E96" i="1"/>
  <c r="D96" i="1"/>
  <c r="O96" i="1" s="1"/>
  <c r="C96" i="1"/>
  <c r="R96" i="1" s="1"/>
  <c r="E95" i="1"/>
  <c r="D95" i="1"/>
  <c r="O95" i="1" s="1"/>
  <c r="C95" i="1"/>
  <c r="R95" i="1" s="1"/>
  <c r="E94" i="1"/>
  <c r="D94" i="1"/>
  <c r="O94" i="1" s="1"/>
  <c r="C94" i="1"/>
  <c r="R94" i="1" s="1"/>
  <c r="E93" i="1"/>
  <c r="D93" i="1"/>
  <c r="O93" i="1" s="1"/>
  <c r="C93" i="1"/>
  <c r="R93" i="1" s="1"/>
  <c r="E92" i="1"/>
  <c r="D92" i="1"/>
  <c r="O92" i="1" s="1"/>
  <c r="C92" i="1"/>
  <c r="R92" i="1" s="1"/>
  <c r="E91" i="1"/>
  <c r="D91" i="1"/>
  <c r="O91" i="1" s="1"/>
  <c r="C91" i="1"/>
  <c r="R91" i="1" s="1"/>
  <c r="E90" i="1"/>
  <c r="D90" i="1"/>
  <c r="O90" i="1" s="1"/>
  <c r="C90" i="1"/>
  <c r="R90" i="1" s="1"/>
  <c r="E89" i="1"/>
  <c r="D89" i="1"/>
  <c r="O89" i="1" s="1"/>
  <c r="C89" i="1"/>
  <c r="R89" i="1" s="1"/>
  <c r="E88" i="1"/>
  <c r="D88" i="1"/>
  <c r="O88" i="1" s="1"/>
  <c r="C88" i="1"/>
  <c r="R88" i="1" s="1"/>
  <c r="E87" i="1"/>
  <c r="D87" i="1"/>
  <c r="O87" i="1" s="1"/>
  <c r="C87" i="1"/>
  <c r="R87" i="1" s="1"/>
  <c r="E86" i="1"/>
  <c r="D86" i="1"/>
  <c r="O86" i="1" s="1"/>
  <c r="C86" i="1"/>
  <c r="R86" i="1" s="1"/>
  <c r="E85" i="1"/>
  <c r="D85" i="1"/>
  <c r="O85" i="1" s="1"/>
  <c r="C85" i="1"/>
  <c r="R85" i="1" s="1"/>
  <c r="E84" i="1"/>
  <c r="D84" i="1"/>
  <c r="O84" i="1" s="1"/>
  <c r="C84" i="1"/>
  <c r="R84" i="1" s="1"/>
  <c r="E83" i="1"/>
  <c r="D83" i="1"/>
  <c r="O83" i="1" s="1"/>
  <c r="C83" i="1"/>
  <c r="R83" i="1" s="1"/>
  <c r="E82" i="1"/>
  <c r="D82" i="1"/>
  <c r="O82" i="1" s="1"/>
  <c r="C82" i="1"/>
  <c r="R82" i="1" s="1"/>
  <c r="E81" i="1"/>
  <c r="D81" i="1"/>
  <c r="O81" i="1" s="1"/>
  <c r="C81" i="1"/>
  <c r="R81" i="1" s="1"/>
  <c r="E80" i="1"/>
  <c r="D80" i="1"/>
  <c r="O80" i="1" s="1"/>
  <c r="C80" i="1"/>
  <c r="R80" i="1" s="1"/>
  <c r="E79" i="1"/>
  <c r="D79" i="1"/>
  <c r="O79" i="1" s="1"/>
  <c r="C79" i="1"/>
  <c r="R79" i="1" s="1"/>
  <c r="E78" i="1"/>
  <c r="D78" i="1"/>
  <c r="O78" i="1" s="1"/>
  <c r="C78" i="1"/>
  <c r="R78" i="1" s="1"/>
  <c r="E77" i="1"/>
  <c r="D77" i="1"/>
  <c r="O77" i="1" s="1"/>
  <c r="C77" i="1"/>
  <c r="R77" i="1" s="1"/>
  <c r="E76" i="1"/>
  <c r="D76" i="1"/>
  <c r="O76" i="1" s="1"/>
  <c r="C76" i="1"/>
  <c r="R76" i="1" s="1"/>
  <c r="E75" i="1"/>
  <c r="D75" i="1"/>
  <c r="O75" i="1" s="1"/>
  <c r="C75" i="1"/>
  <c r="R75" i="1" s="1"/>
  <c r="E74" i="1"/>
  <c r="D74" i="1"/>
  <c r="O74" i="1" s="1"/>
  <c r="C74" i="1"/>
  <c r="R74" i="1" s="1"/>
  <c r="E73" i="1"/>
  <c r="D73" i="1"/>
  <c r="O73" i="1" s="1"/>
  <c r="C73" i="1"/>
  <c r="R73" i="1" s="1"/>
  <c r="E72" i="1"/>
  <c r="D72" i="1"/>
  <c r="O72" i="1" s="1"/>
  <c r="C72" i="1"/>
  <c r="R72" i="1" s="1"/>
  <c r="E71" i="1"/>
  <c r="D71" i="1"/>
  <c r="O71" i="1" s="1"/>
  <c r="C71" i="1"/>
  <c r="R71" i="1" s="1"/>
  <c r="E70" i="1"/>
  <c r="D70" i="1"/>
  <c r="O70" i="1" s="1"/>
  <c r="C70" i="1"/>
  <c r="R70" i="1" s="1"/>
  <c r="E69" i="1"/>
  <c r="D69" i="1"/>
  <c r="O69" i="1" s="1"/>
  <c r="C69" i="1"/>
  <c r="R69" i="1" s="1"/>
  <c r="E68" i="1"/>
  <c r="D68" i="1"/>
  <c r="O68" i="1" s="1"/>
  <c r="C68" i="1"/>
  <c r="R68" i="1" s="1"/>
  <c r="E67" i="1"/>
  <c r="D67" i="1"/>
  <c r="O67" i="1" s="1"/>
  <c r="C67" i="1"/>
  <c r="R67" i="1" s="1"/>
  <c r="E66" i="1"/>
  <c r="D66" i="1"/>
  <c r="O66" i="1" s="1"/>
  <c r="C66" i="1"/>
  <c r="R66" i="1" s="1"/>
  <c r="E65" i="1"/>
  <c r="D65" i="1"/>
  <c r="O65" i="1" s="1"/>
  <c r="C65" i="1"/>
  <c r="R65" i="1" s="1"/>
  <c r="E64" i="1"/>
  <c r="D64" i="1"/>
  <c r="O64" i="1" s="1"/>
  <c r="C64" i="1"/>
  <c r="R64" i="1" s="1"/>
  <c r="E63" i="1"/>
  <c r="D63" i="1"/>
  <c r="O63" i="1" s="1"/>
  <c r="C63" i="1"/>
  <c r="R63" i="1" s="1"/>
  <c r="E62" i="1"/>
  <c r="D62" i="1"/>
  <c r="O62" i="1" s="1"/>
  <c r="C62" i="1"/>
  <c r="R62" i="1" s="1"/>
  <c r="E61" i="1"/>
  <c r="D61" i="1"/>
  <c r="O61" i="1" s="1"/>
  <c r="C61" i="1"/>
  <c r="R61" i="1" s="1"/>
  <c r="E60" i="1"/>
  <c r="D60" i="1"/>
  <c r="O60" i="1" s="1"/>
  <c r="C60" i="1"/>
  <c r="R60" i="1" s="1"/>
  <c r="E59" i="1"/>
  <c r="D59" i="1"/>
  <c r="O59" i="1" s="1"/>
  <c r="C59" i="1"/>
  <c r="R59" i="1" s="1"/>
  <c r="E58" i="1"/>
  <c r="D58" i="1"/>
  <c r="O58" i="1" s="1"/>
  <c r="C58" i="1"/>
  <c r="R58" i="1" s="1"/>
  <c r="E57" i="1"/>
  <c r="D57" i="1"/>
  <c r="O57" i="1" s="1"/>
  <c r="C57" i="1"/>
  <c r="R57" i="1" s="1"/>
  <c r="E56" i="1"/>
  <c r="D56" i="1"/>
  <c r="O56" i="1" s="1"/>
  <c r="C56" i="1"/>
  <c r="R56" i="1" s="1"/>
  <c r="E55" i="1"/>
  <c r="D55" i="1"/>
  <c r="O55" i="1" s="1"/>
  <c r="C55" i="1"/>
  <c r="R55" i="1" s="1"/>
  <c r="E54" i="1"/>
  <c r="D54" i="1"/>
  <c r="O54" i="1" s="1"/>
  <c r="C54" i="1"/>
  <c r="R54" i="1" s="1"/>
  <c r="E53" i="1"/>
  <c r="D53" i="1"/>
  <c r="O53" i="1" s="1"/>
  <c r="C53" i="1"/>
  <c r="R53" i="1" s="1"/>
  <c r="E52" i="1"/>
  <c r="D52" i="1"/>
  <c r="O52" i="1" s="1"/>
  <c r="C52" i="1"/>
  <c r="R52" i="1" s="1"/>
  <c r="E51" i="1"/>
  <c r="D51" i="1"/>
  <c r="O51" i="1" s="1"/>
  <c r="C51" i="1"/>
  <c r="R51" i="1" s="1"/>
  <c r="E50" i="1"/>
  <c r="D50" i="1"/>
  <c r="O50" i="1" s="1"/>
  <c r="C50" i="1"/>
  <c r="R50" i="1" s="1"/>
  <c r="E49" i="1"/>
  <c r="D49" i="1"/>
  <c r="O49" i="1" s="1"/>
  <c r="C49" i="1"/>
  <c r="R49" i="1" s="1"/>
  <c r="E48" i="1"/>
  <c r="D48" i="1"/>
  <c r="O48" i="1" s="1"/>
  <c r="C48" i="1"/>
  <c r="R48" i="1" s="1"/>
  <c r="E47" i="1"/>
  <c r="D47" i="1"/>
  <c r="O47" i="1" s="1"/>
  <c r="C47" i="1"/>
  <c r="R47" i="1" s="1"/>
  <c r="E46" i="1"/>
  <c r="D46" i="1"/>
  <c r="O46" i="1" s="1"/>
  <c r="C46" i="1"/>
  <c r="R46" i="1" s="1"/>
  <c r="E45" i="1"/>
  <c r="D45" i="1"/>
  <c r="O45" i="1" s="1"/>
  <c r="C45" i="1"/>
  <c r="R45" i="1" s="1"/>
  <c r="E44" i="1"/>
  <c r="D44" i="1"/>
  <c r="O44" i="1" s="1"/>
  <c r="C44" i="1"/>
  <c r="R44" i="1" s="1"/>
  <c r="E43" i="1"/>
  <c r="D43" i="1"/>
  <c r="O43" i="1" s="1"/>
  <c r="C43" i="1"/>
  <c r="R43" i="1" s="1"/>
  <c r="E42" i="1"/>
  <c r="D42" i="1"/>
  <c r="O42" i="1" s="1"/>
  <c r="C42" i="1"/>
  <c r="R42" i="1" s="1"/>
  <c r="E41" i="1"/>
  <c r="D41" i="1"/>
  <c r="O41" i="1" s="1"/>
  <c r="C41" i="1"/>
  <c r="R41" i="1" s="1"/>
  <c r="E40" i="1"/>
  <c r="D40" i="1"/>
  <c r="O40" i="1" s="1"/>
  <c r="C40" i="1"/>
  <c r="R40" i="1" s="1"/>
  <c r="E39" i="1"/>
  <c r="D39" i="1"/>
  <c r="O39" i="1" s="1"/>
  <c r="C39" i="1"/>
  <c r="R39" i="1" s="1"/>
  <c r="E38" i="1"/>
  <c r="D38" i="1"/>
  <c r="O38" i="1" s="1"/>
  <c r="C38" i="1"/>
  <c r="R38" i="1" s="1"/>
  <c r="E37" i="1"/>
  <c r="D37" i="1"/>
  <c r="O37" i="1" s="1"/>
  <c r="C37" i="1"/>
  <c r="R37" i="1" s="1"/>
  <c r="E36" i="1"/>
  <c r="D36" i="1"/>
  <c r="O36" i="1" s="1"/>
  <c r="C36" i="1"/>
  <c r="R36" i="1" s="1"/>
  <c r="E35" i="1"/>
  <c r="D35" i="1"/>
  <c r="O35" i="1" s="1"/>
  <c r="C35" i="1"/>
  <c r="R35" i="1" s="1"/>
  <c r="E34" i="1"/>
  <c r="D34" i="1"/>
  <c r="O34" i="1" s="1"/>
  <c r="C34" i="1"/>
  <c r="R34" i="1" s="1"/>
  <c r="E33" i="1"/>
  <c r="D33" i="1"/>
  <c r="O33" i="1" s="1"/>
  <c r="C33" i="1"/>
  <c r="R33" i="1" s="1"/>
  <c r="E32" i="1"/>
  <c r="D32" i="1"/>
  <c r="O32" i="1" s="1"/>
  <c r="C32" i="1"/>
  <c r="R32" i="1" s="1"/>
  <c r="E31" i="1"/>
  <c r="D31" i="1"/>
  <c r="O31" i="1" s="1"/>
  <c r="C31" i="1"/>
  <c r="R31" i="1" s="1"/>
  <c r="E30" i="1"/>
  <c r="D30" i="1"/>
  <c r="O30" i="1" s="1"/>
  <c r="C30" i="1"/>
  <c r="R30" i="1" s="1"/>
  <c r="E29" i="1"/>
  <c r="D29" i="1"/>
  <c r="O29" i="1" s="1"/>
  <c r="C29" i="1"/>
  <c r="R29" i="1" s="1"/>
  <c r="E28" i="1"/>
  <c r="D28" i="1"/>
  <c r="O28" i="1" s="1"/>
  <c r="C28" i="1"/>
  <c r="R28" i="1" s="1"/>
  <c r="E27" i="1"/>
  <c r="D27" i="1"/>
  <c r="O27" i="1" s="1"/>
  <c r="C27" i="1"/>
  <c r="R27" i="1" s="1"/>
  <c r="E26" i="1"/>
  <c r="D26" i="1"/>
  <c r="O26" i="1" s="1"/>
  <c r="C26" i="1"/>
  <c r="R26" i="1" s="1"/>
  <c r="E25" i="1"/>
  <c r="D25" i="1"/>
  <c r="O25" i="1" s="1"/>
  <c r="C25" i="1"/>
  <c r="R25" i="1" s="1"/>
  <c r="E24" i="1"/>
  <c r="D24" i="1"/>
  <c r="O24" i="1" s="1"/>
  <c r="C24" i="1"/>
  <c r="R24" i="1" s="1"/>
  <c r="E23" i="1"/>
  <c r="D23" i="1"/>
  <c r="O23" i="1" s="1"/>
  <c r="C23" i="1"/>
  <c r="R23" i="1" s="1"/>
  <c r="E22" i="1"/>
  <c r="D22" i="1"/>
  <c r="O22" i="1" s="1"/>
  <c r="C22" i="1"/>
  <c r="R22" i="1" s="1"/>
  <c r="E21" i="1"/>
  <c r="D21" i="1"/>
  <c r="O21" i="1" s="1"/>
  <c r="C21" i="1"/>
  <c r="R21" i="1" s="1"/>
  <c r="E20" i="1"/>
  <c r="D20" i="1"/>
  <c r="O20" i="1" s="1"/>
  <c r="C20" i="1"/>
  <c r="R20" i="1" s="1"/>
  <c r="E19" i="1"/>
  <c r="D19" i="1"/>
  <c r="O19" i="1" s="1"/>
  <c r="C19" i="1"/>
  <c r="R19" i="1" s="1"/>
  <c r="E18" i="1"/>
  <c r="D18" i="1"/>
  <c r="O18" i="1" s="1"/>
  <c r="C18" i="1"/>
  <c r="R18" i="1" s="1"/>
  <c r="E17" i="1"/>
  <c r="D17" i="1"/>
  <c r="O17" i="1" s="1"/>
  <c r="C17" i="1"/>
  <c r="R17" i="1" s="1"/>
  <c r="E16" i="1"/>
  <c r="D16" i="1"/>
  <c r="O16" i="1" s="1"/>
  <c r="C16" i="1"/>
  <c r="R16" i="1" s="1"/>
  <c r="E15" i="1"/>
  <c r="D15" i="1"/>
  <c r="O15" i="1" s="1"/>
  <c r="C15" i="1"/>
  <c r="R15" i="1" s="1"/>
  <c r="E14" i="1"/>
  <c r="D14" i="1"/>
  <c r="O14" i="1" s="1"/>
  <c r="C14" i="1"/>
  <c r="R14" i="1" s="1"/>
  <c r="E13" i="1"/>
  <c r="D13" i="1"/>
  <c r="O13" i="1" s="1"/>
  <c r="C13" i="1"/>
  <c r="R13" i="1" s="1"/>
  <c r="E12" i="1"/>
  <c r="D12" i="1"/>
  <c r="O12" i="1" s="1"/>
  <c r="C12" i="1"/>
  <c r="R12" i="1" s="1"/>
  <c r="E11" i="1"/>
  <c r="D11" i="1"/>
  <c r="O11" i="1" s="1"/>
  <c r="C11" i="1"/>
  <c r="R11" i="1" s="1"/>
  <c r="E10" i="1"/>
  <c r="D10" i="1"/>
  <c r="O10" i="1" s="1"/>
  <c r="C10" i="1"/>
  <c r="R10" i="1" s="1"/>
  <c r="E9" i="1"/>
  <c r="D9" i="1"/>
  <c r="O9" i="1" s="1"/>
  <c r="C9" i="1"/>
  <c r="R9" i="1" s="1"/>
  <c r="E8" i="1"/>
  <c r="D8" i="1"/>
  <c r="O8" i="1" s="1"/>
  <c r="C8" i="1"/>
  <c r="R8" i="1" s="1"/>
  <c r="E7" i="1"/>
  <c r="D7" i="1"/>
  <c r="O7" i="1" s="1"/>
  <c r="C7" i="1"/>
  <c r="R7" i="1" s="1"/>
  <c r="E6" i="1"/>
  <c r="D6" i="1"/>
  <c r="O6" i="1" s="1"/>
  <c r="C6" i="1"/>
  <c r="R6" i="1" s="1"/>
  <c r="E5" i="1"/>
  <c r="D5" i="1"/>
  <c r="O5" i="1" s="1"/>
  <c r="C5" i="1"/>
  <c r="R5" i="1" s="1"/>
  <c r="E4" i="1"/>
  <c r="D4" i="1"/>
  <c r="O4" i="1" s="1"/>
  <c r="C4" i="1"/>
  <c r="R4" i="1" s="1"/>
  <c r="E3" i="1"/>
  <c r="D3" i="1"/>
  <c r="O3" i="1" s="1"/>
  <c r="C3" i="1"/>
  <c r="R3" i="1" s="1"/>
  <c r="E2" i="1"/>
  <c r="D2" i="1"/>
  <c r="O2" i="1" s="1"/>
  <c r="C2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Y20" i="2" l="1" a="1"/>
  <c r="U17" i="2" a="1"/>
  <c r="Q17" i="2" a="1"/>
  <c r="R17" i="2" s="1"/>
  <c r="Q4" i="2" a="1"/>
  <c r="R4" i="2" s="1"/>
  <c r="U4" i="2" a="1"/>
  <c r="P17" i="2" a="1"/>
  <c r="L17" i="2" a="1"/>
  <c r="M17" i="2" s="1"/>
  <c r="P4" i="2" a="1"/>
  <c r="L4" i="2" a="1"/>
  <c r="M4" i="2" s="1"/>
  <c r="H30" i="2" a="1"/>
  <c r="K4" i="2" a="1"/>
  <c r="G4" i="2" a="1"/>
  <c r="H4" i="2" s="1"/>
  <c r="K17" i="2" a="1"/>
  <c r="G17" i="2" a="1"/>
  <c r="H17" i="2" s="1"/>
  <c r="F4" i="2" a="1"/>
  <c r="B4" i="2" a="1"/>
  <c r="C4" i="2" s="1"/>
  <c r="F17" i="2" a="1"/>
  <c r="B17" i="2" a="1"/>
  <c r="C17" i="2" s="1"/>
  <c r="B30" i="2" a="1"/>
  <c r="R2" i="1"/>
  <c r="B46" i="2" s="1" a="1"/>
  <c r="N30" i="2" l="1" a="1"/>
  <c r="G35" i="2"/>
  <c r="G37" i="2"/>
  <c r="G32" i="2"/>
  <c r="G39" i="2"/>
  <c r="G34" i="2"/>
  <c r="G36" i="2"/>
  <c r="G31" i="2"/>
  <c r="G38" i="2"/>
  <c r="G33" i="2"/>
  <c r="M30" i="2" s="1"/>
  <c r="M37" i="2"/>
  <c r="M32" i="2"/>
  <c r="M39" i="2"/>
  <c r="M34" i="2"/>
  <c r="M36" i="2"/>
  <c r="M31" i="2"/>
  <c r="M38" i="2"/>
  <c r="M33" i="2"/>
  <c r="M35" i="2"/>
  <c r="B43" i="2"/>
  <c r="L39" i="2"/>
  <c r="I36" i="2"/>
  <c r="L37" i="2"/>
  <c r="L38" i="2"/>
  <c r="L36" i="2"/>
  <c r="L35" i="2"/>
  <c r="I39" i="2"/>
  <c r="I37" i="2"/>
  <c r="I38" i="2"/>
  <c r="I35" i="2"/>
  <c r="I34" i="2"/>
  <c r="L34" i="2"/>
  <c r="L33" i="2"/>
  <c r="L32" i="2"/>
  <c r="L31" i="2"/>
  <c r="I33" i="2"/>
  <c r="I32" i="2"/>
  <c r="I31" i="2"/>
  <c r="F39" i="2"/>
  <c r="F36" i="2"/>
  <c r="F34" i="2"/>
  <c r="F38" i="2"/>
  <c r="F37" i="2"/>
  <c r="F35" i="2"/>
  <c r="F33" i="2"/>
  <c r="F31" i="2"/>
  <c r="F32" i="2"/>
  <c r="C39" i="2"/>
  <c r="C36" i="2"/>
  <c r="C35" i="2"/>
  <c r="C32" i="2"/>
  <c r="C38" i="2"/>
  <c r="C37" i="2"/>
  <c r="C34" i="2"/>
  <c r="C31" i="2"/>
  <c r="C33" i="2"/>
  <c r="C12" i="2"/>
  <c r="C10" i="2"/>
  <c r="C6" i="2"/>
  <c r="C7" i="2"/>
  <c r="C5" i="2"/>
  <c r="C13" i="2"/>
  <c r="C11" i="2"/>
  <c r="C9" i="2"/>
  <c r="C8" i="2"/>
  <c r="M7" i="2"/>
  <c r="M5" i="2"/>
  <c r="M13" i="2"/>
  <c r="M9" i="2"/>
  <c r="M11" i="2"/>
  <c r="M12" i="2"/>
  <c r="M8" i="2"/>
  <c r="M6" i="2"/>
  <c r="M10" i="2"/>
  <c r="H8" i="2"/>
  <c r="R10" i="2"/>
  <c r="R9" i="2"/>
  <c r="H9" i="2"/>
  <c r="H19" i="2"/>
  <c r="R13" i="2"/>
  <c r="H18" i="2"/>
  <c r="H7" i="2"/>
  <c r="H25" i="2"/>
  <c r="H6" i="2"/>
  <c r="H11" i="2"/>
  <c r="H23" i="2"/>
  <c r="R6" i="2"/>
  <c r="H13" i="2"/>
  <c r="H22" i="2"/>
  <c r="R11" i="2"/>
  <c r="H21" i="2"/>
  <c r="H5" i="2"/>
  <c r="H26" i="2"/>
  <c r="H12" i="2"/>
  <c r="H24" i="2"/>
  <c r="H20" i="2"/>
  <c r="H10" i="2"/>
  <c r="R12" i="2"/>
  <c r="R8" i="2"/>
  <c r="C18" i="2"/>
  <c r="R7" i="2"/>
  <c r="R26" i="2"/>
  <c r="R21" i="2"/>
  <c r="R18" i="2"/>
  <c r="R23" i="2"/>
  <c r="R20" i="2"/>
  <c r="R25" i="2"/>
  <c r="R22" i="2"/>
  <c r="M18" i="2"/>
  <c r="M25" i="2"/>
  <c r="M22" i="2"/>
  <c r="M20" i="2"/>
  <c r="C21" i="2"/>
  <c r="R24" i="2"/>
  <c r="C25" i="2"/>
  <c r="C23" i="2"/>
  <c r="M24" i="2"/>
  <c r="M23" i="2"/>
  <c r="R19" i="2"/>
  <c r="C20" i="2"/>
  <c r="M21" i="2"/>
  <c r="C22" i="2"/>
  <c r="C19" i="2"/>
  <c r="M26" i="2"/>
  <c r="C26" i="2"/>
  <c r="M19" i="2"/>
  <c r="C24" i="2"/>
  <c r="R5" i="2"/>
  <c r="S37" i="2" l="1"/>
  <c r="G30" i="2" s="1"/>
  <c r="U39" i="2"/>
  <c r="S35" i="2"/>
  <c r="U30" i="2" s="1"/>
  <c r="U35" i="2"/>
  <c r="S38" i="2"/>
  <c r="T33" i="2"/>
  <c r="S31" i="2"/>
  <c r="U38" i="2"/>
  <c r="U31" i="2"/>
  <c r="T36" i="2"/>
  <c r="S34" i="2"/>
  <c r="U36" i="2"/>
  <c r="U37" i="2"/>
  <c r="T34" i="2"/>
  <c r="T35" i="2"/>
  <c r="S39" i="2"/>
  <c r="S33" i="2"/>
  <c r="S32" i="2"/>
  <c r="U34" i="2"/>
  <c r="T38" i="2"/>
  <c r="T39" i="2"/>
  <c r="U33" i="2"/>
  <c r="U32" i="2"/>
  <c r="T31" i="2"/>
  <c r="T32" i="2"/>
  <c r="T37" i="2"/>
  <c r="S36" i="2"/>
  <c r="R39" i="2"/>
  <c r="R38" i="2"/>
  <c r="R31" i="2"/>
  <c r="O33" i="2"/>
  <c r="O31" i="2"/>
  <c r="O32" i="2"/>
  <c r="R35" i="2"/>
  <c r="O36" i="2"/>
  <c r="R36" i="2"/>
  <c r="R33" i="2"/>
  <c r="R37" i="2"/>
  <c r="R34" i="2"/>
  <c r="O35" i="2"/>
  <c r="O38" i="2"/>
  <c r="O37" i="2"/>
  <c r="O34" i="2"/>
  <c r="R32" i="2"/>
  <c r="O39" i="2"/>
  <c r="F43" i="2"/>
  <c r="U43" i="2"/>
  <c r="I43" i="2"/>
  <c r="T43" i="2"/>
  <c r="H43" i="2"/>
  <c r="S43" i="2"/>
  <c r="G43" i="2"/>
  <c r="R43" i="2"/>
  <c r="Q43" i="2"/>
  <c r="P43" i="2"/>
  <c r="O43" i="2"/>
  <c r="N43" i="2"/>
  <c r="M43" i="2"/>
  <c r="L43" i="2"/>
  <c r="K43" i="2"/>
  <c r="J43" i="2"/>
  <c r="C43" i="2"/>
  <c r="F30" i="2"/>
  <c r="L30" i="2"/>
  <c r="I30" i="2"/>
  <c r="C30" i="2"/>
  <c r="S30" i="2" l="1"/>
  <c r="T30" i="2"/>
  <c r="O30" i="2"/>
  <c r="R30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<sst xmlns="http://schemas.openxmlformats.org/spreadsheetml/2006/main" count="205" uniqueCount="155">
  <si>
    <t>Symbol</t>
  </si>
  <si>
    <t>Open</t>
  </si>
  <si>
    <t>High</t>
  </si>
  <si>
    <t>Low</t>
  </si>
  <si>
    <t>S.AAPL</t>
  </si>
  <si>
    <t>S.ADBE</t>
  </si>
  <si>
    <t>S.AMAT</t>
  </si>
  <si>
    <t>S.AMD</t>
  </si>
  <si>
    <t>S.AMGN</t>
  </si>
  <si>
    <t>S.AMZN</t>
  </si>
  <si>
    <t>S.AVGO</t>
  </si>
  <si>
    <t>S.BKNG</t>
  </si>
  <si>
    <t>S.CMCSA</t>
  </si>
  <si>
    <t>S.COST</t>
  </si>
  <si>
    <t>S.CSCO</t>
  </si>
  <si>
    <t>S.GILD</t>
  </si>
  <si>
    <t>S.GOOG</t>
  </si>
  <si>
    <t>S.GOOGL</t>
  </si>
  <si>
    <t>S.HONA</t>
  </si>
  <si>
    <t>S.INTC</t>
  </si>
  <si>
    <t>S.INTU</t>
  </si>
  <si>
    <t>S.ISRG</t>
  </si>
  <si>
    <t>S.LIN</t>
  </si>
  <si>
    <t>S.LRCX</t>
  </si>
  <si>
    <t>S.MDLZ</t>
  </si>
  <si>
    <t>S.META</t>
  </si>
  <si>
    <t>S.MSFT</t>
  </si>
  <si>
    <t>S.MU</t>
  </si>
  <si>
    <t>S.NFLX</t>
  </si>
  <si>
    <t>S.NVDA</t>
  </si>
  <si>
    <t>S.PANW</t>
  </si>
  <si>
    <t>S.PEP</t>
  </si>
  <si>
    <t>S.PLTR</t>
  </si>
  <si>
    <t>S.QCOM</t>
  </si>
  <si>
    <t>S.SBUX</t>
  </si>
  <si>
    <t>S.TMUS</t>
  </si>
  <si>
    <t>S.TSLA</t>
  </si>
  <si>
    <t>S.TXN</t>
  </si>
  <si>
    <t>S.WMT</t>
  </si>
  <si>
    <t>Company</t>
  </si>
  <si>
    <t>Last Trade</t>
  </si>
  <si>
    <t>NC</t>
  </si>
  <si>
    <t>%NC</t>
  </si>
  <si>
    <t>Weekly</t>
  </si>
  <si>
    <t>Monthly</t>
  </si>
  <si>
    <t>Qtrly</t>
  </si>
  <si>
    <t>Annual</t>
  </si>
  <si>
    <t>Quarterly</t>
  </si>
  <si>
    <t>Volume</t>
  </si>
  <si>
    <t>Vol/MA</t>
  </si>
  <si>
    <t>Vol/21 MA</t>
  </si>
  <si>
    <t>Today's Top Ten Volume Percentage Ratios</t>
  </si>
  <si>
    <t>NC/21 ATR</t>
  </si>
  <si>
    <t>ATR</t>
  </si>
  <si>
    <t>NC/21 MA</t>
  </si>
  <si>
    <t>Today's Top Ten NC/21-day ATR Percentage Ratios</t>
  </si>
  <si>
    <t>MA</t>
  </si>
  <si>
    <t>STDV</t>
  </si>
  <si>
    <t>Z-Score</t>
  </si>
  <si>
    <t>Close</t>
  </si>
  <si>
    <t>Bottom Quarterly Ten Percentage Changes</t>
  </si>
  <si>
    <t>Top Ten Weekly Percentage Changes</t>
  </si>
  <si>
    <t>Top Ten Monthly Percentage Changes</t>
  </si>
  <si>
    <t>Top Ten Quarterly Percentage Changes</t>
  </si>
  <si>
    <t>Top Ten Annual Percentage Changes</t>
  </si>
  <si>
    <t>Bottom Ten Monthly Percentage Changes</t>
  </si>
  <si>
    <t>Bottom Ten Annual Percentage Changes</t>
  </si>
  <si>
    <t>Today's Ten Top Z-Scores</t>
  </si>
  <si>
    <t>Bottom Ten Weekly Percentage Changes</t>
  </si>
  <si>
    <t>MA (21)</t>
  </si>
  <si>
    <t>STDV (21)</t>
  </si>
  <si>
    <t>A large amount of data is pulled and may take a minute to populate.</t>
  </si>
  <si>
    <t xml:space="preserve">Open: </t>
  </si>
  <si>
    <t xml:space="preserve">High: </t>
  </si>
  <si>
    <t xml:space="preserve">Low: </t>
  </si>
  <si>
    <t xml:space="preserve">Last: </t>
  </si>
  <si>
    <t xml:space="preserve">NC: </t>
  </si>
  <si>
    <t xml:space="preserve">%NC: </t>
  </si>
  <si>
    <t>Volume:</t>
  </si>
  <si>
    <t>Ratio:</t>
  </si>
  <si>
    <t xml:space="preserve">ATR: </t>
  </si>
  <si>
    <t xml:space="preserve">NC/21 ATR: </t>
  </si>
  <si>
    <t xml:space="preserve">MA: </t>
  </si>
  <si>
    <t xml:space="preserve">STDV: </t>
  </si>
  <si>
    <t xml:space="preserve">Z-Score: </t>
  </si>
  <si>
    <t xml:space="preserve">Up %: </t>
  </si>
  <si>
    <t>S.OEF</t>
  </si>
  <si>
    <t>S.ABBV</t>
  </si>
  <si>
    <t>S.ABT</t>
  </si>
  <si>
    <t>S.ACN</t>
  </si>
  <si>
    <t>S.AMT</t>
  </si>
  <si>
    <t>S.AXP</t>
  </si>
  <si>
    <t>S.BA</t>
  </si>
  <si>
    <t>S.BAC</t>
  </si>
  <si>
    <t>S.BLK</t>
  </si>
  <si>
    <t>S.BMY</t>
  </si>
  <si>
    <t>S.BNY</t>
  </si>
  <si>
    <t>S.BRKB</t>
  </si>
  <si>
    <t>S.C</t>
  </si>
  <si>
    <t>S.CAT</t>
  </si>
  <si>
    <t>S.CL</t>
  </si>
  <si>
    <t>S.COF</t>
  </si>
  <si>
    <t>S.COP</t>
  </si>
  <si>
    <t>S.CRM</t>
  </si>
  <si>
    <t>S.CVS</t>
  </si>
  <si>
    <t>S.CVX</t>
  </si>
  <si>
    <t>S.DE</t>
  </si>
  <si>
    <t>S.DHR</t>
  </si>
  <si>
    <t>S.DIS</t>
  </si>
  <si>
    <t>S.DUK</t>
  </si>
  <si>
    <t>S.EMR</t>
  </si>
  <si>
    <t>S.FDX</t>
  </si>
  <si>
    <t>S.GD</t>
  </si>
  <si>
    <t>S.GE</t>
  </si>
  <si>
    <t>S.GEV</t>
  </si>
  <si>
    <t>S.GM</t>
  </si>
  <si>
    <t>S.GS</t>
  </si>
  <si>
    <t>S.HD</t>
  </si>
  <si>
    <t>S.IBM</t>
  </si>
  <si>
    <t>S.JNJ</t>
  </si>
  <si>
    <t>S.JPM</t>
  </si>
  <si>
    <t>S.KO</t>
  </si>
  <si>
    <t>S.LLY</t>
  </si>
  <si>
    <t>S.LMT</t>
  </si>
  <si>
    <t>S.LOW</t>
  </si>
  <si>
    <t>S.MA</t>
  </si>
  <si>
    <t>S.MCD</t>
  </si>
  <si>
    <t>S.MDT</t>
  </si>
  <si>
    <t>S.MMM</t>
  </si>
  <si>
    <t>S.MO</t>
  </si>
  <si>
    <t>S.MRK</t>
  </si>
  <si>
    <t>S.MS</t>
  </si>
  <si>
    <t>S.NEE</t>
  </si>
  <si>
    <t>S.NOW</t>
  </si>
  <si>
    <t>S.ORCL</t>
  </si>
  <si>
    <t>S.PFE</t>
  </si>
  <si>
    <t>S.PG</t>
  </si>
  <si>
    <t>S.PM</t>
  </si>
  <si>
    <t>S.RTX</t>
  </si>
  <si>
    <t>S.SCHW</t>
  </si>
  <si>
    <t>S.SO</t>
  </si>
  <si>
    <t>S.SPG</t>
  </si>
  <si>
    <t>S.T</t>
  </si>
  <si>
    <t>S.TMO</t>
  </si>
  <si>
    <t>S.UBER</t>
  </si>
  <si>
    <t>S.UNH</t>
  </si>
  <si>
    <t>S.UNP</t>
  </si>
  <si>
    <t>S.UPS</t>
  </si>
  <si>
    <t>S.USB</t>
  </si>
  <si>
    <t>S.V</t>
  </si>
  <si>
    <t>S.VZ</t>
  </si>
  <si>
    <t>S.WFC</t>
  </si>
  <si>
    <t>S.XOM</t>
  </si>
  <si>
    <t>https://en.wikipedia.org/wiki/S%26P_100</t>
  </si>
  <si>
    <t>This link takes you to a list of symbols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</si>
</sst>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entury Gothic"/>
      <family val="2"/>
    </font>
    <font>
      <sz val="10"/>
      <color rgb="FFFF0000"/>
      <name val="Arial"/>
      <family val="2"/>
    </font>
    <font>
      <sz val="11"/>
      <color theme="0"/>
      <name val="Century Gothic"/>
      <family val="2"/>
    </font>
    <font>
      <sz val="18"/>
      <color theme="1"/>
      <name val="Century Gothic"/>
      <family val="2"/>
    </font>
    <font>
      <sz val="18"/>
      <color theme="0"/>
      <name val="Century Gothic"/>
      <family val="2"/>
    </font>
    <font>
      <sz val="11"/>
      <color rgb="FF232A31"/>
      <name val="Century Gothic"/>
      <family val="2"/>
    </font>
    <font>
      <u/>
      <sz val="11"/>
      <color theme="10"/>
      <name val="Century Gothic"/>
      <family val="2"/>
    </font>
  </fonts>
  <fills count="6">
    <fill>
      <patternFill patternType="none"/>
    </fill>
    <fill>
      <patternFill patternType="gray125"/>
    </fill>
    <fill>
      <gradientFill degree="270">
        <stop position="0">
          <color theme="3" tint="0.49803155613879818"/>
        </stop>
        <stop position="1">
          <color rgb="FF002060"/>
        </stop>
      </gradientFill>
    </fill>
    <fill>
      <gradientFill degree="90">
        <stop position="0">
          <color theme="3" tint="0.49803155613879818"/>
        </stop>
        <stop position="1">
          <color rgb="FF002060"/>
        </stop>
      </gradientFill>
    </fill>
    <fill>
      <gradientFill degree="90">
        <stop position="0">
          <color theme="3" tint="0.49803155613879818"/>
        </stop>
        <stop position="0.5">
          <color rgb="FF002060"/>
        </stop>
        <stop position="1">
          <color theme="3" tint="0.49803155613879818"/>
        </stop>
      </gradientFill>
    </fill>
    <fill>
      <gradientFill degree="90">
        <stop position="0">
          <color rgb="FF002060"/>
        </stop>
        <stop position="0.5">
          <color theme="3" tint="0.49803155613879818"/>
        </stop>
        <stop position="1">
          <color rgb="FF002060"/>
        </stop>
      </gradientFill>
    </fill>
  </fills>
  <borders count="10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 shrinkToFit="1"/>
    </xf>
    <xf numFmtId="1" fontId="0" fillId="0" borderId="0" xfId="0" applyNumberFormat="1" applyAlignment="1">
      <alignment horizontal="center"/>
    </xf>
    <xf numFmtId="0" fontId="0" fillId="0" borderId="0" xfId="0" applyAlignment="1">
      <alignment shrinkToFit="1"/>
    </xf>
    <xf numFmtId="10" fontId="0" fillId="0" borderId="0" xfId="0" applyNumberFormat="1" applyAlignment="1">
      <alignment horizontal="center" shrinkToFit="1"/>
    </xf>
    <xf numFmtId="2" fontId="0" fillId="0" borderId="0" xfId="0" applyNumberFormat="1" applyAlignment="1">
      <alignment horizontal="center" shrinkToFit="1"/>
    </xf>
    <xf numFmtId="2" fontId="0" fillId="0" borderId="0" xfId="0" quotePrefix="1" applyNumberFormat="1" applyAlignment="1">
      <alignment horizontal="center"/>
    </xf>
    <xf numFmtId="2" fontId="0" fillId="0" borderId="0" xfId="0" applyNumberFormat="1" applyAlignment="1">
      <alignment shrinkToFit="1"/>
    </xf>
    <xf numFmtId="0" fontId="2" fillId="3" borderId="1" xfId="0" applyFont="1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10" fontId="0" fillId="0" borderId="1" xfId="0" applyNumberFormat="1" applyBorder="1" applyAlignment="1">
      <alignment horizontal="center" shrinkToFit="1"/>
    </xf>
    <xf numFmtId="2" fontId="0" fillId="0" borderId="1" xfId="0" applyNumberFormat="1" applyBorder="1" applyAlignment="1">
      <alignment horizontal="center" shrinkToFit="1"/>
    </xf>
    <xf numFmtId="0" fontId="0" fillId="0" borderId="1" xfId="0" quotePrefix="1" applyBorder="1" applyAlignment="1">
      <alignment horizontal="center" shrinkToFit="1"/>
    </xf>
    <xf numFmtId="1" fontId="0" fillId="0" borderId="1" xfId="0" applyNumberFormat="1" applyBorder="1" applyAlignment="1">
      <alignment horizontal="center" shrinkToFit="1"/>
    </xf>
    <xf numFmtId="2" fontId="2" fillId="3" borderId="1" xfId="0" applyNumberFormat="1" applyFont="1" applyFill="1" applyBorder="1" applyAlignment="1">
      <alignment horizontal="center" shrinkToFit="1"/>
    </xf>
    <xf numFmtId="10" fontId="0" fillId="0" borderId="2" xfId="0" applyNumberFormat="1" applyBorder="1" applyAlignment="1">
      <alignment horizontal="center" shrinkToFit="1"/>
    </xf>
    <xf numFmtId="10" fontId="0" fillId="0" borderId="3" xfId="0" applyNumberFormat="1" applyBorder="1" applyAlignment="1">
      <alignment horizontal="center" shrinkToFit="1"/>
    </xf>
    <xf numFmtId="0" fontId="0" fillId="0" borderId="4" xfId="0" applyBorder="1" applyAlignment="1">
      <alignment shrinkToFit="1"/>
    </xf>
    <xf numFmtId="0" fontId="0" fillId="0" borderId="3" xfId="0" applyBorder="1" applyAlignment="1">
      <alignment horizontal="center" shrinkToFit="1"/>
    </xf>
    <xf numFmtId="2" fontId="0" fillId="0" borderId="3" xfId="0" applyNumberFormat="1" applyBorder="1" applyAlignment="1">
      <alignment horizontal="center" shrinkToFit="1"/>
    </xf>
    <xf numFmtId="10" fontId="0" fillId="0" borderId="2" xfId="0" quotePrefix="1" applyNumberFormat="1" applyBorder="1" applyAlignment="1">
      <alignment horizontal="center" shrinkToFit="1"/>
    </xf>
    <xf numFmtId="0" fontId="2" fillId="0" borderId="0" xfId="0" applyFont="1"/>
    <xf numFmtId="0" fontId="2" fillId="0" borderId="0" xfId="0" applyFont="1" applyAlignment="1">
      <alignment shrinkToFit="1"/>
    </xf>
    <xf numFmtId="164" fontId="3" fillId="0" borderId="0" xfId="0" applyNumberFormat="1" applyFont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 shrinkToFit="1"/>
    </xf>
    <xf numFmtId="2" fontId="2" fillId="4" borderId="1" xfId="0" applyNumberFormat="1" applyFont="1" applyFill="1" applyBorder="1" applyAlignment="1">
      <alignment horizontal="center"/>
    </xf>
    <xf numFmtId="10" fontId="2" fillId="4" borderId="1" xfId="0" applyNumberFormat="1" applyFont="1" applyFill="1" applyBorder="1" applyAlignment="1">
      <alignment horizontal="center"/>
    </xf>
    <xf numFmtId="10" fontId="2" fillId="4" borderId="1" xfId="0" applyNumberFormat="1" applyFont="1" applyFill="1" applyBorder="1" applyAlignment="1">
      <alignment horizontal="center" shrinkToFit="1"/>
    </xf>
    <xf numFmtId="0" fontId="2" fillId="0" borderId="0" xfId="0" applyFont="1" applyAlignment="1" applyProtection="1">
      <alignment shrinkToFit="1"/>
      <protection locked="0"/>
    </xf>
    <xf numFmtId="0" fontId="0" fillId="0" borderId="0" xfId="0" applyAlignment="1" applyProtection="1">
      <alignment shrinkToFit="1"/>
      <protection locked="0"/>
    </xf>
    <xf numFmtId="0" fontId="0" fillId="0" borderId="1" xfId="0" applyBorder="1" applyAlignment="1">
      <alignment horizontal="right" shrinkToFit="1"/>
    </xf>
    <xf numFmtId="2" fontId="0" fillId="0" borderId="9" xfId="0" applyNumberFormat="1" applyBorder="1" applyAlignment="1">
      <alignment horizontal="center" shrinkToFit="1"/>
    </xf>
    <xf numFmtId="10" fontId="0" fillId="0" borderId="9" xfId="0" applyNumberFormat="1" applyBorder="1" applyAlignment="1">
      <alignment horizontal="center" shrinkToFit="1"/>
    </xf>
    <xf numFmtId="3" fontId="0" fillId="0" borderId="9" xfId="0" applyNumberFormat="1" applyBorder="1" applyAlignment="1">
      <alignment shrinkToFit="1"/>
    </xf>
    <xf numFmtId="0" fontId="5" fillId="0" borderId="0" xfId="0" applyFont="1"/>
    <xf numFmtId="0" fontId="6" fillId="0" borderId="0" xfId="1"/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0" fillId="0" borderId="0" xfId="0" applyAlignment="1">
      <alignment horizontal="center" vertical="center" textRotation="90" shrinkToFit="1"/>
    </xf>
    <xf numFmtId="0" fontId="2" fillId="4" borderId="1" xfId="0" applyFont="1" applyFill="1" applyBorder="1" applyAlignment="1">
      <alignment horizontal="center"/>
    </xf>
    <xf numFmtId="164" fontId="4" fillId="5" borderId="5" xfId="0" applyNumberFormat="1" applyFont="1" applyFill="1" applyBorder="1" applyAlignment="1">
      <alignment horizontal="center" vertical="center" shrinkToFit="1"/>
    </xf>
    <xf numFmtId="0" fontId="2" fillId="5" borderId="6" xfId="0" applyFont="1" applyFill="1" applyBorder="1" applyAlignment="1">
      <alignment shrinkToFit="1"/>
    </xf>
    <xf numFmtId="0" fontId="2" fillId="5" borderId="7" xfId="0" applyFont="1" applyFill="1" applyBorder="1" applyAlignment="1">
      <alignment shrinkToFit="1"/>
    </xf>
    <xf numFmtId="0" fontId="2" fillId="5" borderId="8" xfId="0" applyFont="1" applyFill="1" applyBorder="1" applyAlignment="1">
      <alignment shrinkToFit="1"/>
    </xf>
    <xf numFmtId="2" fontId="2" fillId="3" borderId="1" xfId="0" applyNumberFormat="1" applyFont="1" applyFill="1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9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cqg.rtd">
      <tp>
        <v>261.04380952380001</v>
        <stp/>
        <stp>StudyData</stp>
        <stp>S.ABBV</stp>
        <stp>MA</stp>
        <stp>InputChoice=Close,MAType=Sim,Period=21</stp>
        <stp>MA</stp>
        <stp>D</stp>
        <stp/>
        <stp>all</stp>
        <stp/>
        <stp/>
        <stp/>
        <stp>T</stp>
        <tr r="P3" s="1"/>
      </tp>
      <tp>
        <v>248.89714285709999</v>
        <stp/>
        <stp>StudyData</stp>
        <stp>S.ADBE</stp>
        <stp>MA</stp>
        <stp>InputChoice=Close,MAType=Sim,Period=21</stp>
        <stp>MA</stp>
        <stp>D</stp>
        <stp/>
        <stp>all</stp>
        <stp/>
        <stp/>
        <stp/>
        <stp>T</stp>
        <tr r="P6" s="1"/>
      </tp>
      <tp t="s">
        <v>ServiceNow, Inc.</v>
        <stp/>
        <stp>ContractData</stp>
        <stp>S.NOW</stp>
        <stp>LongDescription</stp>
        <stp/>
        <stp>T</stp>
        <tr r="B73" s="1"/>
      </tp>
      <tp t="s">
        <v>Nextera Energy, Inc.</v>
        <stp/>
        <stp>ContractData</stp>
        <stp>S.NEE</stp>
        <stp>LongDescription</stp>
        <stp/>
        <stp>T</stp>
        <tr r="C34" s="2"/>
        <tr r="B71" s="1"/>
      </tp>
      <tp t="s">
        <v>iShares S&amp;P 100 ETF</v>
        <stp/>
        <stp>ContractData</stp>
        <stp>S.OEF</stp>
        <stp>LongDescription</stp>
        <stp/>
        <stp>T</stp>
        <tr r="X5" s="2"/>
        <tr r="X6" s="2"/>
      </tp>
      <tp t="s">
        <v>Lockheed Martin Corp</v>
        <stp/>
        <stp>ContractData</stp>
        <stp>S.LMT</stp>
        <stp>LongDescription</stp>
        <stp/>
        <stp>T</stp>
        <tr r="B57" s="1"/>
      </tp>
      <tp t="s">
        <v>Lilly (Eli) &amp; Company</v>
        <stp/>
        <stp>ContractData</stp>
        <stp>S.LLY</stp>
        <stp>LongDescription</stp>
        <stp/>
        <stp>T</stp>
        <tr r="B56" s="1"/>
      </tp>
      <tp t="s">
        <v>Lowes Companies Inc</v>
        <stp/>
        <stp>ContractData</stp>
        <stp>S.LOW</stp>
        <stp>LongDescription</stp>
        <stp/>
        <stp>T</stp>
        <tr r="R25" s="2"/>
        <tr r="C25" s="2"/>
        <tr r="B58" s="1"/>
      </tp>
      <tp t="s">
        <v>Linde PLC</v>
        <stp/>
        <stp>ContractData</stp>
        <stp>S.LIN</stp>
        <stp>LongDescription</stp>
        <stp/>
        <stp>T</stp>
        <tr r="O37" s="2"/>
        <tr r="I33" s="2"/>
        <tr r="B55" s="1"/>
      </tp>
      <tp t="s">
        <v>3M Company</v>
        <stp/>
        <stp>ContractData</stp>
        <stp>S.MMM</stp>
        <stp>LongDescription</stp>
        <stp/>
        <stp>T</stp>
        <tr r="C24" s="2"/>
        <tr r="B65" s="1"/>
      </tp>
      <tp t="s">
        <v>Medtronic Inc</v>
        <stp/>
        <stp>ContractData</stp>
        <stp>S.MDT</stp>
        <stp>LongDescription</stp>
        <stp/>
        <stp>T</stp>
        <tr r="C30" s="2"/>
        <tr r="B63" s="1"/>
      </tp>
      <tp t="s">
        <v>McDonald's Corporation</v>
        <stp/>
        <stp>ContractData</stp>
        <stp>S.MCD</stp>
        <stp>LongDescription</stp>
        <stp/>
        <stp>T</stp>
        <tr r="B61" s="1"/>
      </tp>
      <tp t="s">
        <v>Merck &amp; Co Inc</v>
        <stp/>
        <stp>ContractData</stp>
        <stp>S.MRK</stp>
        <stp>LongDescription</stp>
        <stp/>
        <stp>T</stp>
        <tr r="B67" s="1"/>
      </tp>
      <tp t="s">
        <v>Johnson &amp; Johnson</v>
        <stp/>
        <stp>ContractData</stp>
        <stp>S.JNJ</stp>
        <stp>LongDescription</stp>
        <stp/>
        <stp>T</stp>
        <tr r="M21" s="2"/>
        <tr r="C31" s="2"/>
        <tr r="C19" s="2"/>
        <tr r="H21" s="2"/>
        <tr r="B52" s="1"/>
      </tp>
      <tp t="s">
        <v>JPMorgan Chase &amp; Co.</v>
        <stp/>
        <stp>ContractData</stp>
        <stp>S.JPM</stp>
        <stp>LongDescription</stp>
        <stp/>
        <stp>T</stp>
        <tr r="B53" s="1"/>
      </tp>
      <tp t="s">
        <v>International Business Machines</v>
        <stp/>
        <stp>ContractData</stp>
        <stp>S.IBM</stp>
        <stp>LongDescription</stp>
        <stp/>
        <stp>T</stp>
        <tr r="R26" s="2"/>
        <tr r="C38" s="2"/>
        <tr r="B48" s="1"/>
      </tp>
      <tp t="s">
        <v>FedEx Corp</v>
        <stp/>
        <stp>ContractData</stp>
        <stp>S.FDX</stp>
        <stp>LongDescription</stp>
        <stp/>
        <stp>T</stp>
        <tr r="B37" s="1"/>
      </tp>
      <tp t="s">
        <v>GE Vernova Inc.</v>
        <stp/>
        <stp>ContractData</stp>
        <stp>S.GEV</stp>
        <stp>LongDescription</stp>
        <stp/>
        <stp>T</stp>
        <tr r="O38" s="2"/>
        <tr r="R12" s="2"/>
        <tr r="M13" s="2"/>
        <tr r="H13" s="2"/>
        <tr r="C12" s="2"/>
        <tr r="B40" s="1"/>
      </tp>
      <tp t="s">
        <v>The Walt Disney Company</v>
        <stp/>
        <stp>ContractData</stp>
        <stp>S.DIS</stp>
        <stp>LongDescription</stp>
        <stp/>
        <stp>T</stp>
        <tr r="M24" s="2"/>
        <tr r="H24" s="2"/>
        <tr r="B34" s="1"/>
      </tp>
      <tp t="s">
        <v>Danaher Corporation</v>
        <stp/>
        <stp>ContractData</stp>
        <stp>S.DHR</stp>
        <stp>LongDescription</stp>
        <stp/>
        <stp>T</stp>
        <tr r="M20" s="2"/>
        <tr r="C23" s="2"/>
        <tr r="H20" s="2"/>
        <tr r="B33" s="1"/>
      </tp>
      <tp t="s">
        <v>Duke Energy Corp</v>
        <stp/>
        <stp>ContractData</stp>
        <stp>S.DUK</stp>
        <stp>LongDescription</stp>
        <stp/>
        <stp>T</stp>
        <tr r="B35" s="1"/>
      </tp>
      <tp>
        <v>304.81571428569998</v>
        <stp/>
        <stp>StudyData</stp>
        <stp>S.LRCX</stp>
        <stp>MA</stp>
        <stp>InputChoice=Close,MAType=Sim,Period=21</stp>
        <stp>MA</stp>
        <stp>D</stp>
        <stp/>
        <stp>all</stp>
        <stp/>
        <stp/>
        <stp/>
        <stp>T</stp>
        <tr r="P59" s="1"/>
      </tp>
      <tp t="s">
        <v>Emerson Electric Co</v>
        <stp/>
        <stp>ContractData</stp>
        <stp>S.EMR</stp>
        <stp>LongDescription</stp>
        <stp/>
        <stp>T</stp>
        <tr r="O33" s="2"/>
        <tr r="M11" s="2"/>
        <tr r="I38" s="2"/>
        <tr r="H11" s="2"/>
        <tr r="B36" s="1"/>
      </tp>
      <tp t="s">
        <v>Bristol-Myers Squibb Co</v>
        <stp/>
        <stp>ContractData</stp>
        <stp>S.BMY</stp>
        <stp>LongDescription</stp>
        <stp/>
        <stp>T</stp>
        <tr r="B18" s="1"/>
      </tp>
      <tp t="s">
        <v>BlackRock, Inc.</v>
        <stp/>
        <stp>ContractData</stp>
        <stp>S.BLK</stp>
        <stp>LongDescription</stp>
        <stp/>
        <stp>T</stp>
        <tr r="B17" s="1"/>
      </tp>
      <tp t="s">
        <v>Bank of New York Co Inc</v>
        <stp/>
        <stp>ContractData</stp>
        <stp>S.BNY</stp>
        <stp>LongDescription</stp>
        <stp/>
        <stp>T</stp>
        <tr r="B19" s="1"/>
      </tp>
      <tp t="s">
        <v>Bank of America Corp</v>
        <stp/>
        <stp>ContractData</stp>
        <stp>S.BAC</stp>
        <stp>LongDescription</stp>
        <stp/>
        <stp>T</stp>
        <tr r="C22" s="2"/>
        <tr r="B15" s="1"/>
      </tp>
      <tp t="s">
        <v>ConocoPhillips</v>
        <stp/>
        <stp>ContractData</stp>
        <stp>S.COP</stp>
        <stp>LongDescription</stp>
        <stp/>
        <stp>T</stp>
        <tr r="B26" s="1"/>
      </tp>
      <tp t="s">
        <v>Capital One Financl Corp</v>
        <stp/>
        <stp>ContractData</stp>
        <stp>S.COF</stp>
        <stp>LongDescription</stp>
        <stp/>
        <stp>T</stp>
        <tr r="B25" s="1"/>
      </tp>
      <tp t="s">
        <v>Caterpillar Inc</v>
        <stp/>
        <stp>ContractData</stp>
        <stp>S.CAT</stp>
        <stp>LongDescription</stp>
        <stp/>
        <stp>T</stp>
        <tr r="O31" s="2"/>
        <tr r="R13" s="2"/>
        <tr r="M9" s="2"/>
        <tr r="I37" s="2"/>
        <tr r="H9" s="2"/>
        <tr r="C13" s="2"/>
        <tr r="B22" s="1"/>
      </tp>
      <tp t="s">
        <v>Chevron Corp</v>
        <stp/>
        <stp>ContractData</stp>
        <stp>S.CVX</stp>
        <stp>LongDescription</stp>
        <stp/>
        <stp>T</stp>
        <tr r="B31" s="1"/>
      </tp>
      <tp t="s">
        <v>CVS Health Corporation</v>
        <stp/>
        <stp>ContractData</stp>
        <stp>S.CVS</stp>
        <stp>LongDescription</stp>
        <stp/>
        <stp>T</stp>
        <tr r="C37" s="2"/>
        <tr r="B30" s="1"/>
      </tp>
      <tp t="s">
        <v>Salesforce, Inc.</v>
        <stp/>
        <stp>ContractData</stp>
        <stp>S.CRM</stp>
        <stp>LongDescription</stp>
        <stp/>
        <stp>T</stp>
        <tr r="B28" s="1"/>
      </tp>
      <tp t="s">
        <v>American Tower Corp ClA</v>
        <stp/>
        <stp>ContractData</stp>
        <stp>S.AMT</stp>
        <stp>LongDescription</stp>
        <stp/>
        <stp>T</stp>
        <tr r="B10" s="1"/>
      </tp>
      <tp t="s">
        <v>ADV MICRO DEVICES</v>
        <stp/>
        <stp>ContractData</stp>
        <stp>S.AMD</stp>
        <stp>LongDescription</stp>
        <stp/>
        <stp>T</stp>
        <tr r="R6" s="2"/>
        <tr r="I39" s="2"/>
        <tr r="B8" s="1"/>
      </tp>
      <tp t="s">
        <v>Accenture PLC Ireland</v>
        <stp/>
        <stp>ContractData</stp>
        <stp>S.ACN</stp>
        <stp>LongDescription</stp>
        <stp/>
        <stp>T</stp>
        <tr r="R23" s="2"/>
        <tr r="M4" s="2"/>
        <tr r="C33" s="2"/>
        <tr r="H4" s="2"/>
        <tr r="C4" s="2"/>
        <tr r="B5" s="1"/>
      </tp>
      <tp t="s">
        <v>Abbott Laboratories</v>
        <stp/>
        <stp>ContractData</stp>
        <stp>S.ABT</stp>
        <stp>LongDescription</stp>
        <stp/>
        <stp>T</stp>
        <tr r="B4" s="1"/>
      </tp>
      <tp t="s">
        <v>American Express Co</v>
        <stp/>
        <stp>ContractData</stp>
        <stp>S.AXP</stp>
        <stp>LongDescription</stp>
        <stp/>
        <stp>T</stp>
        <tr r="B13" s="1"/>
      </tp>
      <tp t="s">
        <v>ExxonMobil Holdings Corporation</v>
        <stp/>
        <stp>ContractData</stp>
        <stp>S.XOM</stp>
        <stp>LongDescription</stp>
        <stp/>
        <stp>T</stp>
        <tr r="B102" s="1"/>
      </tp>
      <tp>
        <v>0.63991698374264516</v>
        <stp/>
        <stp>StudyData</stp>
        <stp>S.MDLZ</stp>
        <stp>PCB</stp>
        <stp>BaseType=Index,Index=1</stp>
        <stp>Close</stp>
        <stp>Q</stp>
        <stp>0</stp>
        <stp>all</stp>
        <stp/>
        <stp/>
        <stp/>
        <stp>T</stp>
        <tr r="K62" s="1"/>
      </tp>
      <tp>
        <v>-3.4190871369294644</v>
        <stp/>
        <stp>StudyData</stp>
        <stp>S.MDLZ</stp>
        <stp>PCB</stp>
        <stp>BaseType=Index,Index=1</stp>
        <stp>Close</stp>
        <stp>W</stp>
        <stp>0</stp>
        <stp>all</stp>
        <stp/>
        <stp/>
        <stp/>
        <stp>T</stp>
        <tr r="I62" s="1"/>
      </tp>
      <tp>
        <v>8.0995727289615456</v>
        <stp/>
        <stp>StudyData</stp>
        <stp>S.MDLZ</stp>
        <stp>PCB</stp>
        <stp>BaseType=Index,Index=1</stp>
        <stp>Close</stp>
        <stp>A</stp>
        <stp>0</stp>
        <stp>all</stp>
        <stp/>
        <stp/>
        <stp/>
        <stp>T</stp>
        <tr r="L62" s="1"/>
      </tp>
      <tp>
        <v>0.63991698374264516</v>
        <stp/>
        <stp>StudyData</stp>
        <stp>S.MDLZ</stp>
        <stp>PCB</stp>
        <stp>BaseType=Index,Index=1</stp>
        <stp>Close</stp>
        <stp>M</stp>
        <stp>0</stp>
        <stp>all</stp>
        <stp/>
        <stp/>
        <stp/>
        <stp>T</stp>
        <tr r="J62" s="1"/>
      </tp>
      <tp t="s">
        <v>WALMART INC CMN</v>
        <stp/>
        <stp>ContractData</stp>
        <stp>S.WMT</stp>
        <stp>LongDescription</stp>
        <stp/>
        <stp>T</stp>
        <tr r="B101" s="1"/>
      </tp>
      <tp t="s">
        <v>Wells Fargo &amp; Co New</v>
        <stp/>
        <stp>ContractData</stp>
        <stp>S.WFC</stp>
        <stp>LongDescription</stp>
        <stp/>
        <stp>T</stp>
        <tr r="B100" s="1"/>
      </tp>
      <tp t="s">
        <v>Thermo Electron Corp</v>
        <stp/>
        <stp>ContractData</stp>
        <stp>S.TMO</stp>
        <stp>LongDescription</stp>
        <stp/>
        <stp>T</stp>
        <tr r="M22" s="2"/>
        <tr r="H22" s="2"/>
        <tr r="B89" s="1"/>
      </tp>
      <tp t="s">
        <v>TEXAS INSTRUMENTS</v>
        <stp/>
        <stp>ContractData</stp>
        <stp>S.TXN</stp>
        <stp>LongDescription</stp>
        <stp/>
        <stp>T</stp>
        <tr r="O30" s="2"/>
        <tr r="I30" s="2"/>
        <tr r="R11" s="2"/>
        <tr r="M7" s="2"/>
        <tr r="H7" s="2"/>
        <tr r="C8" s="2"/>
        <tr r="B92" s="1"/>
      </tp>
      <tp t="s">
        <v>Union Pacific Corp</v>
        <stp/>
        <stp>ContractData</stp>
        <stp>S.UNP</stp>
        <stp>LongDescription</stp>
        <stp/>
        <stp>T</stp>
        <tr r="I35" s="2"/>
        <tr r="B95" s="1"/>
      </tp>
      <tp t="s">
        <v>United Health Group Inc</v>
        <stp/>
        <stp>ContractData</stp>
        <stp>S.UNH</stp>
        <stp>LongDescription</stp>
        <stp/>
        <stp>T</stp>
        <tr r="B94" s="1"/>
      </tp>
      <tp t="s">
        <v>United Parcel Svc</v>
        <stp/>
        <stp>ContractData</stp>
        <stp>S.UPS</stp>
        <stp>LongDescription</stp>
        <stp/>
        <stp>T</stp>
        <tr r="B96" s="1"/>
      </tp>
      <tp t="s">
        <v>U S Bancorp</v>
        <stp/>
        <stp>ContractData</stp>
        <stp>S.USB</stp>
        <stp>LongDescription</stp>
        <stp/>
        <stp>T</stp>
        <tr r="B97" s="1"/>
      </tp>
      <tp t="s">
        <v>RTX Corporation</v>
        <stp/>
        <stp>ContractData</stp>
        <stp>S.RTX</stp>
        <stp>LongDescription</stp>
        <stp/>
        <stp>T</stp>
        <tr r="B83" s="1"/>
      </tp>
      <tp>
        <v>108.75571428569999</v>
        <stp/>
        <stp>StudyData</stp>
        <stp>S.CSCO</stp>
        <stp>MA</stp>
        <stp>InputChoice=Close,MAType=Sim,Period=21</stp>
        <stp>MA</stp>
        <stp>D</stp>
        <stp/>
        <stp>all</stp>
        <stp/>
        <stp/>
        <stp/>
        <stp>T</stp>
        <tr r="P29" s="1"/>
      </tp>
      <tp t="s">
        <v>Simon Property Grp</v>
        <stp/>
        <stp>ContractData</stp>
        <stp>S.SPG</stp>
        <stp>LongDescription</stp>
        <stp/>
        <stp>T</stp>
        <tr r="B87" s="1"/>
      </tp>
      <tp t="s">
        <v>PepsiCo Inc</v>
        <stp/>
        <stp>ContractData</stp>
        <stp>S.PEP</stp>
        <stp>LongDescription</stp>
        <stp/>
        <stp>T</stp>
        <tr r="B77" s="1"/>
      </tp>
      <tp t="s">
        <v>Pfizer Inc</v>
        <stp/>
        <stp>ContractData</stp>
        <stp>S.PFE</stp>
        <stp>LongDescription</stp>
        <stp/>
        <stp>T</stp>
        <tr r="M25" s="2"/>
        <tr r="H25" s="2"/>
        <tr r="B78" s="1"/>
      </tp>
      <tp>
        <v>146.36714285709999</v>
        <stp/>
        <stp>StudyData</stp>
        <stp>S.ORCL</stp>
        <stp>MA</stp>
        <stp>InputChoice=Close,MAType=Sim,Period=21</stp>
        <stp>MA</stp>
        <stp>D</stp>
        <stp/>
        <stp>all</stp>
        <stp/>
        <stp/>
        <stp/>
        <stp>T</stp>
        <tr r="P75" s="1"/>
      </tp>
      <tp>
        <v>5.0490476190000004</v>
        <stp/>
        <stp>StudyData</stp>
        <stp>ATR(S.JNJ,MAType:=Sim,Period:=21)</stp>
        <stp>Bar</stp>
        <stp/>
        <stp>Close</stp>
        <stp>D</stp>
        <stp/>
        <stp/>
        <stp/>
        <stp/>
        <stp/>
        <stp>T</stp>
        <tr r="O52" s="1"/>
      </tp>
      <tp>
        <v>6.890952381</v>
        <stp/>
        <stp>StudyData</stp>
        <stp>ATR(S.JPM,MAType:=Sim,Period:=21)</stp>
        <stp>Bar</stp>
        <stp/>
        <stp>Close</stp>
        <stp>D</stp>
        <stp/>
        <stp/>
        <stp/>
        <stp/>
        <stp/>
        <stp>T</stp>
        <tr r="O53" s="1"/>
      </tp>
      <tp>
        <v>7.1219047618999998</v>
        <stp/>
        <stp>StudyData</stp>
        <stp>ATR(S.IBM,MAType:=Sim,Period:=21)</stp>
        <stp>Bar</stp>
        <stp/>
        <stp>Close</stp>
        <stp>D</stp>
        <stp/>
        <stp/>
        <stp/>
        <stp/>
        <stp/>
        <stp>T</stp>
        <tr r="O48" s="1"/>
      </tp>
      <tp>
        <v>2.1941813385</v>
        <stp/>
        <stp>StudyData</stp>
        <stp>S.UBER</stp>
        <stp>StdDev</stp>
        <stp>InputChoice=Close,Period1=21</stp>
        <stp>STDDEV</stp>
        <stp>D</stp>
        <stp/>
        <stp>all</stp>
        <stp/>
        <stp/>
        <stp/>
        <stp>T</stp>
        <tr r="Q93" s="1"/>
      </tp>
      <tp>
        <v>0.79821200510855683</v>
        <stp/>
        <stp>StudyData</stp>
        <stp>S.SBUX</stp>
        <stp>PCB</stp>
        <stp>BaseType=Index,Index=1</stp>
        <stp>Close</stp>
        <stp>M</stp>
        <stp>0</stp>
        <stp>all</stp>
        <stp/>
        <stp/>
        <stp/>
        <stp>T</stp>
        <tr r="J84" s="1"/>
      </tp>
      <tp>
        <v>12.468827930174562</v>
        <stp/>
        <stp>StudyData</stp>
        <stp>S.SBUX</stp>
        <stp>PCB</stp>
        <stp>BaseType=Index,Index=1</stp>
        <stp>Close</stp>
        <stp>A</stp>
        <stp>0</stp>
        <stp>all</stp>
        <stp/>
        <stp/>
        <stp/>
        <stp>T</stp>
        <tr r="L84" s="1"/>
      </tp>
      <tp>
        <v>0.79821200510855683</v>
        <stp/>
        <stp>StudyData</stp>
        <stp>S.SBUX</stp>
        <stp>PCB</stp>
        <stp>BaseType=Index,Index=1</stp>
        <stp>Close</stp>
        <stp>Q</stp>
        <stp>0</stp>
        <stp>all</stp>
        <stp/>
        <stp/>
        <stp/>
        <stp>T</stp>
        <tr r="K84" s="1"/>
      </tp>
      <tp>
        <v>-0.15812776723591765</v>
        <stp/>
        <stp>StudyData</stp>
        <stp>S.SBUX</stp>
        <stp>PCB</stp>
        <stp>BaseType=Index,Index=1</stp>
        <stp>Close</stp>
        <stp>W</stp>
        <stp>0</stp>
        <stp>all</stp>
        <stp/>
        <stp/>
        <stp/>
        <stp>T</stp>
        <tr r="I84" s="1"/>
      </tp>
      <tp>
        <v>467.39571428570002</v>
        <stp/>
        <stp>StudyData</stp>
        <stp>S.AMAT</stp>
        <stp>MA</stp>
        <stp>InputChoice=Close,MAType=Sim,Period=21</stp>
        <stp>MA</stp>
        <stp>D</stp>
        <stp/>
        <stp>all</stp>
        <stp/>
        <stp/>
        <stp/>
        <stp>T</stp>
        <tr r="P7" s="1"/>
      </tp>
      <tp>
        <v>10.240791853050357</v>
        <stp/>
        <stp>StudyData</stp>
        <stp>S.LRCX</stp>
        <stp>PCB</stp>
        <stp>BaseType=Index,Index=1</stp>
        <stp>Close</stp>
        <stp>W</stp>
        <stp>0</stp>
        <stp>all</stp>
        <stp/>
        <stp/>
        <stp/>
        <stp>T</stp>
        <tr r="I59" s="1"/>
      </tp>
      <tp>
        <v>5.7776018994855622</v>
        <stp/>
        <stp>StudyData</stp>
        <stp>S.LRCX</stp>
        <stp>PCB</stp>
        <stp>BaseType=Index,Index=1</stp>
        <stp>Close</stp>
        <stp>Q</stp>
        <stp>0</stp>
        <stp>all</stp>
        <stp/>
        <stp/>
        <stp/>
        <stp>T</stp>
        <tr r="K59" s="1"/>
      </tp>
      <tp>
        <v>5.7776018994855622</v>
        <stp/>
        <stp>StudyData</stp>
        <stp>S.LRCX</stp>
        <stp>PCB</stp>
        <stp>BaseType=Index,Index=1</stp>
        <stp>Close</stp>
        <stp>M</stp>
        <stp>0</stp>
        <stp>all</stp>
        <stp/>
        <stp/>
        <stp/>
        <stp>T</stp>
        <tr r="J59" s="1"/>
      </tp>
      <tp>
        <v>102.99684542586752</v>
        <stp/>
        <stp>StudyData</stp>
        <stp>S.LRCX</stp>
        <stp>PCB</stp>
        <stp>BaseType=Index,Index=1</stp>
        <stp>Close</stp>
        <stp>A</stp>
        <stp>0</stp>
        <stp>all</stp>
        <stp/>
        <stp/>
        <stp/>
        <stp>T</stp>
        <tr r="L59" s="1"/>
      </tp>
      <tp>
        <v>-3.621730382293757</v>
        <stp/>
        <stp>StudyData</stp>
        <stp>S.NFLX</stp>
        <stp>PCB</stp>
        <stp>BaseType=Index,Index=1</stp>
        <stp>Close</stp>
        <stp>Q</stp>
        <stp>0</stp>
        <stp>all</stp>
        <stp/>
        <stp/>
        <stp/>
        <stp>T</stp>
        <tr r="K72" s="1"/>
      </tp>
      <tp>
        <v>-5.7351700871520919</v>
        <stp/>
        <stp>StudyData</stp>
        <stp>S.NFLX</stp>
        <stp>PCB</stp>
        <stp>BaseType=Index,Index=1</stp>
        <stp>Close</stp>
        <stp>W</stp>
        <stp>0</stp>
        <stp>all</stp>
        <stp/>
        <stp/>
        <stp/>
        <stp>T</stp>
        <tr r="I72" s="1"/>
      </tp>
      <tp>
        <v>-28.476962457337887</v>
        <stp/>
        <stp>StudyData</stp>
        <stp>S.NFLX</stp>
        <stp>PCB</stp>
        <stp>BaseType=Index,Index=1</stp>
        <stp>Close</stp>
        <stp>A</stp>
        <stp>0</stp>
        <stp>all</stp>
        <stp/>
        <stp/>
        <stp/>
        <stp>T</stp>
        <tr r="L72" s="1"/>
      </tp>
      <tp>
        <v>-3.621730382293757</v>
        <stp/>
        <stp>StudyData</stp>
        <stp>S.NFLX</stp>
        <stp>PCB</stp>
        <stp>BaseType=Index,Index=1</stp>
        <stp>Close</stp>
        <stp>M</stp>
        <stp>0</stp>
        <stp>all</stp>
        <stp/>
        <stp/>
        <stp/>
        <stp>T</stp>
        <tr r="J72" s="1"/>
      </tp>
      <tp>
        <v>8.4126817938999991</v>
        <stp/>
        <stp>StudyData</stp>
        <stp>S.TMUS</stp>
        <stp>StdDev</stp>
        <stp>InputChoice=Close,Period1=21</stp>
        <stp>STDDEV</stp>
        <stp>D</stp>
        <stp/>
        <stp>all</stp>
        <stp/>
        <stp/>
        <stp/>
        <stp>T</stp>
        <tr r="Q90" s="1"/>
      </tp>
      <tp>
        <v>8.8005093647999999</v>
        <stp/>
        <stp>StudyData</stp>
        <stp>S.TSLA</stp>
        <stp>StdDev</stp>
        <stp>InputChoice=Close,Period1=21</stp>
        <stp>STDDEV</stp>
        <stp>D</stp>
        <stp/>
        <stp>all</stp>
        <stp/>
        <stp/>
        <stp/>
        <stp>T</stp>
        <tr r="Q91" s="1"/>
      </tp>
      <tp>
        <v>502.0742857143</v>
        <stp/>
        <stp>StudyData</stp>
        <stp>S.MSFT</stp>
        <stp>MA</stp>
        <stp>InputChoice=Close,MAType=Sim,Period=21</stp>
        <stp>MA</stp>
        <stp>D</stp>
        <stp/>
        <stp>all</stp>
        <stp/>
        <stp/>
        <stp/>
        <stp>T</stp>
        <tr r="P69" s="1"/>
      </tp>
      <tp>
        <v>3.8066666667</v>
        <stp/>
        <stp>StudyData</stp>
        <stp>ATR(S.OEF,MAType:=Sim,Period:=21)</stp>
        <stp>Bar</stp>
        <stp/>
        <stp>Close</stp>
        <stp>D</stp>
        <stp/>
        <stp/>
        <stp/>
        <stp/>
        <stp/>
        <stp>T</stp>
        <tr r="Y15" s="2"/>
      </tp>
      <tp>
        <v>3.3580057655000002</v>
        <stp/>
        <stp>StudyData</stp>
        <stp>S.SBUX</stp>
        <stp>StdDev</stp>
        <stp>InputChoice=Close,Period1=21</stp>
        <stp>STDDEV</stp>
        <stp>D</stp>
        <stp/>
        <stp>all</stp>
        <stp/>
        <stp/>
        <stp/>
        <stp>T</stp>
        <tr r="Q84" s="1"/>
      </tp>
      <tp>
        <v>4.3410732552000004</v>
        <stp/>
        <stp>StudyData</stp>
        <stp>S.SCHW</stp>
        <stp>StdDev</stp>
        <stp>InputChoice=Close,Period1=21</stp>
        <stp>STDDEV</stp>
        <stp>D</stp>
        <stp/>
        <stp>all</stp>
        <stp/>
        <stp/>
        <stp/>
        <stp>T</stp>
        <tr r="Q85" s="1"/>
      </tp>
      <tp>
        <v>401.34619047619998</v>
        <stp/>
        <stp>StudyData</stp>
        <stp>S.AMGN</stp>
        <stp>MA</stp>
        <stp>InputChoice=Close,MAType=Sim,Period=21</stp>
        <stp>MA</stp>
        <stp>D</stp>
        <stp/>
        <stp>all</stp>
        <stp/>
        <stp/>
        <stp/>
        <stp>T</stp>
        <tr r="P9" s="1"/>
      </tp>
      <tp>
        <v>354.24857142859997</v>
        <stp/>
        <stp>StudyData</stp>
        <stp>S.AVGO</stp>
        <stp>MA</stp>
        <stp>InputChoice=Close,MAType=Sim,Period=21</stp>
        <stp>MA</stp>
        <stp>D</stp>
        <stp/>
        <stp>all</stp>
        <stp/>
        <stp/>
        <stp/>
        <stp>T</stp>
        <tr r="P12" s="1"/>
      </tp>
      <tp>
        <v>1.2766666667</v>
        <stp/>
        <stp>StudyData</stp>
        <stp>ATR(S.NEE,MAType:=Sim,Period:=21)</stp>
        <stp>Bar</stp>
        <stp/>
        <stp>Close</stp>
        <stp>D</stp>
        <stp/>
        <stp/>
        <stp/>
        <stp/>
        <stp/>
        <stp>T</stp>
        <tr r="O71" s="1"/>
      </tp>
      <tp>
        <v>6.0428571429</v>
        <stp/>
        <stp>StudyData</stp>
        <stp>ATR(S.NOW,MAType:=Sim,Period:=21)</stp>
        <stp>Bar</stp>
        <stp/>
        <stp>Close</stp>
        <stp>D</stp>
        <stp/>
        <stp/>
        <stp/>
        <stp/>
        <stp/>
        <stp>T</stp>
        <tr r="O73" s="1"/>
      </tp>
      <tp>
        <v>1.0013270599589796</v>
        <stp/>
        <stp>StudyData</stp>
        <stp>S.SO</stp>
        <stp>PCB</stp>
        <stp>BaseType=Index,Index=1</stp>
        <stp>Close</stp>
        <stp>M</stp>
        <stp>0</stp>
        <stp>all</stp>
        <stp/>
        <stp/>
        <stp/>
        <stp>T</stp>
        <tr r="J86" s="1"/>
      </tp>
      <tp>
        <v>-2.4598565083703412</v>
        <stp/>
        <stp>StudyData</stp>
        <stp>S.KO</stp>
        <stp>PCB</stp>
        <stp>BaseType=Index,Index=1</stp>
        <stp>Close</stp>
        <stp>W</stp>
        <stp>0</stp>
        <stp>all</stp>
        <stp/>
        <stp/>
        <stp/>
        <stp>T</stp>
        <tr r="I54" s="1"/>
      </tp>
      <tp>
        <v>1.4850014850001344E-2</v>
        <stp/>
        <stp>StudyData</stp>
        <stp>S.MO</stp>
        <stp>PCB</stp>
        <stp>BaseType=Index,Index=1</stp>
        <stp>Close</stp>
        <stp>Q</stp>
        <stp>0</stp>
        <stp>all</stp>
        <stp/>
        <stp/>
        <stp/>
        <stp>T</stp>
        <tr r="K66" s="1"/>
      </tp>
      <tp>
        <v>-0.49953531598512158</v>
        <stp/>
        <stp>StudyData</stp>
        <stp>S.KO</stp>
        <stp>PCB</stp>
        <stp>BaseType=Index,Index=1</stp>
        <stp>Close</stp>
        <stp>Q</stp>
        <stp>0</stp>
        <stp>all</stp>
        <stp/>
        <stp/>
        <stp/>
        <stp>T</stp>
        <tr r="K54" s="1"/>
      </tp>
      <tp>
        <v>-2.1360069747166706</v>
        <stp/>
        <stp>StudyData</stp>
        <stp>S.MO</stp>
        <stp>PCB</stp>
        <stp>BaseType=Index,Index=1</stp>
        <stp>Close</stp>
        <stp>W</stp>
        <stp>0</stp>
        <stp>all</stp>
        <stp/>
        <stp/>
        <stp/>
        <stp>T</stp>
        <tr r="I66" s="1"/>
      </tp>
      <tp>
        <v>-3.9908256880733992</v>
        <stp/>
        <stp>StudyData</stp>
        <stp>S.SO</stp>
        <stp>PCB</stp>
        <stp>BaseType=Index,Index=1</stp>
        <stp>Close</stp>
        <stp>A</stp>
        <stp>0</stp>
        <stp>all</stp>
        <stp/>
        <stp/>
        <stp/>
        <stp>T</stp>
        <tr r="L86" s="1"/>
      </tp>
      <tp>
        <v>16.805411030176881</v>
        <stp/>
        <stp>StudyData</stp>
        <stp>S.MO</stp>
        <stp>PCB</stp>
        <stp>BaseType=Index,Index=1</stp>
        <stp>Close</stp>
        <stp>A</stp>
        <stp>0</stp>
        <stp>all</stp>
        <stp/>
        <stp/>
        <stp/>
        <stp>T</stp>
        <tr r="L66" s="1"/>
      </tp>
      <tp>
        <v>22.514661707910186</v>
        <stp/>
        <stp>StudyData</stp>
        <stp>S.KO</stp>
        <stp>PCB</stp>
        <stp>BaseType=Index,Index=1</stp>
        <stp>Close</stp>
        <stp>A</stp>
        <stp>0</stp>
        <stp>all</stp>
        <stp/>
        <stp/>
        <stp/>
        <stp>T</stp>
        <tr r="L54" s="1"/>
      </tp>
      <tp>
        <v>-0.49953531598512158</v>
        <stp/>
        <stp>StudyData</stp>
        <stp>S.KO</stp>
        <stp>PCB</stp>
        <stp>BaseType=Index,Index=1</stp>
        <stp>Close</stp>
        <stp>M</stp>
        <stp>0</stp>
        <stp>all</stp>
        <stp/>
        <stp/>
        <stp/>
        <stp>T</stp>
        <tr r="J54" s="1"/>
      </tp>
      <tp>
        <v>1.0135135135135178</v>
        <stp/>
        <stp>StudyData</stp>
        <stp>S.SO</stp>
        <stp>PCB</stp>
        <stp>BaseType=Index,Index=1</stp>
        <stp>Close</stp>
        <stp>W</stp>
        <stp>0</stp>
        <stp>all</stp>
        <stp/>
        <stp/>
        <stp/>
        <stp>T</stp>
        <tr r="I86" s="1"/>
      </tp>
      <tp>
        <v>1.0013270599589796</v>
        <stp/>
        <stp>StudyData</stp>
        <stp>S.SO</stp>
        <stp>PCB</stp>
        <stp>BaseType=Index,Index=1</stp>
        <stp>Close</stp>
        <stp>Q</stp>
        <stp>0</stp>
        <stp>all</stp>
        <stp/>
        <stp/>
        <stp/>
        <stp>T</stp>
        <tr r="K86" s="1"/>
      </tp>
      <tp>
        <v>1.4850014850001344E-2</v>
        <stp/>
        <stp>StudyData</stp>
        <stp>S.MO</stp>
        <stp>PCB</stp>
        <stp>BaseType=Index,Index=1</stp>
        <stp>Close</stp>
        <stp>M</stp>
        <stp>0</stp>
        <stp>all</stp>
        <stp/>
        <stp/>
        <stp/>
        <stp>T</stp>
        <tr r="J66" s="1"/>
      </tp>
      <tp>
        <v>224.0080952381</v>
        <stp/>
        <stp>StudyData</stp>
        <stp>S.NVDA</stp>
        <stp>MA</stp>
        <stp>InputChoice=Close,MAType=Sim,Period=21</stp>
        <stp>MA</stp>
        <stp>D</stp>
        <stp/>
        <stp>all</stp>
        <stp/>
        <stp/>
        <stp/>
        <stp>T</stp>
        <tr r="P74" s="1"/>
      </tp>
      <tp>
        <v>4.4433333333</v>
        <stp/>
        <stp>StudyData</stp>
        <stp>ATR(S.MCD,MAType:=Sim,Period:=21)</stp>
        <stp>Bar</stp>
        <stp/>
        <stp>Close</stp>
        <stp>D</stp>
        <stp/>
        <stp/>
        <stp/>
        <stp/>
        <stp/>
        <stp>T</stp>
        <tr r="O61" s="1"/>
      </tp>
      <tp>
        <v>2.0747619047999999</v>
        <stp/>
        <stp>StudyData</stp>
        <stp>ATR(S.MDT,MAType:=Sim,Period:=21)</stp>
        <stp>Bar</stp>
        <stp/>
        <stp>Close</stp>
        <stp>D</stp>
        <stp/>
        <stp/>
        <stp/>
        <stp/>
        <stp/>
        <stp>T</stp>
        <tr r="O63" s="1"/>
      </tp>
      <tp>
        <v>3.4528571429000001</v>
        <stp/>
        <stp>StudyData</stp>
        <stp>ATR(S.MMM,MAType:=Sim,Period:=21)</stp>
        <stp>Bar</stp>
        <stp/>
        <stp>Close</stp>
        <stp>D</stp>
        <stp/>
        <stp/>
        <stp/>
        <stp/>
        <stp/>
        <stp>T</stp>
        <tr r="O65" s="1"/>
      </tp>
      <tp>
        <v>3.1957142856999998</v>
        <stp/>
        <stp>StudyData</stp>
        <stp>ATR(S.MRK,MAType:=Sim,Period:=21)</stp>
        <stp>Bar</stp>
        <stp/>
        <stp>Close</stp>
        <stp>D</stp>
        <stp/>
        <stp/>
        <stp/>
        <stp/>
        <stp/>
        <stp>T</stp>
        <tr r="O67" s="1"/>
      </tp>
      <tp>
        <v>-2.0915640250987648</v>
        <stp/>
        <stp>StudyData</stp>
        <stp>S.CL</stp>
        <stp>PCB</stp>
        <stp>BaseType=Index,Index=1</stp>
        <stp>Close</stp>
        <stp>W</stp>
        <stp>0</stp>
        <stp>all</stp>
        <stp/>
        <stp/>
        <stp/>
        <stp>T</stp>
        <tr r="I23" s="1"/>
      </tp>
      <tp>
        <v>-1.24238162212846</v>
        <stp/>
        <stp>StudyData</stp>
        <stp>S.CL</stp>
        <stp>PCB</stp>
        <stp>BaseType=Index,Index=1</stp>
        <stp>Close</stp>
        <stp>Q</stp>
        <stp>0</stp>
        <stp>all</stp>
        <stp/>
        <stp/>
        <stp/>
        <stp>T</stp>
        <tr r="K23" s="1"/>
      </tp>
      <tp>
        <v>-1.24238162212846</v>
        <stp/>
        <stp>StudyData</stp>
        <stp>S.CL</stp>
        <stp>PCB</stp>
        <stp>BaseType=Index,Index=1</stp>
        <stp>Close</stp>
        <stp>M</stp>
        <stp>0</stp>
        <stp>all</stp>
        <stp/>
        <stp/>
        <stp/>
        <stp>T</stp>
        <tr r="J23" s="1"/>
      </tp>
      <tp>
        <v>6.631232599341951</v>
        <stp/>
        <stp>StudyData</stp>
        <stp>S.CL</stp>
        <stp>PCB</stp>
        <stp>BaseType=Index,Index=1</stp>
        <stp>Close</stp>
        <stp>A</stp>
        <stp>0</stp>
        <stp>all</stp>
        <stp/>
        <stp/>
        <stp/>
        <stp>T</stp>
        <tr r="L23" s="1"/>
      </tp>
      <tp>
        <v>8.9879684001999998</v>
        <stp/>
        <stp>StudyData</stp>
        <stp>S.QCOM</stp>
        <stp>StdDev</stp>
        <stp>InputChoice=Close,Period1=21</stp>
        <stp>STDDEV</stp>
        <stp>D</stp>
        <stp/>
        <stp>all</stp>
        <stp/>
        <stp/>
        <stp/>
        <stp>T</stp>
        <tr r="Q82" s="1"/>
      </tp>
      <tp>
        <v>70.836666666699998</v>
        <stp/>
        <stp>StudyData</stp>
        <stp>S.UBER</stp>
        <stp>MA</stp>
        <stp>InputChoice=Close,MAType=Sim,Period=21</stp>
        <stp>MA</stp>
        <stp>D</stp>
        <stp/>
        <stp>all</stp>
        <stp/>
        <stp/>
        <stp/>
        <stp>T</stp>
        <tr r="P93" s="1"/>
      </tp>
      <tp>
        <v>7.9014285714000003</v>
        <stp/>
        <stp>StudyData</stp>
        <stp>ATR(S.LIN,MAType:=Sim,Period:=21)</stp>
        <stp>Bar</stp>
        <stp/>
        <stp>Close</stp>
        <stp>D</stp>
        <stp/>
        <stp/>
        <stp/>
        <stp/>
        <stp/>
        <stp>T</stp>
        <tr r="L33" s="2"/>
        <tr r="O55" s="1"/>
      </tp>
      <tp>
        <v>11.4838095238</v>
        <stp/>
        <stp>StudyData</stp>
        <stp>ATR(S.LMT,MAType:=Sim,Period:=21)</stp>
        <stp>Bar</stp>
        <stp/>
        <stp>Close</stp>
        <stp>D</stp>
        <stp/>
        <stp/>
        <stp/>
        <stp/>
        <stp/>
        <stp>T</stp>
        <tr r="O57" s="1"/>
      </tp>
      <tp>
        <v>29.4028571429</v>
        <stp/>
        <stp>StudyData</stp>
        <stp>ATR(S.LLY,MAType:=Sim,Period:=21)</stp>
        <stp>Bar</stp>
        <stp/>
        <stp>Close</stp>
        <stp>D</stp>
        <stp/>
        <stp/>
        <stp/>
        <stp/>
        <stp/>
        <stp>T</stp>
        <tr r="O56" s="1"/>
      </tp>
      <tp>
        <v>4.2461904761999998</v>
        <stp/>
        <stp>StudyData</stp>
        <stp>ATR(S.LOW,MAType:=Sim,Period:=21)</stp>
        <stp>Bar</stp>
        <stp/>
        <stp>Close</stp>
        <stp>D</stp>
        <stp/>
        <stp/>
        <stp/>
        <stp/>
        <stp/>
        <stp>T</stp>
        <tr r="O58" s="1"/>
      </tp>
      <tp>
        <v>-1.7608217168011664</v>
        <stp/>
        <stp>StudyData</stp>
        <stp>S.PM</stp>
        <stp>PCB</stp>
        <stp>BaseType=Index,Index=1</stp>
        <stp>Close</stp>
        <stp>M</stp>
        <stp>0</stp>
        <stp>all</stp>
        <stp/>
        <stp/>
        <stp/>
        <stp>T</stp>
        <tr r="J81" s="1"/>
      </tp>
      <tp>
        <v>1.6493506493506442</v>
        <stp/>
        <stp>StudyData</stp>
        <stp>S.GM</stp>
        <stp>PCB</stp>
        <stp>BaseType=Index,Index=1</stp>
        <stp>Close</stp>
        <stp>Q</stp>
        <stp>0</stp>
        <stp>all</stp>
        <stp/>
        <stp/>
        <stp/>
        <stp>T</stp>
        <tr r="K42" s="1"/>
      </tp>
      <tp>
        <v>16.870324189526187</v>
        <stp/>
        <stp>StudyData</stp>
        <stp>S.PM</stp>
        <stp>PCB</stp>
        <stp>BaseType=Index,Index=1</stp>
        <stp>Close</stp>
        <stp>A</stp>
        <stp>0</stp>
        <stp>all</stp>
        <stp/>
        <stp/>
        <stp/>
        <stp>T</stp>
        <tr r="L81" s="1"/>
      </tp>
      <tp>
        <v>-5.2765339465085317</v>
        <stp/>
        <stp>StudyData</stp>
        <stp>S.GM</stp>
        <stp>PCB</stp>
        <stp>BaseType=Index,Index=1</stp>
        <stp>Close</stp>
        <stp>W</stp>
        <stp>0</stp>
        <stp>all</stp>
        <stp/>
        <stp/>
        <stp/>
        <stp>T</stp>
        <tr r="I42" s="1"/>
      </tp>
      <tp>
        <v>1.6493506493506442</v>
        <stp/>
        <stp>StudyData</stp>
        <stp>S.GM</stp>
        <stp>PCB</stp>
        <stp>BaseType=Index,Index=1</stp>
        <stp>Close</stp>
        <stp>M</stp>
        <stp>0</stp>
        <stp>all</stp>
        <stp/>
        <stp/>
        <stp/>
        <stp>T</stp>
        <tr r="J42" s="1"/>
      </tp>
      <tp>
        <v>-1.5854682906341777</v>
        <stp/>
        <stp>StudyData</stp>
        <stp>S.PM</stp>
        <stp>PCB</stp>
        <stp>BaseType=Index,Index=1</stp>
        <stp>Close</stp>
        <stp>W</stp>
        <stp>0</stp>
        <stp>all</stp>
        <stp/>
        <stp/>
        <stp/>
        <stp>T</stp>
        <tr r="I81" s="1"/>
      </tp>
      <tp>
        <v>-3.7506148548942582</v>
        <stp/>
        <stp>StudyData</stp>
        <stp>S.GM</stp>
        <stp>PCB</stp>
        <stp>BaseType=Index,Index=1</stp>
        <stp>Close</stp>
        <stp>A</stp>
        <stp>0</stp>
        <stp>all</stp>
        <stp/>
        <stp/>
        <stp/>
        <stp>T</stp>
        <tr r="L42" s="1"/>
      </tp>
      <tp>
        <v>-1.7608217168011664</v>
        <stp/>
        <stp>StudyData</stp>
        <stp>S.PM</stp>
        <stp>PCB</stp>
        <stp>BaseType=Index,Index=1</stp>
        <stp>Close</stp>
        <stp>Q</stp>
        <stp>0</stp>
        <stp>all</stp>
        <stp/>
        <stp/>
        <stp/>
        <stp>T</stp>
        <tr r="K81" s="1"/>
      </tp>
      <tp>
        <v>24.028196512899999</v>
        <stp/>
        <stp>StudyData</stp>
        <stp>S.PANW</stp>
        <stp>StdDev</stp>
        <stp>InputChoice=Close,Period1=21</stp>
        <stp>STDDEV</stp>
        <stp>D</stp>
        <stp/>
        <stp>all</stp>
        <stp/>
        <stp/>
        <stp/>
        <stp>T</stp>
        <tr r="Q76" s="1"/>
      </tp>
      <tp>
        <v>8.4861480835999998</v>
        <stp/>
        <stp>StudyData</stp>
        <stp>S.PLTR</stp>
        <stp>StdDev</stp>
        <stp>InputChoice=Close,Period1=21</stp>
        <stp>STDDEV</stp>
        <stp>D</stp>
        <stp/>
        <stp>all</stp>
        <stp/>
        <stp/>
        <stp/>
        <stp>T</stp>
        <tr r="Q80" s="1"/>
      </tp>
      <tp>
        <v>0.34338974736325867</v>
        <stp/>
        <stp>StudyData</stp>
        <stp>S.TMUS</stp>
        <stp>PCB</stp>
        <stp>BaseType=Index,Index=1</stp>
        <stp>Close</stp>
        <stp>M</stp>
        <stp>0</stp>
        <stp>all</stp>
        <stp/>
        <stp/>
        <stp/>
        <stp>T</stp>
        <tr r="J90" s="1"/>
      </tp>
      <tp>
        <v>-19.405043341213545</v>
        <stp/>
        <stp>StudyData</stp>
        <stp>S.TMUS</stp>
        <stp>PCB</stp>
        <stp>BaseType=Index,Index=1</stp>
        <stp>Close</stp>
        <stp>A</stp>
        <stp>0</stp>
        <stp>all</stp>
        <stp/>
        <stp/>
        <stp/>
        <stp>T</stp>
        <tr r="L90" s="1"/>
      </tp>
      <tp>
        <v>0.34338974736325867</v>
        <stp/>
        <stp>StudyData</stp>
        <stp>S.TMUS</stp>
        <stp>PCB</stp>
        <stp>BaseType=Index,Index=1</stp>
        <stp>Close</stp>
        <stp>Q</stp>
        <stp>0</stp>
        <stp>all</stp>
        <stp/>
        <stp/>
        <stp/>
        <stp>T</stp>
        <tr r="K90" s="1"/>
      </tp>
      <tp>
        <v>-1.0820286526023042</v>
        <stp/>
        <stp>StudyData</stp>
        <stp>S.TMUS</stp>
        <stp>PCB</stp>
        <stp>BaseType=Index,Index=1</stp>
        <stp>Close</stp>
        <stp>W</stp>
        <stp>0</stp>
        <stp>all</stp>
        <stp/>
        <stp/>
        <stp/>
        <stp>T</stp>
        <tr r="I90" s="1"/>
      </tp>
      <tp>
        <v>21.394761904799999</v>
        <stp/>
        <stp>StudyData</stp>
        <stp>ATR(S.CAT,MAType:=Sim,Period:=21)</stp>
        <stp>Bar</stp>
        <stp/>
        <stp>Close</stp>
        <stp>D</stp>
        <stp/>
        <stp/>
        <stp/>
        <stp/>
        <stp/>
        <stp>T</stp>
        <tr r="L37" s="2"/>
        <tr r="O22" s="1"/>
      </tp>
      <tp>
        <v>4.5747619047999999</v>
        <stp/>
        <stp>StudyData</stp>
        <stp>ATR(S.COF,MAType:=Sim,Period:=21)</stp>
        <stp>Bar</stp>
        <stp/>
        <stp>Close</stp>
        <stp>D</stp>
        <stp/>
        <stp/>
        <stp/>
        <stp/>
        <stp/>
        <stp>T</stp>
        <tr r="O25" s="1"/>
      </tp>
      <tp>
        <v>3.3376190476000001</v>
        <stp/>
        <stp>StudyData</stp>
        <stp>ATR(S.COP,MAType:=Sim,Period:=21)</stp>
        <stp>Bar</stp>
        <stp/>
        <stp>Close</stp>
        <stp>D</stp>
        <stp/>
        <stp/>
        <stp/>
        <stp/>
        <stp/>
        <stp>T</stp>
        <tr r="O26" s="1"/>
      </tp>
      <tp>
        <v>8.6290476189999996</v>
        <stp/>
        <stp>StudyData</stp>
        <stp>ATR(S.CRM,MAType:=Sim,Period:=21)</stp>
        <stp>Bar</stp>
        <stp/>
        <stp>Close</stp>
        <stp>D</stp>
        <stp/>
        <stp/>
        <stp/>
        <stp/>
        <stp/>
        <stp>T</stp>
        <tr r="O28" s="1"/>
      </tp>
      <tp>
        <v>2.2428571429000002</v>
        <stp/>
        <stp>StudyData</stp>
        <stp>ATR(S.CVS,MAType:=Sim,Period:=21)</stp>
        <stp>Bar</stp>
        <stp/>
        <stp>Close</stp>
        <stp>D</stp>
        <stp/>
        <stp/>
        <stp/>
        <stp/>
        <stp/>
        <stp>T</stp>
        <tr r="O30" s="1"/>
      </tp>
      <tp>
        <v>4.3209523809999997</v>
        <stp/>
        <stp>StudyData</stp>
        <stp>ATR(S.CVX,MAType:=Sim,Period:=21)</stp>
        <stp>Bar</stp>
        <stp/>
        <stp>Close</stp>
        <stp>D</stp>
        <stp/>
        <stp/>
        <stp/>
        <stp/>
        <stp/>
        <stp>T</stp>
        <tr r="O31" s="1"/>
      </tp>
      <tp>
        <v>-0.58385637133266044</v>
        <stp/>
        <stp>StudyData</stp>
        <stp>S.UBER</stp>
        <stp>PCB</stp>
        <stp>BaseType=Index,Index=1</stp>
        <stp>Close</stp>
        <stp>Q</stp>
        <stp>0</stp>
        <stp>all</stp>
        <stp/>
        <stp/>
        <stp/>
        <stp>T</stp>
        <tr r="K93" s="1"/>
      </tp>
      <tp>
        <v>-2.1689169778799267</v>
        <stp/>
        <stp>StudyData</stp>
        <stp>S.UBER</stp>
        <stp>PCB</stp>
        <stp>BaseType=Index,Index=1</stp>
        <stp>Close</stp>
        <stp>W</stp>
        <stp>0</stp>
        <stp>all</stp>
        <stp/>
        <stp/>
        <stp/>
        <stp>T</stp>
        <tr r="I93" s="1"/>
      </tp>
      <tp>
        <v>-0.58385637133266044</v>
        <stp/>
        <stp>StudyData</stp>
        <stp>S.UBER</stp>
        <stp>PCB</stp>
        <stp>BaseType=Index,Index=1</stp>
        <stp>Close</stp>
        <stp>M</stp>
        <stp>0</stp>
        <stp>all</stp>
        <stp/>
        <stp/>
        <stp/>
        <stp>T</stp>
        <tr r="J93" s="1"/>
      </tp>
      <tp>
        <v>-16.644229592461151</v>
        <stp/>
        <stp>StudyData</stp>
        <stp>S.UBER</stp>
        <stp>PCB</stp>
        <stp>BaseType=Index,Index=1</stp>
        <stp>Close</stp>
        <stp>A</stp>
        <stp>0</stp>
        <stp>all</stp>
        <stp/>
        <stp/>
        <stp/>
        <stp>T</stp>
        <tr r="L93" s="1"/>
      </tp>
      <tp>
        <v>0.90884790163057394</v>
        <stp/>
        <stp>StudyData</stp>
        <stp>S.PLTR</stp>
        <stp>PCB</stp>
        <stp>BaseType=Index,Index=1</stp>
        <stp>Close</stp>
        <stp>M</stp>
        <stp>0</stp>
        <stp>all</stp>
        <stp/>
        <stp/>
        <stp/>
        <stp>T</stp>
        <tr r="J80" s="1"/>
      </tp>
      <tp>
        <v>6.1884669479606185</v>
        <stp/>
        <stp>StudyData</stp>
        <stp>S.PLTR</stp>
        <stp>PCB</stp>
        <stp>BaseType=Index,Index=1</stp>
        <stp>Close</stp>
        <stp>A</stp>
        <stp>0</stp>
        <stp>all</stp>
        <stp/>
        <stp/>
        <stp/>
        <stp>T</stp>
        <tr r="L80" s="1"/>
      </tp>
      <tp>
        <v>0.90884790163057394</v>
        <stp/>
        <stp>StudyData</stp>
        <stp>S.PLTR</stp>
        <stp>PCB</stp>
        <stp>BaseType=Index,Index=1</stp>
        <stp>Close</stp>
        <stp>Q</stp>
        <stp>0</stp>
        <stp>all</stp>
        <stp/>
        <stp/>
        <stp/>
        <stp>T</stp>
        <tr r="K80" s="1"/>
      </tp>
      <tp>
        <v>-0.4850529867664975</v>
        <stp/>
        <stp>StudyData</stp>
        <stp>S.PLTR</stp>
        <stp>PCB</stp>
        <stp>BaseType=Index,Index=1</stp>
        <stp>Close</stp>
        <stp>W</stp>
        <stp>0</stp>
        <stp>all</stp>
        <stp/>
        <stp/>
        <stp/>
        <stp>T</stp>
        <tr r="I80" s="1"/>
      </tp>
      <tp>
        <v>506.87761904759998</v>
        <stp/>
        <stp>StudyData</stp>
        <stp>S.BRKB</stp>
        <stp>MA</stp>
        <stp>InputChoice=Close,MAType=Sim,Period=21</stp>
        <stp>MA</stp>
        <stp>D</stp>
        <stp/>
        <stp>all</stp>
        <stp/>
        <stp/>
        <stp/>
        <stp>T</stp>
        <tr r="P20" s="1"/>
      </tp>
      <tp>
        <v>1.2438095238</v>
        <stp/>
        <stp>StudyData</stp>
        <stp>ATR(S.BAC,MAType:=Sim,Period:=21)</stp>
        <stp>Bar</stp>
        <stp/>
        <stp>Close</stp>
        <stp>D</stp>
        <stp/>
        <stp/>
        <stp/>
        <stp/>
        <stp/>
        <stp>T</stp>
        <tr r="O15" s="1"/>
      </tp>
      <tp>
        <v>1.3704761905</v>
        <stp/>
        <stp>StudyData</stp>
        <stp>ATR(S.BMY,MAType:=Sim,Period:=21)</stp>
        <stp>Bar</stp>
        <stp/>
        <stp>Close</stp>
        <stp>D</stp>
        <stp/>
        <stp/>
        <stp/>
        <stp/>
        <stp/>
        <stp>T</stp>
        <tr r="O18" s="1"/>
      </tp>
      <tp>
        <v>23.564761904800001</v>
        <stp/>
        <stp>StudyData</stp>
        <stp>ATR(S.BLK,MAType:=Sim,Period:=21)</stp>
        <stp>Bar</stp>
        <stp/>
        <stp>Close</stp>
        <stp>D</stp>
        <stp/>
        <stp/>
        <stp/>
        <stp/>
        <stp/>
        <stp>T</stp>
        <tr r="O17" s="1"/>
      </tp>
      <tp>
        <v>3.0623809523999999</v>
        <stp/>
        <stp>StudyData</stp>
        <stp>ATR(S.BNY,MAType:=Sim,Period:=21)</stp>
        <stp>Bar</stp>
        <stp/>
        <stp>Close</stp>
        <stp>D</stp>
        <stp/>
        <stp/>
        <stp/>
        <stp/>
        <stp/>
        <stp>T</stp>
        <tr r="O19" s="1"/>
      </tp>
      <tp>
        <v>103.4885714286</v>
        <stp/>
        <stp>StudyData</stp>
        <stp>S.SCHW</stp>
        <stp>MA</stp>
        <stp>InputChoice=Close,MAType=Sim,Period=21</stp>
        <stp>MA</stp>
        <stp>D</stp>
        <stp/>
        <stp>all</stp>
        <stp/>
        <stp/>
        <stp/>
        <stp>T</stp>
        <tr r="P85" s="1"/>
      </tp>
      <tp>
        <v>9.2333333332999992</v>
        <stp/>
        <stp>StudyData</stp>
        <stp>ATR(S.ACN,MAType:=Sim,Period:=21)</stp>
        <stp>Bar</stp>
        <stp/>
        <stp>Close</stp>
        <stp>D</stp>
        <stp/>
        <stp/>
        <stp/>
        <stp/>
        <stp/>
        <stp>T</stp>
        <tr r="O5" s="1"/>
      </tp>
      <tp>
        <v>2.2466666666999999</v>
        <stp/>
        <stp>StudyData</stp>
        <stp>ATR(S.ABT,MAType:=Sim,Period:=21)</stp>
        <stp>Bar</stp>
        <stp/>
        <stp>Close</stp>
        <stp>D</stp>
        <stp/>
        <stp/>
        <stp/>
        <stp/>
        <stp/>
        <stp>T</stp>
        <tr r="O4" s="1"/>
      </tp>
      <tp>
        <v>24.996190476199999</v>
        <stp/>
        <stp>StudyData</stp>
        <stp>ATR(S.AMD,MAType:=Sim,Period:=21)</stp>
        <stp>Bar</stp>
        <stp/>
        <stp>Close</stp>
        <stp>D</stp>
        <stp/>
        <stp/>
        <stp/>
        <stp/>
        <stp/>
        <stp>T</stp>
        <tr r="L39" s="2"/>
        <tr r="O8" s="1"/>
      </tp>
      <tp>
        <v>368.09</v>
        <stp/>
        <stp>StudyData</stp>
        <stp>S.V</stp>
        <stp>MA</stp>
        <stp>InputChoice=Close,MAType=Sim,Period=21</stp>
        <stp>MA</stp>
        <stp>D</stp>
        <stp/>
        <stp>all</stp>
        <stp/>
        <stp/>
        <stp/>
        <stp>T</stp>
        <tr r="P98" s="1"/>
      </tp>
      <tp>
        <v>3.9647619048</v>
        <stp/>
        <stp>StudyData</stp>
        <stp>ATR(S.AMT,MAType:=Sim,Period:=21)</stp>
        <stp>Bar</stp>
        <stp/>
        <stp>Close</stp>
        <stp>D</stp>
        <stp/>
        <stp/>
        <stp/>
        <stp/>
        <stp/>
        <stp>T</stp>
        <tr r="O10" s="1"/>
      </tp>
      <tp>
        <v>25.389047618999999</v>
        <stp/>
        <stp>StudyData</stp>
        <stp>S.T</stp>
        <stp>MA</stp>
        <stp>InputChoice=Close,MAType=Sim,Period=21</stp>
        <stp>MA</stp>
        <stp>D</stp>
        <stp/>
        <stp>all</stp>
        <stp/>
        <stp/>
        <stp/>
        <stp>T</stp>
        <tr r="P88" s="1"/>
      </tp>
      <tp>
        <v>133.82904761899999</v>
        <stp/>
        <stp>StudyData</stp>
        <stp>S.C</stp>
        <stp>MA</stp>
        <stp>InputChoice=Close,MAType=Sim,Period=21</stp>
        <stp>MA</stp>
        <stp>D</stp>
        <stp/>
        <stp>all</stp>
        <stp/>
        <stp/>
        <stp/>
        <stp>T</stp>
        <tr r="P21" s="1"/>
      </tp>
      <tp>
        <v>5.8095238094999999</v>
        <stp/>
        <stp>StudyData</stp>
        <stp>ATR(S.AXP,MAType:=Sim,Period:=21)</stp>
        <stp>Bar</stp>
        <stp/>
        <stp>Close</stp>
        <stp>D</stp>
        <stp/>
        <stp/>
        <stp/>
        <stp/>
        <stp/>
        <stp>T</stp>
        <tr r="O13" s="1"/>
      </tp>
      <tp>
        <v>0.14325348613704528</v>
        <stp/>
        <stp>StudyData</stp>
        <stp>S.MA</stp>
        <stp>PCB</stp>
        <stp>BaseType=Index,Index=1</stp>
        <stp>Close</stp>
        <stp>Q</stp>
        <stp>0</stp>
        <stp>all</stp>
        <stp/>
        <stp/>
        <stp/>
        <stp>T</stp>
        <tr r="K60" s="1"/>
      </tp>
      <tp>
        <v>-2.7111776622919028</v>
        <stp/>
        <stp>StudyData</stp>
        <stp>S.MA</stp>
        <stp>PCB</stp>
        <stp>BaseType=Index,Index=1</stp>
        <stp>Close</stp>
        <stp>W</stp>
        <stp>0</stp>
        <stp>all</stp>
        <stp/>
        <stp/>
        <stp/>
        <stp>T</stp>
        <tr r="I60" s="1"/>
      </tp>
      <tp>
        <v>-2.2769727873983898</v>
        <stp/>
        <stp>StudyData</stp>
        <stp>S.BA</stp>
        <stp>PCB</stp>
        <stp>BaseType=Index,Index=1</stp>
        <stp>Close</stp>
        <stp>W</stp>
        <stp>0</stp>
        <stp>all</stp>
        <stp/>
        <stp/>
        <stp/>
        <stp>T</stp>
        <tr r="I14" s="1"/>
      </tp>
      <tp>
        <v>4.0365493147003448</v>
        <stp/>
        <stp>StudyData</stp>
        <stp>S.BA</stp>
        <stp>PCB</stp>
        <stp>BaseType=Index,Index=1</stp>
        <stp>Close</stp>
        <stp>Q</stp>
        <stp>0</stp>
        <stp>all</stp>
        <stp/>
        <stp/>
        <stp/>
        <stp>T</stp>
        <tr r="K14" s="1"/>
      </tp>
      <tp>
        <v>4.0365493147003448</v>
        <stp/>
        <stp>StudyData</stp>
        <stp>S.BA</stp>
        <stp>PCB</stp>
        <stp>BaseType=Index,Index=1</stp>
        <stp>Close</stp>
        <stp>M</stp>
        <stp>0</stp>
        <stp>all</stp>
        <stp/>
        <stp/>
        <stp/>
        <stp>T</stp>
        <tr r="J14" s="1"/>
      </tp>
      <tp>
        <v>-3.2616311659192831</v>
        <stp/>
        <stp>StudyData</stp>
        <stp>S.MA</stp>
        <stp>PCB</stp>
        <stp>BaseType=Index,Index=1</stp>
        <stp>Close</stp>
        <stp>A</stp>
        <stp>0</stp>
        <stp>all</stp>
        <stp/>
        <stp/>
        <stp/>
        <stp>T</stp>
        <tr r="L60" s="1"/>
      </tp>
      <tp>
        <v>-10.851142225497423</v>
        <stp/>
        <stp>StudyData</stp>
        <stp>S.BA</stp>
        <stp>PCB</stp>
        <stp>BaseType=Index,Index=1</stp>
        <stp>Close</stp>
        <stp>A</stp>
        <stp>0</stp>
        <stp>all</stp>
        <stp/>
        <stp/>
        <stp/>
        <stp>T</stp>
        <tr r="L14" s="1"/>
      </tp>
      <tp>
        <v>0.14325348613704528</v>
        <stp/>
        <stp>StudyData</stp>
        <stp>S.MA</stp>
        <stp>PCB</stp>
        <stp>BaseType=Index,Index=1</stp>
        <stp>Close</stp>
        <stp>M</stp>
        <stp>0</stp>
        <stp>all</stp>
        <stp/>
        <stp/>
        <stp/>
        <stp>T</stp>
        <tr r="J60" s="1"/>
      </tp>
      <tp>
        <v>1.4925373134328375</v>
        <stp/>
        <stp>StudyData</stp>
        <stp>S.PANW</stp>
        <stp>PCB</stp>
        <stp>BaseType=Index,Index=1</stp>
        <stp>Close</stp>
        <stp>Q</stp>
        <stp>0</stp>
        <stp>all</stp>
        <stp/>
        <stp/>
        <stp/>
        <stp>T</stp>
        <tr r="K76" s="1"/>
      </tp>
      <tp>
        <v>7.6052729892725628</v>
        <stp/>
        <stp>StudyData</stp>
        <stp>S.PANW</stp>
        <stp>PCB</stp>
        <stp>BaseType=Index,Index=1</stp>
        <stp>Close</stp>
        <stp>W</stp>
        <stp>0</stp>
        <stp>all</stp>
        <stp/>
        <stp/>
        <stp/>
        <stp>T</stp>
        <tr r="I76" s="1"/>
      </tp>
      <tp>
        <v>118.91422366992397</v>
        <stp/>
        <stp>StudyData</stp>
        <stp>S.PANW</stp>
        <stp>PCB</stp>
        <stp>BaseType=Index,Index=1</stp>
        <stp>Close</stp>
        <stp>A</stp>
        <stp>0</stp>
        <stp>all</stp>
        <stp/>
        <stp/>
        <stp/>
        <stp>T</stp>
        <tr r="L76" s="1"/>
      </tp>
      <tp>
        <v>1.4925373134328375</v>
        <stp/>
        <stp>StudyData</stp>
        <stp>S.PANW</stp>
        <stp>PCB</stp>
        <stp>BaseType=Index,Index=1</stp>
        <stp>Close</stp>
        <stp>M</stp>
        <stp>0</stp>
        <stp>all</stp>
        <stp/>
        <stp/>
        <stp/>
        <stp>T</stp>
        <tr r="J76" s="1"/>
      </tp>
      <tp>
        <v>369.110952381</v>
        <stp/>
        <stp>StudyData</stp>
        <stp>S.PANW</stp>
        <stp>MA</stp>
        <stp>InputChoice=Close,MAType=Sim,Period=21</stp>
        <stp>MA</stp>
        <stp>D</stp>
        <stp/>
        <stp>all</stp>
        <stp/>
        <stp/>
        <stp/>
        <stp>T</stp>
        <tr r="P76" s="1"/>
      </tp>
      <tp>
        <v>-2.3528223770574557</v>
        <stp/>
        <stp>StudyData</stp>
        <stp>S.SCHW</stp>
        <stp>PCB</stp>
        <stp>BaseType=Index,Index=1</stp>
        <stp>Close</stp>
        <stp>W</stp>
        <stp>0</stp>
        <stp>all</stp>
        <stp/>
        <stp/>
        <stp/>
        <stp>T</stp>
        <tr r="I85" s="1"/>
      </tp>
      <tp>
        <v>-1.0640474728872582</v>
        <stp/>
        <stp>StudyData</stp>
        <stp>S.SCHW</stp>
        <stp>PCB</stp>
        <stp>BaseType=Index,Index=1</stp>
        <stp>Close</stp>
        <stp>Q</stp>
        <stp>0</stp>
        <stp>all</stp>
        <stp/>
        <stp/>
        <stp/>
        <stp>T</stp>
        <tr r="K85" s="1"/>
      </tp>
      <tp>
        <v>-3.2128916024421916</v>
        <stp/>
        <stp>StudyData</stp>
        <stp>S.SCHW</stp>
        <stp>PCB</stp>
        <stp>BaseType=Index,Index=1</stp>
        <stp>Close</stp>
        <stp>A</stp>
        <stp>0</stp>
        <stp>all</stp>
        <stp/>
        <stp/>
        <stp/>
        <stp>T</stp>
        <tr r="L85" s="1"/>
      </tp>
      <tp>
        <v>-1.0640474728872582</v>
        <stp/>
        <stp>StudyData</stp>
        <stp>S.SCHW</stp>
        <stp>PCB</stp>
        <stp>BaseType=Index,Index=1</stp>
        <stp>Close</stp>
        <stp>M</stp>
        <stp>0</stp>
        <stp>all</stp>
        <stp/>
        <stp/>
        <stp/>
        <stp>T</stp>
        <tr r="J85" s="1"/>
      </tp>
      <tp t="s">
        <v>Visa Inc.</v>
        <stp/>
        <stp>ContractData</stp>
        <stp>S.V</stp>
        <stp>LongDescription</stp>
        <stp/>
        <stp>T</stp>
        <tr r="B98" s="1"/>
      </tp>
      <tp t="s">
        <v>AT&amp;T Inc</v>
        <stp/>
        <stp>ContractData</stp>
        <stp>S.T</stp>
        <stp>LongDescription</stp>
        <stp/>
        <stp>T</stp>
        <tr r="B88" s="1"/>
      </tp>
      <tp t="s">
        <v>Citigroup Inc</v>
        <stp/>
        <stp>ContractData</stp>
        <stp>S.C</stp>
        <stp>LongDescription</stp>
        <stp/>
        <stp>T</stp>
        <tr r="C26" s="2"/>
        <tr r="B21" s="1"/>
      </tp>
      <tp>
        <v>159.08619047619999</v>
        <stp/>
        <stp>StudyData</stp>
        <stp>S.HONA</stp>
        <stp>MA</stp>
        <stp>InputChoice=Close,MAType=Sim,Period=21</stp>
        <stp>MA</stp>
        <stp>D</stp>
        <stp/>
        <stp>all</stp>
        <stp/>
        <stp/>
        <stp/>
        <stp>T</stp>
        <tr r="P47" s="1"/>
      </tp>
      <tp>
        <v>169.77666666670001</v>
        <stp/>
        <stp>StudyData</stp>
        <stp>S.BKNG</stp>
        <stp>MA</stp>
        <stp>InputChoice=Close,MAType=Sim,Period=21</stp>
        <stp>MA</stp>
        <stp>D</stp>
        <stp/>
        <stp>all</stp>
        <stp/>
        <stp/>
        <stp/>
        <stp>T</stp>
        <tr r="P16" s="1"/>
      </tp>
      <tp>
        <v>35.277142857100003</v>
        <stp/>
        <stp>StudyData</stp>
        <stp>ATR(S.GEV,MAType:=Sim,Period:=21)</stp>
        <stp>Bar</stp>
        <stp/>
        <stp>Close</stp>
        <stp>D</stp>
        <stp/>
        <stp/>
        <stp/>
        <stp/>
        <stp/>
        <stp>T</stp>
        <tr r="O40" s="1"/>
      </tp>
      <tp>
        <v>-0.57501702353031647</v>
        <stp/>
        <stp>StudyData</stp>
        <stp>S.ABBV</stp>
        <stp>PCB</stp>
        <stp>BaseType=Index,Index=1</stp>
        <stp>Close</stp>
        <stp>W</stp>
        <stp>0</stp>
        <stp>all</stp>
        <stp/>
        <stp/>
        <stp/>
        <stp>T</stp>
        <tr r="I3" s="1"/>
      </tp>
      <tp>
        <v>0.4702014603004554</v>
        <stp/>
        <stp>StudyData</stp>
        <stp>S.ABBV</stp>
        <stp>PCB</stp>
        <stp>BaseType=Index,Index=1</stp>
        <stp>Close</stp>
        <stp>Q</stp>
        <stp>0</stp>
        <stp>all</stp>
        <stp/>
        <stp/>
        <stp/>
        <stp>T</stp>
        <tr r="K3" s="1"/>
      </tp>
      <tp>
        <v>0.4702014603004554</v>
        <stp/>
        <stp>StudyData</stp>
        <stp>S.ABBV</stp>
        <stp>PCB</stp>
        <stp>BaseType=Index,Index=1</stp>
        <stp>Close</stp>
        <stp>M</stp>
        <stp>0</stp>
        <stp>all</stp>
        <stp/>
        <stp/>
        <stp/>
        <stp>T</stp>
        <tr r="J3" s="1"/>
      </tp>
      <tp>
        <v>15.024727559192955</v>
        <stp/>
        <stp>StudyData</stp>
        <stp>S.ABBV</stp>
        <stp>PCB</stp>
        <stp>BaseType=Index,Index=1</stp>
        <stp>Close</stp>
        <stp>A</stp>
        <stp>0</stp>
        <stp>all</stp>
        <stp/>
        <stp/>
        <stp/>
        <stp>T</stp>
        <tr r="L3" s="1"/>
      </tp>
      <tp>
        <v>339.25857142860002</v>
        <stp/>
        <stp>StudyData</stp>
        <stp>S.GOOG</stp>
        <stp>MA</stp>
        <stp>InputChoice=Close,MAType=Sim,Period=21</stp>
        <stp>MA</stp>
        <stp>D</stp>
        <stp/>
        <stp>all</stp>
        <stp/>
        <stp/>
        <stp/>
        <stp>T</stp>
        <tr r="P43" s="1"/>
      </tp>
      <tp>
        <v>184.49619047620001</v>
        <stp/>
        <stp>StudyData</stp>
        <stp>S.QCOM</stp>
        <stp>MA</stp>
        <stp>InputChoice=Close,MAType=Sim,Period=21</stp>
        <stp>MA</stp>
        <stp>D</stp>
        <stp/>
        <stp>all</stp>
        <stp/>
        <stp/>
        <stp/>
        <stp>T</stp>
        <tr r="P82" s="1"/>
      </tp>
      <tp>
        <v>6.5471428570999999</v>
        <stp/>
        <stp>StudyData</stp>
        <stp>ATR(S.FDX,MAType:=Sim,Period:=21)</stp>
        <stp>Bar</stp>
        <stp/>
        <stp>Close</stp>
        <stp>D</stp>
        <stp/>
        <stp/>
        <stp/>
        <stp/>
        <stp/>
        <stp>T</stp>
        <tr r="O37" s="1"/>
      </tp>
      <tp>
        <v>-0.25468061674009124</v>
        <stp/>
        <stp>StudyData</stp>
        <stp>S.PG</stp>
        <stp>PCB</stp>
        <stp>BaseType=Index,Index=1</stp>
        <stp>Close</stp>
        <stp>M</stp>
        <stp>0</stp>
        <stp>all</stp>
        <stp/>
        <stp/>
        <stp/>
        <stp>T</stp>
        <tr r="J79" s="1"/>
      </tp>
      <tp>
        <v>1.1164608192031222</v>
        <stp/>
        <stp>StudyData</stp>
        <stp>S.PG</stp>
        <stp>PCB</stp>
        <stp>BaseType=Index,Index=1</stp>
        <stp>Close</stp>
        <stp>A</stp>
        <stp>0</stp>
        <stp>all</stp>
        <stp/>
        <stp/>
        <stp/>
        <stp>T</stp>
        <tr r="L79" s="1"/>
      </tp>
      <tp>
        <v>-0.90268754701497189</v>
        <stp/>
        <stp>StudyData</stp>
        <stp>S.PG</stp>
        <stp>PCB</stp>
        <stp>BaseType=Index,Index=1</stp>
        <stp>Close</stp>
        <stp>W</stp>
        <stp>0</stp>
        <stp>all</stp>
        <stp/>
        <stp/>
        <stp/>
        <stp>T</stp>
        <tr r="I79" s="1"/>
      </tp>
      <tp>
        <v>-0.25468061674009124</v>
        <stp/>
        <stp>StudyData</stp>
        <stp>S.PG</stp>
        <stp>PCB</stp>
        <stp>BaseType=Index,Index=1</stp>
        <stp>Close</stp>
        <stp>Q</stp>
        <stp>0</stp>
        <stp>all</stp>
        <stp/>
        <stp/>
        <stp/>
        <stp>T</stp>
        <tr r="K79" s="1"/>
      </tp>
      <tp>
        <v>60.880952381</v>
        <stp/>
        <stp>StudyData</stp>
        <stp>S.MDLZ</stp>
        <stp>MA</stp>
        <stp>InputChoice=Close,MAType=Sim,Period=21</stp>
        <stp>MA</stp>
        <stp>D</stp>
        <stp/>
        <stp>all</stp>
        <stp/>
        <stp/>
        <stp/>
        <stp>T</stp>
        <tr r="P62" s="1"/>
      </tp>
      <tp>
        <v>73.934285714300003</v>
        <stp/>
        <stp>StudyData</stp>
        <stp>S.NFLX</stp>
        <stp>MA</stp>
        <stp>InputChoice=Close,MAType=Sim,Period=21</stp>
        <stp>MA</stp>
        <stp>D</stp>
        <stp/>
        <stp>all</stp>
        <stp/>
        <stp/>
        <stp/>
        <stp>T</stp>
        <tr r="P72" s="1"/>
      </tp>
      <tp>
        <v>365.41333333329999</v>
        <stp/>
        <stp>StudyData</stp>
        <stp>S.TSLA</stp>
        <stp>MA</stp>
        <stp>InputChoice=Close,MAType=Sim,Period=21</stp>
        <stp>MA</stp>
        <stp>D</stp>
        <stp/>
        <stp>all</stp>
        <stp/>
        <stp/>
        <stp/>
        <stp>T</stp>
        <tr r="P91" s="1"/>
      </tp>
      <tp>
        <v>148.78190476189999</v>
        <stp/>
        <stp>StudyData</stp>
        <stp>S.GILD</stp>
        <stp>MA</stp>
        <stp>InputChoice=Close,MAType=Sim,Period=21</stp>
        <stp>MA</stp>
        <stp>D</stp>
        <stp/>
        <stp>all</stp>
        <stp/>
        <stp/>
        <stp/>
        <stp>T</stp>
        <tr r="P41" s="1"/>
      </tp>
      <tp>
        <v>1.9476986688912281</v>
        <stp/>
        <stp>StudyData</stp>
        <stp>S.INTU</stp>
        <stp>PCB</stp>
        <stp>BaseType=Index,Index=1</stp>
        <stp>Close</stp>
        <stp>M</stp>
        <stp>0</stp>
        <stp>all</stp>
        <stp/>
        <stp/>
        <stp/>
        <stp>T</stp>
        <tr r="J50" s="1"/>
      </tp>
      <tp>
        <v>-57.56770628906132</v>
        <stp/>
        <stp>StudyData</stp>
        <stp>S.INTU</stp>
        <stp>PCB</stp>
        <stp>BaseType=Index,Index=1</stp>
        <stp>Close</stp>
        <stp>A</stp>
        <stp>0</stp>
        <stp>all</stp>
        <stp/>
        <stp/>
        <stp/>
        <stp>T</stp>
        <tr r="L50" s="1"/>
      </tp>
      <tp>
        <v>1.9476986688912281</v>
        <stp/>
        <stp>StudyData</stp>
        <stp>S.INTU</stp>
        <stp>PCB</stp>
        <stp>BaseType=Index,Index=1</stp>
        <stp>Close</stp>
        <stp>Q</stp>
        <stp>0</stp>
        <stp>all</stp>
        <stp/>
        <stp/>
        <stp/>
        <stp>T</stp>
        <tr r="K50" s="1"/>
      </tp>
      <tp>
        <v>1.918126110446341</v>
        <stp/>
        <stp>StudyData</stp>
        <stp>S.INTU</stp>
        <stp>PCB</stp>
        <stp>BaseType=Index,Index=1</stp>
        <stp>Close</stp>
        <stp>W</stp>
        <stp>0</stp>
        <stp>all</stp>
        <stp/>
        <stp/>
        <stp/>
        <stp>T</stp>
        <tr r="I50" s="1"/>
      </tp>
      <tp>
        <v>3.7666666666999999</v>
        <stp/>
        <stp>StudyData</stp>
        <stp>ATR(S.EMR,MAType:=Sim,Period:=21)</stp>
        <stp>Bar</stp>
        <stp/>
        <stp>Close</stp>
        <stp>D</stp>
        <stp/>
        <stp/>
        <stp/>
        <stp/>
        <stp/>
        <stp>T</stp>
        <tr r="L38" s="2"/>
        <tr r="O36" s="1"/>
      </tp>
      <tp>
        <v>-3.5300136425647906</v>
        <stp/>
        <stp>StudyData</stp>
        <stp>S.HD</stp>
        <stp>PCB</stp>
        <stp>BaseType=Index,Index=1</stp>
        <stp>Close</stp>
        <stp>W</stp>
        <stp>0</stp>
        <stp>all</stp>
        <stp/>
        <stp/>
        <stp/>
        <stp>T</stp>
        <tr r="I46" s="1"/>
      </tp>
      <tp>
        <v>-0.57647017469857853</v>
        <stp/>
        <stp>StudyData</stp>
        <stp>S.HD</stp>
        <stp>PCB</stp>
        <stp>BaseType=Index,Index=1</stp>
        <stp>Close</stp>
        <stp>Q</stp>
        <stp>0</stp>
        <stp>all</stp>
        <stp/>
        <stp/>
        <stp/>
        <stp>T</stp>
        <tr r="K46" s="1"/>
      </tp>
      <tp>
        <v>-0.52436488563419592</v>
        <stp/>
        <stp>StudyData</stp>
        <stp>S.GD</stp>
        <stp>PCB</stp>
        <stp>BaseType=Index,Index=1</stp>
        <stp>Close</stp>
        <stp>Q</stp>
        <stp>0</stp>
        <stp>all</stp>
        <stp/>
        <stp/>
        <stp/>
        <stp>T</stp>
        <tr r="K38" s="1"/>
      </tp>
      <tp>
        <v>-1.9689950106913738</v>
        <stp/>
        <stp>StudyData</stp>
        <stp>S.GD</stp>
        <stp>PCB</stp>
        <stp>BaseType=Index,Index=1</stp>
        <stp>Close</stp>
        <stp>W</stp>
        <stp>0</stp>
        <stp>all</stp>
        <stp/>
        <stp/>
        <stp/>
        <stp>T</stp>
        <tr r="I38" s="1"/>
      </tp>
      <tp>
        <v>-0.52436488563419592</v>
        <stp/>
        <stp>StudyData</stp>
        <stp>S.GD</stp>
        <stp>PCB</stp>
        <stp>BaseType=Index,Index=1</stp>
        <stp>Close</stp>
        <stp>M</stp>
        <stp>0</stp>
        <stp>all</stp>
        <stp/>
        <stp/>
        <stp/>
        <stp>T</stp>
        <tr r="J38" s="1"/>
      </tp>
      <tp>
        <v>-17.800058122638767</v>
        <stp/>
        <stp>StudyData</stp>
        <stp>S.HD</stp>
        <stp>PCB</stp>
        <stp>BaseType=Index,Index=1</stp>
        <stp>Close</stp>
        <stp>A</stp>
        <stp>0</stp>
        <stp>all</stp>
        <stp/>
        <stp/>
        <stp/>
        <stp>T</stp>
        <tr r="L46" s="1"/>
      </tp>
      <tp>
        <v>-1.9515237925503455</v>
        <stp/>
        <stp>StudyData</stp>
        <stp>S.GD</stp>
        <stp>PCB</stp>
        <stp>BaseType=Index,Index=1</stp>
        <stp>Close</stp>
        <stp>A</stp>
        <stp>0</stp>
        <stp>all</stp>
        <stp/>
        <stp/>
        <stp/>
        <stp>T</stp>
        <tr r="L38" s="1"/>
      </tp>
      <tp>
        <v>-0.57647017469857853</v>
        <stp/>
        <stp>StudyData</stp>
        <stp>S.HD</stp>
        <stp>PCB</stp>
        <stp>BaseType=Index,Index=1</stp>
        <stp>Close</stp>
        <stp>M</stp>
        <stp>0</stp>
        <stp>all</stp>
        <stp/>
        <stp/>
        <stp/>
        <stp>T</stp>
        <tr r="J46" s="1"/>
      </tp>
      <tp>
        <v>11.348453608247414</v>
        <stp/>
        <stp>StudyData</stp>
        <stp>S.AMAT</stp>
        <stp>PCB</stp>
        <stp>BaseType=Index,Index=1</stp>
        <stp>Close</stp>
        <stp>W</stp>
        <stp>0</stp>
        <stp>all</stp>
        <stp/>
        <stp/>
        <stp/>
        <stp>T</stp>
        <tr r="I7" s="1"/>
      </tp>
      <tp>
        <v>5.6044428800500548</v>
        <stp/>
        <stp>StudyData</stp>
        <stp>S.AMAT</stp>
        <stp>PCB</stp>
        <stp>BaseType=Index,Index=1</stp>
        <stp>Close</stp>
        <stp>Q</stp>
        <stp>0</stp>
        <stp>all</stp>
        <stp/>
        <stp/>
        <stp/>
        <stp>T</stp>
        <tr r="K7" s="1"/>
      </tp>
      <tp>
        <v>5.6044428800500548</v>
        <stp/>
        <stp>StudyData</stp>
        <stp>S.AMAT</stp>
        <stp>PCB</stp>
        <stp>BaseType=Index,Index=1</stp>
        <stp>Close</stp>
        <stp>M</stp>
        <stp>0</stp>
        <stp>all</stp>
        <stp/>
        <stp/>
        <stp/>
        <stp>T</stp>
        <tr r="J7" s="1"/>
      </tp>
      <tp>
        <v>110.14047239192185</v>
        <stp/>
        <stp>StudyData</stp>
        <stp>S.AMAT</stp>
        <stp>PCB</stp>
        <stp>BaseType=Index,Index=1</stp>
        <stp>Close</stp>
        <stp>A</stp>
        <stp>0</stp>
        <stp>all</stp>
        <stp/>
        <stp/>
        <stp/>
        <stp>T</stp>
        <tr r="L7" s="1"/>
      </tp>
      <tp>
        <v>1.132543884702413</v>
        <stp/>
        <stp>StudyData</stp>
        <stp>S.COST</stp>
        <stp>PCB</stp>
        <stp>BaseType=Index,Index=1</stp>
        <stp>Close</stp>
        <stp>M</stp>
        <stp>0</stp>
        <stp>all</stp>
        <stp/>
        <stp/>
        <stp/>
        <stp>T</stp>
        <tr r="J27" s="1"/>
      </tp>
      <tp>
        <v>6.7618340793654408</v>
        <stp/>
        <stp>StudyData</stp>
        <stp>S.COST</stp>
        <stp>PCB</stp>
        <stp>BaseType=Index,Index=1</stp>
        <stp>Close</stp>
        <stp>A</stp>
        <stp>0</stp>
        <stp>all</stp>
        <stp/>
        <stp/>
        <stp/>
        <stp>T</stp>
        <tr r="L27" s="1"/>
      </tp>
      <tp>
        <v>-0.2286618405652622</v>
        <stp/>
        <stp>StudyData</stp>
        <stp>S.COST</stp>
        <stp>PCB</stp>
        <stp>BaseType=Index,Index=1</stp>
        <stp>Close</stp>
        <stp>W</stp>
        <stp>0</stp>
        <stp>all</stp>
        <stp/>
        <stp/>
        <stp/>
        <stp>T</stp>
        <tr r="I27" s="1"/>
      </tp>
      <tp>
        <v>1.132543884702413</v>
        <stp/>
        <stp>StudyData</stp>
        <stp>S.COST</stp>
        <stp>PCB</stp>
        <stp>BaseType=Index,Index=1</stp>
        <stp>Close</stp>
        <stp>Q</stp>
        <stp>0</stp>
        <stp>all</stp>
        <stp/>
        <stp/>
        <stp/>
        <stp>T</stp>
        <tr r="K27" s="1"/>
      </tp>
      <tp>
        <v>0.90271007993760888</v>
        <stp/>
        <stp>StudyData</stp>
        <stp>S.MSFT</stp>
        <stp>PCB</stp>
        <stp>BaseType=Index,Index=1</stp>
        <stp>Close</stp>
        <stp>Q</stp>
        <stp>0</stp>
        <stp>all</stp>
        <stp/>
        <stp/>
        <stp/>
        <stp>T</stp>
        <tr r="K69" s="1"/>
      </tp>
      <tp>
        <v>0.26347908634752382</v>
        <stp/>
        <stp>StudyData</stp>
        <stp>S.MSFT</stp>
        <stp>PCB</stp>
        <stp>BaseType=Index,Index=1</stp>
        <stp>Close</stp>
        <stp>W</stp>
        <stp>0</stp>
        <stp>all</stp>
        <stp/>
        <stp/>
        <stp/>
        <stp>T</stp>
        <tr r="I69" s="1"/>
      </tp>
      <tp>
        <v>0.90271007993760888</v>
        <stp/>
        <stp>StudyData</stp>
        <stp>S.MSFT</stp>
        <stp>PCB</stp>
        <stp>BaseType=Index,Index=1</stp>
        <stp>Close</stp>
        <stp>M</stp>
        <stp>0</stp>
        <stp>all</stp>
        <stp/>
        <stp/>
        <stp/>
        <stp>T</stp>
        <tr r="J69" s="1"/>
      </tp>
      <tp>
        <v>7.0117034034986085</v>
        <stp/>
        <stp>StudyData</stp>
        <stp>S.MSFT</stp>
        <stp>PCB</stp>
        <stp>BaseType=Index,Index=1</stp>
        <stp>Close</stp>
        <stp>A</stp>
        <stp>0</stp>
        <stp>all</stp>
        <stp/>
        <stp/>
        <stp/>
        <stp>T</stp>
        <tr r="L69" s="1"/>
      </tp>
      <tp>
        <v>2.1080952381000002</v>
        <stp/>
        <stp>StudyData</stp>
        <stp>ATR(S.DIS,MAType:=Sim,Period:=21)</stp>
        <stp>Bar</stp>
        <stp/>
        <stp>Close</stp>
        <stp>D</stp>
        <stp/>
        <stp/>
        <stp/>
        <stp/>
        <stp/>
        <stp>T</stp>
        <tr r="O34" s="1"/>
      </tp>
      <tp>
        <v>5.7280952380999999</v>
        <stp/>
        <stp>StudyData</stp>
        <stp>ATR(S.DHR,MAType:=Sim,Period:=21)</stp>
        <stp>Bar</stp>
        <stp/>
        <stp>Close</stp>
        <stp>D</stp>
        <stp/>
        <stp/>
        <stp/>
        <stp/>
        <stp/>
        <stp>T</stp>
        <tr r="O33" s="1"/>
      </tp>
      <tp>
        <v>1.5157142857000001</v>
        <stp/>
        <stp>StudyData</stp>
        <stp>ATR(S.DUK,MAType:=Sim,Period:=21)</stp>
        <stp>Bar</stp>
        <stp/>
        <stp>Close</stp>
        <stp>D</stp>
        <stp/>
        <stp/>
        <stp/>
        <stp/>
        <stp/>
        <stp>T</stp>
        <tr r="O35" s="1"/>
      </tp>
      <tp>
        <v>-0.87418745396907294</v>
        <stp/>
        <stp>StudyData</stp>
        <stp>S.GE</stp>
        <stp>PCB</stp>
        <stp>BaseType=Index,Index=1</stp>
        <stp>Close</stp>
        <stp>Q</stp>
        <stp>0</stp>
        <stp>all</stp>
        <stp/>
        <stp/>
        <stp/>
        <stp>T</stp>
        <tr r="K39" s="1"/>
      </tp>
      <tp>
        <v>2.3006477551931992</v>
        <stp/>
        <stp>StudyData</stp>
        <stp>S.DE</stp>
        <stp>PCB</stp>
        <stp>BaseType=Index,Index=1</stp>
        <stp>Close</stp>
        <stp>Q</stp>
        <stp>0</stp>
        <stp>all</stp>
        <stp/>
        <stp/>
        <stp/>
        <stp>T</stp>
        <tr r="K32" s="1"/>
      </tp>
      <tp>
        <v>-0.50111519856328191</v>
        <stp/>
        <stp>StudyData</stp>
        <stp>S.DE</stp>
        <stp>PCB</stp>
        <stp>BaseType=Index,Index=1</stp>
        <stp>Close</stp>
        <stp>W</stp>
        <stp>0</stp>
        <stp>all</stp>
        <stp/>
        <stp/>
        <stp/>
        <stp>T</stp>
        <tr r="I32" s="1"/>
      </tp>
      <tp>
        <v>-5.3593812100645168</v>
        <stp/>
        <stp>StudyData</stp>
        <stp>S.GE</stp>
        <stp>PCB</stp>
        <stp>BaseType=Index,Index=1</stp>
        <stp>Close</stp>
        <stp>W</stp>
        <stp>0</stp>
        <stp>all</stp>
        <stp/>
        <stp/>
        <stp/>
        <stp>T</stp>
        <tr r="I39" s="1"/>
      </tp>
      <tp>
        <v>-0.87418745396907294</v>
        <stp/>
        <stp>StudyData</stp>
        <stp>S.GE</stp>
        <stp>PCB</stp>
        <stp>BaseType=Index,Index=1</stp>
        <stp>Close</stp>
        <stp>M</stp>
        <stp>0</stp>
        <stp>all</stp>
        <stp/>
        <stp/>
        <stp/>
        <stp>T</stp>
        <tr r="J39" s="1"/>
      </tp>
      <tp>
        <v>2.3006477551931992</v>
        <stp/>
        <stp>StudyData</stp>
        <stp>S.DE</stp>
        <stp>PCB</stp>
        <stp>BaseType=Index,Index=1</stp>
        <stp>Close</stp>
        <stp>M</stp>
        <stp>0</stp>
        <stp>all</stp>
        <stp/>
        <stp/>
        <stp/>
        <stp>T</stp>
        <tr r="J32" s="1"/>
      </tp>
      <tp>
        <v>0.4967048664091071</v>
        <stp/>
        <stp>StudyData</stp>
        <stp>S.GE</stp>
        <stp>PCB</stp>
        <stp>BaseType=Index,Index=1</stp>
        <stp>Close</stp>
        <stp>A</stp>
        <stp>0</stp>
        <stp>all</stp>
        <stp/>
        <stp/>
        <stp/>
        <stp>T</stp>
        <tr r="L39" s="1"/>
      </tp>
      <tp>
        <v>47.561054191636067</v>
        <stp/>
        <stp>StudyData</stp>
        <stp>S.DE</stp>
        <stp>PCB</stp>
        <stp>BaseType=Index,Index=1</stp>
        <stp>Close</stp>
        <stp>A</stp>
        <stp>0</stp>
        <stp>all</stp>
        <stp/>
        <stp/>
        <stp/>
        <stp>T</stp>
        <tr r="L32" s="1"/>
      </tp>
      <tp>
        <v>386.5395238095</v>
        <stp/>
        <stp>StudyData</stp>
        <stp>S.ISRG</stp>
        <stp>MA</stp>
        <stp>InputChoice=Close,MAType=Sim,Period=21</stp>
        <stp>MA</stp>
        <stp>D</stp>
        <stp/>
        <stp>all</stp>
        <stp/>
        <stp/>
        <stp/>
        <stp>T</stp>
        <tr r="P51" s="1"/>
      </tp>
      <tp>
        <v>0.10900370612601759</v>
        <stp/>
        <stp>StudyData</stp>
        <stp>S.VZ</stp>
        <stp>PCB</stp>
        <stp>BaseType=Index,Index=1</stp>
        <stp>Close</stp>
        <stp>M</stp>
        <stp>0</stp>
        <stp>all</stp>
        <stp/>
        <stp/>
        <stp/>
        <stp>T</stp>
        <tr r="J99" s="1"/>
      </tp>
      <tp>
        <v>12.742450282347157</v>
        <stp/>
        <stp>StudyData</stp>
        <stp>S.VZ</stp>
        <stp>PCB</stp>
        <stp>BaseType=Index,Index=1</stp>
        <stp>Close</stp>
        <stp>A</stp>
        <stp>0</stp>
        <stp>all</stp>
        <stp/>
        <stp/>
        <stp/>
        <stp>T</stp>
        <tr r="L99" s="1"/>
      </tp>
      <tp>
        <v>0.10900370612601759</v>
        <stp/>
        <stp>StudyData</stp>
        <stp>S.VZ</stp>
        <stp>PCB</stp>
        <stp>BaseType=Index,Index=1</stp>
        <stp>Close</stp>
        <stp>Q</stp>
        <stp>0</stp>
        <stp>all</stp>
        <stp/>
        <stp/>
        <stp/>
        <stp>T</stp>
        <tr r="K99" s="1"/>
      </tp>
      <tp>
        <v>-2.4638912489379705</v>
        <stp/>
        <stp>StudyData</stp>
        <stp>S.VZ</stp>
        <stp>PCB</stp>
        <stp>BaseType=Index,Index=1</stp>
        <stp>Close</stp>
        <stp>W</stp>
        <stp>0</stp>
        <stp>all</stp>
        <stp/>
        <stp/>
        <stp/>
        <stp>T</stp>
        <tr r="I99" s="1"/>
      </tp>
      <tp>
        <v>2.6928823626999998</v>
        <stp/>
        <stp>StudyData</stp>
        <stp>S.GILD</stp>
        <stp>StdDev</stp>
        <stp>InputChoice=Close,Period1=21</stp>
        <stp>STDDEV</stp>
        <stp>D</stp>
        <stp/>
        <stp>all</stp>
        <stp/>
        <stp/>
        <stp/>
        <stp>T</stp>
        <tr r="Q41" s="1"/>
      </tp>
      <tp>
        <v>5.2709710732000001</v>
        <stp/>
        <stp>StudyData</stp>
        <stp>S.GOOG</stp>
        <stp>StdDev</stp>
        <stp>InputChoice=Close,Period1=21</stp>
        <stp>STDDEV</stp>
        <stp>D</stp>
        <stp/>
        <stp>all</stp>
        <stp/>
        <stp/>
        <stp/>
        <stp>T</stp>
        <tr r="Q43" s="1"/>
      </tp>
      <tp>
        <v>908.5519047619</v>
        <stp/>
        <stp>StudyData</stp>
        <stp>S.COST</stp>
        <stp>MA</stp>
        <stp>InputChoice=Close,MAType=Sim,Period=21</stp>
        <stp>MA</stp>
        <stp>D</stp>
        <stp/>
        <stp>all</stp>
        <stp/>
        <stp/>
        <stp/>
        <stp>T</stp>
        <tr r="P27" s="1"/>
      </tp>
      <tp>
        <v>331.7195238095</v>
        <stp/>
        <stp>StudyData</stp>
        <stp>S.AAPL</stp>
        <stp>MA</stp>
        <stp>InputChoice=Close,MAType=Sim,Period=21</stp>
        <stp>MA</stp>
        <stp>D</stp>
        <stp/>
        <stp>all</stp>
        <stp/>
        <stp/>
        <stp/>
        <stp>T</stp>
        <tr r="P2" s="1"/>
      </tp>
      <tp>
        <v>3.7290476190000001</v>
        <stp/>
        <stp>StudyData</stp>
        <stp>ATR(S.XOM,MAType:=Sim,Period:=21)</stp>
        <stp>Bar</stp>
        <stp/>
        <stp>Close</stp>
        <stp>D</stp>
        <stp/>
        <stp/>
        <stp/>
        <stp/>
        <stp/>
        <stp>T</stp>
        <tr r="O102" s="1"/>
      </tp>
      <tp>
        <v>1.1247472877929294</v>
        <stp/>
        <stp>StudyData</stp>
        <stp>S.AVGO</stp>
        <stp>PCB</stp>
        <stp>BaseType=Index,Index=1</stp>
        <stp>Close</stp>
        <stp>Q</stp>
        <stp>0</stp>
        <stp>all</stp>
        <stp/>
        <stp/>
        <stp/>
        <stp>T</stp>
        <tr r="K12" s="1"/>
      </tp>
      <tp>
        <v>0.66041211983786863</v>
        <stp/>
        <stp>StudyData</stp>
        <stp>S.AVGO</stp>
        <stp>PCB</stp>
        <stp>BaseType=Index,Index=1</stp>
        <stp>Close</stp>
        <stp>W</stp>
        <stp>0</stp>
        <stp>all</stp>
        <stp/>
        <stp/>
        <stp/>
        <stp>T</stp>
        <tr r="I12" s="1"/>
      </tp>
      <tp>
        <v>1.1247472877929294</v>
        <stp/>
        <stp>StudyData</stp>
        <stp>S.AVGO</stp>
        <stp>PCB</stp>
        <stp>BaseType=Index,Index=1</stp>
        <stp>Close</stp>
        <stp>M</stp>
        <stp>0</stp>
        <stp>all</stp>
        <stp/>
        <stp/>
        <stp/>
        <stp>T</stp>
        <tr r="J12" s="1"/>
      </tp>
      <tp>
        <v>2.611961860733881</v>
        <stp/>
        <stp>StudyData</stp>
        <stp>S.AVGO</stp>
        <stp>PCB</stp>
        <stp>BaseType=Index,Index=1</stp>
        <stp>Close</stp>
        <stp>A</stp>
        <stp>0</stp>
        <stp>all</stp>
        <stp/>
        <stp/>
        <stp/>
        <stp>T</stp>
        <tr r="L12" s="1"/>
      </tp>
      <tp>
        <v>5.1546391752577323</v>
        <stp/>
        <stp>StudyData</stp>
        <stp>S.CSCO</stp>
        <stp>PCB</stp>
        <stp>BaseType=Index,Index=1</stp>
        <stp>Close</stp>
        <stp>W</stp>
        <stp>0</stp>
        <stp>all</stp>
        <stp/>
        <stp/>
        <stp/>
        <stp>T</stp>
        <tr r="I29" s="1"/>
      </tp>
      <tp>
        <v>4.2460280590913388</v>
        <stp/>
        <stp>StudyData</stp>
        <stp>S.CSCO</stp>
        <stp>PCB</stp>
        <stp>BaseType=Index,Index=1</stp>
        <stp>Close</stp>
        <stp>Q</stp>
        <stp>0</stp>
        <stp>all</stp>
        <stp/>
        <stp/>
        <stp/>
        <stp>T</stp>
        <tr r="K29" s="1"/>
      </tp>
      <tp>
        <v>4.2460280590913388</v>
        <stp/>
        <stp>StudyData</stp>
        <stp>S.CSCO</stp>
        <stp>PCB</stp>
        <stp>BaseType=Index,Index=1</stp>
        <stp>Close</stp>
        <stp>M</stp>
        <stp>0</stp>
        <stp>all</stp>
        <stp/>
        <stp/>
        <stp/>
        <stp>T</stp>
        <tr r="J29" s="1"/>
      </tp>
      <tp>
        <v>45.657536024925356</v>
        <stp/>
        <stp>StudyData</stp>
        <stp>S.CSCO</stp>
        <stp>PCB</stp>
        <stp>BaseType=Index,Index=1</stp>
        <stp>Close</stp>
        <stp>A</stp>
        <stp>0</stp>
        <stp>all</stp>
        <stp/>
        <stp/>
        <stp/>
        <stp>T</stp>
        <tr r="L29" s="1"/>
      </tp>
      <tp>
        <v>10.680468876400001</v>
        <stp/>
        <stp>StudyData</stp>
        <stp>S.COST</stp>
        <stp>StdDev</stp>
        <stp>InputChoice=Close,Period1=21</stp>
        <stp>STDDEV</stp>
        <stp>D</stp>
        <stp/>
        <stp>all</stp>
        <stp/>
        <stp/>
        <stp/>
        <stp>T</stp>
        <tr r="Q27" s="1"/>
      </tp>
      <tp>
        <v>1.7886376072000001</v>
        <stp/>
        <stp>StudyData</stp>
        <stp>S.CSCO</stp>
        <stp>StdDev</stp>
        <stp>InputChoice=Close,Period1=21</stp>
        <stp>STDDEV</stp>
        <stp>D</stp>
        <stp/>
        <stp>all</stp>
        <stp/>
        <stp/>
        <stp/>
        <stp>T</stp>
        <tr r="Q29" s="1"/>
      </tp>
      <tp>
        <v>8.9680270340525166</v>
        <stp/>
        <stp>StudyData</stp>
        <stp>S.AMZN</stp>
        <stp>PCB</stp>
        <stp>BaseType=Index,Index=1</stp>
        <stp>Close</stp>
        <stp>A</stp>
        <stp>0</stp>
        <stp>all</stp>
        <stp/>
        <stp/>
        <stp/>
        <stp>T</stp>
        <tr r="L11" s="1"/>
      </tp>
      <tp>
        <v>0.95123419626731065</v>
        <stp/>
        <stp>StudyData</stp>
        <stp>S.AMZN</stp>
        <stp>PCB</stp>
        <stp>BaseType=Index,Index=1</stp>
        <stp>Close</stp>
        <stp>M</stp>
        <stp>0</stp>
        <stp>all</stp>
        <stp/>
        <stp/>
        <stp/>
        <stp>T</stp>
        <tr r="J11" s="1"/>
      </tp>
      <tp>
        <v>-4.3818651989276578</v>
        <stp/>
        <stp>StudyData</stp>
        <stp>S.AMGN</stp>
        <stp>PCB</stp>
        <stp>BaseType=Index,Index=1</stp>
        <stp>Close</stp>
        <stp>Q</stp>
        <stp>0</stp>
        <stp>all</stp>
        <stp/>
        <stp/>
        <stp/>
        <stp>T</stp>
        <tr r="K9" s="1"/>
      </tp>
      <tp>
        <v>-2.7905742746195203</v>
        <stp/>
        <stp>StudyData</stp>
        <stp>S.AMGN</stp>
        <stp>PCB</stp>
        <stp>BaseType=Index,Index=1</stp>
        <stp>Close</stp>
        <stp>W</stp>
        <stp>0</stp>
        <stp>all</stp>
        <stp/>
        <stp/>
        <stp/>
        <stp>T</stp>
        <tr r="I9" s="1"/>
      </tp>
      <tp>
        <v>0.74097809108022361</v>
        <stp/>
        <stp>StudyData</stp>
        <stp>S.AMZN</stp>
        <stp>PCB</stp>
        <stp>BaseType=Index,Index=1</stp>
        <stp>Close</stp>
        <stp>W</stp>
        <stp>0</stp>
        <stp>all</stp>
        <stp/>
        <stp/>
        <stp/>
        <stp>T</stp>
        <tr r="I11" s="1"/>
      </tp>
      <tp>
        <v>0.95123419626731065</v>
        <stp/>
        <stp>StudyData</stp>
        <stp>S.AMZN</stp>
        <stp>PCB</stp>
        <stp>BaseType=Index,Index=1</stp>
        <stp>Close</stp>
        <stp>Q</stp>
        <stp>0</stp>
        <stp>all</stp>
        <stp/>
        <stp/>
        <stp/>
        <stp>T</stp>
        <tr r="K11" s="1"/>
      </tp>
      <tp>
        <v>-4.3818651989276578</v>
        <stp/>
        <stp>StudyData</stp>
        <stp>S.AMGN</stp>
        <stp>PCB</stp>
        <stp>BaseType=Index,Index=1</stp>
        <stp>Close</stp>
        <stp>M</stp>
        <stp>0</stp>
        <stp>all</stp>
        <stp/>
        <stp/>
        <stp/>
        <stp>T</stp>
        <tr r="J9" s="1"/>
      </tp>
      <tp>
        <v>23.137087165072874</v>
        <stp/>
        <stp>StudyData</stp>
        <stp>S.AMGN</stp>
        <stp>PCB</stp>
        <stp>BaseType=Index,Index=1</stp>
        <stp>Close</stp>
        <stp>A</stp>
        <stp>0</stp>
        <stp>all</stp>
        <stp/>
        <stp/>
        <stp/>
        <stp>T</stp>
        <tr r="L9" s="1"/>
      </tp>
      <tp>
        <v>10.125281575500001</v>
        <stp/>
        <stp>StudyData</stp>
        <stp>S.BKNG</stp>
        <stp>StdDev</stp>
        <stp>InputChoice=Close,Period1=21</stp>
        <stp>STDDEV</stp>
        <stp>D</stp>
        <stp/>
        <stp>all</stp>
        <stp/>
        <stp/>
        <stp/>
        <stp>T</stp>
        <tr r="Q16" s="1"/>
      </tp>
      <tp>
        <v>5.2207369529000003</v>
        <stp/>
        <stp>StudyData</stp>
        <stp>S.BRKB</stp>
        <stp>StdDev</stp>
        <stp>InputChoice=Close,Period1=21</stp>
        <stp>STDDEV</stp>
        <stp>D</stp>
        <stp/>
        <stp>all</stp>
        <stp/>
        <stp/>
        <stp/>
        <stp>T</stp>
        <tr r="Q20" s="1"/>
      </tp>
      <tp>
        <v>180.29952380949999</v>
        <stp/>
        <stp>StudyData</stp>
        <stp>S.PLTR</stp>
        <stp>MA</stp>
        <stp>InputChoice=Close,MAType=Sim,Period=21</stp>
        <stp>MA</stp>
        <stp>D</stp>
        <stp/>
        <stp>all</stp>
        <stp/>
        <stp/>
        <stp/>
        <stp>T</stp>
        <tr r="P80" s="1"/>
      </tp>
      <tp>
        <v>0.45098891545316916</v>
        <stp/>
        <stp>StudyData</stp>
        <stp>S.QCOM</stp>
        <stp>PCB</stp>
        <stp>BaseType=Index,Index=1</stp>
        <stp>Close</stp>
        <stp>Q</stp>
        <stp>0</stp>
        <stp>all</stp>
        <stp/>
        <stp/>
        <stp/>
        <stp>T</stp>
        <tr r="K82" s="1"/>
      </tp>
      <tp>
        <v>-8.4666039510818401</v>
        <stp/>
        <stp>StudyData</stp>
        <stp>S.QCOM</stp>
        <stp>PCB</stp>
        <stp>BaseType=Index,Index=1</stp>
        <stp>Close</stp>
        <stp>W</stp>
        <stp>0</stp>
        <stp>all</stp>
        <stp/>
        <stp/>
        <stp/>
        <stp>T</stp>
        <tr r="I82" s="1"/>
      </tp>
      <tp>
        <v>8.0795089155217727</v>
        <stp/>
        <stp>StudyData</stp>
        <stp>S.QCOM</stp>
        <stp>PCB</stp>
        <stp>BaseType=Index,Index=1</stp>
        <stp>Close</stp>
        <stp>A</stp>
        <stp>0</stp>
        <stp>all</stp>
        <stp/>
        <stp/>
        <stp/>
        <stp>T</stp>
        <tr r="L82" s="1"/>
      </tp>
      <tp>
        <v>0.45098891545316916</v>
        <stp/>
        <stp>StudyData</stp>
        <stp>S.QCOM</stp>
        <stp>PCB</stp>
        <stp>BaseType=Index,Index=1</stp>
        <stp>Close</stp>
        <stp>M</stp>
        <stp>0</stp>
        <stp>all</stp>
        <stp/>
        <stp/>
        <stp/>
        <stp>T</stp>
        <tr r="J82" s="1"/>
      </tp>
      <tp>
        <v>302.87</v>
        <stp/>
        <stp>StudyData</stp>
        <stp>S.INTU</stp>
        <stp>MA</stp>
        <stp>InputChoice=Close,MAType=Sim,Period=21</stp>
        <stp>MA</stp>
        <stp>D</stp>
        <stp/>
        <stp>all</stp>
        <stp/>
        <stp/>
        <stp/>
        <stp>T</stp>
        <tr r="P50" s="1"/>
      </tp>
      <tp>
        <v>110.6842857143</v>
        <stp/>
        <stp>StudyData</stp>
        <stp>S.INTC</stp>
        <stp>MA</stp>
        <stp>InputChoice=Close,MAType=Sim,Period=21</stp>
        <stp>MA</stp>
        <stp>D</stp>
        <stp/>
        <stp>all</stp>
        <stp/>
        <stp/>
        <stp/>
        <stp>T</stp>
        <tr r="P49" s="1"/>
      </tp>
      <tp>
        <v>691.85809523809996</v>
        <stp/>
        <stp>StudyData</stp>
        <stp>S.META</stp>
        <stp>MA</stp>
        <stp>InputChoice=Close,MAType=Sim,Period=21</stp>
        <stp>MA</stp>
        <stp>D</stp>
        <stp/>
        <stp>all</stp>
        <stp/>
        <stp/>
        <stp/>
        <stp>T</stp>
        <tr r="P64" s="1"/>
      </tp>
      <tp>
        <v>4.6845322745000004</v>
        <stp/>
        <stp>StudyData</stp>
        <stp>S.ABBV</stp>
        <stp>StdDev</stp>
        <stp>InputChoice=Close,Period1=21</stp>
        <stp>STDDEV</stp>
        <stp>D</stp>
        <stp/>
        <stp>all</stp>
        <stp/>
        <stp/>
        <stp/>
        <stp>T</stp>
        <tr r="Q3" s="1"/>
      </tp>
      <tp>
        <v>7.0489286428</v>
        <stp/>
        <stp>StudyData</stp>
        <stp>S.AAPL</stp>
        <stp>StdDev</stp>
        <stp>InputChoice=Close,Period1=21</stp>
        <stp>STDDEV</stp>
        <stp>D</stp>
        <stp/>
        <stp>all</stp>
        <stp/>
        <stp/>
        <stp/>
        <stp>T</stp>
        <tr r="Q2" s="1"/>
      </tp>
      <tp>
        <v>12.819579943700001</v>
        <stp/>
        <stp>StudyData</stp>
        <stp>S.ADBE</stp>
        <stp>StdDev</stp>
        <stp>InputChoice=Close,Period1=21</stp>
        <stp>STDDEV</stp>
        <stp>D</stp>
        <stp/>
        <stp>all</stp>
        <stp/>
        <stp/>
        <stp/>
        <stp>T</stp>
        <tr r="Q6" s="1"/>
      </tp>
      <tp>
        <v>19.758093814999999</v>
        <stp/>
        <stp>StudyData</stp>
        <stp>S.AMGN</stp>
        <stp>StdDev</stp>
        <stp>InputChoice=Close,Period1=21</stp>
        <stp>STDDEV</stp>
        <stp>D</stp>
        <stp/>
        <stp>all</stp>
        <stp/>
        <stp/>
        <stp/>
        <stp>T</stp>
        <tr r="Q9" s="1"/>
      </tp>
      <tp>
        <v>34.544851945200001</v>
        <stp/>
        <stp>StudyData</stp>
        <stp>S.AMAT</stp>
        <stp>StdDev</stp>
        <stp>InputChoice=Close,Period1=21</stp>
        <stp>STDDEV</stp>
        <stp>D</stp>
        <stp/>
        <stp>all</stp>
        <stp/>
        <stp/>
        <stp/>
        <stp>T</stp>
        <tr r="Q7" s="1"/>
      </tp>
      <tp>
        <v>4.0730495242</v>
        <stp/>
        <stp>StudyData</stp>
        <stp>S.AMZN</stp>
        <stp>StdDev</stp>
        <stp>InputChoice=Close,Period1=21</stp>
        <stp>STDDEV</stp>
        <stp>D</stp>
        <stp/>
        <stp>all</stp>
        <stp/>
        <stp/>
        <stp/>
        <stp>T</stp>
        <tr r="Q11" s="1"/>
      </tp>
      <tp>
        <v>8.0596403592999994</v>
        <stp/>
        <stp>StudyData</stp>
        <stp>S.AVGO</stp>
        <stp>StdDev</stp>
        <stp>InputChoice=Close,Period1=21</stp>
        <stp>STDDEV</stp>
        <stp>D</stp>
        <stp/>
        <stp>all</stp>
        <stp/>
        <stp/>
        <stp/>
        <stp>T</stp>
        <tr r="Q12" s="1"/>
      </tp>
      <tp>
        <v>171.63428571430001</v>
        <stp/>
        <stp>StudyData</stp>
        <stp>S.TMUS</stp>
        <stp>MA</stp>
        <stp>InputChoice=Close,MAType=Sim,Period=21</stp>
        <stp>MA</stp>
        <stp>D</stp>
        <stp/>
        <stp>all</stp>
        <stp/>
        <stp/>
        <stp/>
        <stp>T</stp>
        <tr r="P90" s="1"/>
      </tp>
      <tp>
        <v>97.271428571399994</v>
        <stp/>
        <stp>StudyData</stp>
        <stp>S.SBUX</stp>
        <stp>MA</stp>
        <stp>InputChoice=Close,MAType=Sim,Period=21</stp>
        <stp>MA</stp>
        <stp>D</stp>
        <stp/>
        <stp>all</stp>
        <stp/>
        <stp/>
        <stp/>
        <stp>T</stp>
        <tr r="P84" s="1"/>
      </tp>
      <tp>
        <v>0.20118911777070925</v>
        <stp/>
        <stp>StudyData</stp>
        <stp>S.AAPL</stp>
        <stp>PCB</stp>
        <stp>BaseType=Index,Index=1</stp>
        <stp>Close</stp>
        <stp>M</stp>
        <stp>0</stp>
        <stp>all</stp>
        <stp/>
        <stp/>
        <stp/>
        <stp>T</stp>
        <tr r="J2" s="1"/>
      </tp>
      <tp>
        <v>22.743323769587281</v>
        <stp/>
        <stp>StudyData</stp>
        <stp>S.AAPL</stp>
        <stp>PCB</stp>
        <stp>BaseType=Index,Index=1</stp>
        <stp>Close</stp>
        <stp>A</stp>
        <stp>0</stp>
        <stp>all</stp>
        <stp/>
        <stp/>
        <stp/>
        <stp>T</stp>
        <tr r="L2" s="1"/>
      </tp>
      <tp>
        <v>-2.1637786964552719</v>
        <stp/>
        <stp>StudyData</stp>
        <stp>S.AAPL</stp>
        <stp>PCB</stp>
        <stp>BaseType=Index,Index=1</stp>
        <stp>Close</stp>
        <stp>W</stp>
        <stp>0</stp>
        <stp>all</stp>
        <stp/>
        <stp/>
        <stp/>
        <stp>T</stp>
        <tr r="I2" s="1"/>
      </tp>
      <tp>
        <v>0.20118911777070925</v>
        <stp/>
        <stp>StudyData</stp>
        <stp>S.AAPL</stp>
        <stp>PCB</stp>
        <stp>BaseType=Index,Index=1</stp>
        <stp>Close</stp>
        <stp>Q</stp>
        <stp>0</stp>
        <stp>all</stp>
        <stp/>
        <stp/>
        <stp/>
        <stp>T</stp>
        <tr r="K2" s="1"/>
      </tp>
      <tp>
        <v>3.7928519328957093</v>
        <stp/>
        <stp>StudyData</stp>
        <stp>S.ORCL</stp>
        <stp>PCB</stp>
        <stp>BaseType=Index,Index=1</stp>
        <stp>Close</stp>
        <stp>W</stp>
        <stp>0</stp>
        <stp>all</stp>
        <stp/>
        <stp/>
        <stp/>
        <stp>T</stp>
        <tr r="I75" s="1"/>
      </tp>
      <tp>
        <v>3.6416605972323373</v>
        <stp/>
        <stp>StudyData</stp>
        <stp>S.ORCL</stp>
        <stp>PCB</stp>
        <stp>BaseType=Index,Index=1</stp>
        <stp>Close</stp>
        <stp>Q</stp>
        <stp>0</stp>
        <stp>all</stp>
        <stp/>
        <stp/>
        <stp/>
        <stp>T</stp>
        <tr r="K75" s="1"/>
      </tp>
      <tp>
        <v>3.6416605972323373</v>
        <stp/>
        <stp>StudyData</stp>
        <stp>S.ORCL</stp>
        <stp>PCB</stp>
        <stp>BaseType=Index,Index=1</stp>
        <stp>Close</stp>
        <stp>M</stp>
        <stp>0</stp>
        <stp>all</stp>
        <stp/>
        <stp/>
        <stp/>
        <stp>T</stp>
        <tr r="J75" s="1"/>
      </tp>
      <tp>
        <v>-26.991945000256525</v>
        <stp/>
        <stp>StudyData</stp>
        <stp>S.ORCL</stp>
        <stp>PCB</stp>
        <stp>BaseType=Index,Index=1</stp>
        <stp>Close</stp>
        <stp>A</stp>
        <stp>0</stp>
        <stp>all</stp>
        <stp/>
        <stp/>
        <stp/>
        <stp>T</stp>
        <tr r="L75" s="1"/>
      </tp>
      <tp>
        <v>-0.7485652499376243</v>
        <stp/>
        <stp>StudyData</stp>
        <stp>S.INTC</stp>
        <stp>PCB</stp>
        <stp>BaseType=Index,Index=1</stp>
        <stp>Close</stp>
        <stp>M</stp>
        <stp>0</stp>
        <stp>all</stp>
        <stp/>
        <stp/>
        <stp/>
        <stp>T</stp>
        <tr r="J49" s="1"/>
      </tp>
      <tp>
        <v>223.38753387533879</v>
        <stp/>
        <stp>StudyData</stp>
        <stp>S.INTC</stp>
        <stp>PCB</stp>
        <stp>BaseType=Index,Index=1</stp>
        <stp>Close</stp>
        <stp>A</stp>
        <stp>0</stp>
        <stp>all</stp>
        <stp/>
        <stp/>
        <stp/>
        <stp>T</stp>
        <tr r="L49" s="1"/>
      </tp>
      <tp>
        <v>-0.7485652499376243</v>
        <stp/>
        <stp>StudyData</stp>
        <stp>S.INTC</stp>
        <stp>PCB</stp>
        <stp>BaseType=Index,Index=1</stp>
        <stp>Close</stp>
        <stp>Q</stp>
        <stp>0</stp>
        <stp>all</stp>
        <stp/>
        <stp/>
        <stp/>
        <stp>T</stp>
        <tr r="K49" s="1"/>
      </tp>
      <tp>
        <v>-2.9837398373983754</v>
        <stp/>
        <stp>StudyData</stp>
        <stp>S.INTC</stp>
        <stp>PCB</stp>
        <stp>BaseType=Index,Index=1</stp>
        <stp>Close</stp>
        <stp>W</stp>
        <stp>0</stp>
        <stp>all</stp>
        <stp/>
        <stp/>
        <stp/>
        <stp>T</stp>
        <tr r="I49" s="1"/>
      </tp>
      <tp>
        <v>251.98761904759999</v>
        <stp/>
        <stp>StudyData</stp>
        <stp>S.AMZN</stp>
        <stp>MA</stp>
        <stp>InputChoice=Close,MAType=Sim,Period=21</stp>
        <stp>MA</stp>
        <stp>D</stp>
        <stp/>
        <stp>all</stp>
        <stp/>
        <stp/>
        <stp/>
        <stp>T</stp>
        <tr r="P11" s="1"/>
      </tp>
      <tp>
        <v>3.0095238095000001</v>
        <stp/>
        <stp>StudyData</stp>
        <stp>ATR(S.SPG,MAType:=Sim,Period:=21)</stp>
        <stp>Bar</stp>
        <stp/>
        <stp>Close</stp>
        <stp>D</stp>
        <stp/>
        <stp/>
        <stp/>
        <stp/>
        <stp/>
        <stp>T</stp>
        <tr r="O87" s="1"/>
      </tp>
      <tp>
        <v>8.2027255301000004</v>
        <stp/>
        <stp>StudyData</stp>
        <stp>S.ORCL</stp>
        <stp>StdDev</stp>
        <stp>InputChoice=Close,Period1=21</stp>
        <stp>STDDEV</stp>
        <stp>D</stp>
        <stp/>
        <stp>all</stp>
        <stp/>
        <stp/>
        <stp/>
        <stp>T</stp>
        <tr r="Q75" s="1"/>
      </tp>
      <tp>
        <v>-0.55986389174645557</v>
        <stp/>
        <stp>StudyData</stp>
        <stp>S.BRKB</stp>
        <stp>PCB</stp>
        <stp>BaseType=Index,Index=1</stp>
        <stp>Close</stp>
        <stp>W</stp>
        <stp>0</stp>
        <stp>all</stp>
        <stp/>
        <stp/>
        <stp/>
        <stp>T</stp>
        <tr r="I20" s="1"/>
      </tp>
      <tp>
        <v>0.94386986645246418</v>
        <stp/>
        <stp>StudyData</stp>
        <stp>S.BRKB</stp>
        <stp>PCB</stp>
        <stp>BaseType=Index,Index=1</stp>
        <stp>Close</stp>
        <stp>Q</stp>
        <stp>0</stp>
        <stp>all</stp>
        <stp/>
        <stp/>
        <stp/>
        <stp>T</stp>
        <tr r="K20" s="1"/>
      </tp>
      <tp>
        <v>0</v>
        <stp/>
        <stp>StudyData</stp>
        <stp>S.BRKB</stp>
        <stp>PCB</stp>
        <stp>BaseType=Index,Index=1</stp>
        <stp>Close</stp>
        <stp>A</stp>
        <stp>0</stp>
        <stp>all</stp>
        <stp/>
        <stp/>
        <stp/>
        <stp>T</stp>
        <tr r="L20" s="1"/>
      </tp>
      <tp>
        <v>0.94386986645246418</v>
        <stp/>
        <stp>StudyData</stp>
        <stp>S.BRKB</stp>
        <stp>PCB</stp>
        <stp>BaseType=Index,Index=1</stp>
        <stp>Close</stp>
        <stp>M</stp>
        <stp>0</stp>
        <stp>all</stp>
        <stp/>
        <stp/>
        <stp/>
        <stp>T</stp>
        <tr r="J20" s="1"/>
      </tp>
      <tp>
        <v>1.185665674181194</v>
        <stp/>
        <stp>StudyData</stp>
        <stp>S.MS</stp>
        <stp>PCB</stp>
        <stp>BaseType=Index,Index=1</stp>
        <stp>Close</stp>
        <stp>Q</stp>
        <stp>0</stp>
        <stp>all</stp>
        <stp/>
        <stp/>
        <stp/>
        <stp>T</stp>
        <tr r="K68" s="1"/>
      </tp>
      <tp>
        <v>-3.0563904029341344</v>
        <stp/>
        <stp>StudyData</stp>
        <stp>S.MS</stp>
        <stp>PCB</stp>
        <stp>BaseType=Index,Index=1</stp>
        <stp>Close</stp>
        <stp>W</stp>
        <stp>0</stp>
        <stp>all</stp>
        <stp/>
        <stp/>
        <stp/>
        <stp>T</stp>
        <tr r="I68" s="1"/>
      </tp>
      <tp>
        <v>0.24434670576214465</v>
        <stp/>
        <stp>StudyData</stp>
        <stp>S.GS</stp>
        <stp>PCB</stp>
        <stp>BaseType=Index,Index=1</stp>
        <stp>Close</stp>
        <stp>Q</stp>
        <stp>0</stp>
        <stp>all</stp>
        <stp/>
        <stp/>
        <stp/>
        <stp>T</stp>
        <tr r="K45" s="1"/>
      </tp>
      <tp>
        <v>-3.5159548880218061</v>
        <stp/>
        <stp>StudyData</stp>
        <stp>S.GS</stp>
        <stp>PCB</stp>
        <stp>BaseType=Index,Index=1</stp>
        <stp>Close</stp>
        <stp>W</stp>
        <stp>0</stp>
        <stp>all</stp>
        <stp/>
        <stp/>
        <stp/>
        <stp>T</stp>
        <tr r="I45" s="1"/>
      </tp>
      <tp>
        <v>7.1987833042302718</v>
        <stp/>
        <stp>StudyData</stp>
        <stp>S.MS</stp>
        <stp>PCB</stp>
        <stp>BaseType=Index,Index=1</stp>
        <stp>Close</stp>
        <stp>A</stp>
        <stp>0</stp>
        <stp>all</stp>
        <stp/>
        <stp/>
        <stp/>
        <stp>T</stp>
        <tr r="L68" s="1"/>
      </tp>
      <tp>
        <v>0.24434670576214465</v>
        <stp/>
        <stp>StudyData</stp>
        <stp>S.GS</stp>
        <stp>PCB</stp>
        <stp>BaseType=Index,Index=1</stp>
        <stp>Close</stp>
        <stp>M</stp>
        <stp>0</stp>
        <stp>all</stp>
        <stp/>
        <stp/>
        <stp/>
        <stp>T</stp>
        <tr r="J45" s="1"/>
      </tp>
      <tp>
        <v>2.6803185437997792</v>
        <stp/>
        <stp>StudyData</stp>
        <stp>S.GS</stp>
        <stp>PCB</stp>
        <stp>BaseType=Index,Index=1</stp>
        <stp>Close</stp>
        <stp>A</stp>
        <stp>0</stp>
        <stp>all</stp>
        <stp/>
        <stp/>
        <stp/>
        <stp>T</stp>
        <tr r="L45" s="1"/>
      </tp>
      <tp>
        <v>1.185665674181194</v>
        <stp/>
        <stp>StudyData</stp>
        <stp>S.MS</stp>
        <stp>PCB</stp>
        <stp>BaseType=Index,Index=1</stp>
        <stp>Close</stp>
        <stp>M</stp>
        <stp>0</stp>
        <stp>all</stp>
        <stp/>
        <stp/>
        <stp/>
        <stp>T</stp>
        <tr r="J68" s="1"/>
      </tp>
      <tp>
        <v>3.4204761905000001</v>
        <stp/>
        <stp>StudyData</stp>
        <stp>ATR(S.RTX,MAType:=Sim,Period:=21)</stp>
        <stp>Bar</stp>
        <stp/>
        <stp>Close</stp>
        <stp>D</stp>
        <stp/>
        <stp/>
        <stp/>
        <stp/>
        <stp/>
        <stp>T</stp>
        <tr r="O83" s="1"/>
      </tp>
      <tp>
        <v>4.1069251288000004</v>
        <stp/>
        <stp>StudyData</stp>
        <stp>S.NFLX</stp>
        <stp>StdDev</stp>
        <stp>InputChoice=Close,Period1=21</stp>
        <stp>STDDEV</stp>
        <stp>D</stp>
        <stp/>
        <stp>all</stp>
        <stp/>
        <stp/>
        <stp/>
        <stp>T</stp>
        <tr r="Q72" s="1"/>
      </tp>
      <tp>
        <v>6.1819557847000004</v>
        <stp/>
        <stp>StudyData</stp>
        <stp>S.NVDA</stp>
        <stp>StdDev</stp>
        <stp>InputChoice=Close,Period1=21</stp>
        <stp>STDDEV</stp>
        <stp>D</stp>
        <stp/>
        <stp>all</stp>
        <stp/>
        <stp/>
        <stp/>
        <stp>T</stp>
        <tr r="Q74" s="1"/>
      </tp>
      <tp>
        <v>4.4474507482878245</v>
        <stp/>
        <stp>StudyData</stp>
        <stp>S.TSLA</stp>
        <stp>PCB</stp>
        <stp>BaseType=Index,Index=1</stp>
        <stp>Close</stp>
        <stp>Q</stp>
        <stp>0</stp>
        <stp>all</stp>
        <stp/>
        <stp/>
        <stp/>
        <stp>T</stp>
        <tr r="K91" s="1"/>
      </tp>
      <tp>
        <v>-0.40848136303780647</v>
        <stp/>
        <stp>StudyData</stp>
        <stp>S.TSLA</stp>
        <stp>PCB</stp>
        <stp>BaseType=Index,Index=1</stp>
        <stp>Close</stp>
        <stp>W</stp>
        <stp>0</stp>
        <stp>all</stp>
        <stp/>
        <stp/>
        <stp/>
        <stp>T</stp>
        <tr r="I91" s="1"/>
      </tp>
      <tp>
        <v>-17.595392688784131</v>
        <stp/>
        <stp>StudyData</stp>
        <stp>S.TSLA</stp>
        <stp>PCB</stp>
        <stp>BaseType=Index,Index=1</stp>
        <stp>Close</stp>
        <stp>A</stp>
        <stp>0</stp>
        <stp>all</stp>
        <stp/>
        <stp/>
        <stp/>
        <stp>T</stp>
        <tr r="L91" s="1"/>
      </tp>
      <tp>
        <v>4.4474507482878245</v>
        <stp/>
        <stp>StudyData</stp>
        <stp>S.TSLA</stp>
        <stp>PCB</stp>
        <stp>BaseType=Index,Index=1</stp>
        <stp>Close</stp>
        <stp>M</stp>
        <stp>0</stp>
        <stp>all</stp>
        <stp/>
        <stp/>
        <stp/>
        <stp>T</stp>
        <tr r="J91" s="1"/>
      </tp>
      <tp>
        <v>0.39990071430541063</v>
        <stp/>
        <stp>StudyData</stp>
        <stp>S.META</stp>
        <stp>PCB</stp>
        <stp>BaseType=Index,Index=1</stp>
        <stp>Close</stp>
        <stp>M</stp>
        <stp>0</stp>
        <stp>all</stp>
        <stp/>
        <stp/>
        <stp/>
        <stp>T</stp>
        <tr r="J64" s="1"/>
      </tp>
      <tp>
        <v>10.300110590980019</v>
        <stp/>
        <stp>StudyData</stp>
        <stp>S.META</stp>
        <stp>PCB</stp>
        <stp>BaseType=Index,Index=1</stp>
        <stp>Close</stp>
        <stp>A</stp>
        <stp>0</stp>
        <stp>all</stp>
        <stp/>
        <stp/>
        <stp/>
        <stp>T</stp>
        <tr r="L64" s="1"/>
      </tp>
      <tp>
        <v>0.39990071430541063</v>
        <stp/>
        <stp>StudyData</stp>
        <stp>S.META</stp>
        <stp>PCB</stp>
        <stp>BaseType=Index,Index=1</stp>
        <stp>Close</stp>
        <stp>Q</stp>
        <stp>0</stp>
        <stp>all</stp>
        <stp/>
        <stp/>
        <stp/>
        <stp>T</stp>
        <tr r="K64" s="1"/>
      </tp>
      <tp>
        <v>-3.1370566479525221</v>
        <stp/>
        <stp>StudyData</stp>
        <stp>S.META</stp>
        <stp>PCB</stp>
        <stp>BaseType=Index,Index=1</stp>
        <stp>Close</stp>
        <stp>W</stp>
        <stp>0</stp>
        <stp>all</stp>
        <stp/>
        <stp/>
        <stp/>
        <stp>T</stp>
        <tr r="I64" s="1"/>
      </tp>
      <tp>
        <v>2.4389175934845526</v>
        <stp/>
        <stp>StudyData</stp>
        <stp>S.NVDA</stp>
        <stp>PCB</stp>
        <stp>BaseType=Index,Index=1</stp>
        <stp>Close</stp>
        <stp>Q</stp>
        <stp>0</stp>
        <stp>all</stp>
        <stp/>
        <stp/>
        <stp/>
        <stp>T</stp>
        <tr r="K74" s="1"/>
      </tp>
      <tp>
        <v>3.9454391966943727</v>
        <stp/>
        <stp>StudyData</stp>
        <stp>S.NVDA</stp>
        <stp>PCB</stp>
        <stp>BaseType=Index,Index=1</stp>
        <stp>Close</stp>
        <stp>W</stp>
        <stp>0</stp>
        <stp>all</stp>
        <stp/>
        <stp/>
        <stp/>
        <stp>T</stp>
        <tr r="I74" s="1"/>
      </tp>
      <tp>
        <v>2.4389175934845526</v>
        <stp/>
        <stp>StudyData</stp>
        <stp>S.NVDA</stp>
        <stp>PCB</stp>
        <stp>BaseType=Index,Index=1</stp>
        <stp>Close</stp>
        <stp>M</stp>
        <stp>0</stp>
        <stp>all</stp>
        <stp/>
        <stp/>
        <stp/>
        <stp>T</stp>
        <tr r="J74" s="1"/>
      </tp>
      <tp>
        <v>25.442359249329769</v>
        <stp/>
        <stp>StudyData</stp>
        <stp>S.NVDA</stp>
        <stp>PCB</stp>
        <stp>BaseType=Index,Index=1</stp>
        <stp>Close</stp>
        <stp>A</stp>
        <stp>0</stp>
        <stp>all</stp>
        <stp/>
        <stp/>
        <stp/>
        <stp>T</stp>
        <tr r="L74" s="1"/>
      </tp>
      <tp>
        <v>-0.21939730270375132</v>
        <stp/>
        <stp>StudyData</stp>
        <stp>S.HONA</stp>
        <stp>PCB</stp>
        <stp>BaseType=Index,Index=1</stp>
        <stp>Close</stp>
        <stp>Q</stp>
        <stp>0</stp>
        <stp>all</stp>
        <stp/>
        <stp/>
        <stp/>
        <stp>T</stp>
        <tr r="K47" s="1"/>
      </tp>
      <tp>
        <v>-2.6136793046983287</v>
        <stp/>
        <stp>StudyData</stp>
        <stp>S.HONA</stp>
        <stp>PCB</stp>
        <stp>BaseType=Index,Index=1</stp>
        <stp>Close</stp>
        <stp>W</stp>
        <stp>0</stp>
        <stp>all</stp>
        <stp/>
        <stp/>
        <stp/>
        <stp>T</stp>
        <tr r="I47" s="1"/>
      </tp>
      <tp>
        <v>154.63</v>
        <stp/>
        <stp>StudyData</stp>
        <stp>S.HONA</stp>
        <stp>PCB</stp>
        <stp>BaseType=Index,Index=1</stp>
        <stp>Close</stp>
        <stp>A</stp>
        <stp>0</stp>
        <stp>all</stp>
        <stp/>
        <stp/>
        <stp/>
        <stp>T</stp>
        <tr r="L47" s="1"/>
      </tp>
      <tp>
        <v>-0.21939730270375132</v>
        <stp/>
        <stp>StudyData</stp>
        <stp>S.HONA</stp>
        <stp>PCB</stp>
        <stp>BaseType=Index,Index=1</stp>
        <stp>Close</stp>
        <stp>M</stp>
        <stp>0</stp>
        <stp>all</stp>
        <stp/>
        <stp/>
        <stp/>
        <stp>T</stp>
        <tr r="J47" s="1"/>
      </tp>
      <tp>
        <v>1.4832201287</v>
        <stp/>
        <stp>StudyData</stp>
        <stp>S.MDLZ</stp>
        <stp>StdDev</stp>
        <stp>InputChoice=Close,Period1=21</stp>
        <stp>STDDEV</stp>
        <stp>D</stp>
        <stp/>
        <stp>all</stp>
        <stp/>
        <stp/>
        <stp/>
        <stp>T</stp>
        <tr r="Q62" s="1"/>
      </tp>
      <tp>
        <v>49.1461513892</v>
        <stp/>
        <stp>StudyData</stp>
        <stp>S.META</stp>
        <stp>StdDev</stp>
        <stp>InputChoice=Close,Period1=21</stp>
        <stp>STDDEV</stp>
        <stp>D</stp>
        <stp/>
        <stp>all</stp>
        <stp/>
        <stp/>
        <stp/>
        <stp>T</stp>
        <tr r="Q64" s="1"/>
      </tp>
      <tp>
        <v>8.2970514392000005</v>
        <stp/>
        <stp>StudyData</stp>
        <stp>S.MSFT</stp>
        <stp>StdDev</stp>
        <stp>InputChoice=Close,Period1=21</stp>
        <stp>STDDEV</stp>
        <stp>D</stp>
        <stp/>
        <stp>all</stp>
        <stp/>
        <stp/>
        <stp/>
        <stp>T</stp>
        <tr r="Q69" s="1"/>
      </tp>
      <tp>
        <v>2.1752380952000001</v>
        <stp/>
        <stp>StudyData</stp>
        <stp>ATR(S.PEP,MAType:=Sim,Period:=21)</stp>
        <stp>Bar</stp>
        <stp/>
        <stp>Close</stp>
        <stp>D</stp>
        <stp/>
        <stp/>
        <stp/>
        <stp/>
        <stp/>
        <stp>T</stp>
        <tr r="O77" s="1"/>
      </tp>
      <tp>
        <v>0.4880952381</v>
        <stp/>
        <stp>StudyData</stp>
        <stp>ATR(S.PFE,MAType:=Sim,Period:=21)</stp>
        <stp>Bar</stp>
        <stp/>
        <stp>Close</stp>
        <stp>D</stp>
        <stp/>
        <stp/>
        <stp/>
        <stp/>
        <stp/>
        <stp>T</stp>
        <tr r="O78" s="1"/>
      </tp>
      <tp>
        <v>21.599726976100001</v>
        <stp/>
        <stp>StudyData</stp>
        <stp>S.LRCX</stp>
        <stp>StdDev</stp>
        <stp>InputChoice=Close,Period1=21</stp>
        <stp>STDDEV</stp>
        <stp>D</stp>
        <stp/>
        <stp>all</stp>
        <stp/>
        <stp/>
        <stp/>
        <stp>T</stp>
        <tr r="Q59" s="1"/>
      </tp>
      <tp>
        <v>-0.11445677055819285</v>
        <stp/>
        <stp>StudyData</stp>
        <stp>S.GOOG</stp>
        <stp>PCB</stp>
        <stp>BaseType=Index,Index=1</stp>
        <stp>Close</stp>
        <stp>Q</stp>
        <stp>0</stp>
        <stp>all</stp>
        <stp/>
        <stp/>
        <stp/>
        <stp>T</stp>
        <tr r="K43" s="1"/>
      </tp>
      <tp>
        <v>-0.21402603494780151</v>
        <stp/>
        <stp>StudyData</stp>
        <stp>S.GOOG</stp>
        <stp>PCB</stp>
        <stp>BaseType=Index,Index=1</stp>
        <stp>Close</stp>
        <stp>W</stp>
        <stp>0</stp>
        <stp>all</stp>
        <stp/>
        <stp/>
        <stp/>
        <stp>T</stp>
        <tr r="I43" s="1"/>
      </tp>
      <tp>
        <v>8.4608030592734256</v>
        <stp/>
        <stp>StudyData</stp>
        <stp>S.GOOG</stp>
        <stp>PCB</stp>
        <stp>BaseType=Index,Index=1</stp>
        <stp>Close</stp>
        <stp>A</stp>
        <stp>0</stp>
        <stp>all</stp>
        <stp/>
        <stp/>
        <stp/>
        <stp>T</stp>
        <tr r="L43" s="1"/>
      </tp>
      <tp>
        <v>-0.11445677055819285</v>
        <stp/>
        <stp>StudyData</stp>
        <stp>S.GOOG</stp>
        <stp>PCB</stp>
        <stp>BaseType=Index,Index=1</stp>
        <stp>Close</stp>
        <stp>M</stp>
        <stp>0</stp>
        <stp>all</stp>
        <stp/>
        <stp/>
        <stp/>
        <stp>T</stp>
        <tr r="J43" s="1"/>
      </tp>
      <tp>
        <v>-2.387821496531819</v>
        <stp/>
        <stp>StudyData</stp>
        <stp>S.BKNG</stp>
        <stp>PCB</stp>
        <stp>BaseType=Index,Index=1</stp>
        <stp>Close</stp>
        <stp>Q</stp>
        <stp>0</stp>
        <stp>all</stp>
        <stp/>
        <stp/>
        <stp/>
        <stp>T</stp>
        <tr r="K16" s="1"/>
      </tp>
      <tp>
        <v>-3.0070143336383084</v>
        <stp/>
        <stp>StudyData</stp>
        <stp>S.BKNG</stp>
        <stp>PCB</stp>
        <stp>BaseType=Index,Index=1</stp>
        <stp>Close</stp>
        <stp>W</stp>
        <stp>0</stp>
        <stp>all</stp>
        <stp/>
        <stp/>
        <stp/>
        <stp>T</stp>
        <tr r="I16" s="1"/>
      </tp>
      <tp>
        <v>-25.764436767657905</v>
        <stp/>
        <stp>StudyData</stp>
        <stp>S.BKNG</stp>
        <stp>PCB</stp>
        <stp>BaseType=Index,Index=1</stp>
        <stp>Close</stp>
        <stp>A</stp>
        <stp>0</stp>
        <stp>all</stp>
        <stp/>
        <stp/>
        <stp/>
        <stp>T</stp>
        <tr r="L16" s="1"/>
      </tp>
      <tp>
        <v>-2.387821496531819</v>
        <stp/>
        <stp>StudyData</stp>
        <stp>S.BKNG</stp>
        <stp>PCB</stp>
        <stp>BaseType=Index,Index=1</stp>
        <stp>Close</stp>
        <stp>M</stp>
        <stp>0</stp>
        <stp>all</stp>
        <stp/>
        <stp/>
        <stp/>
        <stp>T</stp>
        <tr r="J16" s="1"/>
      </tp>
      <tp>
        <v>-3.6101615719450129</v>
        <stp/>
        <stp>StudyData</stp>
        <stp>S.ISRG</stp>
        <stp>PCB</stp>
        <stp>BaseType=Index,Index=1</stp>
        <stp>Close</stp>
        <stp>M</stp>
        <stp>0</stp>
        <stp>all</stp>
        <stp/>
        <stp/>
        <stp/>
        <stp>T</stp>
        <tr r="J51" s="1"/>
      </tp>
      <tp>
        <v>-30.794900769828384</v>
        <stp/>
        <stp>StudyData</stp>
        <stp>S.ISRG</stp>
        <stp>PCB</stp>
        <stp>BaseType=Index,Index=1</stp>
        <stp>Close</stp>
        <stp>A</stp>
        <stp>0</stp>
        <stp>all</stp>
        <stp/>
        <stp/>
        <stp/>
        <stp>T</stp>
        <tr r="L51" s="1"/>
      </tp>
      <tp>
        <v>-3.2652154597956509</v>
        <stp/>
        <stp>StudyData</stp>
        <stp>S.ISRG</stp>
        <stp>PCB</stp>
        <stp>BaseType=Index,Index=1</stp>
        <stp>Close</stp>
        <stp>W</stp>
        <stp>0</stp>
        <stp>all</stp>
        <stp/>
        <stp/>
        <stp/>
        <stp>T</stp>
        <tr r="I51" s="1"/>
      </tp>
      <tp>
        <v>-3.6101615719450129</v>
        <stp/>
        <stp>StudyData</stp>
        <stp>S.ISRG</stp>
        <stp>PCB</stp>
        <stp>BaseType=Index,Index=1</stp>
        <stp>Close</stp>
        <stp>Q</stp>
        <stp>0</stp>
        <stp>all</stp>
        <stp/>
        <stp/>
        <stp/>
        <stp>T</stp>
        <tr r="K51" s="1"/>
      </tp>
      <tp>
        <v>1.9919047619000001</v>
        <stp/>
        <stp>StudyData</stp>
        <stp>ATR(S.WFC,MAType:=Sim,Period:=21)</stp>
        <stp>Bar</stp>
        <stp/>
        <stp>Close</stp>
        <stp>D</stp>
        <stp/>
        <stp/>
        <stp/>
        <stp/>
        <stp/>
        <stp>T</stp>
        <tr r="O100" s="1"/>
      </tp>
      <tp>
        <v>2.0247619048000001</v>
        <stp/>
        <stp>StudyData</stp>
        <stp>ATR(S.WMT,MAType:=Sim,Period:=21)</stp>
        <stp>Bar</stp>
        <stp/>
        <stp>Close</stp>
        <stp>D</stp>
        <stp/>
        <stp/>
        <stp/>
        <stp/>
        <stp/>
        <stp>T</stp>
        <tr r="O101" s="1"/>
      </tp>
      <tp>
        <v>0.94279526054274387</v>
        <stp/>
        <stp>StudyData</stp>
        <stp>S.ADBE</stp>
        <stp>PCB</stp>
        <stp>BaseType=Index,Index=1</stp>
        <stp>Close</stp>
        <stp>W</stp>
        <stp>0</stp>
        <stp>all</stp>
        <stp/>
        <stp/>
        <stp/>
        <stp>T</stp>
        <tr r="I6" s="1"/>
      </tp>
      <tp>
        <v>-0.93773443360840214</v>
        <stp/>
        <stp>StudyData</stp>
        <stp>S.ADBE</stp>
        <stp>PCB</stp>
        <stp>BaseType=Index,Index=1</stp>
        <stp>Close</stp>
        <stp>Q</stp>
        <stp>0</stp>
        <stp>all</stp>
        <stp/>
        <stp/>
        <stp/>
        <stp>T</stp>
        <tr r="K6" s="1"/>
      </tp>
      <tp>
        <v>-0.93773443360840214</v>
        <stp/>
        <stp>StudyData</stp>
        <stp>S.ADBE</stp>
        <stp>PCB</stp>
        <stp>BaseType=Index,Index=1</stp>
        <stp>Close</stp>
        <stp>M</stp>
        <stp>0</stp>
        <stp>all</stp>
        <stp/>
        <stp/>
        <stp/>
        <stp>T</stp>
        <tr r="J6" s="1"/>
      </tp>
      <tp>
        <v>-32.086631046601333</v>
        <stp/>
        <stp>StudyData</stp>
        <stp>S.ADBE</stp>
        <stp>PCB</stp>
        <stp>BaseType=Index,Index=1</stp>
        <stp>Close</stp>
        <stp>A</stp>
        <stp>0</stp>
        <stp>all</stp>
        <stp/>
        <stp/>
        <stp/>
        <stp>T</stp>
        <tr r="L6" s="1"/>
      </tp>
      <tp>
        <v>9.3495238095000008</v>
        <stp/>
        <stp>StudyData</stp>
        <stp>ATR(S.UNH,MAType:=Sim,Period:=21)</stp>
        <stp>Bar</stp>
        <stp/>
        <stp>Close</stp>
        <stp>D</stp>
        <stp/>
        <stp/>
        <stp/>
        <stp/>
        <stp/>
        <stp>T</stp>
        <tr r="O94" s="1"/>
      </tp>
      <tp>
        <v>4.8161904762000001</v>
        <stp/>
        <stp>StudyData</stp>
        <stp>ATR(S.UNP,MAType:=Sim,Period:=21)</stp>
        <stp>Bar</stp>
        <stp/>
        <stp>Close</stp>
        <stp>D</stp>
        <stp/>
        <stp/>
        <stp/>
        <stp/>
        <stp/>
        <stp>T</stp>
        <tr r="L35" s="2"/>
        <tr r="O95" s="1"/>
      </tp>
      <tp>
        <v>2.0419047619000001</v>
        <stp/>
        <stp>StudyData</stp>
        <stp>ATR(S.UPS,MAType:=Sim,Period:=21)</stp>
        <stp>Bar</stp>
        <stp/>
        <stp>Close</stp>
        <stp>D</stp>
        <stp/>
        <stp/>
        <stp/>
        <stp/>
        <stp/>
        <stp>T</stp>
        <tr r="O96" s="1"/>
      </tp>
      <tp>
        <v>1.1476190476000001</v>
        <stp/>
        <stp>StudyData</stp>
        <stp>ATR(S.USB,MAType:=Sim,Period:=21)</stp>
        <stp>Bar</stp>
        <stp/>
        <stp>Close</stp>
        <stp>D</stp>
        <stp/>
        <stp/>
        <stp/>
        <stp/>
        <stp/>
        <stp>T</stp>
        <tr r="O97" s="1"/>
      </tp>
      <tp>
        <v>23.403677366699998</v>
        <stp/>
        <stp>StudyData</stp>
        <stp>S.INTU</stp>
        <stp>StdDev</stp>
        <stp>InputChoice=Close,Period1=21</stp>
        <stp>STDDEV</stp>
        <stp>D</stp>
        <stp/>
        <stp>all</stp>
        <stp/>
        <stp/>
        <stp/>
        <stp>T</stp>
        <tr r="Q50" s="1"/>
      </tp>
      <tp>
        <v>10.808519819100001</v>
        <stp/>
        <stp>StudyData</stp>
        <stp>S.INTC</stp>
        <stp>StdDev</stp>
        <stp>InputChoice=Close,Period1=21</stp>
        <stp>STDDEV</stp>
        <stp>D</stp>
        <stp/>
        <stp>all</stp>
        <stp/>
        <stp/>
        <stp/>
        <stp>T</stp>
        <tr r="Q49" s="1"/>
      </tp>
      <tp>
        <v>18.963265359800001</v>
        <stp/>
        <stp>StudyData</stp>
        <stp>S.ISRG</stp>
        <stp>StdDev</stp>
        <stp>InputChoice=Close,Period1=21</stp>
        <stp>STDDEV</stp>
        <stp>D</stp>
        <stp/>
        <stp>all</stp>
        <stp/>
        <stp/>
        <stp/>
        <stp>T</stp>
        <tr r="Q51" s="1"/>
      </tp>
      <tp>
        <v>-2.891647098289166</v>
        <stp/>
        <stp>StudyData</stp>
        <stp>S.GILD</stp>
        <stp>PCB</stp>
        <stp>BaseType=Index,Index=1</stp>
        <stp>Close</stp>
        <stp>Q</stp>
        <stp>0</stp>
        <stp>all</stp>
        <stp/>
        <stp/>
        <stp/>
        <stp>T</stp>
        <tr r="K41" s="1"/>
      </tp>
      <tp>
        <v>-4.1012389849599131</v>
        <stp/>
        <stp>StudyData</stp>
        <stp>S.GILD</stp>
        <stp>PCB</stp>
        <stp>BaseType=Index,Index=1</stp>
        <stp>Close</stp>
        <stp>W</stp>
        <stp>0</stp>
        <stp>all</stp>
        <stp/>
        <stp/>
        <stp/>
        <stp>T</stp>
        <tr r="I41" s="1"/>
      </tp>
      <tp>
        <v>17.924067133778717</v>
        <stp/>
        <stp>StudyData</stp>
        <stp>S.GILD</stp>
        <stp>PCB</stp>
        <stp>BaseType=Index,Index=1</stp>
        <stp>Close</stp>
        <stp>A</stp>
        <stp>0</stp>
        <stp>all</stp>
        <stp/>
        <stp/>
        <stp/>
        <stp>T</stp>
        <tr r="L41" s="1"/>
      </tp>
      <tp>
        <v>-2.891647098289166</v>
        <stp/>
        <stp>StudyData</stp>
        <stp>S.GILD</stp>
        <stp>PCB</stp>
        <stp>BaseType=Index,Index=1</stp>
        <stp>Close</stp>
        <stp>M</stp>
        <stp>0</stp>
        <stp>all</stp>
        <stp/>
        <stp/>
        <stp/>
        <stp>T</stp>
        <tr r="J41" s="1"/>
      </tp>
      <tp>
        <v>15.4014285714</v>
        <stp/>
        <stp>StudyData</stp>
        <stp>ATR(S.TMO,MAType:=Sim,Period:=21)</stp>
        <stp>Bar</stp>
        <stp/>
        <stp>Close</stp>
        <stp>D</stp>
        <stp/>
        <stp/>
        <stp/>
        <stp/>
        <stp/>
        <stp>T</stp>
        <tr r="O89" s="1"/>
      </tp>
      <tp>
        <v>0.91821502004487532</v>
        <stp/>
        <stp>StudyData</stp>
        <stp>S.MU</stp>
        <stp>PCB</stp>
        <stp>BaseType=Index,Index=1</stp>
        <stp>Close</stp>
        <stp>Q</stp>
        <stp>0</stp>
        <stp>all</stp>
        <stp/>
        <stp/>
        <stp/>
        <stp>T</stp>
        <tr r="K70" s="1"/>
      </tp>
      <tp>
        <v>-0.68281775510957166</v>
        <stp/>
        <stp>StudyData</stp>
        <stp>S.MU</stp>
        <stp>PCB</stp>
        <stp>BaseType=Index,Index=1</stp>
        <stp>Close</stp>
        <stp>W</stp>
        <stp>0</stp>
        <stp>all</stp>
        <stp/>
        <stp/>
        <stp/>
        <stp>T</stp>
        <tr r="I70" s="1"/>
      </tp>
      <tp>
        <v>276.61259241091761</v>
        <stp/>
        <stp>StudyData</stp>
        <stp>S.MU</stp>
        <stp>PCB</stp>
        <stp>BaseType=Index,Index=1</stp>
        <stp>Close</stp>
        <stp>A</stp>
        <stp>0</stp>
        <stp>all</stp>
        <stp/>
        <stp/>
        <stp/>
        <stp>T</stp>
        <tr r="L70" s="1"/>
      </tp>
      <tp>
        <v>0.91821502004487532</v>
        <stp/>
        <stp>StudyData</stp>
        <stp>S.MU</stp>
        <stp>PCB</stp>
        <stp>BaseType=Index,Index=1</stp>
        <stp>Close</stp>
        <stp>M</stp>
        <stp>0</stp>
        <stp>all</stp>
        <stp/>
        <stp/>
        <stp/>
        <stp>T</stp>
        <tr r="J70" s="1"/>
      </tp>
      <tp>
        <v>7.8733333332999997</v>
        <stp/>
        <stp>StudyData</stp>
        <stp>ATR(S.TXN,MAType:=Sim,Period:=21)</stp>
        <stp>Bar</stp>
        <stp/>
        <stp>Close</stp>
        <stp>D</stp>
        <stp/>
        <stp/>
        <stp/>
        <stp/>
        <stp/>
        <stp>T</stp>
        <tr r="L30" s="2"/>
        <tr r="O92" s="1"/>
      </tp>
      <tp>
        <v>5.1740897301000004</v>
        <stp/>
        <stp>StudyData</stp>
        <stp>S.HONA</stp>
        <stp>StdDev</stp>
        <stp>InputChoice=Close,Period1=21</stp>
        <stp>STDDEV</stp>
        <stp>D</stp>
        <stp/>
        <stp>all</stp>
        <stp/>
        <stp/>
        <stp/>
        <stp>T</stp>
        <tr r="Q47" s="1"/>
      </tp>
      <tp>
        <v>200.47190476189999</v>
        <stp/>
        <stp>StudyData</stp>
        <stp>S.BA</stp>
        <stp>MA</stp>
        <stp>InputChoice=Close,MAType=Sim,Period=21</stp>
        <stp>MA</stp>
        <stp>D</stp>
        <stp/>
        <stp>all</stp>
        <stp/>
        <stp/>
        <stp/>
        <stp>T</stp>
        <tr r="P14" s="1"/>
      </tp>
      <tp>
        <v>12.7314285714</v>
        <stp/>
        <stp>StudyData</stp>
        <stp>ATR(S.INTU,MAType:=Sim,Period:=21)</stp>
        <stp>Bar</stp>
        <stp/>
        <stp>Close</stp>
        <stp>D</stp>
        <stp/>
        <stp/>
        <stp/>
        <stp/>
        <stp/>
        <stp>T</stp>
        <tr r="O50" s="1"/>
      </tp>
      <tp>
        <v>6.4604761904999997</v>
        <stp/>
        <stp>StudyData</stp>
        <stp>ATR(S.INTC,MAType:=Sim,Period:=21)</stp>
        <stp>Bar</stp>
        <stp/>
        <stp>Close</stp>
        <stp>D</stp>
        <stp/>
        <stp/>
        <stp/>
        <stp/>
        <stp/>
        <stp>T</stp>
        <tr r="O49" s="1"/>
      </tp>
      <tp>
        <v>3267638.6324056201</v>
        <stp/>
        <stp>StudyData</stp>
        <stp>S.AXP</stp>
        <stp>MA</stp>
        <stp>InputChoice=Vol,MAType=Sim,Period=21</stp>
        <stp>MA</stp>
        <stp>D</stp>
        <stp>-1</stp>
        <stp>all</stp>
        <stp/>
        <stp/>
        <stp/>
        <stp>T</stp>
        <tr r="N13" s="1"/>
      </tp>
      <tp>
        <v>27.8</v>
        <stp/>
        <stp>ContractData</stp>
        <stp>S.PFE</stp>
        <stp>LastTrade</stp>
        <stp/>
        <stp>T</stp>
        <tr r="C78" s="1"/>
      </tp>
      <tp>
        <v>80.45</v>
        <stp/>
        <stp>ContractData</stp>
        <stp>S.WFC</stp>
        <stp>LastTrade</stp>
        <stp/>
        <stp>T</stp>
        <tr r="C100" s="1"/>
      </tp>
      <tp>
        <v>1.5267175572519085</v>
        <stp/>
        <stp>ContractData</stp>
        <stp>S.QCOM</stp>
        <stp>PerCentNetLastTrade</stp>
        <stp/>
        <stp>T</stp>
        <tr r="E82" s="1"/>
      </tp>
      <tp>
        <v>5734083.6868705302</v>
        <stp/>
        <stp>StudyData</stp>
        <stp>S.TXN</stp>
        <stp>MA</stp>
        <stp>InputChoice=Vol,MAType=Sim,Period=21</stp>
        <stp>MA</stp>
        <stp>D</stp>
        <stp>-1</stp>
        <stp>all</stp>
        <stp/>
        <stp/>
        <stp/>
        <stp>T</stp>
        <tr r="N92" s="1"/>
      </tp>
      <tp>
        <v>86.896190476200005</v>
        <stp/>
        <stp>StudyData</stp>
        <stp>S.CL</stp>
        <stp>MA</stp>
        <stp>InputChoice=Close,MAType=Sim,Period=21</stp>
        <stp>MA</stp>
        <stp>D</stp>
        <stp/>
        <stp>all</stp>
        <stp/>
        <stp/>
        <stp/>
        <stp>T</stp>
        <tr r="P23" s="1"/>
      </tp>
      <tp>
        <v>14.2328571429</v>
        <stp/>
        <stp>StudyData</stp>
        <stp>ATR(S.COST,MAType:=Sim,Period:=21)</stp>
        <stp>Bar</stp>
        <stp/>
        <stp>Close</stp>
        <stp>D</stp>
        <stp/>
        <stp/>
        <stp/>
        <stp/>
        <stp/>
        <stp>T</stp>
        <tr r="O27" s="1"/>
      </tp>
      <tp>
        <v>5.6857142856999996</v>
        <stp/>
        <stp>StudyData</stp>
        <stp>ATR(S.HONA,MAType:=Sim,Period:=21)</stp>
        <stp>Bar</stp>
        <stp/>
        <stp>Close</stp>
        <stp>D</stp>
        <stp/>
        <stp/>
        <stp/>
        <stp/>
        <stp/>
        <stp>T</stp>
        <tr r="O47" s="1"/>
      </tp>
      <tp>
        <v>8.6485714286000004</v>
        <stp/>
        <stp>StudyData</stp>
        <stp>ATR(S.GOOG,MAType:=Sim,Period:=21)</stp>
        <stp>Bar</stp>
        <stp/>
        <stp>Close</stp>
        <stp>D</stp>
        <stp/>
        <stp/>
        <stp/>
        <stp/>
        <stp/>
        <stp>T</stp>
        <tr r="O43" s="1"/>
      </tp>
      <tp>
        <v>-0.12999999999999901</v>
        <stp/>
        <stp>ContractData</stp>
        <stp>S.CMCSA</stp>
        <stp>NetLastTrade</stp>
        <stp/>
        <stp>T</stp>
        <tr r="D24" s="1"/>
      </tp>
      <tp>
        <v>1.7640378548895899</v>
        <stp/>
        <stp>ContractData</stp>
        <stp>S.PANW</stp>
        <stp>PerCentNetLastTrade</stp>
        <stp/>
        <stp>T</stp>
        <tr r="E76" s="1"/>
      </tp>
      <tp>
        <v>-0.67880446221848034</v>
        <stp/>
        <stp>ContractData</stp>
        <stp>S.PLTR</stp>
        <stp>PerCentNetLastTrade</stp>
        <stp/>
        <stp>T</stp>
        <tr r="E80" s="1"/>
      </tp>
      <tp>
        <v>552.26</v>
        <stp/>
        <stp>ContractData</stp>
        <stp>S.MA</stp>
        <stp>LastTrade</stp>
        <stp/>
        <stp>T</stp>
        <tr r="C60" s="1"/>
      </tp>
      <tp>
        <v>67.349999999999994</v>
        <stp/>
        <stp>ContractData</stp>
        <stp>S.MO</stp>
        <stp>LastTrade</stp>
        <stp/>
        <stp>T</stp>
        <tr r="C66" s="1"/>
      </tp>
      <tp>
        <v>1074.8900000000001</v>
        <stp/>
        <stp>ContractData</stp>
        <stp>S.MU</stp>
        <stp>LastTrade</stp>
        <stp/>
        <stp>T</stp>
        <tr r="C70" s="1"/>
      </tp>
      <tp>
        <v>190.31</v>
        <stp/>
        <stp>ContractData</stp>
        <stp>S.MS</stp>
        <stp>LastTrade</stp>
        <stp/>
        <stp>T</stp>
        <tr r="C68" s="1"/>
      </tp>
      <tp>
        <v>6.2309523809999998</v>
        <stp/>
        <stp>StudyData</stp>
        <stp>ATR(S.PLTR,MAType:=Sim,Period:=21)</stp>
        <stp>Bar</stp>
        <stp/>
        <stp>Close</stp>
        <stp>D</stp>
        <stp/>
        <stp/>
        <stp/>
        <stp/>
        <stp/>
        <stp>T</stp>
        <tr r="O80" s="1"/>
      </tp>
      <tp>
        <v>290.36</v>
        <stp/>
        <stp>ContractData</stp>
        <stp>S.FDX</stp>
        <stp>LastTrade</stp>
        <stp/>
        <stp>T</stp>
        <tr r="C37" s="1"/>
      </tp>
      <tp>
        <v>-1.6976720544881569</v>
        <stp/>
        <stp>ContractData</stp>
        <stp>S.SCHW</stp>
        <stp>PerCentNetLastTrade</stp>
        <stp/>
        <stp>T</stp>
        <tr r="E85" s="1"/>
      </tp>
      <tp>
        <v>-0.17917369308600337</v>
        <stp/>
        <stp>ContractData</stp>
        <stp>S.SBUX</stp>
        <stp>PerCentNetLastTrade</stp>
        <stp/>
        <stp>T</stp>
        <tr r="E84" s="1"/>
      </tp>
      <tp>
        <v>86.38</v>
        <stp/>
        <stp>ContractData</stp>
        <stp>S.MDT</stp>
        <stp>LastTrade</stp>
        <stp/>
        <stp>T</stp>
        <tr r="C63" s="1"/>
      </tp>
      <tp>
        <v>4.7533333332999996</v>
        <stp/>
        <stp>StudyData</stp>
        <stp>ATR(S.TMUS,MAType:=Sim,Period:=21)</stp>
        <stp>Bar</stp>
        <stp/>
        <stp>Close</stp>
        <stp>D</stp>
        <stp/>
        <stp/>
        <stp/>
        <stp/>
        <stp/>
        <stp>T</stp>
        <tr r="O90" s="1"/>
      </tp>
      <tp>
        <v>-0.45000000000000284</v>
        <stp/>
        <stp>ContractData</stp>
        <stp>S.KO</stp>
        <stp>NetLastTrade</stp>
        <stp/>
        <stp>T</stp>
        <tr r="D54" s="1"/>
      </tp>
      <tp>
        <v>0.3900000000000432</v>
        <stp/>
        <stp>ContractData</stp>
        <stp>S.HD</stp>
        <stp>NetLastTrade</stp>
        <stp/>
        <stp>T</stp>
        <tr r="D46" s="1"/>
      </tp>
      <tp>
        <v>2.2599999999999909</v>
        <stp/>
        <stp>ContractData</stp>
        <stp>S.MA</stp>
        <stp>NetLastTrade</stp>
        <stp/>
        <stp>T</stp>
        <tr r="D60" s="1"/>
      </tp>
      <tp>
        <v>0.39999999999999147</v>
        <stp/>
        <stp>ContractData</stp>
        <stp>S.MO</stp>
        <stp>NetLastTrade</stp>
        <stp/>
        <stp>T</stp>
        <tr r="D66" s="1"/>
      </tp>
      <tp>
        <v>-22.5</v>
        <stp/>
        <stp>ContractData</stp>
        <stp>S.MU</stp>
        <stp>NetLastTrade</stp>
        <stp/>
        <stp>T</stp>
        <tr r="D70" s="1"/>
      </tp>
      <tp>
        <v>2.3000000000000114</v>
        <stp/>
        <stp>ContractData</stp>
        <stp>S.MS</stp>
        <stp>NetLastTrade</stp>
        <stp/>
        <stp>T</stp>
        <tr r="D68" s="1"/>
      </tp>
      <tp>
        <v>1.2800000000000011</v>
        <stp/>
        <stp>ContractData</stp>
        <stp>S.BA</stp>
        <stp>NetLastTrade</stp>
        <stp/>
        <stp>T</stp>
        <tr r="D14" s="1"/>
      </tp>
      <tp>
        <v>-0.26999999999999602</v>
        <stp/>
        <stp>ContractData</stp>
        <stp>S.CL</stp>
        <stp>NetLastTrade</stp>
        <stp/>
        <stp>T</stp>
        <tr r="D23" s="1"/>
      </tp>
      <tp>
        <v>-2.6299999999999955</v>
        <stp/>
        <stp>ContractData</stp>
        <stp>S.GD</stp>
        <stp>NetLastTrade</stp>
        <stp/>
        <stp>T</stp>
        <tr r="D38" s="1"/>
      </tp>
      <tp>
        <v>-2.8299999999999841</v>
        <stp/>
        <stp>ContractData</stp>
        <stp>S.GE</stp>
        <stp>NetLastTrade</stp>
        <stp/>
        <stp>T</stp>
        <tr r="D39" s="1"/>
      </tp>
      <tp>
        <v>-1.0400000000000063</v>
        <stp/>
        <stp>ContractData</stp>
        <stp>S.GM</stp>
        <stp>NetLastTrade</stp>
        <stp/>
        <stp>T</stp>
        <tr r="D42" s="1"/>
      </tp>
      <tp>
        <v>5.8899999999999864</v>
        <stp/>
        <stp>ContractData</stp>
        <stp>S.GS</stp>
        <stp>NetLastTrade</stp>
        <stp/>
        <stp>T</stp>
        <tr r="D45" s="1"/>
      </tp>
      <tp>
        <v>19.740000000000009</v>
        <stp/>
        <stp>ContractData</stp>
        <stp>S.DE</stp>
        <stp>NetLastTrade</stp>
        <stp/>
        <stp>T</stp>
        <tr r="D32" s="1"/>
      </tp>
      <tp>
        <v>5.2819047618999999</v>
        <stp/>
        <stp>StudyData</stp>
        <stp>ATR(S.AMZN,MAType:=Sim,Period:=21)</stp>
        <stp>Bar</stp>
        <stp/>
        <stp>Close</stp>
        <stp>D</stp>
        <stp/>
        <stp/>
        <stp/>
        <stp/>
        <stp/>
        <stp>T</stp>
        <tr r="O11" s="1"/>
      </tp>
      <tp>
        <v>11.0323809524</v>
        <stp/>
        <stp>StudyData</stp>
        <stp>ATR(S.AMGN,MAType:=Sim,Period:=21)</stp>
        <stp>Bar</stp>
        <stp/>
        <stp>Close</stp>
        <stp>D</stp>
        <stp/>
        <stp/>
        <stp/>
        <stp/>
        <stp/>
        <stp>T</stp>
        <tr r="O9" s="1"/>
      </tp>
      <tp>
        <v>18.261904761899999</v>
        <stp/>
        <stp>StudyData</stp>
        <stp>ATR(S.AMAT,MAType:=Sim,Period:=21)</stp>
        <stp>Bar</stp>
        <stp/>
        <stp>Close</stp>
        <stp>D</stp>
        <stp/>
        <stp/>
        <stp/>
        <stp/>
        <stp/>
        <stp>T</stp>
        <tr r="O7" s="1"/>
      </tp>
      <tp>
        <v>0.25</v>
        <stp/>
        <stp>ContractData</stp>
        <stp>S.SO</stp>
        <stp>NetLastTrade</stp>
        <stp/>
        <stp>T</stp>
        <tr r="D86" s="1"/>
      </tp>
      <tp>
        <v>0.95999999999997954</v>
        <stp/>
        <stp>ContractData</stp>
        <stp>S.PG</stp>
        <stp>NetLastTrade</stp>
        <stp/>
        <stp>T</stp>
        <tr r="D79" s="1"/>
      </tp>
      <tp>
        <v>-0.71999999999999886</v>
        <stp/>
        <stp>ContractData</stp>
        <stp>S.PM</stp>
        <stp>NetLastTrade</stp>
        <stp/>
        <stp>T</stp>
        <tr r="D81" s="1"/>
      </tp>
      <tp>
        <v>-6.0000000000002274E-2</v>
        <stp/>
        <stp>ContractData</stp>
        <stp>S.VZ</stp>
        <stp>NetLastTrade</stp>
        <stp/>
        <stp>T</stp>
        <tr r="D99" s="1"/>
      </tp>
      <tp>
        <v>76.83</v>
        <stp/>
        <stp>ContractData</stp>
        <stp>S.NEE</stp>
        <stp>LastTrade</stp>
        <stp/>
        <stp>T</stp>
        <tr r="C71" s="1"/>
      </tp>
      <tp>
        <v>384.83</v>
        <stp/>
        <stp>ContractData</stp>
        <stp>S.OEF</stp>
        <stp>LastTrade</stp>
        <stp/>
        <stp>T</stp>
        <tr r="Y10" s="2"/>
      </tp>
      <tp>
        <v>988.7</v>
        <stp/>
        <stp>ContractData</stp>
        <stp>S.GEV</stp>
        <stp>LastTrade</stp>
        <stp/>
        <stp>T</stp>
        <tr r="R38" s="2"/>
        <tr r="C40" s="1"/>
      </tp>
      <tp>
        <v>125.89</v>
        <stp/>
        <stp>ContractData</stp>
        <stp>S.PEP</stp>
        <stp>LastTrade</stp>
        <stp/>
        <stp>T</stp>
        <tr r="C77" s="1"/>
      </tp>
      <tp>
        <v>85.65</v>
        <stp/>
        <stp>ContractData</stp>
        <stp>S.KO</stp>
        <stp>LastTrade</stp>
        <stp/>
        <stp>T</stp>
        <tr r="C54" s="1"/>
      </tp>
      <tp>
        <v>3813660.3038619999</v>
        <stp/>
        <stp>ContractData</stp>
        <stp>S.RTX</stp>
        <stp>T_CVol</stp>
        <stp/>
        <stp>T</stp>
        <tr r="M83" s="1"/>
      </tp>
      <tp>
        <v>6672516.5988050001</v>
        <stp/>
        <stp>ContractData</stp>
        <stp>S.CVX</stp>
        <stp>T_CVol</stp>
        <stp/>
        <stp>T</stp>
        <tr r="M31" s="1"/>
      </tp>
      <tp>
        <v>1462716.6362429999</v>
        <stp/>
        <stp>ContractData</stp>
        <stp>S.FDX</stp>
        <stp>T_CVol</stp>
        <stp/>
        <stp>T</stp>
        <tr r="M37" s="1"/>
      </tp>
      <tp>
        <v>222.64000000000001</v>
        <stp/>
        <stp>ContractData</stp>
        <stp>S.IBM</stp>
        <stp>LastTrade</stp>
        <stp/>
        <stp>T</stp>
        <tr r="C48" s="1"/>
      </tp>
      <tp>
        <v>0.33883323512080143</v>
        <stp/>
        <stp>ContractData</stp>
        <stp>S.UBER</stp>
        <stp>PerCentNetLastTrade</stp>
        <stp/>
        <stp>T</stp>
        <tr r="E93" s="1"/>
      </tp>
      <tp>
        <v>97.5</v>
        <stp/>
        <stp>ContractData</stp>
        <stp>S.ABT</stp>
        <stp>LastTrade</stp>
        <stp/>
        <stp>T</stp>
        <tr r="C4" s="1"/>
      </tp>
      <tp>
        <v>319.96476190480001</v>
        <stp/>
        <stp>StudyData</stp>
        <stp>S.GE</stp>
        <stp>MA</stp>
        <stp>InputChoice=Close,MAType=Sim,Period=21</stp>
        <stp>MA</stp>
        <stp>D</stp>
        <stp/>
        <stp>all</stp>
        <stp/>
        <stp/>
        <stp/>
        <stp>T</stp>
        <tr r="P39" s="1"/>
      </tp>
      <tp>
        <v>347.8019047619</v>
        <stp/>
        <stp>StudyData</stp>
        <stp>S.GD</stp>
        <stp>MA</stp>
        <stp>InputChoice=Close,MAType=Sim,Period=21</stp>
        <stp>MA</stp>
        <stp>D</stp>
        <stp/>
        <stp>all</stp>
        <stp/>
        <stp/>
        <stp/>
        <stp>T</stp>
        <tr r="P38" s="1"/>
      </tp>
      <tp>
        <v>83.427142857099994</v>
        <stp/>
        <stp>StudyData</stp>
        <stp>S.GM</stp>
        <stp>MA</stp>
        <stp>InputChoice=Close,MAType=Sim,Period=21</stp>
        <stp>MA</stp>
        <stp>D</stp>
        <stp/>
        <stp>all</stp>
        <stp/>
        <stp/>
        <stp/>
        <stp>T</stp>
        <tr r="P42" s="1"/>
      </tp>
      <tp>
        <v>2901205.8048120001</v>
        <stp/>
        <stp>ContractData</stp>
        <stp>S.BNY</stp>
        <stp>T_CVol</stp>
        <stp/>
        <stp>T</stp>
        <tr r="M19" s="1"/>
      </tp>
      <tp>
        <v>9935527.0361509994</v>
        <stp/>
        <stp>ContractData</stp>
        <stp>S.BMY</stp>
        <stp>T_CVol</stp>
        <stp/>
        <stp>T</stp>
        <tr r="M18" s="1"/>
      </tp>
      <tp>
        <v>2054753.335702</v>
        <stp/>
        <stp>ContractData</stp>
        <stp>S.LLY</stp>
        <stp>T_CVol</stp>
        <stp/>
        <stp>T</stp>
        <tr r="M56" s="1"/>
      </tp>
      <tp>
        <v>963.02190476190003</v>
        <stp/>
        <stp>StudyData</stp>
        <stp>S.GS</stp>
        <stp>MA</stp>
        <stp>InputChoice=Close,MAType=Sim,Period=21</stp>
        <stp>MA</stp>
        <stp>D</stp>
        <stp/>
        <stp>all</stp>
        <stp/>
        <stp/>
        <stp/>
        <stp>T</stp>
        <tr r="P45" s="1"/>
      </tp>
      <tp>
        <v>6.3166666666999998</v>
        <stp/>
        <stp>StudyData</stp>
        <stp>ATR(S.BKNG,MAType:=Sim,Period:=21)</stp>
        <stp>Bar</stp>
        <stp/>
        <stp>Close</stp>
        <stp>D</stp>
        <stp/>
        <stp/>
        <stp/>
        <stp/>
        <stp/>
        <stp>T</stp>
        <tr r="O16" s="1"/>
      </tp>
      <tp>
        <v>25.047142857099999</v>
        <stp/>
        <stp>StudyData</stp>
        <stp>ATR(S.GS,MAType:=Sim,Period:=21)</stp>
        <stp>Bar</stp>
        <stp/>
        <stp>Close</stp>
        <stp>D</stp>
        <stp/>
        <stp/>
        <stp/>
        <stp/>
        <stp/>
        <stp>T</stp>
        <tr r="O45" s="1"/>
      </tp>
      <tp>
        <v>6.1952380951999997</v>
        <stp/>
        <stp>StudyData</stp>
        <stp>ATR(S.GD,MAType:=Sim,Period:=21)</stp>
        <stp>Bar</stp>
        <stp/>
        <stp>Close</stp>
        <stp>D</stp>
        <stp/>
        <stp/>
        <stp/>
        <stp/>
        <stp/>
        <stp>T</stp>
        <tr r="O38" s="1"/>
      </tp>
      <tp>
        <v>8.4676190475999995</v>
        <stp/>
        <stp>StudyData</stp>
        <stp>ATR(S.GE,MAType:=Sim,Period:=21)</stp>
        <stp>Bar</stp>
        <stp/>
        <stp>Close</stp>
        <stp>D</stp>
        <stp/>
        <stp/>
        <stp/>
        <stp/>
        <stp/>
        <stp>T</stp>
        <tr r="O39" s="1"/>
      </tp>
      <tp>
        <v>2.7004761904999999</v>
        <stp/>
        <stp>StudyData</stp>
        <stp>ATR(S.GM,MAType:=Sim,Period:=21)</stp>
        <stp>Bar</stp>
        <stp/>
        <stp>Close</stp>
        <stp>D</stp>
        <stp/>
        <stp/>
        <stp/>
        <stp/>
        <stp/>
        <stp>T</stp>
        <tr r="O42" s="1"/>
      </tp>
      <tp>
        <v>198.9</v>
        <stp/>
        <stp>ContractData</stp>
        <stp>S.ACN</stp>
        <stp>LastTrade</stp>
        <stp/>
        <stp>T</stp>
        <tr r="C5" s="1"/>
      </tp>
      <tp>
        <v>16.182857142900001</v>
        <stp/>
        <stp>StudyData</stp>
        <stp>ATR(S.DE,MAType:=Sim,Period:=21)</stp>
        <stp>Bar</stp>
        <stp/>
        <stp>Close</stp>
        <stp>D</stp>
        <stp/>
        <stp/>
        <stp/>
        <stp/>
        <stp/>
        <stp>T</stp>
        <tr r="L34" s="2"/>
        <tr r="O32" s="1"/>
      </tp>
      <tp>
        <v>1.4538095237999999</v>
        <stp/>
        <stp>StudyData</stp>
        <stp>ATR(S.CL,MAType:=Sim,Period:=21)</stp>
        <stp>Bar</stp>
        <stp/>
        <stp>Close</stp>
        <stp>D</stp>
        <stp/>
        <stp/>
        <stp/>
        <stp/>
        <stp/>
        <stp>T</stp>
        <tr r="O23" s="1"/>
      </tp>
      <tp>
        <v>6.4061904761999999</v>
        <stp/>
        <stp>StudyData</stp>
        <stp>ATR(S.BA,MAType:=Sim,Period:=21)</stp>
        <stp>Bar</stp>
        <stp/>
        <stp>Close</stp>
        <stp>D</stp>
        <stp/>
        <stp/>
        <stp/>
        <stp/>
        <stp/>
        <stp>T</stp>
        <tr r="O14" s="1"/>
      </tp>
      <tp>
        <v>4.6539210979639094</v>
        <stp/>
        <stp>ContractData</stp>
        <stp>S.TSLA</stp>
        <stp>PerCentNetLastTrade</stp>
        <stp/>
        <stp>T</stp>
        <tr r="E91" s="1"/>
      </tp>
      <tp>
        <v>231.89000000000001</v>
        <stp/>
        <stp>ContractData</stp>
        <stp>S.MCD</stp>
        <stp>LastTrade</stp>
        <stp/>
        <stp>T</stp>
        <tr r="C61" s="1"/>
      </tp>
      <tp>
        <v>4.9219047618999996</v>
        <stp/>
        <stp>StudyData</stp>
        <stp>ATR(S.MS,MAType:=Sim,Period:=21)</stp>
        <stp>Bar</stp>
        <stp/>
        <stp>Close</stp>
        <stp>D</stp>
        <stp/>
        <stp/>
        <stp/>
        <stp/>
        <stp/>
        <stp>T</stp>
        <tr r="O68" s="1"/>
      </tp>
      <tp>
        <v>44.719047619000001</v>
        <stp/>
        <stp>StudyData</stp>
        <stp>ATR(S.MU,MAType:=Sim,Period:=21)</stp>
        <stp>Bar</stp>
        <stp/>
        <stp>Close</stp>
        <stp>D</stp>
        <stp/>
        <stp/>
        <stp/>
        <stp/>
        <stp/>
        <stp>T</stp>
        <tr r="O70" s="1"/>
      </tp>
      <tp>
        <v>8.8285714286000001</v>
        <stp/>
        <stp>StudyData</stp>
        <stp>ATR(S.MA,MAType:=Sim,Period:=21)</stp>
        <stp>Bar</stp>
        <stp/>
        <stp>Close</stp>
        <stp>D</stp>
        <stp/>
        <stp/>
        <stp/>
        <stp/>
        <stp/>
        <stp>T</stp>
        <tr r="O60" s="1"/>
      </tp>
      <tp>
        <v>1.2395238095000001</v>
        <stp/>
        <stp>StudyData</stp>
        <stp>ATR(S.MO,MAType:=Sim,Period:=21)</stp>
        <stp>Bar</stp>
        <stp/>
        <stp>Close</stp>
        <stp>D</stp>
        <stp/>
        <stp/>
        <stp/>
        <stp/>
        <stp/>
        <stp>T</stp>
        <tr r="O66" s="1"/>
      </tp>
      <tp>
        <v>1.1738095237999999</v>
        <stp/>
        <stp>StudyData</stp>
        <stp>ATR(S.KO,MAType:=Sim,Period:=21)</stp>
        <stp>Bar</stp>
        <stp/>
        <stp>Close</stp>
        <stp>D</stp>
        <stp/>
        <stp/>
        <stp/>
        <stp/>
        <stp/>
        <stp>T</stp>
        <tr r="O54" s="1"/>
      </tp>
      <tp>
        <v>6.3747619047999997</v>
        <stp/>
        <stp>StudyData</stp>
        <stp>ATR(S.HD,MAType:=Sim,Period:=21)</stp>
        <stp>Bar</stp>
        <stp/>
        <stp>Close</stp>
        <stp>D</stp>
        <stp/>
        <stp/>
        <stp/>
        <stp/>
        <stp/>
        <stp>T</stp>
        <tr r="O46" s="1"/>
      </tp>
      <tp>
        <v>0.96142857140000004</v>
        <stp/>
        <stp>StudyData</stp>
        <stp>ATR(S.VZ,MAType:=Sim,Period:=21)</stp>
        <stp>Bar</stp>
        <stp/>
        <stp>Close</stp>
        <stp>D</stp>
        <stp/>
        <stp/>
        <stp/>
        <stp/>
        <stp/>
        <stp>T</stp>
        <tr r="O99" s="1"/>
      </tp>
      <tp>
        <v>1.2433333333000001</v>
        <stp/>
        <stp>StudyData</stp>
        <stp>ATR(S.SO,MAType:=Sim,Period:=21)</stp>
        <stp>Bar</stp>
        <stp/>
        <stp>Close</stp>
        <stp>D</stp>
        <stp/>
        <stp/>
        <stp/>
        <stp/>
        <stp/>
        <stp>T</stp>
        <tr r="O86" s="1"/>
      </tp>
      <tp>
        <v>2.2423809524</v>
        <stp/>
        <stp>StudyData</stp>
        <stp>ATR(S.PG,MAType:=Sim,Period:=21)</stp>
        <stp>Bar</stp>
        <stp/>
        <stp>Close</stp>
        <stp>D</stp>
        <stp/>
        <stp/>
        <stp/>
        <stp/>
        <stp/>
        <stp>T</stp>
        <tr r="O79" s="1"/>
      </tp>
      <tp>
        <v>4.4176190475999997</v>
        <stp/>
        <stp>StudyData</stp>
        <stp>ATR(S.PM,MAType:=Sim,Period:=21)</stp>
        <stp>Bar</stp>
        <stp/>
        <stp>Close</stp>
        <stp>D</stp>
        <stp/>
        <stp/>
        <stp/>
        <stp/>
        <stp/>
        <stp>T</stp>
        <tr r="O81" s="1"/>
      </tp>
      <tp>
        <v>1.1809806467569406</v>
        <stp/>
        <stp>ContractData</stp>
        <stp>S.TMUS</stp>
        <stp>PerCentNetLastTrade</stp>
        <stp/>
        <stp>T</stp>
        <tr r="E90" s="1"/>
      </tp>
      <tp>
        <v>684.89428571430005</v>
        <stp/>
        <stp>StudyData</stp>
        <stp>S.DE</stp>
        <stp>MA</stp>
        <stp>InputChoice=Close,MAType=Sim,Period=21</stp>
        <stp>MA</stp>
        <stp>D</stp>
        <stp/>
        <stp>all</stp>
        <stp/>
        <stp/>
        <stp/>
        <stp>T</stp>
        <tr r="P32" s="1"/>
      </tp>
      <tp>
        <v>282.85000000000002</v>
        <stp/>
        <stp>ContractData</stp>
        <stp>S.HD</stp>
        <stp>LastTrade</stp>
        <stp/>
        <stp>T</stp>
        <tr r="C46" s="1"/>
      </tp>
      <tp>
        <v>3.3438095238000001</v>
        <stp/>
        <stp>StudyData</stp>
        <stp>ATR(S.GILD,MAType:=Sim,Period:=21)</stp>
        <stp>Bar</stp>
        <stp/>
        <stp>Close</stp>
        <stp>D</stp>
        <stp/>
        <stp/>
        <stp/>
        <stp/>
        <stp/>
        <stp>T</stp>
        <tr r="O41" s="1"/>
      </tp>
      <tp>
        <v>53.75</v>
        <stp/>
        <stp>ContractData</stp>
        <stp>S.BAC</stp>
        <stp>LastTrade</stp>
        <stp/>
        <stp>T</stp>
        <tr r="C15" s="1"/>
      </tp>
      <tp>
        <v>845.42000000000007</v>
        <stp/>
        <stp>ContractData</stp>
        <stp>S.CAT</stp>
        <stp>LastTrade</stp>
        <stp/>
        <stp>T</stp>
        <tr r="R31" s="2"/>
        <tr r="C22" s="1"/>
      </tp>
      <tp>
        <v>309.56</v>
        <stp/>
        <stp>ContractData</stp>
        <stp>S.GE</stp>
        <stp>LastTrade</stp>
        <stp/>
        <stp>T</stp>
        <tr r="C39" s="1"/>
      </tp>
      <tp>
        <v>330.09000000000003</v>
        <stp/>
        <stp>ContractData</stp>
        <stp>S.GD</stp>
        <stp>LastTrade</stp>
        <stp/>
        <stp>T</stp>
        <tr r="C38" s="1"/>
      </tp>
      <tp>
        <v>78.27</v>
        <stp/>
        <stp>ContractData</stp>
        <stp>S.GM</stp>
        <stp>LastTrade</stp>
        <stp/>
        <stp>T</stp>
        <tr r="C42" s="1"/>
      </tp>
      <tp>
        <v>23275480.467046</v>
        <stp/>
        <stp>ContractData</stp>
        <stp>S.WMT</stp>
        <stp>T_CVol</stp>
        <stp/>
        <stp>T</stp>
        <tr r="M101" s="1"/>
      </tp>
      <tp>
        <v>2387281.407009</v>
        <stp/>
        <stp>ContractData</stp>
        <stp>S.CAT</stp>
        <stp>T_CVol</stp>
        <stp/>
        <stp>T</stp>
        <tr r="M22" s="1"/>
      </tp>
      <tp>
        <v>8709933.4998410009</v>
        <stp/>
        <stp>ContractData</stp>
        <stp>S.ABT</stp>
        <stp>T_CVol</stp>
        <stp/>
        <stp>T</stp>
        <tr r="M4" s="1"/>
      </tp>
      <tp>
        <v>2908530.794646</v>
        <stp/>
        <stp>ContractData</stp>
        <stp>S.AMT</stp>
        <stp>T_CVol</stp>
        <stp/>
        <stp>T</stp>
        <tr r="M10" s="1"/>
      </tp>
      <tp>
        <v>35366014.418456003</v>
        <stp/>
        <stp>ContractData</stp>
        <stp>S.MDT</stp>
        <stp>T_CVol</stp>
        <stp/>
        <stp>T</stp>
        <tr r="F30" s="2"/>
        <tr r="M63" s="1"/>
      </tp>
      <tp>
        <v>1065595.2242040001</v>
        <stp/>
        <stp>ContractData</stp>
        <stp>S.LMT</stp>
        <stp>T_CVol</stp>
        <stp/>
        <stp>T</stp>
        <tr r="M57" s="1"/>
      </tp>
      <tp>
        <v>902.56000000000006</v>
        <stp/>
        <stp>ContractData</stp>
        <stp>S.GS</stp>
        <stp>LastTrade</stp>
        <stp/>
        <stp>T</stp>
        <tr r="C45" s="1"/>
      </tp>
      <tp>
        <v>2.0628571429</v>
        <stp/>
        <stp>StudyData</stp>
        <stp>ATR(S.NFLX,MAType:=Sim,Period:=21)</stp>
        <stp>Bar</stp>
        <stp/>
        <stp>Close</stp>
        <stp>D</stp>
        <stp/>
        <stp/>
        <stp/>
        <stp/>
        <stp/>
        <stp>T</stp>
        <tr r="O72" s="1"/>
      </tp>
      <tp>
        <v>371.90000000000003</v>
        <stp/>
        <stp>ContractData</stp>
        <stp>S.UNH</stp>
        <stp>LastTrade</stp>
        <stp/>
        <stp>T</stp>
        <tr r="C94" s="1"/>
      </tp>
      <tp>
        <v>256.03000000000003</v>
        <stp/>
        <stp>ContractData</stp>
        <stp>S.JNJ</stp>
        <stp>LastTrade</stp>
        <stp/>
        <stp>T</stp>
        <tr r="C52" s="1"/>
      </tp>
      <tp>
        <v>4744360.1498391395</v>
        <stp/>
        <stp>StudyData</stp>
        <stp>S.UPS</stp>
        <stp>MA</stp>
        <stp>InputChoice=Vol,MAType=Sim,Period=21</stp>
        <stp>MA</stp>
        <stp>D</stp>
        <stp>-1</stp>
        <stp>all</stp>
        <stp/>
        <stp/>
        <stp/>
        <stp>T</stp>
        <tr r="N96" s="1"/>
      </tp>
      <tp>
        <v>145.4</v>
        <stp/>
        <stp>ContractData</stp>
        <stp>S.BNY</stp>
        <stp>LastTrade</stp>
        <stp/>
        <stp>T</stp>
        <tr r="C19" s="1"/>
      </tp>
      <tp>
        <v>8204339.2222894803</v>
        <stp/>
        <stp>StudyData</stp>
        <stp>S.JPM</stp>
        <stp>MA</stp>
        <stp>InputChoice=Vol,MAType=Sim,Period=21</stp>
        <stp>MA</stp>
        <stp>D</stp>
        <stp>-1</stp>
        <stp>all</stp>
        <stp/>
        <stp/>
        <stp/>
        <stp>T</stp>
        <tr r="N53" s="1"/>
      </tp>
      <tp>
        <v>3.2800000000000002</v>
        <stp/>
        <stp>ContractData</stp>
        <stp>S.OEF</stp>
        <stp>NetLastTradeToday</stp>
        <stp/>
        <stp>T</stp>
        <tr r="Y11" s="2"/>
      </tp>
      <tp>
        <v>278.28000000000003</v>
        <stp/>
        <stp>ContractData</stp>
        <stp>S.UNP</stp>
        <stp>LastTrade</stp>
        <stp/>
        <stp>T</stp>
        <tr r="C95" s="1"/>
      </tp>
      <tp>
        <v>1239531.309471762</v>
        <stp/>
        <stp>StudyData</stp>
        <stp>S.SPG</stp>
        <stp>MA</stp>
        <stp>InputChoice=Vol,MAType=Sim,Period=21</stp>
        <stp>MA</stp>
        <stp>D</stp>
        <stp>-1</stp>
        <stp>all</stp>
        <stp/>
        <stp/>
        <stp/>
        <stp>T</stp>
        <tr r="N87" s="1"/>
      </tp>
      <tp>
        <v>87.749047618999995</v>
        <stp/>
        <stp>StudyData</stp>
        <stp>S.KO</stp>
        <stp>MA</stp>
        <stp>InputChoice=Close,MAType=Sim,Period=21</stp>
        <stp>MA</stp>
        <stp>D</stp>
        <stp/>
        <stp>all</stp>
        <stp/>
        <stp/>
        <stp/>
        <stp>T</stp>
        <tr r="P54" s="1"/>
      </tp>
      <tp>
        <v>164.01</v>
        <stp/>
        <stp>ContractData</stp>
        <stp>S.XOM</stp>
        <stp>LastTrade</stp>
        <stp/>
        <stp>T</stp>
        <tr r="C102" s="1"/>
      </tp>
      <tp>
        <v>194.72</v>
        <stp/>
        <stp>ContractData</stp>
        <stp>S.COF</stp>
        <stp>LastTrade</stp>
        <stp/>
        <stp>T</stp>
        <tr r="C25" s="1"/>
      </tp>
      <tp>
        <v>5.2461804699999997</v>
        <stp/>
        <stp>StudyData</stp>
        <stp>S.V</stp>
        <stp>StdDev</stp>
        <stp>InputChoice=Close,Period1=21</stp>
        <stp>STDDEV</stp>
        <stp>D</stp>
        <stp/>
        <stp>all</stp>
        <stp/>
        <stp/>
        <stp/>
        <stp>T</stp>
        <tr r="Q98" s="1"/>
      </tp>
      <tp>
        <v>0.6571432022</v>
        <stp/>
        <stp>StudyData</stp>
        <stp>S.T</stp>
        <stp>StdDev</stp>
        <stp>InputChoice=Close,Period1=21</stp>
        <stp>STDDEV</stp>
        <stp>D</stp>
        <stp/>
        <stp>all</stp>
        <stp/>
        <stp/>
        <stp/>
        <stp>T</stp>
        <tr r="Q88" s="1"/>
      </tp>
      <tp>
        <v>3.3918261758999999</v>
        <stp/>
        <stp>StudyData</stp>
        <stp>S.C</stp>
        <stp>StdDev</stp>
        <stp>InputChoice=Close,Period1=21</stp>
        <stp>STDDEV</stp>
        <stp>D</stp>
        <stp/>
        <stp>all</stp>
        <stp/>
        <stp/>
        <stp/>
        <stp>T</stp>
        <tr r="Q21" s="1"/>
      </tp>
      <tp>
        <v>180.8</v>
        <stp/>
        <stp>ContractData</stp>
        <stp>S.LOW</stp>
        <stp>LastTrade</stp>
        <stp/>
        <stp>T</stp>
        <tr r="C58" s="1"/>
      </tp>
      <tp>
        <v>134.38</v>
        <stp/>
        <stp>ContractData</stp>
        <stp>S.NOW</stp>
        <stp>LastTrade</stp>
        <stp/>
        <stp>T</stp>
        <tr r="C73" s="1"/>
      </tp>
      <tp>
        <v>126.75</v>
        <stp/>
        <stp>ContractData</stp>
        <stp>S.COP</stp>
        <stp>LastTrade</stp>
        <stp/>
        <stp>T</stp>
        <tr r="C26" s="1"/>
      </tp>
      <tp>
        <v>300.54238095239998</v>
        <stp/>
        <stp>StudyData</stp>
        <stp>S.HD</stp>
        <stp>MA</stp>
        <stp>InputChoice=Close,MAType=Sim,Period=21</stp>
        <stp>MA</stp>
        <stp>D</stp>
        <stp/>
        <stp>all</stp>
        <stp/>
        <stp/>
        <stp/>
        <stp>T</stp>
        <tr r="P46" s="1"/>
      </tp>
      <tp>
        <v>2156036.7054260001</v>
        <stp/>
        <stp>ContractData</stp>
        <stp>S.GEV</stp>
        <stp>T_CVol</stp>
        <stp/>
        <stp>T</stp>
        <tr r="M40" s="1"/>
      </tp>
      <tp>
        <v>9.5876190476000005</v>
        <stp/>
        <stp>StudyData</stp>
        <stp>ATR(S.ADBE,MAType:=Sim,Period:=21)</stp>
        <stp>Bar</stp>
        <stp/>
        <stp>Close</stp>
        <stp>D</stp>
        <stp/>
        <stp/>
        <stp/>
        <stp/>
        <stp/>
        <stp>T</stp>
        <tr r="O6" s="1"/>
      </tp>
      <tp>
        <v>1.1471428571</v>
        <stp/>
        <stp>StudyData</stp>
        <stp>ATR(S.MDLZ,MAType:=Sim,Period:=21)</stp>
        <stp>Bar</stp>
        <stp/>
        <stp>Close</stp>
        <stp>D</stp>
        <stp/>
        <stp/>
        <stp/>
        <stp/>
        <stp/>
        <stp>T</stp>
        <tr r="O62" s="1"/>
      </tp>
      <tp>
        <v>343.5</v>
        <stp/>
        <stp>ContractData</stp>
        <stp>S.GOOGL</stp>
        <stp>LastTrade</stp>
        <stp/>
        <stp>T</stp>
        <tr r="C44" s="1"/>
      </tp>
      <tp>
        <v>1059.6300000000001</v>
        <stp/>
        <stp>ContractData</stp>
        <stp>S.BLK</stp>
        <stp>LastTrade</stp>
        <stp/>
        <stp>T</stp>
        <tr r="C17" s="1"/>
      </tp>
      <tp>
        <v>9640976.4202437606</v>
        <stp/>
        <stp>StudyData</stp>
        <stp>S.MRK</stp>
        <stp>MA</stp>
        <stp>InputChoice=Vol,MAType=Sim,Period=21</stp>
        <stp>MA</stp>
        <stp>D</stp>
        <stp>-1</stp>
        <stp>all</stp>
        <stp/>
        <stp/>
        <stp/>
        <stp>T</stp>
        <tr r="N67" s="1"/>
      </tp>
      <tp>
        <v>1142.8500000000001</v>
        <stp/>
        <stp>ContractData</stp>
        <stp>S.LLY</stp>
        <stp>LastTrade</stp>
        <stp/>
        <stp>T</stp>
        <tr r="C56" s="1"/>
      </tp>
      <tp>
        <v>12583939.74222667</v>
        <stp/>
        <stp>StudyData</stp>
        <stp>S.CRM</stp>
        <stp>MA</stp>
        <stp>InputChoice=Vol,MAType=Sim,Period=21</stp>
        <stp>MA</stp>
        <stp>D</stp>
        <stp>-1</stp>
        <stp>all</stp>
        <stp/>
        <stp/>
        <stp/>
        <stp>T</stp>
        <tr r="N28" s="1"/>
      </tp>
      <tp>
        <v>67.22</v>
        <stp/>
        <stp>ContractData</stp>
        <stp>S.UBER</stp>
        <stp>Low</stp>
        <stp/>
        <stp>T</stp>
        <tr r="H93" s="1"/>
      </tp>
      <tp>
        <v>687</v>
        <stp/>
        <stp>ContractData</stp>
        <stp>S.DE</stp>
        <stp>LastTrade</stp>
        <stp/>
        <stp>T</stp>
        <tr r="C32" s="1"/>
      </tp>
      <tp>
        <v>8859762.1306960005</v>
        <stp/>
        <stp>ContractData</stp>
        <stp>S.NOW</stp>
        <stp>T_CVol</stp>
        <stp/>
        <stp>T</stp>
        <tr r="M73" s="1"/>
      </tp>
      <tp>
        <v>2773006.988355</v>
        <stp/>
        <stp>ContractData</stp>
        <stp>S.LOW</stp>
        <stp>T_CVol</stp>
        <stp/>
        <stp>T</stp>
        <tr r="M58" s="1"/>
      </tp>
      <tp>
        <v>26.870952380999999</v>
        <stp/>
        <stp>StudyData</stp>
        <stp>ATR(S.META,MAType:=Sim,Period:=21)</stp>
        <stp>Bar</stp>
        <stp/>
        <stp>Close</stp>
        <stp>D</stp>
        <stp/>
        <stp/>
        <stp/>
        <stp/>
        <stp/>
        <stp>T</stp>
        <tr r="O64" s="1"/>
      </tp>
      <tp>
        <v>161.89000000000001</v>
        <stp/>
        <stp>ContractData</stp>
        <stp>S.MMM</stp>
        <stp>LastTrade</stp>
        <stp/>
        <stp>T</stp>
        <tr r="C65" s="1"/>
      </tp>
      <tp>
        <v>654.80000000000007</v>
        <stp/>
        <stp>ContractData</stp>
        <stp>S.TMO</stp>
        <stp>LastTrade</stp>
        <stp/>
        <stp>T</stp>
        <tr r="C89" s="1"/>
      </tp>
      <tp>
        <v>633.91</v>
        <stp/>
        <stp>ContractData</stp>
        <stp>S.AMD</stp>
        <stp>LastTrade</stp>
        <stp/>
        <stp>T</stp>
        <tr r="C8" s="1"/>
      </tp>
      <tp>
        <v>359.41</v>
        <stp/>
        <stp>ContractData</stp>
        <stp>S.TSLA</stp>
        <stp>Low</stp>
        <stp/>
        <stp>T</stp>
        <tr r="H91" s="1"/>
      </tp>
      <tp>
        <v>61.15</v>
        <stp/>
        <stp>ContractData</stp>
        <stp>S.BMY</stp>
        <stp>LastTrade</stp>
        <stp/>
        <stp>T</stp>
        <tr r="C18" s="1"/>
      </tp>
      <tp>
        <v>160.81</v>
        <stp/>
        <stp>ContractData</stp>
        <stp>S.TMUS</stp>
        <stp>Low</stp>
        <stp/>
        <stp>T</stp>
        <tr r="H90" s="1"/>
      </tp>
      <tp>
        <v>162.20000000000002</v>
        <stp/>
        <stp>ContractData</stp>
        <stp>S.AMT</stp>
        <stp>LastTrade</stp>
        <stp/>
        <stp>T</stp>
        <tr r="C10" s="1"/>
      </tp>
      <tp>
        <v>505.41</v>
        <stp/>
        <stp>ContractData</stp>
        <stp>S.LMT</stp>
        <stp>LastTrade</stp>
        <stp/>
        <stp>T</stp>
        <tr r="C57" s="1"/>
      </tp>
      <tp>
        <v>104.26</v>
        <stp/>
        <stp>ContractData</stp>
        <stp>S.WMT</stp>
        <stp>LastTrade</stp>
        <stp/>
        <stp>T</stp>
        <tr r="C101" s="1"/>
      </tp>
      <tp>
        <v>8028202.1912747603</v>
        <stp/>
        <stp>StudyData</stp>
        <stp>S.USB</stp>
        <stp>MA</stp>
        <stp>InputChoice=Vol,MAType=Sim,Period=21</stp>
        <stp>MA</stp>
        <stp>D</stp>
        <stp>-1</stp>
        <stp>all</stp>
        <stp/>
        <stp/>
        <stp/>
        <stp>T</stp>
        <tr r="N97" s="1"/>
      </tp>
      <tp>
        <v>161.61000000000001</v>
        <stp/>
        <stp>ContractData</stp>
        <stp>S.EMR</stp>
        <stp>LastTrade</stp>
        <stp/>
        <stp>T</stp>
        <tr r="R33" s="2"/>
        <tr r="C36" s="1"/>
      </tp>
      <tp>
        <v>84.26</v>
        <stp/>
        <stp>ContractData</stp>
        <stp>S.CL</stp>
        <stp>LastTrade</stp>
        <stp/>
        <stp>T</stp>
        <tr r="C23" s="1"/>
      </tp>
      <tp>
        <v>6093478.29416</v>
        <stp/>
        <stp>ContractData</stp>
        <stp>S.PEP</stp>
        <stp>T_CVol</stp>
        <stp/>
        <stp>T</stp>
        <tr r="M77" s="1"/>
      </tp>
      <tp>
        <v>3049553.3931490001</v>
        <stp/>
        <stp>ContractData</stp>
        <stp>S.UNP</stp>
        <stp>T_CVol</stp>
        <stp/>
        <stp>T</stp>
        <tr r="M95" s="1"/>
      </tp>
      <tp>
        <v>5245295.0298920004</v>
        <stp/>
        <stp>ContractData</stp>
        <stp>S.COP</stp>
        <stp>T_CVol</stp>
        <stp/>
        <stp>T</stp>
        <tr r="M26" s="1"/>
      </tp>
      <tp>
        <v>2779015.728896</v>
        <stp/>
        <stp>ContractData</stp>
        <stp>S.AXP</stp>
        <stp>T_CVol</stp>
        <stp/>
        <stp>T</stp>
        <tr r="M13" s="1"/>
      </tp>
      <tp>
        <v>2.06</v>
        <stp/>
        <stp>StudyData</stp>
        <stp>ATR(S.SBUX,MAType:=Sim,Period:=21)</stp>
        <stp>Bar</stp>
        <stp/>
        <stp>Close</stp>
        <stp>D</stp>
        <stp/>
        <stp/>
        <stp/>
        <stp/>
        <stp/>
        <stp>T</stp>
        <tr r="O84" s="1"/>
      </tp>
      <tp>
        <v>1.8061904762000001</v>
        <stp/>
        <stp>StudyData</stp>
        <stp>ATR(S.UBER,MAType:=Sim,Period:=21)</stp>
        <stp>Bar</stp>
        <stp/>
        <stp>Close</stp>
        <stp>D</stp>
        <stp/>
        <stp/>
        <stp/>
        <stp/>
        <stp/>
        <stp>T</stp>
        <tr r="O93" s="1"/>
      </tp>
      <tp>
        <v>5.2042857143000001</v>
        <stp/>
        <stp>StudyData</stp>
        <stp>ATR(S.ABBV,MAType:=Sim,Period:=21)</stp>
        <stp>Bar</stp>
        <stp/>
        <stp>Close</stp>
        <stp>D</stp>
        <stp/>
        <stp/>
        <stp/>
        <stp/>
        <stp/>
        <stp>T</stp>
        <tr r="O3" s="1"/>
      </tp>
      <tp>
        <v>3972476.7232611901</v>
        <stp/>
        <stp>StudyData</stp>
        <stp>S.RTX</stp>
        <stp>MA</stp>
        <stp>InputChoice=Vol,MAType=Sim,Period=21</stp>
        <stp>MA</stp>
        <stp>D</stp>
        <stp>-1</stp>
        <stp>all</stp>
        <stp/>
        <stp/>
        <stp/>
        <stp>T</stp>
        <tr r="N83" s="1"/>
      </tp>
      <tp>
        <v>96.320000000000007</v>
        <stp/>
        <stp>ContractData</stp>
        <stp>S.SCHW</stp>
        <stp>Low</stp>
        <stp/>
        <stp>T</stp>
        <tr r="H85" s="1"/>
      </tp>
      <tp>
        <v>94.27</v>
        <stp/>
        <stp>ContractData</stp>
        <stp>S.SBUX</stp>
        <stp>Low</stp>
        <stp/>
        <stp>T</stp>
        <tr r="H84" s="1"/>
      </tp>
      <tp>
        <v>193.56</v>
        <stp/>
        <stp>ContractData</stp>
        <stp>S.BA</stp>
        <stp>LastTrade</stp>
        <stp/>
        <stp>T</stp>
        <tr r="C14" s="1"/>
      </tp>
      <tp>
        <v>5.2599999999999909</v>
        <stp/>
        <stp>ContractData</stp>
        <stp>S.GOOGL</stp>
        <stp>NetLastTrade</stp>
        <stp/>
        <stp>T</stp>
        <tr r="D44" s="1"/>
      </tp>
      <tp>
        <v>9.1861904762000002</v>
        <stp/>
        <stp>StudyData</stp>
        <stp>ATR(S.QCOM,MAType:=Sim,Period:=21)</stp>
        <stp>Bar</stp>
        <stp/>
        <stp>Close</stp>
        <stp>D</stp>
        <stp/>
        <stp/>
        <stp/>
        <stp/>
        <stp/>
        <stp>T</stp>
        <tr r="O82" s="1"/>
      </tp>
      <tp>
        <v>2.2633333332999999</v>
        <stp/>
        <stp>StudyData</stp>
        <stp>ATR(S.SCHW,MAType:=Sim,Period:=21)</stp>
        <stp>Bar</stp>
        <stp/>
        <stp>Close</stp>
        <stp>D</stp>
        <stp/>
        <stp/>
        <stp/>
        <stp/>
        <stp/>
        <stp>T</stp>
        <tr r="O85" s="1"/>
      </tp>
      <tp>
        <v>4080028.5413046698</v>
        <stp/>
        <stp>StudyData</stp>
        <stp>S.DUK</stp>
        <stp>MA</stp>
        <stp>InputChoice=Vol,MAType=Sim,Period=21</stp>
        <stp>MA</stp>
        <stp>D</stp>
        <stp>-1</stp>
        <stp>all</stp>
        <stp/>
        <stp/>
        <stp/>
        <stp>T</stp>
        <tr r="N35" s="1"/>
      </tp>
      <tp>
        <v>2900651.8739399998</v>
        <stp/>
        <stp>ContractData</stp>
        <stp>S.EMR</stp>
        <stp>T_CVol</stp>
        <stp/>
        <stp>T</stp>
        <tr r="M36" s="1"/>
      </tp>
      <tp>
        <v>3915873.1879509999</v>
        <stp/>
        <stp>ContractData</stp>
        <stp>S.DHR</stp>
        <stp>T_CVol</stp>
        <stp/>
        <stp>T</stp>
        <tr r="M33" s="1"/>
      </tp>
      <tp>
        <v>9722233.8696455806</v>
        <stp/>
        <stp>StudyData</stp>
        <stp>S.CVX</stp>
        <stp>MA</stp>
        <stp>InputChoice=Vol,MAType=Sim,Period=21</stp>
        <stp>MA</stp>
        <stp>D</stp>
        <stp>-1</stp>
        <stp>all</stp>
        <stp/>
        <stp/>
        <stp/>
        <stp>T</stp>
        <tr r="N31" s="1"/>
      </tp>
      <tp>
        <v>7550937.4189029997</v>
        <stp/>
        <stp>StudyData</stp>
        <stp>S.CVS</stp>
        <stp>MA</stp>
        <stp>InputChoice=Vol,MAType=Sim,Period=21</stp>
        <stp>MA</stp>
        <stp>D</stp>
        <stp>-1</stp>
        <stp>all</stp>
        <stp/>
        <stp/>
        <stp/>
        <stp>T</stp>
        <tr r="N30" s="1"/>
      </tp>
      <tp>
        <v>183.36</v>
        <stp/>
        <stp>ContractData</stp>
        <stp>S.QCOM</stp>
        <stp>Low</stp>
        <stp/>
        <stp>T</stp>
        <tr r="H82" s="1"/>
      </tp>
      <tp>
        <v>214.06</v>
        <stp/>
        <stp>ContractData</stp>
        <stp>S.DHR</stp>
        <stp>LastTrade</stp>
        <stp/>
        <stp>T</stp>
        <tr r="C33" s="1"/>
      </tp>
      <tp>
        <v>26998636.806702301</v>
        <stp/>
        <stp>StudyData</stp>
        <stp>S.GOOGL</stp>
        <stp>MA</stp>
        <stp>InputChoice=Vol,MAType=Sim,Period=21</stp>
        <stp>MA</stp>
        <stp>D</stp>
        <stp>-1</stp>
        <stp>all</stp>
        <stp/>
        <stp/>
        <stp/>
        <stp>T</stp>
        <tr r="N44" s="1"/>
      </tp>
      <tp>
        <v>566.04952380949999</v>
        <stp/>
        <stp>StudyData</stp>
        <stp>S.MA</stp>
        <stp>MA</stp>
        <stp>InputChoice=Close,MAType=Sim,Period=21</stp>
        <stp>MA</stp>
        <stp>D</stp>
        <stp/>
        <stp>all</stp>
        <stp/>
        <stp/>
        <stp/>
        <stp>T</stp>
        <tr r="P60" s="1"/>
      </tp>
      <tp>
        <v>68.821428571400006</v>
        <stp/>
        <stp>StudyData</stp>
        <stp>S.MO</stp>
        <stp>MA</stp>
        <stp>InputChoice=Close,MAType=Sim,Period=21</stp>
        <stp>MA</stp>
        <stp>D</stp>
        <stp/>
        <stp>all</stp>
        <stp/>
        <stp/>
        <stp/>
        <stp>T</stp>
        <tr r="P66" s="1"/>
      </tp>
      <tp>
        <v>4677714.1027109995</v>
        <stp/>
        <stp>ContractData</stp>
        <stp>S.UPS</stp>
        <stp>T_CVol</stp>
        <stp/>
        <stp>T</stp>
        <tr r="M96" s="1"/>
      </tp>
      <tp>
        <v>10463757.543173</v>
        <stp/>
        <stp>ContractData</stp>
        <stp>S.CVS</stp>
        <stp>T_CVol</stp>
        <stp/>
        <stp>T</stp>
        <tr r="F37" s="2"/>
        <tr r="M30" s="1"/>
      </tp>
      <tp>
        <v>6704917.5734430002</v>
        <stp/>
        <stp>ContractData</stp>
        <stp>S.DIS</stp>
        <stp>T_CVol</stp>
        <stp/>
        <stp>T</stp>
        <tr r="M34" s="1"/>
      </tp>
      <tp>
        <v>203.09523809519999</v>
        <stp/>
        <stp>StudyData</stp>
        <stp>S.MS</stp>
        <stp>MA</stp>
        <stp>InputChoice=Close,MAType=Sim,Period=21</stp>
        <stp>MA</stp>
        <stp>D</stp>
        <stp/>
        <stp>all</stp>
        <stp/>
        <stp/>
        <stp/>
        <stp>T</stp>
        <tr r="P68" s="1"/>
      </tp>
      <tp>
        <v>1021.8185714286</v>
        <stp/>
        <stp>StudyData</stp>
        <stp>S.MU</stp>
        <stp>MA</stp>
        <stp>InputChoice=Close,MAType=Sim,Period=21</stp>
        <stp>MA</stp>
        <stp>D</stp>
        <stp/>
        <stp>all</stp>
        <stp/>
        <stp/>
        <stp/>
        <stp>T</stp>
        <tr r="P70" s="1"/>
      </tp>
      <tp>
        <v>7.1109523809999997</v>
        <stp/>
        <stp>StudyData</stp>
        <stp>ATR(S.AAPL,MAType:=Sim,Period:=21)</stp>
        <stp>Bar</stp>
        <stp/>
        <stp>Close</stp>
        <stp>D</stp>
        <stp/>
        <stp/>
        <stp/>
        <stp/>
        <stp/>
        <stp>T</stp>
        <tr r="O2" s="1"/>
      </tp>
      <tp>
        <v>16.644761904799999</v>
        <stp/>
        <stp>StudyData</stp>
        <stp>ATR(S.PANW,MAType:=Sim,Period:=21)</stp>
        <stp>Bar</stp>
        <stp/>
        <stp>Close</stp>
        <stp>D</stp>
        <stp/>
        <stp/>
        <stp/>
        <stp/>
        <stp/>
        <stp>T</stp>
        <tr r="O76" s="1"/>
      </tp>
      <tp>
        <v>479.48</v>
        <stp/>
        <stp>ContractData</stp>
        <stp>S.LIN</stp>
        <stp>LastTrade</stp>
        <stp/>
        <stp>T</stp>
        <tr r="R37" s="2"/>
        <tr r="C55" s="1"/>
      </tp>
      <tp>
        <v>188.26</v>
        <stp/>
        <stp>ContractData</stp>
        <stp>S.PLTR</stp>
        <stp>Low</stp>
        <stp/>
        <stp>T</stp>
        <tr r="H80" s="1"/>
      </tp>
      <tp>
        <v>399.95</v>
        <stp/>
        <stp>ContractData</stp>
        <stp>S.PANW</stp>
        <stp>Low</stp>
        <stp/>
        <stp>T</stp>
        <tr r="H76" s="1"/>
      </tp>
      <tp>
        <v>102.19</v>
        <stp/>
        <stp>ContractData</stp>
        <stp>S.DIS</stp>
        <stp>LastTrade</stp>
        <stp/>
        <stp>T</stp>
        <tr r="C34" s="1"/>
      </tp>
      <tp>
        <v>3.3465254335932952</v>
        <stp/>
        <stp>ContractData</stp>
        <stp>S.AVGO</stp>
        <stp>PerCentNetLastTrade</stp>
        <stp/>
        <stp>T</stp>
        <tr r="E12" s="1"/>
      </tp>
      <tp>
        <v>140.26</v>
        <stp/>
        <stp>ContractData</stp>
        <stp>S.ORCL</stp>
        <stp>Low</stp>
        <stp/>
        <stp>T</stp>
        <tr r="H75" s="1"/>
      </tp>
      <tp>
        <v>4257376.3874936197</v>
        <stp/>
        <stp>StudyData</stp>
        <stp>S.DHR</stp>
        <stp>MA</stp>
        <stp>InputChoice=Vol,MAType=Sim,Period=21</stp>
        <stp>MA</stp>
        <stp>D</stp>
        <stp>-1</stp>
        <stp>all</stp>
        <stp/>
        <stp/>
        <stp/>
        <stp>T</stp>
        <tr r="N33" s="1"/>
      </tp>
      <tp>
        <v>-1.4878978779840848</v>
        <stp/>
        <stp>ContractData</stp>
        <stp>S.ADBE</stp>
        <stp>PerCentNetLastTrade</stp>
        <stp/>
        <stp>T</stp>
        <tr r="E6" s="1"/>
      </tp>
      <tp>
        <v>206.69</v>
        <stp/>
        <stp>ContractData</stp>
        <stp>S.CVX</stp>
        <stp>LastTrade</stp>
        <stp/>
        <stp>T</stp>
        <tr r="C31" s="1"/>
      </tp>
      <tp>
        <v>1.0202228142407364</v>
        <stp/>
        <stp>ContractData</stp>
        <stp>S.AAPL</stp>
        <stp>PerCentNetLastTrade</stp>
        <stp/>
        <stp>T</stp>
        <tr r="E2" s="1"/>
      </tp>
      <tp>
        <v>1.1118378024852844</v>
        <stp/>
        <stp>ContractData</stp>
        <stp>S.ABBV</stp>
        <stp>PerCentNetLastTrade</stp>
        <stp/>
        <stp>T</stp>
        <tr r="E3" s="1"/>
      </tp>
      <tp>
        <v>-1.038623026493481</v>
        <stp/>
        <stp>ContractData</stp>
        <stp>S.AMGN</stp>
        <stp>PerCentNetLastTrade</stp>
        <stp/>
        <stp>T</stp>
        <tr r="E9" s="1"/>
      </tp>
      <tp>
        <v>2.0290950311732479</v>
        <stp/>
        <stp>ContractData</stp>
        <stp>S.AMAT</stp>
        <stp>PerCentNetLastTrade</stp>
        <stp/>
        <stp>T</stp>
        <tr r="E7" s="1"/>
      </tp>
      <tp>
        <v>1.3253837167143374</v>
        <stp/>
        <stp>ContractData</stp>
        <stp>S.AMZN</stp>
        <stp>PerCentNetLastTrade</stp>
        <stp/>
        <stp>T</stp>
        <tr r="E11" s="1"/>
      </tp>
      <tp>
        <v>86.460000000000008</v>
        <stp/>
        <stp>ContractData</stp>
        <stp>S.CVS</stp>
        <stp>LastTrade</stp>
        <stp/>
        <stp>T</stp>
        <tr r="C30" s="1"/>
      </tp>
      <tp>
        <v>85.539047619000002</v>
        <stp/>
        <stp>StudyData</stp>
        <stp>S.SO</stp>
        <stp>MA</stp>
        <stp>InputChoice=Close,MAType=Sim,Period=21</stp>
        <stp>MA</stp>
        <stp>D</stp>
        <stp/>
        <stp>all</stp>
        <stp/>
        <stp/>
        <stp/>
        <stp>T</stp>
        <tr r="P86" s="1"/>
      </tp>
      <tp>
        <v>11292311.628829001</v>
        <stp/>
        <stp>ContractData</stp>
        <stp>S.XOM</stp>
        <stp>T_CVol</stp>
        <stp/>
        <stp>T</stp>
        <tr r="M102" s="1"/>
      </tp>
      <tp>
        <v>7905433.3308220003</v>
        <stp/>
        <stp>ContractData</stp>
        <stp>S.CRM</stp>
        <stp>T_CVol</stp>
        <stp/>
        <stp>T</stp>
        <tr r="M28" s="1"/>
      </tp>
      <tp>
        <v>6664271.4237839999</v>
        <stp/>
        <stp>ContractData</stp>
        <stp>S.JPM</stp>
        <stp>T_CVol</stp>
        <stp/>
        <stp>T</stp>
        <tr r="M53" s="1"/>
      </tp>
      <tp>
        <v>7756783.0096960003</v>
        <stp/>
        <stp>ContractData</stp>
        <stp>S.IBM</stp>
        <stp>T_CVol</stp>
        <stp/>
        <stp>T</stp>
        <tr r="F38" s="2"/>
        <tr r="M48" s="1"/>
      </tp>
      <tp>
        <v>3026392.933065</v>
        <stp/>
        <stp>ContractData</stp>
        <stp>S.MMM</stp>
        <stp>T_CVol</stp>
        <stp/>
        <stp>T</stp>
        <tr r="M65" s="1"/>
      </tp>
      <tp>
        <v>551.32000000000005</v>
        <stp/>
        <stp>ContractData</stp>
        <stp>S.MA</stp>
        <stp>Open</stp>
        <stp/>
        <stp>T</stp>
        <tr r="F60" s="1"/>
      </tp>
      <tp>
        <v>66.900000000000006</v>
        <stp/>
        <stp>ContractData</stp>
        <stp>S.MO</stp>
        <stp>Open</stp>
        <stp/>
        <stp>T</stp>
        <tr r="F66" s="1"/>
      </tp>
      <tp>
        <v>1107.3399999999999</v>
        <stp/>
        <stp>ContractData</stp>
        <stp>S.MU</stp>
        <stp>Open</stp>
        <stp/>
        <stp>T</stp>
        <tr r="F70" s="1"/>
      </tp>
      <tp>
        <v>188.94</v>
        <stp/>
        <stp>ContractData</stp>
        <stp>S.MS</stp>
        <stp>Open</stp>
        <stp/>
        <stp>T</stp>
        <tr r="F68" s="1"/>
      </tp>
      <tp>
        <v>-27.835396453663432</v>
        <stp/>
        <stp>StudyData</stp>
        <stp>S.CMCSA</stp>
        <stp>PCB</stp>
        <stp>BaseType=Index,Index=1</stp>
        <stp>Close</stp>
        <stp>A</stp>
        <stp>0</stp>
        <stp>all</stp>
        <stp/>
        <stp/>
        <stp/>
        <stp>T</stp>
        <tr r="L24" s="1"/>
      </tp>
      <tp>
        <v>-0.87316176470588824</v>
        <stp/>
        <stp>StudyData</stp>
        <stp>S.CMCSA</stp>
        <stp>PCB</stp>
        <stp>BaseType=Index,Index=1</stp>
        <stp>Close</stp>
        <stp>M</stp>
        <stp>0</stp>
        <stp>all</stp>
        <stp/>
        <stp/>
        <stp/>
        <stp>T</stp>
        <tr r="J24" s="1"/>
      </tp>
      <tp>
        <v>-1.5518028297581008</v>
        <stp/>
        <stp>StudyData</stp>
        <stp>S.CMCSA</stp>
        <stp>PCB</stp>
        <stp>BaseType=Index,Index=1</stp>
        <stp>Close</stp>
        <stp>W</stp>
        <stp>0</stp>
        <stp>all</stp>
        <stp/>
        <stp/>
        <stp/>
        <stp>T</stp>
        <tr r="I24" s="1"/>
      </tp>
      <tp>
        <v>-0.87316176470588824</v>
        <stp/>
        <stp>StudyData</stp>
        <stp>S.CMCSA</stp>
        <stp>PCB</stp>
        <stp>BaseType=Index,Index=1</stp>
        <stp>Close</stp>
        <stp>Q</stp>
        <stp>0</stp>
        <stp>all</stp>
        <stp/>
        <stp/>
        <stp/>
        <stp>T</stp>
        <tr r="K24" s="1"/>
      </tp>
      <tp>
        <v>286.56</v>
        <stp/>
        <stp>ContractData</stp>
        <stp>S.HD</stp>
        <stp>Open</stp>
        <stp/>
        <stp>T</stp>
        <tr r="F46" s="1"/>
      </tp>
      <tp>
        <v>86.3</v>
        <stp/>
        <stp>ContractData</stp>
        <stp>S.KO</stp>
        <stp>Open</stp>
        <stp/>
        <stp>T</stp>
        <tr r="F54" s="1"/>
      </tp>
      <tp>
        <v>671.45</v>
        <stp/>
        <stp>ContractData</stp>
        <stp>S.DE</stp>
        <stp>Open</stp>
        <stp/>
        <stp>T</stp>
        <tr r="F32" s="1"/>
      </tp>
      <tp>
        <v>316.5</v>
        <stp/>
        <stp>ContractData</stp>
        <stp>S.GE</stp>
        <stp>Open</stp>
        <stp/>
        <stp>T</stp>
        <tr r="F39" s="1"/>
      </tp>
      <tp>
        <v>333.02</v>
        <stp/>
        <stp>ContractData</stp>
        <stp>S.GD</stp>
        <stp>Open</stp>
        <stp/>
        <stp>T</stp>
        <tr r="F38" s="1"/>
      </tp>
      <tp>
        <v>79.89</v>
        <stp/>
        <stp>ContractData</stp>
        <stp>S.GM</stp>
        <stp>Open</stp>
        <stp/>
        <stp>T</stp>
        <tr r="F42" s="1"/>
      </tp>
      <tp>
        <v>905.5</v>
        <stp/>
        <stp>ContractData</stp>
        <stp>S.GS</stp>
        <stp>Open</stp>
        <stp/>
        <stp>T</stp>
        <tr r="F45" s="1"/>
      </tp>
      <tp>
        <v>84.59</v>
        <stp/>
        <stp>ContractData</stp>
        <stp>S.CL</stp>
        <stp>Open</stp>
        <stp/>
        <stp>T</stp>
        <tr r="F23" s="1"/>
      </tp>
      <tp>
        <v>193.87</v>
        <stp/>
        <stp>ContractData</stp>
        <stp>S.BA</stp>
        <stp>Open</stp>
        <stp/>
        <stp>T</stp>
        <tr r="F14" s="1"/>
      </tp>
      <tp>
        <v>46.050000000000004</v>
        <stp/>
        <stp>ContractData</stp>
        <stp>S.VZ</stp>
        <stp>Open</stp>
        <stp/>
        <stp>T</stp>
        <tr r="F99" s="1"/>
      </tp>
      <tp>
        <v>144.4</v>
        <stp/>
        <stp>ContractData</stp>
        <stp>S.PG</stp>
        <stp>Open</stp>
        <stp/>
        <stp>T</stp>
        <tr r="F79" s="1"/>
      </tp>
      <tp>
        <v>186.88</v>
        <stp/>
        <stp>ContractData</stp>
        <stp>S.PM</stp>
        <stp>Open</stp>
        <stp/>
        <stp>T</stp>
        <tr r="F81" s="1"/>
      </tp>
      <tp>
        <v>83.72</v>
        <stp/>
        <stp>ContractData</stp>
        <stp>S.SO</stp>
        <stp>Open</stp>
        <stp/>
        <stp>T</stp>
        <tr r="F86" s="1"/>
      </tp>
      <tp>
        <v>8590668.2715903297</v>
        <stp/>
        <stp>StudyData</stp>
        <stp>S.DIS</stp>
        <stp>MA</stp>
        <stp>InputChoice=Vol,MAType=Sim,Period=21</stp>
        <stp>MA</stp>
        <stp>D</stp>
        <stp>-1</stp>
        <stp>all</stp>
        <stp/>
        <stp/>
        <stp/>
        <stp>T</stp>
        <tr r="N34" s="1"/>
      </tp>
      <tp>
        <v>233.6</v>
        <stp/>
        <stp>ContractData</stp>
        <stp>S.NVDA</stp>
        <stp>Low</stp>
        <stp/>
        <stp>T</stp>
        <tr r="H74" s="1"/>
      </tp>
      <tp>
        <v>2044438.0676465719</v>
        <stp/>
        <stp>StudyData</stp>
        <stp>S.LIN</stp>
        <stp>MA</stp>
        <stp>InputChoice=Vol,MAType=Sim,Period=21</stp>
        <stp>MA</stp>
        <stp>D</stp>
        <stp>-1</stp>
        <stp>all</stp>
        <stp/>
        <stp/>
        <stp/>
        <stp>T</stp>
        <tr r="N55" s="1"/>
      </tp>
      <tp>
        <v>66.739999999999995</v>
        <stp/>
        <stp>ContractData</stp>
        <stp>S.NFLX</stp>
        <stp>Low</stp>
        <stp/>
        <stp>T</stp>
        <tr r="H72" s="1"/>
      </tp>
      <tp>
        <v>146.12714285710001</v>
        <stp/>
        <stp>StudyData</stp>
        <stp>S.PG</stp>
        <stp>MA</stp>
        <stp>InputChoice=Close,MAType=Sim,Period=21</stp>
        <stp>MA</stp>
        <stp>D</stp>
        <stp/>
        <stp>all</stp>
        <stp/>
        <stp/>
        <stp/>
        <stp>T</stp>
        <tr r="P79" s="1"/>
      </tp>
      <tp>
        <v>189.73333333330001</v>
        <stp/>
        <stp>StudyData</stp>
        <stp>S.PM</stp>
        <stp>MA</stp>
        <stp>InputChoice=Close,MAType=Sim,Period=21</stp>
        <stp>MA</stp>
        <stp>D</stp>
        <stp/>
        <stp>all</stp>
        <stp/>
        <stp/>
        <stp/>
        <stp>T</stp>
        <tr r="P81" s="1"/>
      </tp>
      <tp>
        <v>5052143.9707829999</v>
        <stp/>
        <stp>ContractData</stp>
        <stp>S.TXN</stp>
        <stp>T_CVol</stp>
        <stp/>
        <stp>T</stp>
        <tr r="M92" s="1"/>
      </tp>
      <tp>
        <v>10035767.767615</v>
        <stp/>
        <stp>ContractData</stp>
        <stp>S.ACN</stp>
        <stp>T_CVol</stp>
        <stp/>
        <stp>T</stp>
        <tr r="F33" s="2"/>
        <tr r="M5" s="1"/>
      </tp>
      <tp>
        <v>2534284.5103099998</v>
        <stp/>
        <stp>ContractData</stp>
        <stp>S.LIN</stp>
        <stp>T_CVol</stp>
        <stp/>
        <stp>T</stp>
        <tr r="M55" s="1"/>
      </tp>
      <tp>
        <v>-1.3113100491741267</v>
        <stp/>
        <stp>ContractData</stp>
        <stp>S.GM</stp>
        <stp>PerCentNetLastTrade</stp>
        <stp/>
        <stp>T</stp>
        <tr r="E42" s="1"/>
      </tp>
      <tp>
        <v>-0.90591888344697336</v>
        <stp/>
        <stp>ContractData</stp>
        <stp>S.GE</stp>
        <stp>PerCentNetLastTrade</stp>
        <stp/>
        <stp>T</stp>
        <tr r="E39" s="1"/>
      </tp>
      <tp>
        <v>-0.79045443616253908</v>
        <stp/>
        <stp>ContractData</stp>
        <stp>S.GD</stp>
        <stp>PerCentNetLastTrade</stp>
        <stp/>
        <stp>T</stp>
        <tr r="E38" s="1"/>
      </tp>
      <tp>
        <v>0.65687488150601669</v>
        <stp/>
        <stp>ContractData</stp>
        <stp>S.GS</stp>
        <stp>PerCentNetLastTrade</stp>
        <stp/>
        <stp>T</stp>
        <tr r="E45" s="1"/>
      </tp>
      <tp>
        <v>2.9583670533225428</v>
        <stp/>
        <stp>ContractData</stp>
        <stp>S.DE</stp>
        <stp>PerCentNetLastTrade</stp>
        <stp/>
        <stp>T</stp>
        <tr r="E32" s="1"/>
      </tp>
      <tp>
        <v>-0.31941322607358336</v>
        <stp/>
        <stp>ContractData</stp>
        <stp>S.CL</stp>
        <stp>PerCentNetLastTrade</stp>
        <stp/>
        <stp>T</stp>
        <tr r="E23" s="1"/>
      </tp>
      <tp>
        <v>0.66569586020386939</v>
        <stp/>
        <stp>ContractData</stp>
        <stp>S.BA</stp>
        <stp>PerCentNetLastTrade</stp>
        <stp/>
        <stp>T</stp>
        <tr r="E14" s="1"/>
      </tp>
      <tp>
        <v>0.59746079163554888</v>
        <stp/>
        <stp>ContractData</stp>
        <stp>S.MO</stp>
        <stp>PerCentNetLastTrade</stp>
        <stp/>
        <stp>T</stp>
        <tr r="E66" s="1"/>
      </tp>
      <tp>
        <v>0.41090909090909089</v>
        <stp/>
        <stp>ContractData</stp>
        <stp>S.MA</stp>
        <stp>PerCentNetLastTrade</stp>
        <stp/>
        <stp>T</stp>
        <tr r="E60" s="1"/>
      </tp>
      <tp>
        <v>-2.0503193941989628</v>
        <stp/>
        <stp>ContractData</stp>
        <stp>S.MU</stp>
        <stp>PerCentNetLastTrade</stp>
        <stp/>
        <stp>T</stp>
        <tr r="E70" s="1"/>
      </tp>
      <tp>
        <v>1.2233391840859529</v>
        <stp/>
        <stp>ContractData</stp>
        <stp>S.MS</stp>
        <stp>PerCentNetLastTrade</stp>
        <stp/>
        <stp>T</stp>
        <tr r="E68" s="1"/>
      </tp>
      <tp>
        <v>-0.52264808362369342</v>
        <stp/>
        <stp>ContractData</stp>
        <stp>S.KO</stp>
        <stp>PerCentNetLastTrade</stp>
        <stp/>
        <stp>T</stp>
        <tr r="E54" s="1"/>
      </tp>
      <tp>
        <v>0.13807264745450684</v>
        <stp/>
        <stp>ContractData</stp>
        <stp>S.HD</stp>
        <stp>PerCentNetLastTrade</stp>
        <stp/>
        <stp>T</stp>
        <tr r="E46" s="1"/>
      </tp>
      <tp>
        <v>-0.13049151805132667</v>
        <stp/>
        <stp>ContractData</stp>
        <stp>S.VZ</stp>
        <stp>PerCentNetLastTrade</stp>
        <stp/>
        <stp>T</stp>
        <tr r="E99" s="1"/>
      </tp>
      <tp>
        <v>0.29950880555888343</v>
        <stp/>
        <stp>ContractData</stp>
        <stp>S.SO</stp>
        <stp>PerCentNetLastTrade</stp>
        <stp/>
        <stp>T</stp>
        <tr r="E86" s="1"/>
      </tp>
      <tp>
        <v>-0.38261239239026462</v>
        <stp/>
        <stp>ContractData</stp>
        <stp>S.PM</stp>
        <stp>PerCentNetLastTrade</stp>
        <stp/>
        <stp>T</stp>
        <tr r="E81" s="1"/>
      </tp>
      <tp>
        <v>0.66689822855158043</v>
        <stp/>
        <stp>ContractData</stp>
        <stp>S.PG</stp>
        <stp>PerCentNetLastTrade</stp>
        <stp/>
        <stp>T</stp>
        <tr r="E79" s="1"/>
      </tp>
      <tp>
        <v>3.1629275468922398</v>
        <stp/>
        <stp>ContractData</stp>
        <stp>S.CSCO</stp>
        <stp>PerCentNetLastTrade</stp>
        <stp/>
        <stp>T</stp>
        <tr r="E29" s="1"/>
      </tp>
      <tp>
        <v>513.66</v>
        <stp/>
        <stp>ContractData</stp>
        <stp>S.MSFT</stp>
        <stp>Low</stp>
        <stp/>
        <stp>T</stp>
        <tr r="H69" s="1"/>
      </tp>
      <tp>
        <v>184.68</v>
        <stp/>
        <stp>ContractData</stp>
        <stp>S.RTX</stp>
        <stp>LastTrade</stp>
        <stp/>
        <stp>T</stp>
        <tr r="C83" s="1"/>
      </tp>
      <tp>
        <v>0.62408463942990799</v>
        <stp/>
        <stp>ContractData</stp>
        <stp>S.COST</stp>
        <stp>PerCentNetLastTrade</stp>
        <stp/>
        <stp>T</stp>
        <tr r="E27" s="1"/>
      </tp>
      <tp>
        <v>726.2</v>
        <stp/>
        <stp>ContractData</stp>
        <stp>S.META</stp>
        <stp>Low</stp>
        <stp/>
        <stp>T</stp>
        <tr r="H64" s="1"/>
      </tp>
      <tp>
        <v>57.480000000000004</v>
        <stp/>
        <stp>ContractData</stp>
        <stp>S.MDLZ</stp>
        <stp>Low</stp>
        <stp/>
        <stp>T</stp>
        <tr r="H62" s="1"/>
      </tp>
      <tp>
        <v>1667702.063392</v>
        <stp/>
        <stp>ContractData</stp>
        <stp>S.TMO</stp>
        <stp>T_CVol</stp>
        <stp/>
        <stp>T</stp>
        <tr r="M89" s="1"/>
      </tp>
      <tp>
        <v>21.92</v>
        <stp/>
        <stp>ContractData</stp>
        <stp>S.CMCSA</stp>
        <stp>Open</stp>
        <stp/>
        <stp>T</stp>
        <tr r="F24" s="1"/>
      </tp>
      <tp>
        <v>114.13</v>
        <stp/>
        <stp>ContractData</stp>
        <stp>S.DUK</stp>
        <stp>LastTrade</stp>
        <stp/>
        <stp>T</stp>
        <tr r="C35" s="1"/>
      </tp>
      <tp>
        <v>0.42957042957042957</v>
        <stp/>
        <stp>ContractData</stp>
        <stp>S.BRKB</stp>
        <stp>PerCentNetLastTrade</stp>
        <stp/>
        <stp>T</stp>
        <tr r="E20" s="1"/>
      </tp>
      <tp>
        <v>344.77</v>
        <stp/>
        <stp>ContractData</stp>
        <stp>S.LRCX</stp>
        <stp>Low</stp>
        <stp/>
        <stp>T</stp>
        <tr r="H59" s="1"/>
      </tp>
      <tp>
        <v>-0.78612428250561517</v>
        <stp/>
        <stp>ContractData</stp>
        <stp>S.BKNG</stp>
        <stp>PerCentNetLastTrade</stp>
        <stp/>
        <stp>T</stp>
        <tr r="E16" s="1"/>
      </tp>
      <tp>
        <v>3310328.7054340001</v>
        <stp/>
        <stp>ContractData</stp>
        <stp>S.UNH</stp>
        <stp>T_CVol</stp>
        <stp/>
        <stp>T</stp>
        <tr r="M94" s="1"/>
      </tp>
      <tp>
        <v>48.374285714300001</v>
        <stp/>
        <stp>StudyData</stp>
        <stp>S.VZ</stp>
        <stp>MA</stp>
        <stp>InputChoice=Close,MAType=Sim,Period=21</stp>
        <stp>MA</stp>
        <stp>D</stp>
        <stp/>
        <stp>all</stp>
        <stp/>
        <stp/>
        <stp/>
        <stp>T</stp>
        <tr r="P99" s="1"/>
      </tp>
      <tp>
        <v>21.92</v>
        <stp/>
        <stp>ContractData</stp>
        <stp>S.CMCSA</stp>
        <stp>High</stp>
        <stp/>
        <stp>T</stp>
        <tr r="G24" s="1"/>
      </tp>
      <tp>
        <v>234.69</v>
        <stp/>
        <stp>ContractData</stp>
        <stp>S.CRM</stp>
        <stp>LastTrade</stp>
        <stp/>
        <stp>T</stp>
        <tr r="C28" s="1"/>
      </tp>
      <tp>
        <v>2290483.4999053301</v>
        <stp/>
        <stp>StudyData</stp>
        <stp>S.LLY</stp>
        <stp>MA</stp>
        <stp>InputChoice=Vol,MAType=Sim,Period=21</stp>
        <stp>MA</stp>
        <stp>D</stp>
        <stp>-1</stp>
        <stp>all</stp>
        <stp/>
        <stp/>
        <stp/>
        <stp>T</stp>
        <tr r="N56" s="1"/>
      </tp>
      <tp>
        <v>144.30000000000001</v>
        <stp/>
        <stp>ContractData</stp>
        <stp>S.MRK</stp>
        <stp>LastTrade</stp>
        <stp/>
        <stp>T</stp>
        <tr r="C67" s="1"/>
      </tp>
      <tp>
        <v>23772148.150943</v>
        <stp/>
        <stp>ContractData</stp>
        <stp>S.GOOGL</stp>
        <stp>T_CVol</stp>
        <stp/>
        <stp>T</stp>
        <tr r="M44" s="1"/>
      </tp>
      <tp>
        <v>534919.69728314294</v>
        <stp/>
        <stp>StudyData</stp>
        <stp>S.BLK</stp>
        <stp>MA</stp>
        <stp>InputChoice=Vol,MAType=Sim,Period=21</stp>
        <stp>MA</stp>
        <stp>D</stp>
        <stp>-1</stp>
        <stp>all</stp>
        <stp/>
        <stp/>
        <stp/>
        <stp>T</stp>
        <tr r="N17" s="1"/>
      </tp>
      <tp>
        <v>1.5551087984862819</v>
        <stp/>
        <stp>ContractData</stp>
        <stp>S.GOOGL</stp>
        <stp>PerCentNetLastTrade</stp>
        <stp/>
        <stp>T</stp>
        <tr r="E44" s="1"/>
      </tp>
      <tp>
        <v>11615802.250658721</v>
        <stp/>
        <stp>StudyData</stp>
        <stp>S.BMY</stp>
        <stp>MA</stp>
        <stp>InputChoice=Vol,MAType=Sim,Period=21</stp>
        <stp>MA</stp>
        <stp>D</stp>
        <stp>-1</stp>
        <stp>all</stp>
        <stp/>
        <stp/>
        <stp/>
        <stp>T</stp>
        <tr r="N18" s="1"/>
      </tp>
      <tp>
        <v>2421701.04935733</v>
        <stp/>
        <stp>StudyData</stp>
        <stp>S.EMR</stp>
        <stp>MA</stp>
        <stp>InputChoice=Vol,MAType=Sim,Period=21</stp>
        <stp>MA</stp>
        <stp>D</stp>
        <stp>-1</stp>
        <stp>all</stp>
        <stp/>
        <stp/>
        <stp/>
        <stp>T</stp>
        <tr r="N36" s="1"/>
      </tp>
      <tp>
        <v>1210824.7390293339</v>
        <stp/>
        <stp>StudyData</stp>
        <stp>S.LMT</stp>
        <stp>MA</stp>
        <stp>InputChoice=Vol,MAType=Sim,Period=21</stp>
        <stp>MA</stp>
        <stp>D</stp>
        <stp>-1</stp>
        <stp>all</stp>
        <stp/>
        <stp/>
        <stp/>
        <stp>T</stp>
        <tr r="N57" s="1"/>
      </tp>
      <tp>
        <v>2639807.5061989999</v>
        <stp/>
        <stp>StudyData</stp>
        <stp>S.AMT</stp>
        <stp>MA</stp>
        <stp>InputChoice=Vol,MAType=Sim,Period=21</stp>
        <stp>MA</stp>
        <stp>D</stp>
        <stp>-1</stp>
        <stp>all</stp>
        <stp/>
        <stp/>
        <stp/>
        <stp>T</stp>
        <tr r="N10" s="1"/>
      </tp>
      <tp>
        <v>22578746.892668601</v>
        <stp/>
        <stp>StudyData</stp>
        <stp>S.WMT</stp>
        <stp>MA</stp>
        <stp>InputChoice=Vol,MAType=Sim,Period=21</stp>
        <stp>MA</stp>
        <stp>D</stp>
        <stp>-1</stp>
        <stp>all</stp>
        <stp/>
        <stp/>
        <stp/>
        <stp>T</stp>
        <tr r="N101" s="1"/>
      </tp>
      <tp>
        <v>57.51</v>
        <stp/>
        <stp>ContractData</stp>
        <stp>S.USB</stp>
        <stp>LastTrade</stp>
        <stp/>
        <stp>T</stp>
        <tr r="C97" s="1"/>
      </tp>
      <tp>
        <v>3012736.66888414</v>
        <stp/>
        <stp>StudyData</stp>
        <stp>S.MMM</stp>
        <stp>MA</stp>
        <stp>InputChoice=Vol,MAType=Sim,Period=21</stp>
        <stp>MA</stp>
        <stp>D</stp>
        <stp>-1</stp>
        <stp>all</stp>
        <stp/>
        <stp/>
        <stp/>
        <stp>T</stp>
        <tr r="N65" s="1"/>
      </tp>
      <tp>
        <v>2285923.9411281901</v>
        <stp/>
        <stp>StudyData</stp>
        <stp>S.TMO</stp>
        <stp>MA</stp>
        <stp>InputChoice=Vol,MAType=Sim,Period=21</stp>
        <stp>MA</stp>
        <stp>D</stp>
        <stp>-1</stp>
        <stp>all</stp>
        <stp/>
        <stp/>
        <stp/>
        <stp>T</stp>
        <tr r="N89" s="1"/>
      </tp>
      <tp>
        <v>21953228.517334249</v>
        <stp/>
        <stp>StudyData</stp>
        <stp>S.AMD</stp>
        <stp>MA</stp>
        <stp>InputChoice=Vol,MAType=Sim,Period=21</stp>
        <stp>MA</stp>
        <stp>D</stp>
        <stp>-1</stp>
        <stp>all</stp>
        <stp/>
        <stp/>
        <stp/>
        <stp>T</stp>
        <tr r="N8" s="1"/>
      </tp>
      <tp>
        <v>10942146.867240001</v>
        <stp/>
        <stp>ContractData</stp>
        <stp>S.JNJ</stp>
        <stp>T_CVol</stp>
        <stp/>
        <stp>T</stp>
        <tr r="F31" s="2"/>
        <tr r="M52" s="1"/>
      </tp>
      <tp>
        <v>46.38</v>
        <stp/>
        <stp>ContractData</stp>
        <stp>S.VZ</stp>
        <stp>High</stp>
        <stp/>
        <stp>T</stp>
        <tr r="G99" s="1"/>
      </tp>
      <tp>
        <v>145.21</v>
        <stp/>
        <stp>ContractData</stp>
        <stp>S.PG</stp>
        <stp>High</stp>
        <stp/>
        <stp>T</stp>
        <tr r="G79" s="1"/>
      </tp>
      <tp>
        <v>189.1</v>
        <stp/>
        <stp>ContractData</stp>
        <stp>S.PM</stp>
        <stp>High</stp>
        <stp/>
        <stp>T</stp>
        <tr r="G81" s="1"/>
      </tp>
      <tp>
        <v>84.31</v>
        <stp/>
        <stp>ContractData</stp>
        <stp>S.SO</stp>
        <stp>High</stp>
        <stp/>
        <stp>T</stp>
        <tr r="G86" s="1"/>
      </tp>
      <tp>
        <v>689.69</v>
        <stp/>
        <stp>ContractData</stp>
        <stp>S.DE</stp>
        <stp>High</stp>
        <stp/>
        <stp>T</stp>
        <tr r="G32" s="1"/>
      </tp>
      <tp>
        <v>318.5</v>
        <stp/>
        <stp>ContractData</stp>
        <stp>S.GE</stp>
        <stp>High</stp>
        <stp/>
        <stp>T</stp>
        <tr r="G39" s="1"/>
      </tp>
      <tp>
        <v>333.21</v>
        <stp/>
        <stp>ContractData</stp>
        <stp>S.GD</stp>
        <stp>High</stp>
        <stp/>
        <stp>T</stp>
        <tr r="G38" s="1"/>
      </tp>
      <tp>
        <v>79.89</v>
        <stp/>
        <stp>ContractData</stp>
        <stp>S.GM</stp>
        <stp>High</stp>
        <stp/>
        <stp>T</stp>
        <tr r="G42" s="1"/>
      </tp>
      <tp>
        <v>913</v>
        <stp/>
        <stp>ContractData</stp>
        <stp>S.GS</stp>
        <stp>High</stp>
        <stp/>
        <stp>T</stp>
        <tr r="G45" s="1"/>
      </tp>
      <tp>
        <v>196.93</v>
        <stp/>
        <stp>ContractData</stp>
        <stp>S.BA</stp>
        <stp>High</stp>
        <stp/>
        <stp>T</stp>
        <tr r="G14" s="1"/>
      </tp>
      <tp>
        <v>84.820000000000007</v>
        <stp/>
        <stp>ContractData</stp>
        <stp>S.CL</stp>
        <stp>High</stp>
        <stp/>
        <stp>T</stp>
        <tr r="G23" s="1"/>
      </tp>
      <tp>
        <v>554.68000000000006</v>
        <stp/>
        <stp>ContractData</stp>
        <stp>S.MA</stp>
        <stp>High</stp>
        <stp/>
        <stp>T</stp>
        <tr r="G60" s="1"/>
      </tp>
      <tp>
        <v>67.44</v>
        <stp/>
        <stp>ContractData</stp>
        <stp>S.MO</stp>
        <stp>High</stp>
        <stp/>
        <stp>T</stp>
        <tr r="G66" s="1"/>
      </tp>
      <tp>
        <v>1108</v>
        <stp/>
        <stp>ContractData</stp>
        <stp>S.MU</stp>
        <stp>High</stp>
        <stp/>
        <stp>T</stp>
        <tr r="G70" s="1"/>
      </tp>
      <tp>
        <v>191.53</v>
        <stp/>
        <stp>ContractData</stp>
        <stp>S.MS</stp>
        <stp>High</stp>
        <stp/>
        <stp>T</stp>
        <tr r="G68" s="1"/>
      </tp>
      <tp>
        <v>287.7</v>
        <stp/>
        <stp>ContractData</stp>
        <stp>S.HD</stp>
        <stp>High</stp>
        <stp/>
        <stp>T</stp>
        <tr r="G46" s="1"/>
      </tp>
      <tp>
        <v>86.45</v>
        <stp/>
        <stp>ContractData</stp>
        <stp>S.KO</stp>
        <stp>High</stp>
        <stp/>
        <stp>T</stp>
        <tr r="G54" s="1"/>
      </tp>
      <tp>
        <v>332.38</v>
        <stp/>
        <stp>ContractData</stp>
        <stp>S.JPM</stp>
        <stp>LastTrade</stp>
        <stp/>
        <stp>T</stp>
        <tr r="C53" s="1"/>
      </tp>
      <tp>
        <v>3966114.978474</v>
        <stp/>
        <stp>StudyData</stp>
        <stp>S.BNY</stp>
        <stp>MA</stp>
        <stp>InputChoice=Vol,MAType=Sim,Period=21</stp>
        <stp>MA</stp>
        <stp>D</stp>
        <stp>-1</stp>
        <stp>all</stp>
        <stp/>
        <stp/>
        <stp/>
        <stp>T</stp>
        <tr r="N19" s="1"/>
      </tp>
      <tp>
        <v>391.39</v>
        <stp/>
        <stp>ContractData</stp>
        <stp>S.ISRG</stp>
        <stp>Low</stp>
        <stp/>
        <stp>T</stp>
        <tr r="H51" s="1"/>
      </tp>
      <tp>
        <v>2417244.97054462</v>
        <stp/>
        <stp>StudyData</stp>
        <stp>S.UNP</stp>
        <stp>MA</stp>
        <stp>InputChoice=Vol,MAType=Sim,Period=21</stp>
        <stp>MA</stp>
        <stp>D</stp>
        <stp>-1</stp>
        <stp>all</stp>
        <stp/>
        <stp/>
        <stp/>
        <stp>T</stp>
        <tr r="N95" s="1"/>
      </tp>
      <tp>
        <v>200.95000000000002</v>
        <stp/>
        <stp>ContractData</stp>
        <stp>S.SPG</stp>
        <stp>LastTrade</stp>
        <stp/>
        <stp>T</stp>
        <tr r="C87" s="1"/>
      </tp>
      <tp>
        <v>5104330.7165731397</v>
        <stp/>
        <stp>StudyData</stp>
        <stp>S.UNH</stp>
        <stp>MA</stp>
        <stp>InputChoice=Vol,MAType=Sim,Period=21</stp>
        <stp>MA</stp>
        <stp>D</stp>
        <stp>-1</stp>
        <stp>all</stp>
        <stp/>
        <stp/>
        <stp/>
        <stp>T</stp>
        <tr r="N94" s="1"/>
      </tp>
      <tp>
        <v>6409747.1489238599</v>
        <stp/>
        <stp>StudyData</stp>
        <stp>S.JNJ</stp>
        <stp>MA</stp>
        <stp>InputChoice=Vol,MAType=Sim,Period=21</stp>
        <stp>MA</stp>
        <stp>D</stp>
        <stp>-1</stp>
        <stp>all</stp>
        <stp/>
        <stp/>
        <stp/>
        <stp>T</stp>
        <tr r="N52" s="1"/>
      </tp>
      <tp>
        <v>118.96000000000001</v>
        <stp/>
        <stp>ContractData</stp>
        <stp>S.INTC</stp>
        <stp>Low</stp>
        <stp/>
        <stp>T</stp>
        <tr r="H49" s="1"/>
      </tp>
      <tp>
        <v>277.38</v>
        <stp/>
        <stp>ContractData</stp>
        <stp>S.INTU</stp>
        <stp>Low</stp>
        <stp/>
        <stp>T</stp>
        <tr r="H50" s="1"/>
      </tp>
      <tp>
        <v>1.6182485892574567</v>
        <stp/>
        <stp>ContractData</stp>
        <stp>S.GOOG</stp>
        <stp>PerCentNetLastTrade</stp>
        <stp/>
        <stp>T</stp>
        <tr r="E43" s="1"/>
      </tp>
      <tp>
        <v>-1.8711864406779661</v>
        <stp/>
        <stp>ContractData</stp>
        <stp>S.GILD</stp>
        <stp>PerCentNetLastTrade</stp>
        <stp/>
        <stp>T</stp>
        <tr r="E41" s="1"/>
      </tp>
      <tp>
        <v>93.02</v>
        <stp/>
        <stp>ContractData</stp>
        <stp>S.UPS</stp>
        <stp>LastTrade</stp>
        <stp/>
        <stp>T</stp>
        <tr r="C96" s="1"/>
      </tp>
      <tp>
        <v>8.8880952381</v>
        <stp/>
        <stp>StudyData</stp>
        <stp>ATR(S.GOOGL,MAType:=Sim,Period:=21)</stp>
        <stp>Bar</stp>
        <stp/>
        <stp>Close</stp>
        <stp>D</stp>
        <stp/>
        <stp/>
        <stp/>
        <stp/>
        <stp/>
        <stp>T</stp>
        <tr r="O44" s="1"/>
      </tp>
      <tp>
        <v>566253.68685900001</v>
        <stp/>
        <stp>ContractData</stp>
        <stp>S.BLK</stp>
        <stp>T_CVol</stp>
        <stp/>
        <stp>T</stp>
        <tr r="M17" s="1"/>
      </tp>
      <tp>
        <v>3891251.6292360001</v>
        <stp/>
        <stp>ContractData</stp>
        <stp>S.DUK</stp>
        <stp>T_CVol</stp>
        <stp/>
        <stp>T</stp>
        <tr r="M35" s="1"/>
      </tp>
      <tp>
        <v>9661871.0225419998</v>
        <stp/>
        <stp>ContractData</stp>
        <stp>S.MRK</stp>
        <stp>T_CVol</stp>
        <stp/>
        <stp>T</stp>
        <tr r="M67" s="1"/>
      </tp>
      <tp>
        <v>-0.59907834101382484</v>
        <stp/>
        <stp>ContractData</stp>
        <stp>S.CMCSA</stp>
        <stp>PerCentNetLastTrade</stp>
        <stp/>
        <stp>T</stp>
        <tr r="E24" s="1"/>
      </tp>
      <tp>
        <v>6828565.3784571895</v>
        <stp/>
        <stp>StudyData</stp>
        <stp>S.COP</stp>
        <stp>MA</stp>
        <stp>InputChoice=Vol,MAType=Sim,Period=21</stp>
        <stp>MA</stp>
        <stp>D</stp>
        <stp>-1</stp>
        <stp>all</stp>
        <stp/>
        <stp/>
        <stp/>
        <stp>T</stp>
        <tr r="N26" s="1"/>
      </tp>
      <tp>
        <v>12394250.168651771</v>
        <stp/>
        <stp>StudyData</stp>
        <stp>S.NOW</stp>
        <stp>MA</stp>
        <stp>InputChoice=Vol,MAType=Sim,Period=21</stp>
        <stp>MA</stp>
        <stp>D</stp>
        <stp>-1</stp>
        <stp>all</stp>
        <stp/>
        <stp/>
        <stp/>
        <stp>T</stp>
        <tr r="N73" s="1"/>
      </tp>
      <tp>
        <v>3316148.4560842901</v>
        <stp/>
        <stp>StudyData</stp>
        <stp>S.LOW</stp>
        <stp>MA</stp>
        <stp>InputChoice=Vol,MAType=Sim,Period=21</stp>
        <stp>MA</stp>
        <stp>D</stp>
        <stp>-1</stp>
        <stp>all</stp>
        <stp/>
        <stp/>
        <stp/>
        <stp>T</stp>
        <tr r="N58" s="1"/>
      </tp>
      <tp>
        <v>153.51</v>
        <stp/>
        <stp>ContractData</stp>
        <stp>S.HONA</stp>
        <stp>Low</stp>
        <stp/>
        <stp>T</stp>
        <tr r="H47" s="1"/>
      </tp>
      <tp>
        <v>14101491.23326396</v>
        <stp/>
        <stp>StudyData</stp>
        <stp>S.XOM</stp>
        <stp>MA</stp>
        <stp>InputChoice=Vol,MAType=Sim,Period=21</stp>
        <stp>MA</stp>
        <stp>D</stp>
        <stp>-1</stp>
        <stp>all</stp>
        <stp/>
        <stp/>
        <stp/>
        <stp>T</stp>
        <tr r="N102" s="1"/>
      </tp>
      <tp>
        <v>3568244.3671512399</v>
        <stp/>
        <stp>StudyData</stp>
        <stp>S.COF</stp>
        <stp>MA</stp>
        <stp>InputChoice=Vol,MAType=Sim,Period=21</stp>
        <stp>MA</stp>
        <stp>D</stp>
        <stp>-1</stp>
        <stp>all</stp>
        <stp/>
        <stp/>
        <stp/>
        <stp>T</stp>
        <tr r="N25" s="1"/>
      </tp>
      <tp>
        <v>19865309.255713001</v>
        <stp/>
        <stp>ContractData</stp>
        <stp>S.AMD</stp>
        <stp>T_CVol</stp>
        <stp/>
        <stp>T</stp>
        <tr r="M8" s="1"/>
      </tp>
      <tp>
        <v>6428555.3011720004</v>
        <stp/>
        <stp>ContractData</stp>
        <stp>S.MCD</stp>
        <stp>T_CVol</stp>
        <stp/>
        <stp>T</stp>
        <tr r="M61" s="1"/>
      </tp>
      <tp>
        <v>-0.16856544989536856</v>
        <stp/>
        <stp>StudyData</stp>
        <stp>S.GOOGL</stp>
        <stp>PCB</stp>
        <stp>BaseType=Index,Index=1</stp>
        <stp>Close</stp>
        <stp>Q</stp>
        <stp>0</stp>
        <stp>all</stp>
        <stp/>
        <stp/>
        <stp/>
        <stp>T</stp>
        <tr r="K44" s="1"/>
      </tp>
      <tp>
        <v>-0.1221214235868853</v>
        <stp/>
        <stp>StudyData</stp>
        <stp>S.GOOGL</stp>
        <stp>PCB</stp>
        <stp>BaseType=Index,Index=1</stp>
        <stp>Close</stp>
        <stp>W</stp>
        <stp>0</stp>
        <stp>all</stp>
        <stp/>
        <stp/>
        <stp/>
        <stp>T</stp>
        <tr r="I44" s="1"/>
      </tp>
      <tp>
        <v>9.7444089456869012</v>
        <stp/>
        <stp>StudyData</stp>
        <stp>S.GOOGL</stp>
        <stp>PCB</stp>
        <stp>BaseType=Index,Index=1</stp>
        <stp>Close</stp>
        <stp>A</stp>
        <stp>0</stp>
        <stp>all</stp>
        <stp/>
        <stp/>
        <stp/>
        <stp>T</stp>
        <tr r="L44" s="1"/>
      </tp>
      <tp>
        <v>-0.16856544989536856</v>
        <stp/>
        <stp>StudyData</stp>
        <stp>S.GOOGL</stp>
        <stp>PCB</stp>
        <stp>BaseType=Index,Index=1</stp>
        <stp>Close</stp>
        <stp>M</stp>
        <stp>0</stp>
        <stp>all</stp>
        <stp/>
        <stp/>
        <stp/>
        <stp>T</stp>
        <tr r="J44" s="1"/>
      </tp>
      <tp>
        <v>5.5071428570999998</v>
        <stp/>
        <stp>StudyData</stp>
        <stp>ATR(S.NVDA,MAType:=Sim,Period:=21)</stp>
        <stp>Bar</stp>
        <stp/>
        <stp>Close</stp>
        <stp>D</stp>
        <stp/>
        <stp/>
        <stp/>
        <stp/>
        <stp/>
        <stp>T</stp>
        <tr r="O74" s="1"/>
      </tp>
      <tp>
        <v>345.77</v>
        <stp/>
        <stp>ContractData</stp>
        <stp>S.GOOGL</stp>
        <stp>High</stp>
        <stp/>
        <stp>T</stp>
        <tr r="G44" s="1"/>
      </tp>
      <tp>
        <v>10.780952381000001</v>
        <stp/>
        <stp>StudyData</stp>
        <stp>ATR(S.AVGO,MAType:=Sim,Period:=21)</stp>
        <stp>Bar</stp>
        <stp/>
        <stp>Close</stp>
        <stp>D</stp>
        <stp/>
        <stp/>
        <stp/>
        <stp/>
        <stp/>
        <stp>T</stp>
        <tr r="L36" s="2"/>
        <tr r="O12" s="1"/>
      </tp>
      <tp>
        <v>-2.3153225002492275</v>
        <stp/>
        <stp>ContractData</stp>
        <stp>S.ISRG</stp>
        <stp>PerCentNetLastTrade</stp>
        <stp/>
        <stp>T</stp>
        <tr r="E51" s="1"/>
      </tp>
      <tp>
        <v>144</v>
        <stp/>
        <stp>ContractData</stp>
        <stp>S.GILD</stp>
        <stp>Low</stp>
        <stp/>
        <stp>T</stp>
        <tr r="H41" s="1"/>
      </tp>
      <tp>
        <v>337.96</v>
        <stp/>
        <stp>ContractData</stp>
        <stp>S.GOOG</stp>
        <stp>Low</stp>
        <stp/>
        <stp>T</stp>
        <tr r="H43" s="1"/>
      </tp>
      <tp>
        <v>-0.55833333333333335</v>
        <stp/>
        <stp>ContractData</stp>
        <stp>S.INTC</stp>
        <stp>PerCentNetLastTrade</stp>
        <stp/>
        <stp>T</stp>
        <tr r="E49" s="1"/>
      </tp>
      <tp>
        <v>-0.60117405757125686</v>
        <stp/>
        <stp>ContractData</stp>
        <stp>S.INTU</stp>
        <stp>PerCentNetLastTrade</stp>
        <stp/>
        <stp>T</stp>
        <tr r="E50" s="1"/>
      </tp>
      <tp>
        <v>35007893.893734001</v>
        <stp/>
        <stp>ContractData</stp>
        <stp>S.PFE</stp>
        <stp>T_CVol</stp>
        <stp/>
        <stp>T</stp>
        <tr r="M78" s="1"/>
      </tp>
      <tp>
        <v>18187303.922233999</v>
        <stp/>
        <stp>ContractData</stp>
        <stp>S.NEE</stp>
        <stp>T_CVol</stp>
        <stp/>
        <stp>T</stp>
        <tr r="F34" s="2"/>
        <tr r="M71" s="1"/>
      </tp>
      <tp>
        <v>21.39</v>
        <stp/>
        <stp>ContractData</stp>
        <stp>S.CMCSA</stp>
        <stp>Low</stp>
        <stp/>
        <stp>T</stp>
        <tr r="H24" s="1"/>
      </tp>
      <tp>
        <v>45.92</v>
        <stp/>
        <stp>ContractData</stp>
        <stp>S.VZ</stp>
        <stp>LastTrade</stp>
        <stp/>
        <stp>T</stp>
        <tr r="C99" s="1"/>
      </tp>
      <tp>
        <v>2336376.8175746701</v>
        <stp/>
        <stp>StudyData</stp>
        <stp>S.CAT</stp>
        <stp>MA</stp>
        <stp>InputChoice=Vol,MAType=Sim,Period=21</stp>
        <stp>MA</stp>
        <stp>D</stp>
        <stp>-1</stp>
        <stp>all</stp>
        <stp/>
        <stp/>
        <stp/>
        <stp>T</stp>
        <tr r="N22" s="1"/>
      </tp>
      <tp>
        <v>0.36347114947751025</v>
        <stp/>
        <stp>ContractData</stp>
        <stp>S.HONA</stp>
        <stp>PerCentNetLastTrade</stp>
        <stp/>
        <stp>T</stp>
        <tr r="E47" s="1"/>
      </tp>
      <tp>
        <v>38198828.8955364</v>
        <stp/>
        <stp>StudyData</stp>
        <stp>S.BAC</stp>
        <stp>MA</stp>
        <stp>InputChoice=Vol,MAType=Sim,Period=21</stp>
        <stp>MA</stp>
        <stp>D</stp>
        <stp>-1</stp>
        <stp>all</stp>
        <stp/>
        <stp/>
        <stp/>
        <stp>T</stp>
        <tr r="N15" s="1"/>
      </tp>
      <tp>
        <v>4296786.4962050002</v>
        <stp/>
        <stp>ContractData</stp>
        <stp>S.COF</stp>
        <stp>T_CVol</stp>
        <stp/>
        <stp>T</stp>
        <tr r="M25" s="1"/>
      </tp>
      <tp>
        <v>269056.35077399999</v>
        <stp/>
        <stp>ContractData</stp>
        <stp>S.OEF</stp>
        <stp>T_CVol</stp>
        <stp/>
        <stp>T</stp>
        <tr r="Y13" s="2"/>
      </tp>
      <tp>
        <v>8653074.2846993394</v>
        <stp/>
        <stp>StudyData</stp>
        <stp>S.ABT</stp>
        <stp>MA</stp>
        <stp>InputChoice=Vol,MAType=Sim,Period=21</stp>
        <stp>MA</stp>
        <stp>D</stp>
        <stp>-1</stp>
        <stp>all</stp>
        <stp/>
        <stp/>
        <stp/>
        <stp>T</stp>
        <tr r="N4" s="1"/>
      </tp>
      <tp>
        <v>5708553.4447972402</v>
        <stp/>
        <stp>StudyData</stp>
        <stp>S.IBM</stp>
        <stp>MA</stp>
        <stp>InputChoice=Vol,MAType=Sim,Period=21</stp>
        <stp>MA</stp>
        <stp>D</stp>
        <stp>-1</stp>
        <stp>all</stp>
        <stp/>
        <stp/>
        <stp/>
        <stp>T</stp>
        <tr r="N48" s="1"/>
      </tp>
      <tp>
        <v>0.68666666669999998</v>
        <stp/>
        <stp>StudyData</stp>
        <stp>ATR(S.CMCSA,MAType:=Sim,Period:=21)</stp>
        <stp>Bar</stp>
        <stp/>
        <stp>Close</stp>
        <stp>D</stp>
        <stp/>
        <stp/>
        <stp/>
        <stp/>
        <stp/>
        <stp>T</stp>
        <tr r="O24" s="1"/>
      </tp>
      <tp>
        <v>31573176.271148801</v>
        <stp/>
        <stp>StudyData</stp>
        <stp>S.CMCSA</stp>
        <stp>MA</stp>
        <stp>InputChoice=Vol,MAType=Sim,Period=21</stp>
        <stp>MA</stp>
        <stp>D</stp>
        <stp>-1</stp>
        <stp>all</stp>
        <stp/>
        <stp/>
        <stp/>
        <stp>T</stp>
        <tr r="N24" s="1"/>
      </tp>
      <tp>
        <v>1228679.8486279999</v>
        <stp/>
        <stp>ContractData</stp>
        <stp>S.SPG</stp>
        <stp>T_CVol</stp>
        <stp/>
        <stp>T</stp>
        <tr r="M87" s="1"/>
      </tp>
      <tp>
        <v>341.16</v>
        <stp/>
        <stp>ContractData</stp>
        <stp>S.GOOGL</stp>
        <stp>Low</stp>
        <stp/>
        <stp>T</stp>
        <tr r="H44" s="1"/>
      </tp>
      <tp>
        <v>6458753.6788321398</v>
        <stp/>
        <stp>StudyData</stp>
        <stp>S.ACN</stp>
        <stp>MA</stp>
        <stp>InputChoice=Vol,MAType=Sim,Period=21</stp>
        <stp>MA</stp>
        <stp>D</stp>
        <stp>-1</stp>
        <stp>all</stp>
        <stp/>
        <stp/>
        <stp/>
        <stp>T</stp>
        <tr r="N5" s="1"/>
      </tp>
      <tp>
        <v>5983248.0946724303</v>
        <stp/>
        <stp>StudyData</stp>
        <stp>S.MCD</stp>
        <stp>MA</stp>
        <stp>InputChoice=Vol,MAType=Sim,Period=21</stp>
        <stp>MA</stp>
        <stp>D</stp>
        <stp>-1</stp>
        <stp>all</stp>
        <stp/>
        <stp/>
        <stp/>
        <stp>T</stp>
        <tr r="N61" s="1"/>
      </tp>
      <tp>
        <v>83.72</v>
        <stp/>
        <stp>ContractData</stp>
        <stp>S.SO</stp>
        <stp>LastTrade</stp>
        <stp/>
        <stp>T</stp>
        <tr r="C86" s="1"/>
      </tp>
      <tp>
        <v>308.19</v>
        <stp/>
        <stp>ContractData</stp>
        <stp>S.GE</stp>
        <stp>Low</stp>
        <stp/>
        <stp>T</stp>
        <tr r="H39" s="1"/>
      </tp>
      <tp>
        <v>328</v>
        <stp/>
        <stp>ContractData</stp>
        <stp>S.GD</stp>
        <stp>Low</stp>
        <stp/>
        <stp>T</stp>
        <tr r="H38" s="1"/>
      </tp>
      <tp>
        <v>77.960000000000008</v>
        <stp/>
        <stp>ContractData</stp>
        <stp>S.GM</stp>
        <stp>Low</stp>
        <stp/>
        <stp>T</stp>
        <tr r="H42" s="1"/>
      </tp>
      <tp>
        <v>897.26</v>
        <stp/>
        <stp>ContractData</stp>
        <stp>S.GS</stp>
        <stp>Low</stp>
        <stp/>
        <stp>T</stp>
        <tr r="H45" s="1"/>
      </tp>
      <tp>
        <v>668.61</v>
        <stp/>
        <stp>ContractData</stp>
        <stp>S.DE</stp>
        <stp>Low</stp>
        <stp/>
        <stp>T</stp>
        <tr r="H32" s="1"/>
      </tp>
      <tp>
        <v>83.99</v>
        <stp/>
        <stp>ContractData</stp>
        <stp>S.CL</stp>
        <stp>Low</stp>
        <stp/>
        <stp>T</stp>
        <tr r="H23" s="1"/>
      </tp>
      <tp>
        <v>190.27</v>
        <stp/>
        <stp>ContractData</stp>
        <stp>S.BA</stp>
        <stp>Low</stp>
        <stp/>
        <stp>T</stp>
        <tr r="H14" s="1"/>
      </tp>
      <tp>
        <v>545.4</v>
        <stp/>
        <stp>ContractData</stp>
        <stp>S.MA</stp>
        <stp>Low</stp>
        <stp/>
        <stp>T</stp>
        <tr r="H60" s="1"/>
      </tp>
      <tp>
        <v>66.59</v>
        <stp/>
        <stp>ContractData</stp>
        <stp>S.MO</stp>
        <stp>Low</stp>
        <stp/>
        <stp>T</stp>
        <tr r="H66" s="1"/>
      </tp>
      <tp>
        <v>188.5</v>
        <stp/>
        <stp>ContractData</stp>
        <stp>S.MS</stp>
        <stp>Low</stp>
        <stp/>
        <stp>T</stp>
        <tr r="H68" s="1"/>
      </tp>
      <tp>
        <v>1072.01</v>
        <stp/>
        <stp>ContractData</stp>
        <stp>S.MU</stp>
        <stp>Low</stp>
        <stp/>
        <stp>T</stp>
        <tr r="H70" s="1"/>
      </tp>
      <tp>
        <v>85.16</v>
        <stp/>
        <stp>ContractData</stp>
        <stp>S.KO</stp>
        <stp>Low</stp>
        <stp/>
        <stp>T</stp>
        <tr r="H54" s="1"/>
      </tp>
      <tp>
        <v>280.89</v>
        <stp/>
        <stp>ContractData</stp>
        <stp>S.HD</stp>
        <stp>Low</stp>
        <stp/>
        <stp>T</stp>
        <tr r="H46" s="1"/>
      </tp>
      <tp>
        <v>45.79</v>
        <stp/>
        <stp>ContractData</stp>
        <stp>S.VZ</stp>
        <stp>Low</stp>
        <stp/>
        <stp>T</stp>
        <tr r="H99" s="1"/>
      </tp>
      <tp>
        <v>83.59</v>
        <stp/>
        <stp>ContractData</stp>
        <stp>S.SO</stp>
        <stp>Low</stp>
        <stp/>
        <stp>T</stp>
        <tr r="H86" s="1"/>
      </tp>
      <tp>
        <v>143.81</v>
        <stp/>
        <stp>ContractData</stp>
        <stp>S.PG</stp>
        <stp>Low</stp>
        <stp/>
        <stp>T</stp>
        <tr r="H79" s="1"/>
      </tp>
      <tp>
        <v>185.88</v>
        <stp/>
        <stp>ContractData</stp>
        <stp>S.PM</stp>
        <stp>Low</stp>
        <stp/>
        <stp>T</stp>
        <tr r="H81" s="1"/>
      </tp>
      <tp>
        <v>13.809047618999999</v>
        <stp/>
        <stp>StudyData</stp>
        <stp>ATR(S.LRCX,MAType:=Sim,Period:=21)</stp>
        <stp>Bar</stp>
        <stp/>
        <stp>Close</stp>
        <stp>D</stp>
        <stp/>
        <stp/>
        <stp/>
        <stp/>
        <stp/>
        <stp>T</stp>
        <tr r="O59" s="1"/>
      </tp>
      <tp>
        <v>7.4580952381000003</v>
        <stp/>
        <stp>StudyData</stp>
        <stp>ATR(S.ORCL,MAType:=Sim,Period:=21)</stp>
        <stp>Bar</stp>
        <stp/>
        <stp>Close</stp>
        <stp>D</stp>
        <stp/>
        <stp/>
        <stp/>
        <stp/>
        <stp/>
        <stp>T</stp>
        <tr r="O75" s="1"/>
      </tp>
      <tp>
        <v>5.7985714285999999</v>
        <stp/>
        <stp>StudyData</stp>
        <stp>ATR(S.BRKB,MAType:=Sim,Period:=21)</stp>
        <stp>Bar</stp>
        <stp/>
        <stp>Close</stp>
        <stp>D</stp>
        <stp/>
        <stp/>
        <stp/>
        <stp/>
        <stp/>
        <stp>T</stp>
        <tr r="O20" s="1"/>
      </tp>
      <tp>
        <v>1684742.7796720469</v>
        <stp/>
        <stp>StudyData</stp>
        <stp>S.FDX</stp>
        <stp>MA</stp>
        <stp>InputChoice=Vol,MAType=Sim,Period=21</stp>
        <stp>MA</stp>
        <stp>D</stp>
        <stp>-1</stp>
        <stp>all</stp>
        <stp/>
        <stp/>
        <stp/>
        <stp>T</stp>
        <tr r="N37" s="1"/>
      </tp>
      <tp>
        <v>0.92238689547581898</v>
        <stp/>
        <stp>ContractData</stp>
        <stp>S.MSFT</stp>
        <stp>PerCentNetLastTrade</stp>
        <stp/>
        <stp>T</stp>
        <tr r="E69" s="1"/>
      </tp>
      <tp>
        <v>109</v>
        <stp/>
        <stp>ContractData</stp>
        <stp>S.CSCO</stp>
        <stp>Low</stp>
        <stp/>
        <stp>T</stp>
        <tr r="H29" s="1"/>
      </tp>
      <tp>
        <v>12338649.070832999</v>
        <stp/>
        <stp>StudyData</stp>
        <stp>S.MDT</stp>
        <stp>MA</stp>
        <stp>InputChoice=Vol,MAType=Sim,Period=21</stp>
        <stp>MA</stp>
        <stp>D</stp>
        <stp>-1</stp>
        <stp>all</stp>
        <stp/>
        <stp/>
        <stp/>
        <stp>T</stp>
        <tr r="N63" s="1"/>
      </tp>
      <tp>
        <v>0.29617180719904124</v>
        <stp/>
        <stp>ContractData</stp>
        <stp>S.META</stp>
        <stp>PerCentNetLastTrade</stp>
        <stp/>
        <stp>T</stp>
        <tr r="E64" s="1"/>
      </tp>
      <tp>
        <v>0.7444598337950139</v>
        <stp/>
        <stp>ContractData</stp>
        <stp>S.MDLZ</stp>
        <stp>PerCentNetLastTrade</stp>
        <stp/>
        <stp>T</stp>
        <tr r="E62" s="1"/>
      </tp>
      <tp>
        <v>909.66</v>
        <stp/>
        <stp>ContractData</stp>
        <stp>S.COST</stp>
        <stp>Low</stp>
        <stp/>
        <stp>T</stp>
        <tr r="H27" s="1"/>
      </tp>
      <tp>
        <v>11.3776190476</v>
        <stp/>
        <stp>StudyData</stp>
        <stp>ATR(S.ISRG,MAType:=Sim,Period:=21)</stp>
        <stp>Bar</stp>
        <stp/>
        <stp>Close</stp>
        <stp>D</stp>
        <stp/>
        <stp/>
        <stp/>
        <stp/>
        <stp/>
        <stp>T</stp>
        <tr r="O51" s="1"/>
      </tp>
      <tp>
        <v>11.4357142857</v>
        <stp/>
        <stp>StudyData</stp>
        <stp>ATR(S.MSFT,MAType:=Sim,Period:=21)</stp>
        <stp>Bar</stp>
        <stp/>
        <stp>Close</stp>
        <stp>D</stp>
        <stp/>
        <stp/>
        <stp/>
        <stp/>
        <stp/>
        <stp>T</stp>
        <tr r="O69" s="1"/>
      </tp>
      <tp>
        <v>2.5466666667000002</v>
        <stp/>
        <stp>StudyData</stp>
        <stp>ATR(S.CSCO,MAType:=Sim,Period:=21)</stp>
        <stp>Bar</stp>
        <stp/>
        <stp>Close</stp>
        <stp>D</stp>
        <stp/>
        <stp/>
        <stp/>
        <stp/>
        <stp/>
        <stp>T</stp>
        <tr r="L31" s="2"/>
        <tr r="O29" s="1"/>
      </tp>
      <tp>
        <v>12.723333333299999</v>
        <stp/>
        <stp>StudyData</stp>
        <stp>ATR(S.TSLA,MAType:=Sim,Period:=21)</stp>
        <stp>Bar</stp>
        <stp/>
        <stp>Close</stp>
        <stp>D</stp>
        <stp/>
        <stp/>
        <stp/>
        <stp/>
        <stp/>
        <stp>T</stp>
        <tr r="L32" s="2"/>
        <tr r="O91" s="1"/>
      </tp>
      <tp>
        <v>2.1728903263745956</v>
        <stp/>
        <stp>ContractData</stp>
        <stp>S.LRCX</stp>
        <stp>PerCentNetLastTrade</stp>
        <stp/>
        <stp>T</stp>
        <tr r="E59" s="1"/>
      </tp>
      <tp>
        <v>9319330.9994752891</v>
        <stp/>
        <stp>StudyData</stp>
        <stp>S.PEP</stp>
        <stp>MA</stp>
        <stp>InputChoice=Vol,MAType=Sim,Period=21</stp>
        <stp>MA</stp>
        <stp>D</stp>
        <stp>-1</stp>
        <stp>all</stp>
        <stp/>
        <stp/>
        <stp/>
        <stp>T</stp>
        <tr r="N77" s="1"/>
      </tp>
      <tp>
        <v>499.01</v>
        <stp/>
        <stp>ContractData</stp>
        <stp>S.BRKB</stp>
        <stp>Low</stp>
        <stp/>
        <stp>T</stp>
        <tr r="H20" s="1"/>
      </tp>
      <tp>
        <v>21044204.357935</v>
        <stp/>
        <stp>ContractData</stp>
        <stp>S.CMCSA</stp>
        <stp>T_CVol</stp>
        <stp/>
        <stp>T</stp>
        <tr r="M24" s="1"/>
      </tp>
      <tp>
        <v>2146798.1191946669</v>
        <stp/>
        <stp>StudyData</stp>
        <stp>S.GEV</stp>
        <stp>MA</stp>
        <stp>InputChoice=Vol,MAType=Sim,Period=21</stp>
        <stp>MA</stp>
        <stp>D</stp>
        <stp>-1</stp>
        <stp>all</stp>
        <stp/>
        <stp/>
        <stp/>
        <stp>T</stp>
        <tr r="N40" s="1"/>
      </tp>
      <tp>
        <v>158.38</v>
        <stp/>
        <stp>ContractData</stp>
        <stp>S.BKNG</stp>
        <stp>Low</stp>
        <stp/>
        <stp>T</stp>
        <tr r="H16" s="1"/>
      </tp>
      <tp>
        <v>12419754.564982049</v>
        <stp/>
        <stp>StudyData</stp>
        <stp>S.NEE</stp>
        <stp>MA</stp>
        <stp>InputChoice=Vol,MAType=Sim,Period=21</stp>
        <stp>MA</stp>
        <stp>D</stp>
        <stp>-1</stp>
        <stp>all</stp>
        <stp/>
        <stp/>
        <stp/>
        <stp>T</stp>
        <tr r="N71" s="1"/>
      </tp>
      <tp>
        <v>212891.23211261909</v>
        <stp/>
        <stp>StudyData</stp>
        <stp>S.OEF</stp>
        <stp>MA</stp>
        <stp>InputChoice=Vol,MAType=Sim,Period=21</stp>
        <stp>MA</stp>
        <stp>D</stp>
        <stp>-1</stp>
        <stp>all</stp>
        <stp/>
        <stp/>
        <stp/>
        <stp>T</stp>
        <tr r="Y14" s="2"/>
      </tp>
      <tp>
        <v>7590219.5386389997</v>
        <stp/>
        <stp>ContractData</stp>
        <stp>S.USB</stp>
        <stp>T_CVol</stp>
        <stp/>
        <stp>T</stp>
        <tr r="M97" s="1"/>
      </tp>
      <tp>
        <v>293.8</v>
        <stp/>
        <stp>ContractData</stp>
        <stp>S.TXN</stp>
        <stp>LastTrade</stp>
        <stp/>
        <stp>T</stp>
        <tr r="R30" s="2"/>
        <tr r="C92" s="1"/>
      </tp>
      <tp>
        <v>3.0636633591656408</v>
        <stp/>
        <stp>ContractData</stp>
        <stp>S.ORCL</stp>
        <stp>PerCentNetLastTrade</stp>
        <stp/>
        <stp>T</stp>
        <tr r="E75" s="1"/>
      </tp>
      <tp>
        <v>347.41</v>
        <stp/>
        <stp>ContractData</stp>
        <stp>S.AVGO</stp>
        <stp>Low</stp>
        <stp/>
        <stp>T</stp>
        <tr r="H12" s="1"/>
      </tp>
      <tp>
        <v>21.57</v>
        <stp/>
        <stp>ContractData</stp>
        <stp>S.CMCSA</stp>
        <stp>LastTrade</stp>
        <stp/>
        <stp>T</stp>
        <tr r="C24" s="1"/>
      </tp>
      <tp>
        <v>401.96000000000004</v>
        <stp/>
        <stp>ContractData</stp>
        <stp>S.AMGN</stp>
        <stp>Low</stp>
        <stp/>
        <stp>T</stp>
        <tr r="H9" s="1"/>
      </tp>
      <tp>
        <v>535.1</v>
        <stp/>
        <stp>ContractData</stp>
        <stp>S.AMAT</stp>
        <stp>Low</stp>
        <stp/>
        <stp>T</stp>
        <tr r="H7" s="1"/>
      </tp>
      <tp>
        <v>250.02</v>
        <stp/>
        <stp>ContractData</stp>
        <stp>S.AMZN</stp>
        <stp>Low</stp>
        <stp/>
        <stp>T</stp>
        <tr r="H11" s="1"/>
      </tp>
      <tp>
        <v>257.87</v>
        <stp/>
        <stp>ContractData</stp>
        <stp>S.ABBV</stp>
        <stp>Low</stp>
        <stp/>
        <stp>T</stp>
        <tr r="H3" s="1"/>
      </tp>
      <tp>
        <v>330.61</v>
        <stp/>
        <stp>ContractData</stp>
        <stp>S.AAPL</stp>
        <stp>Low</stp>
        <stp/>
        <stp>T</stp>
        <tr r="H2" s="1"/>
      </tp>
      <tp>
        <v>14202641.55135376</v>
        <stp/>
        <stp>StudyData</stp>
        <stp>S.WFC</stp>
        <stp>MA</stp>
        <stp>InputChoice=Vol,MAType=Sim,Period=21</stp>
        <stp>MA</stp>
        <stp>D</stp>
        <stp>-1</stp>
        <stp>all</stp>
        <stp/>
        <stp/>
        <stp/>
        <stp>T</stp>
        <tr r="N100" s="1"/>
      </tp>
      <tp>
        <v>302.78000000000003</v>
        <stp/>
        <stp>ContractData</stp>
        <stp>S.AXP</stp>
        <stp>LastTrade</stp>
        <stp/>
        <stp>T</stp>
        <tr r="C13" s="1"/>
      </tp>
      <tp>
        <v>32329723.204353102</v>
        <stp/>
        <stp>StudyData</stp>
        <stp>S.PFE</stp>
        <stp>MA</stp>
        <stp>InputChoice=Vol,MAType=Sim,Period=21</stp>
        <stp>MA</stp>
        <stp>D</stp>
        <stp>-1</stp>
        <stp>all</stp>
        <stp/>
        <stp/>
        <stp/>
        <stp>T</stp>
        <tr r="N78" s="1"/>
      </tp>
      <tp>
        <v>236.88</v>
        <stp/>
        <stp>ContractData</stp>
        <stp>S.ADBE</stp>
        <stp>Low</stp>
        <stp/>
        <stp>T</stp>
        <tr r="H6" s="1"/>
      </tp>
      <tp>
        <v>2.5098595601000002</v>
        <stp/>
        <stp>StudyData</stp>
        <stp>S.XOM</stp>
        <stp>StdDev</stp>
        <stp>InputChoice=Close,Period1=21</stp>
        <stp>STDDEV</stp>
        <stp>D</stp>
        <stp/>
        <stp>all</stp>
        <stp/>
        <stp/>
        <stp/>
        <stp>T</stp>
        <tr r="Q102" s="1"/>
      </tp>
      <tp>
        <v>0.43652825350000002</v>
        <stp/>
        <stp>StudyData</stp>
        <stp>S.PFE</stp>
        <stp>StdDev</stp>
        <stp>InputChoice=Close,Period1=21</stp>
        <stp>STDDEV</stp>
        <stp>D</stp>
        <stp/>
        <stp>all</stp>
        <stp/>
        <stp/>
        <stp/>
        <stp>T</stp>
        <tr r="Q78" s="1"/>
      </tp>
      <tp>
        <v>4.4056618386000004</v>
        <stp/>
        <stp>StudyData</stp>
        <stp>S.PEP</stp>
        <stp>StdDev</stp>
        <stp>InputChoice=Close,Period1=21</stp>
        <stp>STDDEV</stp>
        <stp>D</stp>
        <stp/>
        <stp>all</stp>
        <stp/>
        <stp/>
        <stp/>
        <stp>T</stp>
        <tr r="Q77" s="1"/>
      </tp>
      <tp>
        <v>2.8431543276000002</v>
        <stp/>
        <stp>StudyData</stp>
        <stp>S.SPG</stp>
        <stp>StdDev</stp>
        <stp>InputChoice=Close,Period1=21</stp>
        <stp>STDDEV</stp>
        <stp>D</stp>
        <stp/>
        <stp>all</stp>
        <stp/>
        <stp/>
        <stp/>
        <stp>T</stp>
        <tr r="Q87" s="1"/>
      </tp>
      <tp>
        <v>5.1869242980000001</v>
        <stp/>
        <stp>StudyData</stp>
        <stp>S.RTX</stp>
        <stp>StdDev</stp>
        <stp>InputChoice=Close,Period1=21</stp>
        <stp>STDDEV</stp>
        <stp>D</stp>
        <stp/>
        <stp>all</stp>
        <stp/>
        <stp/>
        <stp/>
        <stp>T</stp>
        <tr r="Q83" s="1"/>
      </tp>
      <tp>
        <v>2.0353633225999999</v>
        <stp/>
        <stp>StudyData</stp>
        <stp>S.USB</stp>
        <stp>StdDev</stp>
        <stp>InputChoice=Close,Period1=21</stp>
        <stp>STDDEV</stp>
        <stp>D</stp>
        <stp/>
        <stp>all</stp>
        <stp/>
        <stp/>
        <stp/>
        <stp>T</stp>
        <tr r="Q97" s="1"/>
      </tp>
      <tp>
        <v>3.598179875</v>
        <stp/>
        <stp>StudyData</stp>
        <stp>S.UPS</stp>
        <stp>StdDev</stp>
        <stp>InputChoice=Close,Period1=21</stp>
        <stp>STDDEV</stp>
        <stp>D</stp>
        <stp/>
        <stp>all</stp>
        <stp/>
        <stp/>
        <stp/>
        <stp>T</stp>
        <tr r="Q96" s="1"/>
      </tp>
      <tp>
        <v>6.1459199820999997</v>
        <stp/>
        <stp>StudyData</stp>
        <stp>S.UNP</stp>
        <stp>StdDev</stp>
        <stp>InputChoice=Close,Period1=21</stp>
        <stp>STDDEV</stp>
        <stp>D</stp>
        <stp/>
        <stp>all</stp>
        <stp/>
        <stp/>
        <stp/>
        <stp>T</stp>
        <tr r="Q95" s="1"/>
      </tp>
      <tp>
        <v>10.0949740307</v>
        <stp/>
        <stp>StudyData</stp>
        <stp>S.UNH</stp>
        <stp>StdDev</stp>
        <stp>InputChoice=Close,Period1=21</stp>
        <stp>STDDEV</stp>
        <stp>D</stp>
        <stp/>
        <stp>all</stp>
        <stp/>
        <stp/>
        <stp/>
        <stp>T</stp>
        <tr r="Q94" s="1"/>
      </tp>
      <tp>
        <v>10.0031736007</v>
        <stp/>
        <stp>StudyData</stp>
        <stp>S.TXN</stp>
        <stp>StdDev</stp>
        <stp>InputChoice=Close,Period1=21</stp>
        <stp>STDDEV</stp>
        <stp>D</stp>
        <stp/>
        <stp>all</stp>
        <stp/>
        <stp/>
        <stp/>
        <stp>T</stp>
        <tr r="Q92" s="1"/>
      </tp>
      <tp>
        <v>27.066585854900001</v>
        <stp/>
        <stp>StudyData</stp>
        <stp>S.TMO</stp>
        <stp>StdDev</stp>
        <stp>InputChoice=Close,Period1=21</stp>
        <stp>STDDEV</stp>
        <stp>D</stp>
        <stp/>
        <stp>all</stp>
        <stp/>
        <stp/>
        <stp/>
        <stp>T</stp>
        <tr r="Q89" s="1"/>
      </tp>
      <tp>
        <v>1.7263599917000001</v>
        <stp/>
        <stp>StudyData</stp>
        <stp>S.WMT</stp>
        <stp>StdDev</stp>
        <stp>InputChoice=Close,Period1=21</stp>
        <stp>STDDEV</stp>
        <stp>D</stp>
        <stp/>
        <stp>all</stp>
        <stp/>
        <stp/>
        <stp/>
        <stp>T</stp>
        <tr r="Q101" s="1"/>
      </tp>
      <tp>
        <v>3.7494722229000002</v>
        <stp/>
        <stp>StudyData</stp>
        <stp>S.WFC</stp>
        <stp>StdDev</stp>
        <stp>InputChoice=Close,Period1=21</stp>
        <stp>STDDEV</stp>
        <stp>D</stp>
        <stp/>
        <stp>all</stp>
        <stp/>
        <stp/>
        <stp/>
        <stp>T</stp>
        <tr r="Q100" s="1"/>
      </tp>
      <tp>
        <v>8.3138327754999999</v>
        <stp/>
        <stp>StudyData</stp>
        <stp>S.IBM</stp>
        <stp>StdDev</stp>
        <stp>InputChoice=Close,Period1=21</stp>
        <stp>STDDEV</stp>
        <stp>D</stp>
        <stp/>
        <stp>all</stp>
        <stp/>
        <stp/>
        <stp/>
        <stp>T</stp>
        <tr r="Q48" s="1"/>
      </tp>
      <tp>
        <v>9.2628712679999996</v>
        <stp/>
        <stp>StudyData</stp>
        <stp>S.JPM</stp>
        <stp>StdDev</stp>
        <stp>InputChoice=Close,Period1=21</stp>
        <stp>STDDEV</stp>
        <stp>D</stp>
        <stp/>
        <stp>all</stp>
        <stp/>
        <stp/>
        <stp/>
        <stp>T</stp>
        <tr r="Q53" s="1"/>
      </tp>
      <tp>
        <v>4.6978126332999999</v>
        <stp/>
        <stp>StudyData</stp>
        <stp>S.JNJ</stp>
        <stp>StdDev</stp>
        <stp>InputChoice=Close,Period1=21</stp>
        <stp>STDDEV</stp>
        <stp>D</stp>
        <stp/>
        <stp>all</stp>
        <stp/>
        <stp/>
        <stp/>
        <stp>T</stp>
        <tr r="Q52" s="1"/>
      </tp>
      <tp>
        <v>2.4905681491</v>
        <stp/>
        <stp>StudyData</stp>
        <stp>S.MRK</stp>
        <stp>StdDev</stp>
        <stp>InputChoice=Close,Period1=21</stp>
        <stp>STDDEV</stp>
        <stp>D</stp>
        <stp/>
        <stp>all</stp>
        <stp/>
        <stp/>
        <stp/>
        <stp>T</stp>
        <tr r="Q67" s="1"/>
      </tp>
      <tp>
        <v>2.6816809464000002</v>
        <stp/>
        <stp>StudyData</stp>
        <stp>S.MMM</stp>
        <stp>StdDev</stp>
        <stp>InputChoice=Close,Period1=21</stp>
        <stp>STDDEV</stp>
        <stp>D</stp>
        <stp/>
        <stp>all</stp>
        <stp/>
        <stp/>
        <stp/>
        <stp>T</stp>
        <tr r="Q65" s="1"/>
      </tp>
      <tp>
        <v>2.5321014728</v>
        <stp/>
        <stp>StudyData</stp>
        <stp>S.MDT</stp>
        <stp>StdDev</stp>
        <stp>InputChoice=Close,Period1=21</stp>
        <stp>STDDEV</stp>
        <stp>D</stp>
        <stp/>
        <stp>all</stp>
        <stp/>
        <stp/>
        <stp/>
        <stp>T</stp>
        <tr r="Q63" s="1"/>
      </tp>
      <tp>
        <v>9.4972629067999996</v>
        <stp/>
        <stp>StudyData</stp>
        <stp>S.MCD</stp>
        <stp>StdDev</stp>
        <stp>InputChoice=Close,Period1=21</stp>
        <stp>STDDEV</stp>
        <stp>D</stp>
        <stp/>
        <stp>all</stp>
        <stp/>
        <stp/>
        <stp/>
        <stp>T</stp>
        <tr r="Q61" s="1"/>
      </tp>
      <tp>
        <v>6.2161432728000001</v>
        <stp/>
        <stp>StudyData</stp>
        <stp>S.LOW</stp>
        <stp>StdDev</stp>
        <stp>InputChoice=Close,Period1=21</stp>
        <stp>STDDEV</stp>
        <stp>D</stp>
        <stp/>
        <stp>all</stp>
        <stp/>
        <stp/>
        <stp/>
        <stp>T</stp>
        <tr r="Q58" s="1"/>
      </tp>
      <tp>
        <v>20.767736566300002</v>
        <stp/>
        <stp>StudyData</stp>
        <stp>S.LLY</stp>
        <stp>StdDev</stp>
        <stp>InputChoice=Close,Period1=21</stp>
        <stp>STDDEV</stp>
        <stp>D</stp>
        <stp/>
        <stp>all</stp>
        <stp/>
        <stp/>
        <stp/>
        <stp>T</stp>
        <tr r="Q56" s="1"/>
      </tp>
      <tp>
        <v>9.9192852771000002</v>
        <stp/>
        <stp>StudyData</stp>
        <stp>S.LMT</stp>
        <stp>StdDev</stp>
        <stp>InputChoice=Close,Period1=21</stp>
        <stp>STDDEV</stp>
        <stp>D</stp>
        <stp/>
        <stp>all</stp>
        <stp/>
        <stp/>
        <stp/>
        <stp>T</stp>
        <tr r="Q57" s="1"/>
      </tp>
      <tp>
        <v>6.5820715401000003</v>
        <stp/>
        <stp>StudyData</stp>
        <stp>S.LIN</stp>
        <stp>StdDev</stp>
        <stp>InputChoice=Close,Period1=21</stp>
        <stp>STDDEV</stp>
        <stp>D</stp>
        <stp/>
        <stp>all</stp>
        <stp/>
        <stp/>
        <stp/>
        <stp>T</stp>
        <tr r="Q55" s="1"/>
      </tp>
      <tp>
        <v>3.2898486067000001</v>
        <stp/>
        <stp>StudyData</stp>
        <stp>S.OEF</stp>
        <stp>StdDev</stp>
        <stp>InputChoice=Close,Period1=21</stp>
        <stp>STDDEV</stp>
        <stp>D</stp>
        <stp/>
        <stp>all</stp>
        <stp/>
        <stp/>
        <stp/>
        <stp>T</stp>
        <tr r="Y18" s="2"/>
      </tp>
      <tp>
        <v>4.1725280678000001</v>
        <stp/>
        <stp>StudyData</stp>
        <stp>S.NOW</stp>
        <stp>StdDev</stp>
        <stp>InputChoice=Close,Period1=21</stp>
        <stp>STDDEV</stp>
        <stp>D</stp>
        <stp/>
        <stp>all</stp>
        <stp/>
        <stp/>
        <stp/>
        <stp>T</stp>
        <tr r="Q73" s="1"/>
      </tp>
      <tp>
        <v>2.9794009351000001</v>
        <stp/>
        <stp>StudyData</stp>
        <stp>S.NEE</stp>
        <stp>StdDev</stp>
        <stp>InputChoice=Close,Period1=21</stp>
        <stp>STDDEV</stp>
        <stp>D</stp>
        <stp/>
        <stp>all</stp>
        <stp/>
        <stp/>
        <stp/>
        <stp>T</stp>
        <tr r="Q71" s="1"/>
      </tp>
      <tp>
        <v>9.5087986703999992</v>
        <stp/>
        <stp>StudyData</stp>
        <stp>S.AXP</stp>
        <stp>StdDev</stp>
        <stp>InputChoice=Close,Period1=21</stp>
        <stp>STDDEV</stp>
        <stp>D</stp>
        <stp/>
        <stp>all</stp>
        <stp/>
        <stp/>
        <stp/>
        <stp>T</stp>
        <tr r="Q13" s="1"/>
      </tp>
      <tp>
        <v>5.2268090099000002</v>
        <stp/>
        <stp>StudyData</stp>
        <stp>S.AMT</stp>
        <stp>StdDev</stp>
        <stp>InputChoice=Close,Period1=21</stp>
        <stp>STDDEV</stp>
        <stp>D</stp>
        <stp/>
        <stp>all</stp>
        <stp/>
        <stp/>
        <stp/>
        <stp>T</stp>
        <tr r="Q10" s="1"/>
      </tp>
      <tp>
        <v>58.900432500599997</v>
        <stp/>
        <stp>StudyData</stp>
        <stp>S.AMD</stp>
        <stp>StdDev</stp>
        <stp>InputChoice=Close,Period1=21</stp>
        <stp>STDDEV</stp>
        <stp>D</stp>
        <stp/>
        <stp>all</stp>
        <stp/>
        <stp/>
        <stp/>
        <stp>T</stp>
        <tr r="Q8" s="1"/>
      </tp>
      <tp>
        <v>2.8859675355999999</v>
        <stp/>
        <stp>StudyData</stp>
        <stp>S.ABT</stp>
        <stp>StdDev</stp>
        <stp>InputChoice=Close,Period1=21</stp>
        <stp>STDDEV</stp>
        <stp>D</stp>
        <stp/>
        <stp>all</stp>
        <stp/>
        <stp/>
        <stp/>
        <stp>T</stp>
        <tr r="Q4" s="1"/>
      </tp>
      <tp>
        <v>9.0522699825000004</v>
        <stp/>
        <stp>StudyData</stp>
        <stp>S.ACN</stp>
        <stp>StdDev</stp>
        <stp>InputChoice=Close,Period1=21</stp>
        <stp>STDDEV</stp>
        <stp>D</stp>
        <stp/>
        <stp>all</stp>
        <stp/>
        <stp/>
        <stp/>
        <stp>T</stp>
        <tr r="Q5" s="1"/>
      </tp>
      <tp>
        <v>4.2733124263000004</v>
        <stp/>
        <stp>StudyData</stp>
        <stp>S.CVS</stp>
        <stp>StdDev</stp>
        <stp>InputChoice=Close,Period1=21</stp>
        <stp>STDDEV</stp>
        <stp>D</stp>
        <stp/>
        <stp>all</stp>
        <stp/>
        <stp/>
        <stp/>
        <stp>T</stp>
        <tr r="Q30" s="1"/>
      </tp>
      <tp>
        <v>4.0468187444000003</v>
        <stp/>
        <stp>StudyData</stp>
        <stp>S.CVX</stp>
        <stp>StdDev</stp>
        <stp>InputChoice=Close,Period1=21</stp>
        <stp>STDDEV</stp>
        <stp>D</stp>
        <stp/>
        <stp>all</stp>
        <stp/>
        <stp/>
        <stp/>
        <stp>T</stp>
        <tr r="Q31" s="1"/>
      </tp>
      <tp>
        <v>10.700671159600001</v>
        <stp/>
        <stp>StudyData</stp>
        <stp>S.CRM</stp>
        <stp>StdDev</stp>
        <stp>InputChoice=Close,Period1=21</stp>
        <stp>STDDEV</stp>
        <stp>D</stp>
        <stp/>
        <stp>all</stp>
        <stp/>
        <stp/>
        <stp/>
        <stp>T</stp>
        <tr r="Q28" s="1"/>
      </tp>
      <tp>
        <v>4.8346454235999996</v>
        <stp/>
        <stp>StudyData</stp>
        <stp>S.COP</stp>
        <stp>StdDev</stp>
        <stp>InputChoice=Close,Period1=21</stp>
        <stp>STDDEV</stp>
        <stp>D</stp>
        <stp/>
        <stp>all</stp>
        <stp/>
        <stp/>
        <stp/>
        <stp>T</stp>
        <tr r="Q26" s="1"/>
      </tp>
      <tp>
        <v>7.7541027980999999</v>
        <stp/>
        <stp>StudyData</stp>
        <stp>S.COF</stp>
        <stp>StdDev</stp>
        <stp>InputChoice=Close,Period1=21</stp>
        <stp>STDDEV</stp>
        <stp>D</stp>
        <stp/>
        <stp>all</stp>
        <stp/>
        <stp/>
        <stp/>
        <stp>T</stp>
        <tr r="Q25" s="1"/>
      </tp>
      <tp>
        <v>15.0285294224</v>
        <stp/>
        <stp>StudyData</stp>
        <stp>S.CAT</stp>
        <stp>StdDev</stp>
        <stp>InputChoice=Close,Period1=21</stp>
        <stp>STDDEV</stp>
        <stp>D</stp>
        <stp/>
        <stp>all</stp>
        <stp/>
        <stp/>
        <stp/>
        <stp>T</stp>
        <tr r="Q22" s="1"/>
      </tp>
      <tp>
        <v>6.7134367582000003</v>
        <stp/>
        <stp>StudyData</stp>
        <stp>S.BNY</stp>
        <stp>StdDev</stp>
        <stp>InputChoice=Close,Period1=21</stp>
        <stp>STDDEV</stp>
        <stp>D</stp>
        <stp/>
        <stp>all</stp>
        <stp/>
        <stp/>
        <stp/>
        <stp>T</stp>
        <tr r="Q19" s="1"/>
      </tp>
      <tp>
        <v>20.6804865796</v>
        <stp/>
        <stp>StudyData</stp>
        <stp>S.BLK</stp>
        <stp>StdDev</stp>
        <stp>InputChoice=Close,Period1=21</stp>
        <stp>STDDEV</stp>
        <stp>D</stp>
        <stp/>
        <stp>all</stp>
        <stp/>
        <stp/>
        <stp/>
        <stp>T</stp>
        <tr r="Q17" s="1"/>
      </tp>
      <tp>
        <v>1.6740898634000001</v>
        <stp/>
        <stp>StudyData</stp>
        <stp>S.BMY</stp>
        <stp>StdDev</stp>
        <stp>InputChoice=Close,Period1=21</stp>
        <stp>STDDEV</stp>
        <stp>D</stp>
        <stp/>
        <stp>all</stp>
        <stp/>
        <stp/>
        <stp/>
        <stp>T</stp>
        <tr r="Q18" s="1"/>
      </tp>
      <tp>
        <v>3.1736103606000001</v>
        <stp/>
        <stp>StudyData</stp>
        <stp>S.BAC</stp>
        <stp>StdDev</stp>
        <stp>InputChoice=Close,Period1=21</stp>
        <stp>STDDEV</stp>
        <stp>D</stp>
        <stp/>
        <stp>all</stp>
        <stp/>
        <stp/>
        <stp/>
        <stp>T</stp>
        <tr r="Q15" s="1"/>
      </tp>
      <tp>
        <v>4.3593833948</v>
        <stp/>
        <stp>StudyData</stp>
        <stp>S.EMR</stp>
        <stp>StdDev</stp>
        <stp>InputChoice=Close,Period1=21</stp>
        <stp>STDDEV</stp>
        <stp>D</stp>
        <stp/>
        <stp>all</stp>
        <stp/>
        <stp/>
        <stp/>
        <stp>T</stp>
        <tr r="Q36" s="1"/>
      </tp>
      <tp>
        <v>2.7891352214</v>
        <stp/>
        <stp>StudyData</stp>
        <stp>S.DUK</stp>
        <stp>StdDev</stp>
        <stp>InputChoice=Close,Period1=21</stp>
        <stp>STDDEV</stp>
        <stp>D</stp>
        <stp/>
        <stp>all</stp>
        <stp/>
        <stp/>
        <stp/>
        <stp>T</stp>
        <tr r="Q35" s="1"/>
      </tp>
      <tp>
        <v>8.3245601165000007</v>
        <stp/>
        <stp>StudyData</stp>
        <stp>S.DHR</stp>
        <stp>StdDev</stp>
        <stp>InputChoice=Close,Period1=21</stp>
        <stp>STDDEV</stp>
        <stp>D</stp>
        <stp/>
        <stp>all</stp>
        <stp/>
        <stp/>
        <stp/>
        <stp>T</stp>
        <tr r="Q33" s="1"/>
      </tp>
      <tp>
        <v>1.6997006538999999</v>
        <stp/>
        <stp>StudyData</stp>
        <stp>S.DIS</stp>
        <stp>StdDev</stp>
        <stp>InputChoice=Close,Period1=21</stp>
        <stp>STDDEV</stp>
        <stp>D</stp>
        <stp/>
        <stp>all</stp>
        <stp/>
        <stp/>
        <stp/>
        <stp>T</stp>
        <tr r="Q34" s="1"/>
      </tp>
      <tp>
        <v>27.0516673194</v>
        <stp/>
        <stp>StudyData</stp>
        <stp>S.GEV</stp>
        <stp>StdDev</stp>
        <stp>InputChoice=Close,Period1=21</stp>
        <stp>STDDEV</stp>
        <stp>D</stp>
        <stp/>
        <stp>all</stp>
        <stp/>
        <stp/>
        <stp/>
        <stp>T</stp>
        <tr r="Q40" s="1"/>
      </tp>
      <tp>
        <v>12.7325133119</v>
        <stp/>
        <stp>StudyData</stp>
        <stp>S.FDX</stp>
        <stp>StdDev</stp>
        <stp>InputChoice=Close,Period1=21</stp>
        <stp>STDDEV</stp>
        <stp>D</stp>
        <stp/>
        <stp>all</stp>
        <stp/>
        <stp/>
        <stp/>
        <stp>T</stp>
        <tr r="Q37" s="1"/>
      </tp>
      <tp>
        <v>144.91</v>
        <stp/>
        <stp>ContractData</stp>
        <stp>S.PG</stp>
        <stp>LastTrade</stp>
        <stp/>
        <stp>T</stp>
        <tr r="C79" s="1"/>
      </tp>
      <tp>
        <v>187.46</v>
        <stp/>
        <stp>ContractData</stp>
        <stp>S.PM</stp>
        <stp>LastTrade</stp>
        <stp/>
        <stp>T</stp>
        <tr r="C81" s="1"/>
      </tp>
      <tp>
        <v>10121631.066013999</v>
        <stp/>
        <stp>ContractData</stp>
        <stp>S.WFC</stp>
        <stp>T_CVol</stp>
        <stp/>
        <stp>T</stp>
        <tr r="M100" s="1"/>
      </tp>
      <tp>
        <v>35089448.110794999</v>
        <stp/>
        <stp>ContractData</stp>
        <stp>S.BAC</stp>
        <stp>T_CVol</stp>
        <stp/>
        <stp>T</stp>
        <tr r="M15" s="1"/>
      </tp>
      <tp>
        <v>341.31</v>
        <stp/>
        <stp>ContractData</stp>
        <stp>S.GOOGL</stp>
        <stp>Open</stp>
        <stp/>
        <stp>T</stp>
        <tr r="F44" s="1"/>
      </tp>
      <tp>
        <v>1.3384735337433942</v>
        <stp/>
        <stp>ContractData</stp>
        <stp>S.NVDA</stp>
        <stp>PerCentNetLastTrade</stp>
        <stp/>
        <stp>T</stp>
        <tr r="E74" s="1"/>
      </tp>
      <tp>
        <v>-1.1643330876934415</v>
        <stp/>
        <stp>ContractData</stp>
        <stp>S.NFLX</stp>
        <stp>PerCentNetLastTrade</stp>
        <stp/>
        <stp>T</stp>
        <tr r="E72" s="1"/>
      </tp>
      <tp>
        <v>-1.0004257130694039</v>
        <stp/>
        <stp>StudyData</stp>
        <stp>S.UPS</stp>
        <stp>PCB</stp>
        <stp>BaseType=Index,Index=1</stp>
        <stp>Close</stp>
        <stp>W</stp>
        <stp>0</stp>
        <stp>all</stp>
        <stp/>
        <stp/>
        <stp/>
        <stp>T</stp>
        <tr r="I96" s="1"/>
      </tp>
      <tp>
        <v>-0.44948630136986484</v>
        <stp/>
        <stp>StudyData</stp>
        <stp>S.UPS</stp>
        <stp>PCB</stp>
        <stp>BaseType=Index,Index=1</stp>
        <stp>Close</stp>
        <stp>Q</stp>
        <stp>0</stp>
        <stp>all</stp>
        <stp/>
        <stp/>
        <stp/>
        <stp>T</stp>
        <tr r="K96" s="1"/>
      </tp>
      <tp>
        <v>-6.2203851194676893</v>
        <stp/>
        <stp>StudyData</stp>
        <stp>S.UPS</stp>
        <stp>PCB</stp>
        <stp>BaseType=Index,Index=1</stp>
        <stp>Close</stp>
        <stp>A</stp>
        <stp>0</stp>
        <stp>all</stp>
        <stp/>
        <stp/>
        <stp/>
        <stp>T</stp>
        <tr r="L96" s="1"/>
      </tp>
      <tp>
        <v>-0.44948630136986484</v>
        <stp/>
        <stp>StudyData</stp>
        <stp>S.UPS</stp>
        <stp>PCB</stp>
        <stp>BaseType=Index,Index=1</stp>
        <stp>Close</stp>
        <stp>M</stp>
        <stp>0</stp>
        <stp>all</stp>
        <stp/>
        <stp/>
        <stp/>
        <stp>T</stp>
        <tr r="J96" s="1"/>
      </tp>
      <tp>
        <v>0.89858793324776554</v>
        <stp/>
        <stp>StudyData</stp>
        <stp>S.CVS</stp>
        <stp>PCB</stp>
        <stp>BaseType=Index,Index=1</stp>
        <stp>Close</stp>
        <stp>Q</stp>
        <stp>0</stp>
        <stp>all</stp>
        <stp/>
        <stp/>
        <stp/>
        <stp>T</stp>
        <tr r="K30" s="1"/>
      </tp>
      <tp>
        <v>-2.9956243688993465</v>
        <stp/>
        <stp>StudyData</stp>
        <stp>S.CVS</stp>
        <stp>PCB</stp>
        <stp>BaseType=Index,Index=1</stp>
        <stp>Close</stp>
        <stp>W</stp>
        <stp>0</stp>
        <stp>all</stp>
        <stp/>
        <stp/>
        <stp/>
        <stp>T</stp>
        <tr r="I30" s="1"/>
      </tp>
      <tp>
        <v>8.9465725806451708</v>
        <stp/>
        <stp>StudyData</stp>
        <stp>S.CVS</stp>
        <stp>PCB</stp>
        <stp>BaseType=Index,Index=1</stp>
        <stp>Close</stp>
        <stp>A</stp>
        <stp>0</stp>
        <stp>all</stp>
        <stp/>
        <stp/>
        <stp/>
        <stp>T</stp>
        <tr r="L30" s="1"/>
      </tp>
      <tp>
        <v>0.89858793324776554</v>
        <stp/>
        <stp>StudyData</stp>
        <stp>S.CVS</stp>
        <stp>PCB</stp>
        <stp>BaseType=Index,Index=1</stp>
        <stp>Close</stp>
        <stp>M</stp>
        <stp>0</stp>
        <stp>all</stp>
        <stp/>
        <stp/>
        <stp/>
        <stp>T</stp>
        <tr r="J30" s="1"/>
      </tp>
      <tp>
        <v>-2.5834127740705508</v>
        <stp/>
        <stp>StudyData</stp>
        <stp>S.DIS</stp>
        <stp>PCB</stp>
        <stp>BaseType=Index,Index=1</stp>
        <stp>Close</stp>
        <stp>M</stp>
        <stp>0</stp>
        <stp>all</stp>
        <stp/>
        <stp/>
        <stp/>
        <stp>T</stp>
        <tr r="J34" s="1"/>
      </tp>
      <tp>
        <v>-10.178430166124636</v>
        <stp/>
        <stp>StudyData</stp>
        <stp>S.DIS</stp>
        <stp>PCB</stp>
        <stp>BaseType=Index,Index=1</stp>
        <stp>Close</stp>
        <stp>A</stp>
        <stp>0</stp>
        <stp>all</stp>
        <stp/>
        <stp/>
        <stp/>
        <stp>T</stp>
        <tr r="L34" s="1"/>
      </tp>
      <tp>
        <v>-3.730569948186536</v>
        <stp/>
        <stp>StudyData</stp>
        <stp>S.DIS</stp>
        <stp>PCB</stp>
        <stp>BaseType=Index,Index=1</stp>
        <stp>Close</stp>
        <stp>W</stp>
        <stp>0</stp>
        <stp>all</stp>
        <stp/>
        <stp/>
        <stp/>
        <stp>T</stp>
        <tr r="I34" s="1"/>
      </tp>
      <tp>
        <v>-2.5834127740705508</v>
        <stp/>
        <stp>StudyData</stp>
        <stp>S.DIS</stp>
        <stp>PCB</stp>
        <stp>BaseType=Index,Index=1</stp>
        <stp>Close</stp>
        <stp>Q</stp>
        <stp>0</stp>
        <stp>all</stp>
        <stp/>
        <stp/>
        <stp/>
        <stp>T</stp>
        <tr r="K34" s="1"/>
      </tp>
      <tp t="s">
        <v>COSTCO WHOLESALE</v>
        <stp/>
        <stp>ContractData</stp>
        <stp>S.COST</stp>
        <stp>LongDescription</stp>
        <stp/>
        <stp>T</stp>
        <tr r="B27" s="1"/>
      </tp>
      <tp t="s">
        <v>CISCO SYSTEMS INC.</v>
        <stp/>
        <stp>ContractData</stp>
        <stp>S.CSCO</stp>
        <stp>LongDescription</stp>
        <stp/>
        <stp>T</stp>
        <tr r="O35" s="2"/>
        <tr r="M10" s="2"/>
        <tr r="I31" s="2"/>
        <tr r="H10" s="2"/>
        <tr r="C9" s="2"/>
        <tr r="B29" s="1"/>
      </tp>
      <tp t="s">
        <v>Deere &amp; Company</v>
        <stp/>
        <stp>ContractData</stp>
        <stp>S.DE</stp>
        <stp>LongDescription</stp>
        <stp/>
        <stp>T</stp>
        <tr r="I34" s="2"/>
        <tr r="B32" s="1"/>
      </tp>
      <tp t="s">
        <v>Goldman Sachs Group</v>
        <stp/>
        <stp>ContractData</stp>
        <stp>S.GS</stp>
        <stp>LongDescription</stp>
        <stp/>
        <stp>T</stp>
        <tr r="B45" s="1"/>
      </tp>
      <tp t="s">
        <v>General Electric Co</v>
        <stp/>
        <stp>ContractData</stp>
        <stp>S.GE</stp>
        <stp>LongDescription</stp>
        <stp/>
        <stp>T</stp>
        <tr r="C20" s="2"/>
        <tr r="B39" s="1"/>
      </tp>
      <tp t="s">
        <v>General Dynamics Corp</v>
        <stp/>
        <stp>ContractData</stp>
        <stp>S.GD</stp>
        <stp>LongDescription</stp>
        <stp/>
        <stp>T</stp>
        <tr r="B38" s="1"/>
      </tp>
      <tp t="s">
        <v>General Motors Company</v>
        <stp/>
        <stp>ContractData</stp>
        <stp>S.GM</stp>
        <stp>LongDescription</stp>
        <stp/>
        <stp>T</stp>
        <tr r="C21" s="2"/>
        <tr r="B42" s="1"/>
      </tp>
      <tp t="s">
        <v>Boeing Company</v>
        <stp/>
        <stp>ContractData</stp>
        <stp>S.BA</stp>
        <stp>LongDescription</stp>
        <stp/>
        <stp>T</stp>
        <tr r="C32" s="2"/>
        <tr r="M12" s="2"/>
        <tr r="H12" s="2"/>
        <tr r="B14" s="1"/>
      </tp>
      <tp t="s">
        <v>Colgate-Palmolive Co</v>
        <stp/>
        <stp>ContractData</stp>
        <stp>S.CL</stp>
        <stp>LongDescription</stp>
        <stp/>
        <stp>T</stp>
        <tr r="B23" s="1"/>
      </tp>
      <tp t="s">
        <v>MICRON TECHNOLOGY</v>
        <stp/>
        <stp>ContractData</stp>
        <stp>S.MU</stp>
        <stp>LongDescription</stp>
        <stp/>
        <stp>T</stp>
        <tr r="R4" s="2"/>
        <tr r="B70" s="1"/>
      </tp>
      <tp t="s">
        <v>Morgan Stanley</v>
        <stp/>
        <stp>ContractData</stp>
        <stp>S.MS</stp>
        <stp>LongDescription</stp>
        <stp/>
        <stp>T</stp>
        <tr r="B68" s="1"/>
      </tp>
      <tp t="s">
        <v>Mastercard Inc.</v>
        <stp/>
        <stp>ContractData</stp>
        <stp>S.MA</stp>
        <stp>LongDescription</stp>
        <stp/>
        <stp>T</stp>
        <tr r="B60" s="1"/>
      </tp>
      <tp t="s">
        <v>Altria Group Inc</v>
        <stp/>
        <stp>ContractData</stp>
        <stp>S.MO</stp>
        <stp>LongDescription</stp>
        <stp/>
        <stp>T</stp>
        <tr r="B66" s="1"/>
      </tp>
      <tp t="s">
        <v>Home Depot, Inc.</v>
        <stp/>
        <stp>ContractData</stp>
        <stp>S.HD</stp>
        <stp>LongDescription</stp>
        <stp/>
        <stp>T</stp>
        <tr r="B46" s="1"/>
      </tp>
      <tp t="s">
        <v>Coca-Cola Company</v>
        <stp/>
        <stp>ContractData</stp>
        <stp>S.KO</stp>
        <stp>LongDescription</stp>
        <stp/>
        <stp>T</stp>
        <tr r="C39" s="2"/>
        <tr r="B54" s="1"/>
      </tp>
      <tp t="s">
        <v>Verizon Communications</v>
        <stp/>
        <stp>ContractData</stp>
        <stp>S.VZ</stp>
        <stp>LongDescription</stp>
        <stp/>
        <stp>T</stp>
        <tr r="B99" s="1"/>
      </tp>
      <tp t="s">
        <v>Procter &amp; Gamble Co</v>
        <stp/>
        <stp>ContractData</stp>
        <stp>S.PG</stp>
        <stp>LongDescription</stp>
        <stp/>
        <stp>T</stp>
        <tr r="B79" s="1"/>
      </tp>
      <tp t="s">
        <v>Philip Morris International</v>
        <stp/>
        <stp>ContractData</stp>
        <stp>S.PM</stp>
        <stp>LongDescription</stp>
        <stp/>
        <stp>T</stp>
        <tr r="B81" s="1"/>
      </tp>
      <tp t="s">
        <v>Southern Company</v>
        <stp/>
        <stp>ContractData</stp>
        <stp>S.SO</stp>
        <stp>LongDescription</stp>
        <stp/>
        <stp>T</stp>
        <tr r="B86" s="1"/>
      </tp>
      <tp>
        <v>4.1972920696325078</v>
        <stp/>
        <stp>StudyData</stp>
        <stp>S.EMR</stp>
        <stp>PCB</stp>
        <stp>BaseType=Index,Index=1</stp>
        <stp>Close</stp>
        <stp>M</stp>
        <stp>0</stp>
        <stp>all</stp>
        <stp/>
        <stp/>
        <stp/>
        <stp>T</stp>
        <tr r="J36" s="1"/>
      </tp>
      <tp>
        <v>21.767631103074155</v>
        <stp/>
        <stp>StudyData</stp>
        <stp>S.EMR</stp>
        <stp>PCB</stp>
        <stp>BaseType=Index,Index=1</stp>
        <stp>Close</stp>
        <stp>A</stp>
        <stp>0</stp>
        <stp>all</stp>
        <stp/>
        <stp/>
        <stp/>
        <stp>T</stp>
        <tr r="L36" s="1"/>
      </tp>
      <tp>
        <v>4.1972920696325078</v>
        <stp/>
        <stp>StudyData</stp>
        <stp>S.EMR</stp>
        <stp>PCB</stp>
        <stp>BaseType=Index,Index=1</stp>
        <stp>Close</stp>
        <stp>Q</stp>
        <stp>0</stp>
        <stp>all</stp>
        <stp/>
        <stp/>
        <stp/>
        <stp>T</stp>
        <tr r="K36" s="1"/>
      </tp>
      <tp>
        <v>2.136130948619114</v>
        <stp/>
        <stp>StudyData</stp>
        <stp>S.EMR</stp>
        <stp>PCB</stp>
        <stp>BaseType=Index,Index=1</stp>
        <stp>Close</stp>
        <stp>W</stp>
        <stp>0</stp>
        <stp>all</stp>
        <stp/>
        <stp/>
        <stp/>
        <stp>T</stp>
        <tr r="I36" s="1"/>
      </tp>
      <tp>
        <v>-3.3807266982622473</v>
        <stp/>
        <stp>StudyData</stp>
        <stp>S.DHR</stp>
        <stp>PCB</stp>
        <stp>BaseType=Index,Index=1</stp>
        <stp>Close</stp>
        <stp>M</stp>
        <stp>0</stp>
        <stp>all</stp>
        <stp/>
        <stp/>
        <stp/>
        <stp>T</stp>
        <tr r="J33" s="1"/>
      </tp>
      <tp>
        <v>-6.4913506901974545</v>
        <stp/>
        <stp>StudyData</stp>
        <stp>S.DHR</stp>
        <stp>PCB</stp>
        <stp>BaseType=Index,Index=1</stp>
        <stp>Close</stp>
        <stp>A</stp>
        <stp>0</stp>
        <stp>all</stp>
        <stp/>
        <stp/>
        <stp/>
        <stp>T</stp>
        <tr r="L33" s="1"/>
      </tp>
      <tp>
        <v>-4.6460866853757432</v>
        <stp/>
        <stp>StudyData</stp>
        <stp>S.DHR</stp>
        <stp>PCB</stp>
        <stp>BaseType=Index,Index=1</stp>
        <stp>Close</stp>
        <stp>W</stp>
        <stp>0</stp>
        <stp>all</stp>
        <stp/>
        <stp/>
        <stp/>
        <stp>T</stp>
        <tr r="I33" s="1"/>
      </tp>
      <tp>
        <v>-3.3807266982622473</v>
        <stp/>
        <stp>StudyData</stp>
        <stp>S.DHR</stp>
        <stp>PCB</stp>
        <stp>BaseType=Index,Index=1</stp>
        <stp>Close</stp>
        <stp>Q</stp>
        <stp>0</stp>
        <stp>all</stp>
        <stp/>
        <stp/>
        <stp/>
        <stp>T</stp>
        <tr r="K33" s="1"/>
      </tp>
      <tp t="s">
        <v>BOOKING HOLDINGS INC</v>
        <stp/>
        <stp>ContractData</stp>
        <stp>S.BKNG</stp>
        <stp>LongDescription</stp>
        <stp/>
        <stp>T</stp>
        <tr r="M26" s="2"/>
        <tr r="R24" s="2"/>
        <tr r="H26" s="2"/>
        <tr r="B16" s="1"/>
      </tp>
      <tp t="s">
        <v>Berkshire Hathaway Inc. ClsB</v>
        <stp/>
        <stp>ContractData</stp>
        <stp>S.BRKB</stp>
        <stp>LongDescription</stp>
        <stp/>
        <stp>T</stp>
        <tr r="B20" s="1"/>
      </tp>
      <tp t="s">
        <v>Adobe Inc.</v>
        <stp/>
        <stp>ContractData</stp>
        <stp>S.ADBE</stp>
        <stp>LongDescription</stp>
        <stp/>
        <stp>T</stp>
        <tr r="R18" s="2"/>
        <tr r="B6" s="1"/>
      </tp>
      <tp>
        <v>8059423.4193069497</v>
        <stp/>
        <stp>StudyData</stp>
        <stp>S.BA</stp>
        <stp>MA</stp>
        <stp>InputChoice=Vol,MAType=Sim,Period=21</stp>
        <stp>MA</stp>
        <stp>D</stp>
        <stp>-1</stp>
        <stp>all</stp>
        <stp/>
        <stp/>
        <stp/>
        <stp>T</stp>
        <tr r="N14" s="1"/>
      </tp>
      <tp t="s">
        <v>APPLE INC.</v>
        <stp/>
        <stp>ContractData</stp>
        <stp>S.AAPL</stp>
        <stp>LongDescription</stp>
        <stp/>
        <stp>T</stp>
        <tr r="B2" s="1"/>
      </tp>
      <tp t="s">
        <v>AbbVie Inc.</v>
        <stp/>
        <stp>ContractData</stp>
        <stp>S.ABBV</stp>
        <stp>LongDescription</stp>
        <stp/>
        <stp>T</stp>
        <tr r="C36" s="2"/>
        <tr r="B3" s="1"/>
      </tp>
      <tp t="s">
        <v>AMGEN</v>
        <stp/>
        <stp>ContractData</stp>
        <stp>S.AMGN</stp>
        <stp>LongDescription</stp>
        <stp/>
        <stp>T</stp>
        <tr r="M17" s="2"/>
        <tr r="H17" s="2"/>
        <tr r="B9" s="1"/>
      </tp>
      <tp t="s">
        <v>APPLIED MATERIALS</v>
        <stp/>
        <stp>ContractData</stp>
        <stp>S.AMAT</stp>
        <stp>LongDescription</stp>
        <stp/>
        <stp>T</stp>
        <tr r="R9" s="2"/>
        <tr r="O32" s="2"/>
        <tr r="M6" s="2"/>
        <tr r="C5" s="2"/>
        <tr r="H6" s="2"/>
        <tr r="B7" s="1"/>
      </tp>
      <tp t="s">
        <v>Amazon.com Inc</v>
        <stp/>
        <stp>ContractData</stp>
        <stp>S.AMZN</stp>
        <stp>LongDescription</stp>
        <stp/>
        <stp>T</stp>
        <tr r="B11" s="1"/>
      </tp>
      <tp t="s">
        <v>Broadcom Inc.</v>
        <stp/>
        <stp>ContractData</stp>
        <stp>S.AVGO</stp>
        <stp>LongDescription</stp>
        <stp/>
        <stp>T</stp>
        <tr r="I36" s="2"/>
        <tr r="B12" s="1"/>
      </tp>
      <tp>
        <v>313.92952380949998</v>
        <stp/>
        <stp>StudyData</stp>
        <stp>S.AXP</stp>
        <stp>MA</stp>
        <stp>InputChoice=Close,MAType=Sim,Period=21</stp>
        <stp>MA</stp>
        <stp>D</stp>
        <stp/>
        <stp>all</stp>
        <stp/>
        <stp/>
        <stp/>
        <stp>T</stp>
        <tr r="P13" s="1"/>
      </tp>
      <tp>
        <v>269.11523809520003</v>
        <stp/>
        <stp>StudyData</stp>
        <stp>S.TXN</stp>
        <stp>MA</stp>
        <stp>InputChoice=Close,MAType=Sim,Period=21</stp>
        <stp>MA</stp>
        <stp>D</stp>
        <stp/>
        <stp>all</stp>
        <stp/>
        <stp/>
        <stp/>
        <stp>T</stp>
        <tr r="P92" s="1"/>
      </tp>
      <tp>
        <v>-12.284002229654408</v>
        <stp/>
        <stp>StudyData</stp>
        <stp>S.PEP</stp>
        <stp>PCB</stp>
        <stp>BaseType=Index,Index=1</stp>
        <stp>Close</stp>
        <stp>A</stp>
        <stp>0</stp>
        <stp>all</stp>
        <stp/>
        <stp/>
        <stp/>
        <stp>T</stp>
        <tr r="L77" s="1"/>
      </tp>
      <tp>
        <v>-0.65498737373737237</v>
        <stp/>
        <stp>StudyData</stp>
        <stp>S.PEP</stp>
        <stp>PCB</stp>
        <stp>BaseType=Index,Index=1</stp>
        <stp>Close</stp>
        <stp>M</stp>
        <stp>0</stp>
        <stp>all</stp>
        <stp/>
        <stp/>
        <stp/>
        <stp>T</stp>
        <tr r="J77" s="1"/>
      </tp>
      <tp>
        <v>-0.65498737373737237</v>
        <stp/>
        <stp>StudyData</stp>
        <stp>S.PEP</stp>
        <stp>PCB</stp>
        <stp>BaseType=Index,Index=1</stp>
        <stp>Close</stp>
        <stp>Q</stp>
        <stp>0</stp>
        <stp>all</stp>
        <stp/>
        <stp/>
        <stp/>
        <stp>T</stp>
        <tr r="K77" s="1"/>
      </tp>
      <tp>
        <v>-2.1301407136748773</v>
        <stp/>
        <stp>StudyData</stp>
        <stp>S.PEP</stp>
        <stp>PCB</stp>
        <stp>BaseType=Index,Index=1</stp>
        <stp>Close</stp>
        <stp>W</stp>
        <stp>0</stp>
        <stp>all</stp>
        <stp/>
        <stp/>
        <stp/>
        <stp>T</stp>
        <tr r="I77" s="1"/>
      </tp>
      <tp>
        <v>2.259949288942797</v>
        <stp/>
        <stp>StudyData</stp>
        <stp>S.UNP</stp>
        <stp>PCB</stp>
        <stp>BaseType=Index,Index=1</stp>
        <stp>Close</stp>
        <stp>M</stp>
        <stp>0</stp>
        <stp>all</stp>
        <stp/>
        <stp/>
        <stp/>
        <stp>T</stp>
        <tr r="J95" s="1"/>
      </tp>
      <tp>
        <v>20.300881895210114</v>
        <stp/>
        <stp>StudyData</stp>
        <stp>S.UNP</stp>
        <stp>PCB</stp>
        <stp>BaseType=Index,Index=1</stp>
        <stp>Close</stp>
        <stp>A</stp>
        <stp>0</stp>
        <stp>all</stp>
        <stp/>
        <stp/>
        <stp/>
        <stp>T</stp>
        <tr r="L95" s="1"/>
      </tp>
      <tp>
        <v>2.259949288942797</v>
        <stp/>
        <stp>StudyData</stp>
        <stp>S.UNP</stp>
        <stp>PCB</stp>
        <stp>BaseType=Index,Index=1</stp>
        <stp>Close</stp>
        <stp>Q</stp>
        <stp>0</stp>
        <stp>all</stp>
        <stp/>
        <stp/>
        <stp/>
        <stp>T</stp>
        <tr r="K95" s="1"/>
      </tp>
      <tp>
        <v>1.6399430220241824</v>
        <stp/>
        <stp>StudyData</stp>
        <stp>S.UNP</stp>
        <stp>PCB</stp>
        <stp>BaseType=Index,Index=1</stp>
        <stp>Close</stp>
        <stp>W</stp>
        <stp>0</stp>
        <stp>all</stp>
        <stp/>
        <stp/>
        <stp/>
        <stp>T</stp>
        <tr r="I95" s="1"/>
      </tp>
      <tp>
        <v>-1.9780504386674731</v>
        <stp/>
        <stp>StudyData</stp>
        <stp>S.AXP</stp>
        <stp>PCB</stp>
        <stp>BaseType=Index,Index=1</stp>
        <stp>Close</stp>
        <stp>W</stp>
        <stp>0</stp>
        <stp>all</stp>
        <stp/>
        <stp/>
        <stp/>
        <stp>T</stp>
        <tr r="I13" s="1"/>
      </tp>
      <tp>
        <v>-0.43406774087471001</v>
        <stp/>
        <stp>StudyData</stp>
        <stp>S.AXP</stp>
        <stp>PCB</stp>
        <stp>BaseType=Index,Index=1</stp>
        <stp>Close</stp>
        <stp>Q</stp>
        <stp>0</stp>
        <stp>all</stp>
        <stp/>
        <stp/>
        <stp/>
        <stp>T</stp>
        <tr r="K13" s="1"/>
      </tp>
      <tp>
        <v>-0.43406774087471001</v>
        <stp/>
        <stp>StudyData</stp>
        <stp>S.AXP</stp>
        <stp>PCB</stp>
        <stp>BaseType=Index,Index=1</stp>
        <stp>Close</stp>
        <stp>M</stp>
        <stp>0</stp>
        <stp>all</stp>
        <stp/>
        <stp/>
        <stp/>
        <stp>T</stp>
        <tr r="J13" s="1"/>
      </tp>
      <tp>
        <v>-18.156507636167039</v>
        <stp/>
        <stp>StudyData</stp>
        <stp>S.AXP</stp>
        <stp>PCB</stp>
        <stp>BaseType=Index,Index=1</stp>
        <stp>Close</stp>
        <stp>A</stp>
        <stp>0</stp>
        <stp>all</stp>
        <stp/>
        <stp/>
        <stp/>
        <stp>T</stp>
        <tr r="L13" s="1"/>
      </tp>
      <tp>
        <v>1.2784658409908065</v>
        <stp/>
        <stp>StudyData</stp>
        <stp>S.COP</stp>
        <stp>PCB</stp>
        <stp>BaseType=Index,Index=1</stp>
        <stp>Close</stp>
        <stp>M</stp>
        <stp>0</stp>
        <stp>all</stp>
        <stp/>
        <stp/>
        <stp/>
        <stp>T</stp>
        <tr r="J26" s="1"/>
      </tp>
      <tp>
        <v>35.402200619591923</v>
        <stp/>
        <stp>StudyData</stp>
        <stp>S.COP</stp>
        <stp>PCB</stp>
        <stp>BaseType=Index,Index=1</stp>
        <stp>Close</stp>
        <stp>A</stp>
        <stp>0</stp>
        <stp>all</stp>
        <stp/>
        <stp/>
        <stp/>
        <stp>T</stp>
        <tr r="L26" s="1"/>
      </tp>
      <tp>
        <v>1.2784658409908065</v>
        <stp/>
        <stp>StudyData</stp>
        <stp>S.COP</stp>
        <stp>PCB</stp>
        <stp>BaseType=Index,Index=1</stp>
        <stp>Close</stp>
        <stp>Q</stp>
        <stp>0</stp>
        <stp>all</stp>
        <stp/>
        <stp/>
        <stp/>
        <stp>T</stp>
        <tr r="K26" s="1"/>
      </tp>
      <tp>
        <v>-0.43205027494108184</v>
        <stp/>
        <stp>StudyData</stp>
        <stp>S.COP</stp>
        <stp>PCB</stp>
        <stp>BaseType=Index,Index=1</stp>
        <stp>Close</stp>
        <stp>W</stp>
        <stp>0</stp>
        <stp>all</stp>
        <stp/>
        <stp/>
        <stp/>
        <stp>T</stp>
        <tr r="I26" s="1"/>
      </tp>
      <tp>
        <v>5357084.8348085703</v>
        <stp/>
        <stp>StudyData</stp>
        <stp>S.CL</stp>
        <stp>MA</stp>
        <stp>InputChoice=Vol,MAType=Sim,Period=21</stp>
        <stp>MA</stp>
        <stp>D</stp>
        <stp>-1</stp>
        <stp>all</stp>
        <stp/>
        <stp/>
        <stp/>
        <stp>T</stp>
        <tr r="N23" s="1"/>
      </tp>
      <tp>
        <v>-1.8937544088121878</v>
        <stp/>
        <stp>StudyData</stp>
        <stp>S.LOW</stp>
        <stp>PCB</stp>
        <stp>BaseType=Index,Index=1</stp>
        <stp>Close</stp>
        <stp>M</stp>
        <stp>0</stp>
        <stp>all</stp>
        <stp/>
        <stp/>
        <stp/>
        <stp>T</stp>
        <tr r="J58" s="1"/>
      </tp>
      <tp>
        <v>-25.029026372532751</v>
        <stp/>
        <stp>StudyData</stp>
        <stp>S.LOW</stp>
        <stp>PCB</stp>
        <stp>BaseType=Index,Index=1</stp>
        <stp>Close</stp>
        <stp>A</stp>
        <stp>0</stp>
        <stp>all</stp>
        <stp/>
        <stp/>
        <stp/>
        <stp>T</stp>
        <tr r="L58" s="1"/>
      </tp>
      <tp>
        <v>-1.8937544088121878</v>
        <stp/>
        <stp>StudyData</stp>
        <stp>S.LOW</stp>
        <stp>PCB</stp>
        <stp>BaseType=Index,Index=1</stp>
        <stp>Close</stp>
        <stp>Q</stp>
        <stp>0</stp>
        <stp>all</stp>
        <stp/>
        <stp/>
        <stp/>
        <stp>T</stp>
        <tr r="K58" s="1"/>
      </tp>
      <tp>
        <v>-4.4801352493660129</v>
        <stp/>
        <stp>StudyData</stp>
        <stp>S.LOW</stp>
        <stp>PCB</stp>
        <stp>BaseType=Index,Index=1</stp>
        <stp>Close</stp>
        <stp>W</stp>
        <stp>0</stp>
        <stp>all</stp>
        <stp/>
        <stp/>
        <stp/>
        <stp>T</stp>
        <tr r="I58" s="1"/>
      </tp>
      <tp>
        <v>0.27609879859712305</v>
        <stp/>
        <stp>StudyData</stp>
        <stp>S.NOW</stp>
        <stp>PCB</stp>
        <stp>BaseType=Index,Index=1</stp>
        <stp>Close</stp>
        <stp>M</stp>
        <stp>0</stp>
        <stp>all</stp>
        <stp/>
        <stp/>
        <stp/>
        <stp>T</stp>
        <tr r="J73" s="1"/>
      </tp>
      <tp>
        <v>-12.278869377896731</v>
        <stp/>
        <stp>StudyData</stp>
        <stp>S.NOW</stp>
        <stp>PCB</stp>
        <stp>BaseType=Index,Index=1</stp>
        <stp>Close</stp>
        <stp>A</stp>
        <stp>0</stp>
        <stp>all</stp>
        <stp/>
        <stp/>
        <stp/>
        <stp>T</stp>
        <tr r="L73" s="1"/>
      </tp>
      <tp>
        <v>0.27609879859712305</v>
        <stp/>
        <stp>StudyData</stp>
        <stp>S.NOW</stp>
        <stp>PCB</stp>
        <stp>BaseType=Index,Index=1</stp>
        <stp>Close</stp>
        <stp>Q</stp>
        <stp>0</stp>
        <stp>all</stp>
        <stp/>
        <stp/>
        <stp/>
        <stp>T</stp>
        <tr r="K73" s="1"/>
      </tp>
      <tp>
        <v>-0.9143194219141787</v>
        <stp/>
        <stp>StudyData</stp>
        <stp>S.NOW</stp>
        <stp>PCB</stp>
        <stp>BaseType=Index,Index=1</stp>
        <stp>Close</stp>
        <stp>W</stp>
        <stp>0</stp>
        <stp>all</stp>
        <stp/>
        <stp/>
        <stp/>
        <stp>T</stp>
        <tr r="I73" s="1"/>
      </tp>
      <tp>
        <v>1333408.6918486189</v>
        <stp/>
        <stp>StudyData</stp>
        <stp>S.DE</stp>
        <stp>MA</stp>
        <stp>InputChoice=Vol,MAType=Sim,Period=21</stp>
        <stp>MA</stp>
        <stp>D</stp>
        <stp>-1</stp>
        <stp>all</stp>
        <stp/>
        <stp/>
        <stp/>
        <stp>T</stp>
        <tr r="N32" s="1"/>
      </tp>
      <tp t="s">
        <v>ALPHABET CL C CAP</v>
        <stp/>
        <stp>ContractData</stp>
        <stp>S.GOOG</stp>
        <stp>LongDescription</stp>
        <stp/>
        <stp>T</stp>
        <tr r="B43" s="1"/>
      </tp>
      <tp t="s">
        <v>GILEAD SCIENCES, INC</v>
        <stp/>
        <stp>ContractData</stp>
        <stp>S.GILD</stp>
        <stp>LongDescription</stp>
        <stp/>
        <stp>T</stp>
        <tr r="M23" s="2"/>
        <tr r="H23" s="2"/>
        <tr r="B41" s="1"/>
      </tp>
      <tp>
        <v>51.276833391985555</v>
        <stp/>
        <stp>StudyData</stp>
        <stp>S.GEV</stp>
        <stp>PCB</stp>
        <stp>BaseType=Index,Index=1</stp>
        <stp>Close</stp>
        <stp>A</stp>
        <stp>0</stp>
        <stp>all</stp>
        <stp/>
        <stp/>
        <stp/>
        <stp>T</stp>
        <tr r="L40" s="1"/>
      </tp>
      <tp>
        <v>4.0200317730854644</v>
        <stp/>
        <stp>StudyData</stp>
        <stp>S.GEV</stp>
        <stp>PCB</stp>
        <stp>BaseType=Index,Index=1</stp>
        <stp>Close</stp>
        <stp>M</stp>
        <stp>0</stp>
        <stp>all</stp>
        <stp/>
        <stp/>
        <stp/>
        <stp>T</stp>
        <tr r="J40" s="1"/>
      </tp>
      <tp>
        <v>4.0200317730854644</v>
        <stp/>
        <stp>StudyData</stp>
        <stp>S.GEV</stp>
        <stp>PCB</stp>
        <stp>BaseType=Index,Index=1</stp>
        <stp>Close</stp>
        <stp>Q</stp>
        <stp>0</stp>
        <stp>all</stp>
        <stp/>
        <stp/>
        <stp/>
        <stp>T</stp>
        <tr r="K40" s="1"/>
      </tp>
      <tp>
        <v>3.2444681139897504</v>
        <stp/>
        <stp>StudyData</stp>
        <stp>S.GEV</stp>
        <stp>PCB</stp>
        <stp>BaseType=Index,Index=1</stp>
        <stp>Close</stp>
        <stp>W</stp>
        <stp>0</stp>
        <stp>all</stp>
        <stp/>
        <stp/>
        <stp/>
        <stp>T</stp>
        <tr r="I40" s="1"/>
      </tp>
      <tp t="s">
        <v>COMCAST CORP A</v>
        <stp/>
        <stp>ContractData</stp>
        <stp>S.CMCSA</stp>
        <stp>LongDescription</stp>
        <stp/>
        <stp>T</stp>
        <tr r="R21" s="2"/>
        <tr r="B24" s="1"/>
      </tp>
      <tp>
        <v>0.32717474980754757</v>
        <stp/>
        <stp>StudyData</stp>
        <stp>S.WMT</stp>
        <stp>PCB</stp>
        <stp>BaseType=Index,Index=1</stp>
        <stp>Close</stp>
        <stp>M</stp>
        <stp>0</stp>
        <stp>all</stp>
        <stp/>
        <stp/>
        <stp/>
        <stp>T</stp>
        <tr r="J101" s="1"/>
      </tp>
      <tp>
        <v>-6.4177362893815566</v>
        <stp/>
        <stp>StudyData</stp>
        <stp>S.WMT</stp>
        <stp>PCB</stp>
        <stp>BaseType=Index,Index=1</stp>
        <stp>Close</stp>
        <stp>A</stp>
        <stp>0</stp>
        <stp>all</stp>
        <stp/>
        <stp/>
        <stp/>
        <stp>T</stp>
        <tr r="L101" s="1"/>
      </tp>
      <tp>
        <v>0.32717474980754757</v>
        <stp/>
        <stp>StudyData</stp>
        <stp>S.WMT</stp>
        <stp>PCB</stp>
        <stp>BaseType=Index,Index=1</stp>
        <stp>Close</stp>
        <stp>Q</stp>
        <stp>0</stp>
        <stp>all</stp>
        <stp/>
        <stp/>
        <stp/>
        <stp>T</stp>
        <tr r="K101" s="1"/>
      </tp>
      <tp>
        <v>-3.4450824226708638</v>
        <stp/>
        <stp>StudyData</stp>
        <stp>S.WMT</stp>
        <stp>PCB</stp>
        <stp>BaseType=Index,Index=1</stp>
        <stp>Close</stp>
        <stp>W</stp>
        <stp>0</stp>
        <stp>all</stp>
        <stp/>
        <stp/>
        <stp/>
        <stp>T</stp>
        <tr r="I101" s="1"/>
      </tp>
      <tp>
        <v>-10.077035186341876</v>
        <stp/>
        <stp>StudyData</stp>
        <stp>S.MDT</stp>
        <stp>PCB</stp>
        <stp>BaseType=Index,Index=1</stp>
        <stp>Close</stp>
        <stp>A</stp>
        <stp>0</stp>
        <stp>all</stp>
        <stp/>
        <stp/>
        <stp/>
        <stp>T</stp>
        <tr r="L63" s="1"/>
      </tp>
      <tp>
        <v>0.10429945532505411</v>
        <stp/>
        <stp>StudyData</stp>
        <stp>S.MDT</stp>
        <stp>PCB</stp>
        <stp>BaseType=Index,Index=1</stp>
        <stp>Close</stp>
        <stp>M</stp>
        <stp>0</stp>
        <stp>all</stp>
        <stp/>
        <stp/>
        <stp/>
        <stp>T</stp>
        <tr r="J63" s="1"/>
      </tp>
      <tp>
        <v>0.10429945532505411</v>
        <stp/>
        <stp>StudyData</stp>
        <stp>S.MDT</stp>
        <stp>PCB</stp>
        <stp>BaseType=Index,Index=1</stp>
        <stp>Close</stp>
        <stp>Q</stp>
        <stp>0</stp>
        <stp>all</stp>
        <stp/>
        <stp/>
        <stp/>
        <stp>T</stp>
        <tr r="K63" s="1"/>
      </tp>
      <tp>
        <v>-2.5496389891696811</v>
        <stp/>
        <stp>StudyData</stp>
        <stp>S.MDT</stp>
        <stp>PCB</stp>
        <stp>BaseType=Index,Index=1</stp>
        <stp>Close</stp>
        <stp>W</stp>
        <stp>0</stp>
        <stp>all</stp>
        <stp/>
        <stp/>
        <stp/>
        <stp>T</stp>
        <tr r="I63" s="1"/>
      </tp>
      <tp>
        <v>-0.7540500736376976</v>
        <stp/>
        <stp>StudyData</stp>
        <stp>S.LMT</stp>
        <stp>PCB</stp>
        <stp>BaseType=Index,Index=1</stp>
        <stp>Close</stp>
        <stp>M</stp>
        <stp>0</stp>
        <stp>all</stp>
        <stp/>
        <stp/>
        <stp/>
        <stp>T</stp>
        <tr r="J57" s="1"/>
      </tp>
      <tp>
        <v>4.4948001736721332</v>
        <stp/>
        <stp>StudyData</stp>
        <stp>S.LMT</stp>
        <stp>PCB</stp>
        <stp>BaseType=Index,Index=1</stp>
        <stp>Close</stp>
        <stp>A</stp>
        <stp>0</stp>
        <stp>all</stp>
        <stp/>
        <stp/>
        <stp/>
        <stp>T</stp>
        <tr r="L57" s="1"/>
      </tp>
      <tp>
        <v>-0.7540500736376976</v>
        <stp/>
        <stp>StudyData</stp>
        <stp>S.LMT</stp>
        <stp>PCB</stp>
        <stp>BaseType=Index,Index=1</stp>
        <stp>Close</stp>
        <stp>Q</stp>
        <stp>0</stp>
        <stp>all</stp>
        <stp/>
        <stp/>
        <stp/>
        <stp>T</stp>
        <tr r="K57" s="1"/>
      </tp>
      <tp>
        <v>-2.723458310878442</v>
        <stp/>
        <stp>StudyData</stp>
        <stp>S.LMT</stp>
        <stp>PCB</stp>
        <stp>BaseType=Index,Index=1</stp>
        <stp>Close</stp>
        <stp>W</stp>
        <stp>0</stp>
        <stp>all</stp>
        <stp/>
        <stp/>
        <stp/>
        <stp>T</stp>
        <tr r="I57" s="1"/>
      </tp>
      <tp>
        <v>-22.180541144544659</v>
        <stp/>
        <stp>StudyData</stp>
        <stp>S.ABT</stp>
        <stp>PCB</stp>
        <stp>BaseType=Index,Index=1</stp>
        <stp>Close</stp>
        <stp>A</stp>
        <stp>0</stp>
        <stp>all</stp>
        <stp/>
        <stp/>
        <stp/>
        <stp>T</stp>
        <tr r="L4" s="1"/>
      </tp>
      <tp>
        <v>-0.91025719347546008</v>
        <stp/>
        <stp>StudyData</stp>
        <stp>S.AMT</stp>
        <stp>PCB</stp>
        <stp>BaseType=Index,Index=1</stp>
        <stp>Close</stp>
        <stp>M</stp>
        <stp>0</stp>
        <stp>all</stp>
        <stp/>
        <stp/>
        <stp/>
        <stp>T</stp>
        <tr r="J10" s="1"/>
      </tp>
      <tp>
        <v>-1.3457452190630359</v>
        <stp/>
        <stp>StudyData</stp>
        <stp>S.ABT</stp>
        <stp>PCB</stp>
        <stp>BaseType=Index,Index=1</stp>
        <stp>Close</stp>
        <stp>M</stp>
        <stp>0</stp>
        <stp>all</stp>
        <stp/>
        <stp/>
        <stp/>
        <stp>T</stp>
        <tr r="J4" s="1"/>
      </tp>
      <tp>
        <v>-7.6151962180326809</v>
        <stp/>
        <stp>StudyData</stp>
        <stp>S.AMT</stp>
        <stp>PCB</stp>
        <stp>BaseType=Index,Index=1</stp>
        <stp>Close</stp>
        <stp>A</stp>
        <stp>0</stp>
        <stp>all</stp>
        <stp/>
        <stp/>
        <stp/>
        <stp>T</stp>
        <tr r="L10" s="1"/>
      </tp>
      <tp>
        <v>-3.7417316615658067</v>
        <stp/>
        <stp>StudyData</stp>
        <stp>S.ABT</stp>
        <stp>PCB</stp>
        <stp>BaseType=Index,Index=1</stp>
        <stp>Close</stp>
        <stp>W</stp>
        <stp>0</stp>
        <stp>all</stp>
        <stp/>
        <stp/>
        <stp/>
        <stp>T</stp>
        <tr r="I4" s="1"/>
      </tp>
      <tp>
        <v>-1.3457452190630359</v>
        <stp/>
        <stp>StudyData</stp>
        <stp>S.ABT</stp>
        <stp>PCB</stp>
        <stp>BaseType=Index,Index=1</stp>
        <stp>Close</stp>
        <stp>Q</stp>
        <stp>0</stp>
        <stp>all</stp>
        <stp/>
        <stp/>
        <stp/>
        <stp>T</stp>
        <tr r="K4" s="1"/>
      </tp>
      <tp>
        <v>-0.91025719347546008</v>
        <stp/>
        <stp>StudyData</stp>
        <stp>S.AMT</stp>
        <stp>PCB</stp>
        <stp>BaseType=Index,Index=1</stp>
        <stp>Close</stp>
        <stp>Q</stp>
        <stp>0</stp>
        <stp>all</stp>
        <stp/>
        <stp/>
        <stp/>
        <stp>T</stp>
        <tr r="K10" s="1"/>
      </tp>
      <tp>
        <v>-4.0407028338164732</v>
        <stp/>
        <stp>StudyData</stp>
        <stp>S.AMT</stp>
        <stp>PCB</stp>
        <stp>BaseType=Index,Index=1</stp>
        <stp>Close</stp>
        <stp>W</stp>
        <stp>0</stp>
        <stp>all</stp>
        <stp/>
        <stp/>
        <stp/>
        <stp>T</stp>
        <tr r="I10" s="1"/>
      </tp>
      <tp>
        <v>47.576238937280721</v>
        <stp/>
        <stp>StudyData</stp>
        <stp>S.CAT</stp>
        <stp>PCB</stp>
        <stp>BaseType=Index,Index=1</stp>
        <stp>Close</stp>
        <stp>A</stp>
        <stp>0</stp>
        <stp>all</stp>
        <stp/>
        <stp/>
        <stp/>
        <stp>T</stp>
        <tr r="L22" s="1"/>
      </tp>
      <tp>
        <v>4.27114295933597</v>
        <stp/>
        <stp>StudyData</stp>
        <stp>S.CAT</stp>
        <stp>PCB</stp>
        <stp>BaseType=Index,Index=1</stp>
        <stp>Close</stp>
        <stp>M</stp>
        <stp>0</stp>
        <stp>all</stp>
        <stp/>
        <stp/>
        <stp/>
        <stp>T</stp>
        <tr r="J22" s="1"/>
      </tp>
      <tp>
        <v>2.9017259426957853</v>
        <stp/>
        <stp>StudyData</stp>
        <stp>S.CAT</stp>
        <stp>PCB</stp>
        <stp>BaseType=Index,Index=1</stp>
        <stp>Close</stp>
        <stp>W</stp>
        <stp>0</stp>
        <stp>all</stp>
        <stp/>
        <stp/>
        <stp/>
        <stp>T</stp>
        <tr r="I22" s="1"/>
      </tp>
      <tp>
        <v>4.27114295933597</v>
        <stp/>
        <stp>StudyData</stp>
        <stp>S.CAT</stp>
        <stp>PCB</stp>
        <stp>BaseType=Index,Index=1</stp>
        <stp>Close</stp>
        <stp>Q</stp>
        <stp>0</stp>
        <stp>all</stp>
        <stp/>
        <stp/>
        <stp/>
        <stp>T</stp>
        <tr r="K22" s="1"/>
      </tp>
      <tp>
        <v>4274824.6760848099</v>
        <stp/>
        <stp>StudyData</stp>
        <stp>S.GE</stp>
        <stp>MA</stp>
        <stp>InputChoice=Vol,MAType=Sim,Period=21</stp>
        <stp>MA</stp>
        <stp>D</stp>
        <stp>-1</stp>
        <stp>all</stp>
        <stp/>
        <stp/>
        <stp/>
        <stp>T</stp>
        <tr r="N39" s="1"/>
      </tp>
      <tp>
        <v>1313880.177915476</v>
        <stp/>
        <stp>StudyData</stp>
        <stp>S.GD</stp>
        <stp>MA</stp>
        <stp>InputChoice=Vol,MAType=Sim,Period=21</stp>
        <stp>MA</stp>
        <stp>D</stp>
        <stp>-1</stp>
        <stp>all</stp>
        <stp/>
        <stp/>
        <stp/>
        <stp>T</stp>
        <tr r="N38" s="1"/>
      </tp>
      <tp>
        <v>7594978.4346840503</v>
        <stp/>
        <stp>StudyData</stp>
        <stp>S.GM</stp>
        <stp>MA</stp>
        <stp>InputChoice=Vol,MAType=Sim,Period=21</stp>
        <stp>MA</stp>
        <stp>D</stp>
        <stp>-1</stp>
        <stp>all</stp>
        <stp/>
        <stp/>
        <stp/>
        <stp>T</stp>
        <tr r="N42" s="1"/>
      </tp>
      <tp>
        <v>2149114.6232964289</v>
        <stp/>
        <stp>StudyData</stp>
        <stp>S.GS</stp>
        <stp>MA</stp>
        <stp>InputChoice=Vol,MAType=Sim,Period=21</stp>
        <stp>MA</stp>
        <stp>D</stp>
        <stp>-1</stp>
        <stp>all</stp>
        <stp/>
        <stp/>
        <stp/>
        <stp>T</stp>
        <tr r="N45" s="1"/>
      </tp>
      <tp t="s">
        <v>ALPHABET CL A CMN</v>
        <stp/>
        <stp>ContractData</stp>
        <stp>S.GOOGL</stp>
        <stp>LongDescription</stp>
        <stp/>
        <stp>T</stp>
        <tr r="B44" s="1"/>
      </tp>
      <tp>
        <v>4988575.3306145202</v>
        <stp/>
        <stp>StudyData</stp>
        <stp>S.HD</stp>
        <stp>MA</stp>
        <stp>InputChoice=Vol,MAType=Sim,Period=21</stp>
        <stp>MA</stp>
        <stp>D</stp>
        <stp>-1</stp>
        <stp>all</stp>
        <stp/>
        <stp/>
        <stp/>
        <stp>T</stp>
        <tr r="N46" s="1"/>
      </tp>
      <tp>
        <v>147.21476190480001</v>
        <stp/>
        <stp>StudyData</stp>
        <stp>S.MRK</stp>
        <stp>MA</stp>
        <stp>InputChoice=Close,MAType=Sim,Period=21</stp>
        <stp>MA</stp>
        <stp>D</stp>
        <stp/>
        <stp>all</stp>
        <stp/>
        <stp/>
        <stp/>
        <stp>T</stp>
        <tr r="P67" s="1"/>
      </tp>
      <tp>
        <v>242.24285714289999</v>
        <stp/>
        <stp>StudyData</stp>
        <stp>S.CRM</stp>
        <stp>MA</stp>
        <stp>InputChoice=Close,MAType=Sim,Period=21</stp>
        <stp>MA</stp>
        <stp>D</stp>
        <stp/>
        <stp>all</stp>
        <stp/>
        <stp/>
        <stp/>
        <stp>T</stp>
        <tr r="P28" s="1"/>
      </tp>
      <tp>
        <v>60.349047618999997</v>
        <stp/>
        <stp>StudyData</stp>
        <stp>S.USB</stp>
        <stp>MA</stp>
        <stp>InputChoice=Close,MAType=Sim,Period=21</stp>
        <stp>MA</stp>
        <stp>D</stp>
        <stp/>
        <stp>all</stp>
        <stp/>
        <stp/>
        <stp/>
        <stp>T</stp>
        <tr r="P97" s="1"/>
      </tp>
      <tp>
        <v>-1.2298198914508756</v>
        <stp/>
        <stp>StudyData</stp>
        <stp>S.LLY</stp>
        <stp>PCB</stp>
        <stp>BaseType=Index,Index=1</stp>
        <stp>Close</stp>
        <stp>M</stp>
        <stp>0</stp>
        <stp>all</stp>
        <stp/>
        <stp/>
        <stp/>
        <stp>T</stp>
        <tr r="J56" s="1"/>
      </tp>
      <tp>
        <v>6.3432835820895583</v>
        <stp/>
        <stp>StudyData</stp>
        <stp>S.LLY</stp>
        <stp>PCB</stp>
        <stp>BaseType=Index,Index=1</stp>
        <stp>Close</stp>
        <stp>A</stp>
        <stp>0</stp>
        <stp>all</stp>
        <stp/>
        <stp/>
        <stp/>
        <stp>T</stp>
        <tr r="L56" s="1"/>
      </tp>
      <tp>
        <v>-1.2298198914508756</v>
        <stp/>
        <stp>StudyData</stp>
        <stp>S.LLY</stp>
        <stp>PCB</stp>
        <stp>BaseType=Index,Index=1</stp>
        <stp>Close</stp>
        <stp>Q</stp>
        <stp>0</stp>
        <stp>all</stp>
        <stp/>
        <stp/>
        <stp/>
        <stp>T</stp>
        <tr r="K56" s="1"/>
      </tp>
      <tp>
        <v>-3.4314636743109102</v>
        <stp/>
        <stp>StudyData</stp>
        <stp>S.LLY</stp>
        <stp>PCB</stp>
        <stp>BaseType=Index,Index=1</stp>
        <stp>Close</stp>
        <stp>W</stp>
        <stp>0</stp>
        <stp>all</stp>
        <stp/>
        <stp/>
        <stp/>
        <stp>T</stp>
        <tr r="I56" s="1"/>
      </tp>
      <tp>
        <v>0.53239300283482693</v>
        <stp/>
        <stp>StudyData</stp>
        <stp>S.BNY</stp>
        <stp>PCB</stp>
        <stp>BaseType=Index,Index=1</stp>
        <stp>Close</stp>
        <stp>M</stp>
        <stp>0</stp>
        <stp>all</stp>
        <stp/>
        <stp/>
        <stp/>
        <stp>T</stp>
        <tr r="J19" s="1"/>
      </tp>
      <tp>
        <v>-2.0032051282051282</v>
        <stp/>
        <stp>StudyData</stp>
        <stp>S.BMY</stp>
        <stp>PCB</stp>
        <stp>BaseType=Index,Index=1</stp>
        <stp>Close</stp>
        <stp>M</stp>
        <stp>0</stp>
        <stp>all</stp>
        <stp/>
        <stp/>
        <stp/>
        <stp>T</stp>
        <tr r="J18" s="1"/>
      </tp>
      <tp>
        <v>25.247652683262988</v>
        <stp/>
        <stp>StudyData</stp>
        <stp>S.BNY</stp>
        <stp>PCB</stp>
        <stp>BaseType=Index,Index=1</stp>
        <stp>Close</stp>
        <stp>A</stp>
        <stp>0</stp>
        <stp>all</stp>
        <stp/>
        <stp/>
        <stp/>
        <stp>T</stp>
        <tr r="L19" s="1"/>
      </tp>
      <tp>
        <v>13.366703744901745</v>
        <stp/>
        <stp>StudyData</stp>
        <stp>S.BMY</stp>
        <stp>PCB</stp>
        <stp>BaseType=Index,Index=1</stp>
        <stp>Close</stp>
        <stp>A</stp>
        <stp>0</stp>
        <stp>all</stp>
        <stp/>
        <stp/>
        <stp/>
        <stp>T</stp>
        <tr r="L18" s="1"/>
      </tp>
      <tp>
        <v>0.53239300283482693</v>
        <stp/>
        <stp>StudyData</stp>
        <stp>S.BNY</stp>
        <stp>PCB</stp>
        <stp>BaseType=Index,Index=1</stp>
        <stp>Close</stp>
        <stp>Q</stp>
        <stp>0</stp>
        <stp>all</stp>
        <stp/>
        <stp/>
        <stp/>
        <stp>T</stp>
        <tr r="K19" s="1"/>
      </tp>
      <tp>
        <v>-2.0032051282051282</v>
        <stp/>
        <stp>StudyData</stp>
        <stp>S.BMY</stp>
        <stp>PCB</stp>
        <stp>BaseType=Index,Index=1</stp>
        <stp>Close</stp>
        <stp>Q</stp>
        <stp>0</stp>
        <stp>all</stp>
        <stp/>
        <stp/>
        <stp/>
        <stp>T</stp>
        <tr r="K18" s="1"/>
      </tp>
      <tp>
        <v>-2.7203308940502717</v>
        <stp/>
        <stp>StudyData</stp>
        <stp>S.BMY</stp>
        <stp>PCB</stp>
        <stp>BaseType=Index,Index=1</stp>
        <stp>Close</stp>
        <stp>W</stp>
        <stp>0</stp>
        <stp>all</stp>
        <stp/>
        <stp/>
        <stp/>
        <stp>T</stp>
        <tr r="I18" s="1"/>
      </tp>
      <tp>
        <v>-3.1635031635031634</v>
        <stp/>
        <stp>StudyData</stp>
        <stp>S.BNY</stp>
        <stp>PCB</stp>
        <stp>BaseType=Index,Index=1</stp>
        <stp>Close</stp>
        <stp>W</stp>
        <stp>0</stp>
        <stp>all</stp>
        <stp/>
        <stp/>
        <stp/>
        <stp>T</stp>
        <tr r="I19" s="1"/>
      </tp>
      <tp t="s">
        <v>INTUIT INC</v>
        <stp/>
        <stp>ContractData</stp>
        <stp>S.INTU</stp>
        <stp>LongDescription</stp>
        <stp/>
        <stp>T</stp>
        <tr r="R17" s="2"/>
        <tr r="B50" s="1"/>
      </tp>
      <tp t="s">
        <v>INTEL CORP</v>
        <stp/>
        <stp>ContractData</stp>
        <stp>S.INTC</stp>
        <stp>LongDescription</stp>
        <stp/>
        <stp>T</stp>
        <tr r="R5" s="2"/>
        <tr r="B49" s="1"/>
      </tp>
      <tp t="s">
        <v>INTUITIVE SURG, INC.</v>
        <stp/>
        <stp>ContractData</stp>
        <stp>S.ISRG</stp>
        <stp>LongDescription</stp>
        <stp/>
        <stp>T</stp>
        <tr r="M19" s="2"/>
        <tr r="R19" s="2"/>
        <tr r="H19" s="2"/>
        <tr r="B51" s="1"/>
      </tp>
      <tp>
        <v>97.596666666700003</v>
        <stp/>
        <stp>StudyData</stp>
        <stp>S.UPS</stp>
        <stp>MA</stp>
        <stp>InputChoice=Close,MAType=Sim,Period=21</stp>
        <stp>MA</stp>
        <stp>D</stp>
        <stp/>
        <stp>all</stp>
        <stp/>
        <stp/>
        <stp/>
        <stp>T</stp>
        <tr r="P96" s="1"/>
      </tp>
      <tp>
        <v>346.11333333329998</v>
        <stp/>
        <stp>StudyData</stp>
        <stp>S.JPM</stp>
        <stp>MA</stp>
        <stp>InputChoice=Close,MAType=Sim,Period=21</stp>
        <stp>MA</stp>
        <stp>D</stp>
        <stp/>
        <stp>all</stp>
        <stp/>
        <stp/>
        <stp/>
        <stp>T</stp>
        <tr r="P53" s="1"/>
      </tp>
      <tp>
        <v>204.98142857139999</v>
        <stp/>
        <stp>StudyData</stp>
        <stp>S.SPG</stp>
        <stp>MA</stp>
        <stp>InputChoice=Close,MAType=Sim,Period=21</stp>
        <stp>MA</stp>
        <stp>D</stp>
        <stp/>
        <stp>all</stp>
        <stp/>
        <stp/>
        <stp/>
        <stp>T</stp>
        <tr r="P87" s="1"/>
      </tp>
      <tp>
        <v>-0.5224885537301367</v>
        <stp/>
        <stp>StudyData</stp>
        <stp>S.RTX</stp>
        <stp>PCB</stp>
        <stp>BaseType=Index,Index=1</stp>
        <stp>Close</stp>
        <stp>Q</stp>
        <stp>0</stp>
        <stp>all</stp>
        <stp/>
        <stp/>
        <stp/>
        <stp>T</stp>
        <tr r="K83" s="1"/>
      </tp>
      <tp>
        <v>-2.4920802534318893</v>
        <stp/>
        <stp>StudyData</stp>
        <stp>S.RTX</stp>
        <stp>PCB</stp>
        <stp>BaseType=Index,Index=1</stp>
        <stp>Close</stp>
        <stp>W</stp>
        <stp>0</stp>
        <stp>all</stp>
        <stp/>
        <stp/>
        <stp/>
        <stp>T</stp>
        <tr r="I83" s="1"/>
      </tp>
      <tp>
        <v>0.69792802617230154</v>
        <stp/>
        <stp>StudyData</stp>
        <stp>S.RTX</stp>
        <stp>PCB</stp>
        <stp>BaseType=Index,Index=1</stp>
        <stp>Close</stp>
        <stp>A</stp>
        <stp>0</stp>
        <stp>all</stp>
        <stp/>
        <stp/>
        <stp/>
        <stp>T</stp>
        <tr r="L83" s="1"/>
      </tp>
      <tp>
        <v>-0.5224885537301367</v>
        <stp/>
        <stp>StudyData</stp>
        <stp>S.RTX</stp>
        <stp>PCB</stp>
        <stp>BaseType=Index,Index=1</stp>
        <stp>Close</stp>
        <stp>M</stp>
        <stp>0</stp>
        <stp>all</stp>
        <stp/>
        <stp/>
        <stp/>
        <stp>T</stp>
        <tr r="J83" s="1"/>
      </tp>
      <tp>
        <v>1.2144361196807159</v>
        <stp/>
        <stp>StudyData</stp>
        <stp>S.CVX</stp>
        <stp>PCB</stp>
        <stp>BaseType=Index,Index=1</stp>
        <stp>Close</stp>
        <stp>Q</stp>
        <stp>0</stp>
        <stp>all</stp>
        <stp/>
        <stp/>
        <stp/>
        <stp>T</stp>
        <tr r="K31" s="1"/>
      </tp>
      <tp>
        <v>1.0956224015651652</v>
        <stp/>
        <stp>StudyData</stp>
        <stp>S.CVX</stp>
        <stp>PCB</stp>
        <stp>BaseType=Index,Index=1</stp>
        <stp>Close</stp>
        <stp>W</stp>
        <stp>0</stp>
        <stp>all</stp>
        <stp/>
        <stp/>
        <stp/>
        <stp>T</stp>
        <tr r="I31" s="1"/>
      </tp>
      <tp>
        <v>35.614460993373143</v>
        <stp/>
        <stp>StudyData</stp>
        <stp>S.CVX</stp>
        <stp>PCB</stp>
        <stp>BaseType=Index,Index=1</stp>
        <stp>Close</stp>
        <stp>A</stp>
        <stp>0</stp>
        <stp>all</stp>
        <stp/>
        <stp/>
        <stp/>
        <stp>T</stp>
        <tr r="L31" s="1"/>
      </tp>
      <tp>
        <v>1.2144361196807159</v>
        <stp/>
        <stp>StudyData</stp>
        <stp>S.CVX</stp>
        <stp>PCB</stp>
        <stp>BaseType=Index,Index=1</stp>
        <stp>Close</stp>
        <stp>M</stp>
        <stp>0</stp>
        <stp>all</stp>
        <stp/>
        <stp/>
        <stp/>
        <stp>T</stp>
        <tr r="J31" s="1"/>
      </tp>
      <tp>
        <v>24.746520020622111</v>
        <stp/>
        <stp>StudyData</stp>
        <stp>S.FDX</stp>
        <stp>PCB</stp>
        <stp>BaseType=Index,Index=1</stp>
        <stp>Close</stp>
        <stp>A</stp>
        <stp>0</stp>
        <stp>all</stp>
        <stp/>
        <stp/>
        <stp/>
        <stp>T</stp>
        <tr r="L37" s="1"/>
      </tp>
      <tp>
        <v>1.848539057841377</v>
        <stp/>
        <stp>StudyData</stp>
        <stp>S.FDX</stp>
        <stp>PCB</stp>
        <stp>BaseType=Index,Index=1</stp>
        <stp>Close</stp>
        <stp>M</stp>
        <stp>0</stp>
        <stp>all</stp>
        <stp/>
        <stp/>
        <stp/>
        <stp>T</stp>
        <tr r="J37" s="1"/>
      </tp>
      <tp>
        <v>1.848539057841377</v>
        <stp/>
        <stp>StudyData</stp>
        <stp>S.FDX</stp>
        <stp>PCB</stp>
        <stp>BaseType=Index,Index=1</stp>
        <stp>Close</stp>
        <stp>Q</stp>
        <stp>0</stp>
        <stp>all</stp>
        <stp/>
        <stp/>
        <stp/>
        <stp>T</stp>
        <tr r="K37" s="1"/>
      </tp>
      <tp>
        <v>1.5777505684799689</v>
        <stp/>
        <stp>StudyData</stp>
        <stp>S.FDX</stp>
        <stp>PCB</stp>
        <stp>BaseType=Index,Index=1</stp>
        <stp>Close</stp>
        <stp>W</stp>
        <stp>0</stp>
        <stp>all</stp>
        <stp/>
        <stp/>
        <stp/>
        <stp>T</stp>
        <tr r="I37" s="1"/>
      </tp>
      <tp t="s">
        <v>Honeywell Aerospace Inc</v>
        <stp/>
        <stp>ContractData</stp>
        <stp>S.HONA</stp>
        <stp>LongDescription</stp>
        <stp/>
        <stp>T</stp>
        <tr r="R7" s="2"/>
        <tr r="B47" s="1"/>
      </tp>
      <tp>
        <v>15653606.90380048</v>
        <stp/>
        <stp>StudyData</stp>
        <stp>S.KO</stp>
        <stp>MA</stp>
        <stp>InputChoice=Vol,MAType=Sim,Period=21</stp>
        <stp>MA</stp>
        <stp>D</stp>
        <stp>-1</stp>
        <stp>all</stp>
        <stp/>
        <stp/>
        <stp/>
        <stp>T</stp>
        <tr r="N54" s="1"/>
      </tp>
      <tp t="s">
        <v>Oracle Corporation</v>
        <stp/>
        <stp>ContractData</stp>
        <stp>S.ORCL</stp>
        <stp>LongDescription</stp>
        <stp/>
        <stp>T</stp>
        <tr r="R22" s="2"/>
        <tr r="C11" s="2"/>
        <tr r="B75" s="1"/>
      </tp>
      <tp>
        <v>208.73095238100001</v>
        <stp/>
        <stp>StudyData</stp>
        <stp>S.CVX</stp>
        <stp>MA</stp>
        <stp>InputChoice=Close,MAType=Sim,Period=21</stp>
        <stp>MA</stp>
        <stp>D</stp>
        <stp/>
        <stp>all</stp>
        <stp/>
        <stp/>
        <stp/>
        <stp>T</stp>
        <tr r="P31" s="1"/>
      </tp>
      <tp>
        <v>90.630952381</v>
        <stp/>
        <stp>StudyData</stp>
        <stp>S.CVS</stp>
        <stp>MA</stp>
        <stp>InputChoice=Close,MAType=Sim,Period=21</stp>
        <stp>MA</stp>
        <stp>D</stp>
        <stp/>
        <stp>all</stp>
        <stp/>
        <stp/>
        <stp/>
        <stp>T</stp>
        <tr r="P30" s="1"/>
      </tp>
      <tp>
        <v>342.6138095238</v>
        <stp/>
        <stp>StudyData</stp>
        <stp>S.GOOGL</stp>
        <stp>MA</stp>
        <stp>InputChoice=Close,MAType=Sim,Period=21</stp>
        <stp>MA</stp>
        <stp>D</stp>
        <stp/>
        <stp>all</stp>
        <stp/>
        <stp/>
        <stp/>
        <stp>T</stp>
        <tr r="P44" s="1"/>
      </tp>
      <tp>
        <v>2721624.4358410998</v>
        <stp/>
        <stp>StudyData</stp>
        <stp>S.MA</stp>
        <stp>MA</stp>
        <stp>InputChoice=Vol,MAType=Sim,Period=21</stp>
        <stp>MA</stp>
        <stp>D</stp>
        <stp>-1</stp>
        <stp>all</stp>
        <stp/>
        <stp/>
        <stp/>
        <stp>T</stp>
        <tr r="N60" s="1"/>
      </tp>
      <tp t="s">
        <v>NETFLIX, INC.</v>
        <stp/>
        <stp>ContractData</stp>
        <stp>S.NFLX</stp>
        <stp>LongDescription</stp>
        <stp/>
        <stp>T</stp>
        <tr r="M18" s="2"/>
        <tr r="R20" s="2"/>
        <tr r="C18" s="2"/>
        <tr r="H18" s="2"/>
        <tr r="B72" s="1"/>
      </tp>
      <tp>
        <v>7839702.2344917599</v>
        <stp/>
        <stp>StudyData</stp>
        <stp>S.MO</stp>
        <stp>MA</stp>
        <stp>InputChoice=Vol,MAType=Sim,Period=21</stp>
        <stp>MA</stp>
        <stp>D</stp>
        <stp>-1</stp>
        <stp>all</stp>
        <stp/>
        <stp/>
        <stp/>
        <stp>T</stp>
        <tr r="N66" s="1"/>
      </tp>
      <tp t="s">
        <v>NVIDIA CORPORATION</v>
        <stp/>
        <stp>ContractData</stp>
        <stp>S.NVDA</stp>
        <stp>LongDescription</stp>
        <stp/>
        <stp>T</stp>
        <tr r="O39" s="2"/>
        <tr r="C10" s="2"/>
        <tr r="B74" s="1"/>
      </tp>
      <tp>
        <v>5364689.3429034799</v>
        <stp/>
        <stp>StudyData</stp>
        <stp>S.MS</stp>
        <stp>MA</stp>
        <stp>InputChoice=Vol,MAType=Sim,Period=21</stp>
        <stp>MA</stp>
        <stp>D</stp>
        <stp>-1</stp>
        <stp>all</stp>
        <stp/>
        <stp/>
        <stp/>
        <stp>T</stp>
        <tr r="N68" s="1"/>
      </tp>
      <tp>
        <v>25984844.0680434</v>
        <stp/>
        <stp>StudyData</stp>
        <stp>S.MU</stp>
        <stp>MA</stp>
        <stp>InputChoice=Vol,MAType=Sim,Period=21</stp>
        <stp>MA</stp>
        <stp>D</stp>
        <stp>-1</stp>
        <stp>all</stp>
        <stp/>
        <stp/>
        <stp/>
        <stp>T</stp>
        <tr r="N70" s="1"/>
      </tp>
      <tp t="s">
        <v>MONDELEZ INTL CMN A</v>
        <stp/>
        <stp>ContractData</stp>
        <stp>S.MDLZ</stp>
        <stp>LongDescription</stp>
        <stp/>
        <stp>T</stp>
        <tr r="B62" s="1"/>
      </tp>
      <tp t="s">
        <v>Meta Platforms, Inc.</v>
        <stp/>
        <stp>ContractData</stp>
        <stp>S.META</stp>
        <stp>LongDescription</stp>
        <stp/>
        <stp>T</stp>
        <tr r="B64" s="1"/>
      </tp>
      <tp t="s">
        <v>MICROSOFT CORP</v>
        <stp/>
        <stp>ContractData</stp>
        <stp>S.MSFT</stp>
        <stp>LongDescription</stp>
        <stp/>
        <stp>T</stp>
        <tr r="O36" s="2"/>
        <tr r="B69" s="1"/>
      </tp>
      <tp>
        <v>193.13142857139999</v>
        <stp/>
        <stp>StudyData</stp>
        <stp>S.RTX</stp>
        <stp>MA</stp>
        <stp>InputChoice=Close,MAType=Sim,Period=21</stp>
        <stp>MA</stp>
        <stp>D</stp>
        <stp/>
        <stp>all</stp>
        <stp/>
        <stp/>
        <stp/>
        <stp>T</stp>
        <tr r="P83" s="1"/>
      </tp>
      <tp t="s">
        <v>LAM RESEARCH CORP</v>
        <stp/>
        <stp>ContractData</stp>
        <stp>S.LRCX</stp>
        <stp>LongDescription</stp>
        <stp/>
        <stp>T</stp>
        <tr r="O34" s="2"/>
        <tr r="M5" s="2"/>
        <tr r="R10" s="2"/>
        <tr r="H5" s="2"/>
        <tr r="C6" s="2"/>
        <tr r="B59" s="1"/>
      </tp>
      <tp>
        <v>116.95238095240001</v>
        <stp/>
        <stp>StudyData</stp>
        <stp>S.DUK</stp>
        <stp>MA</stp>
        <stp>InputChoice=Close,MAType=Sim,Period=21</stp>
        <stp>MA</stp>
        <stp>D</stp>
        <stp/>
        <stp>all</stp>
        <stp/>
        <stp/>
        <stp/>
        <stp>T</stp>
        <tr r="P35" s="1"/>
      </tp>
      <tp>
        <v>-13.680257510729612</v>
        <stp/>
        <stp>StudyData</stp>
        <stp>S.WFC</stp>
        <stp>PCB</stp>
        <stp>BaseType=Index,Index=1</stp>
        <stp>Close</stp>
        <stp>A</stp>
        <stp>0</stp>
        <stp>all</stp>
        <stp/>
        <stp/>
        <stp/>
        <stp>T</stp>
        <tr r="L100" s="1"/>
      </tp>
      <tp>
        <v>0.49968769519051304</v>
        <stp/>
        <stp>StudyData</stp>
        <stp>S.WFC</stp>
        <stp>PCB</stp>
        <stp>BaseType=Index,Index=1</stp>
        <stp>Close</stp>
        <stp>M</stp>
        <stp>0</stp>
        <stp>all</stp>
        <stp/>
        <stp/>
        <stp/>
        <stp>T</stp>
        <tr r="J100" s="1"/>
      </tp>
      <tp>
        <v>0.49968769519051304</v>
        <stp/>
        <stp>StudyData</stp>
        <stp>S.WFC</stp>
        <stp>PCB</stp>
        <stp>BaseType=Index,Index=1</stp>
        <stp>Close</stp>
        <stp>Q</stp>
        <stp>0</stp>
        <stp>all</stp>
        <stp/>
        <stp/>
        <stp/>
        <stp>T</stp>
        <tr r="K100" s="1"/>
      </tp>
      <tp>
        <v>-3.0372423767626806</v>
        <stp/>
        <stp>StudyData</stp>
        <stp>S.WFC</stp>
        <stp>PCB</stp>
        <stp>BaseType=Index,Index=1</stp>
        <stp>Close</stp>
        <stp>W</stp>
        <stp>0</stp>
        <stp>all</stp>
        <stp/>
        <stp/>
        <stp/>
        <stp>T</stp>
        <tr r="I100" s="1"/>
      </tp>
      <tp>
        <v>-2.2727272727272725</v>
        <stp/>
        <stp>StudyData</stp>
        <stp>S.BAC</stp>
        <stp>PCB</stp>
        <stp>BaseType=Index,Index=1</stp>
        <stp>Close</stp>
        <stp>A</stp>
        <stp>0</stp>
        <stp>all</stp>
        <stp/>
        <stp/>
        <stp/>
        <stp>T</stp>
        <tr r="L15" s="1"/>
      </tp>
      <tp>
        <v>-1.2493110417049416</v>
        <stp/>
        <stp>StudyData</stp>
        <stp>S.BAC</stp>
        <stp>PCB</stp>
        <stp>BaseType=Index,Index=1</stp>
        <stp>Close</stp>
        <stp>M</stp>
        <stp>0</stp>
        <stp>all</stp>
        <stp/>
        <stp/>
        <stp/>
        <stp>T</stp>
        <tr r="J15" s="1"/>
      </tp>
      <tp>
        <v>-5.2028218694885409</v>
        <stp/>
        <stp>StudyData</stp>
        <stp>S.BAC</stp>
        <stp>PCB</stp>
        <stp>BaseType=Index,Index=1</stp>
        <stp>Close</stp>
        <stp>W</stp>
        <stp>0</stp>
        <stp>all</stp>
        <stp/>
        <stp/>
        <stp/>
        <stp>T</stp>
        <tr r="I15" s="1"/>
      </tp>
      <tp>
        <v>-1.2493110417049416</v>
        <stp/>
        <stp>StudyData</stp>
        <stp>S.BAC</stp>
        <stp>PCB</stp>
        <stp>BaseType=Index,Index=1</stp>
        <stp>Close</stp>
        <stp>Q</stp>
        <stp>0</stp>
        <stp>all</stp>
        <stp/>
        <stp/>
        <stp/>
        <stp>T</stp>
        <tr r="K15" s="1"/>
      </tp>
      <tp>
        <v>7954043.5264473399</v>
        <stp/>
        <stp>StudyData</stp>
        <stp>S.PG</stp>
        <stp>MA</stp>
        <stp>InputChoice=Vol,MAType=Sim,Period=21</stp>
        <stp>MA</stp>
        <stp>D</stp>
        <stp>-1</stp>
        <stp>all</stp>
        <stp/>
        <stp/>
        <stp/>
        <stp>T</stp>
        <tr r="N79" s="1"/>
      </tp>
      <tp t="s">
        <v>Starbucks Corp</v>
        <stp/>
        <stp>ContractData</stp>
        <stp>S.SBUX</stp>
        <stp>LongDescription</stp>
        <stp/>
        <stp>T</stp>
        <tr r="B84" s="1"/>
      </tp>
      <tp t="s">
        <v>Charles Schwab Corp</v>
        <stp/>
        <stp>ContractData</stp>
        <stp>S.SCHW</stp>
        <stp>LongDescription</stp>
        <stp/>
        <stp>T</stp>
        <tr r="B85" s="1"/>
      </tp>
      <tp>
        <v>4380417.9445851399</v>
        <stp/>
        <stp>StudyData</stp>
        <stp>S.PM</stp>
        <stp>MA</stp>
        <stp>InputChoice=Vol,MAType=Sim,Period=21</stp>
        <stp>MA</stp>
        <stp>D</stp>
        <stp>-1</stp>
        <stp>all</stp>
        <stp/>
        <stp/>
        <stp/>
        <stp>T</stp>
        <tr r="N81" s="1"/>
      </tp>
      <tp>
        <v>-3.0675880667453232</v>
        <stp/>
        <stp>StudyData</stp>
        <stp>S.USB</stp>
        <stp>PCB</stp>
        <stp>BaseType=Index,Index=1</stp>
        <stp>Close</stp>
        <stp>W</stp>
        <stp>0</stp>
        <stp>all</stp>
        <stp/>
        <stp/>
        <stp/>
        <stp>T</stp>
        <tr r="I97" s="1"/>
      </tp>
      <tp>
        <v>-0.43282548476454297</v>
        <stp/>
        <stp>StudyData</stp>
        <stp>S.USB</stp>
        <stp>PCB</stp>
        <stp>BaseType=Index,Index=1</stp>
        <stp>Close</stp>
        <stp>Q</stp>
        <stp>0</stp>
        <stp>all</stp>
        <stp/>
        <stp/>
        <stp/>
        <stp>T</stp>
        <tr r="K97" s="1"/>
      </tp>
      <tp>
        <v>7.7773613193403275</v>
        <stp/>
        <stp>StudyData</stp>
        <stp>S.USB</stp>
        <stp>PCB</stp>
        <stp>BaseType=Index,Index=1</stp>
        <stp>Close</stp>
        <stp>A</stp>
        <stp>0</stp>
        <stp>all</stp>
        <stp/>
        <stp/>
        <stp/>
        <stp>T</stp>
        <tr r="L97" s="1"/>
      </tp>
      <tp>
        <v>-0.43282548476454297</v>
        <stp/>
        <stp>StudyData</stp>
        <stp>S.USB</stp>
        <stp>PCB</stp>
        <stp>BaseType=Index,Index=1</stp>
        <stp>Close</stp>
        <stp>M</stp>
        <stp>0</stp>
        <stp>all</stp>
        <stp/>
        <stp/>
        <stp/>
        <stp>T</stp>
        <tr r="J97" s="1"/>
      </tp>
      <tp t="s">
        <v>QUALCOMM Inc</v>
        <stp/>
        <stp>ContractData</stp>
        <stp>S.QCOM</stp>
        <stp>LongDescription</stp>
        <stp/>
        <stp>T</stp>
        <tr r="C17" s="2"/>
        <tr r="B82" s="1"/>
      </tp>
      <tp>
        <v>213.44190476189999</v>
        <stp/>
        <stp>StudyData</stp>
        <stp>S.DHR</stp>
        <stp>MA</stp>
        <stp>InputChoice=Close,MAType=Sim,Period=21</stp>
        <stp>MA</stp>
        <stp>D</stp>
        <stp/>
        <stp>all</stp>
        <stp/>
        <stp/>
        <stp/>
        <stp>T</stp>
        <tr r="P33" s="1"/>
      </tp>
      <tp t="s">
        <v>PALO ALTO NTWKS CM</v>
        <stp/>
        <stp>ContractData</stp>
        <stp>S.PANW</stp>
        <stp>LongDescription</stp>
        <stp/>
        <stp>T</stp>
        <tr r="R8" s="2"/>
        <tr r="C7" s="2"/>
        <tr r="B76" s="1"/>
      </tp>
      <tp t="s">
        <v>PALANTIR TECH CL A</v>
        <stp/>
        <stp>ContractData</stp>
        <stp>S.PLTR</stp>
        <stp>LongDescription</stp>
        <stp/>
        <stp>T</stp>
        <tr r="B80" s="1"/>
      </tp>
      <tp>
        <v>6446207.5381621001</v>
        <stp/>
        <stp>StudyData</stp>
        <stp>S.SO</stp>
        <stp>MA</stp>
        <stp>InputChoice=Vol,MAType=Sim,Period=21</stp>
        <stp>MA</stp>
        <stp>D</stp>
        <stp>-1</stp>
        <stp>all</stp>
        <stp/>
        <stp/>
        <stp/>
        <stp>T</stp>
        <tr r="N86" s="1"/>
      </tp>
      <tp>
        <v>105.0828571429</v>
        <stp/>
        <stp>StudyData</stp>
        <stp>S.DIS</stp>
        <stp>MA</stp>
        <stp>InputChoice=Close,MAType=Sim,Period=21</stp>
        <stp>MA</stp>
        <stp>D</stp>
        <stp/>
        <stp>all</stp>
        <stp/>
        <stp/>
        <stp/>
        <stp>T</stp>
        <tr r="P34" s="1"/>
      </tp>
      <tp>
        <v>0.85965142183200105</v>
        <stp/>
        <stp>ContractData</stp>
        <stp>S.OEF</stp>
        <stp>PercentNetLastTrade</stp>
        <stp/>
        <stp>T</stp>
        <tr r="Y12" s="2"/>
      </tp>
      <tp>
        <v>468.10095238100001</v>
        <stp/>
        <stp>StudyData</stp>
        <stp>S.LIN</stp>
        <stp>MA</stp>
        <stp>InputChoice=Close,MAType=Sim,Period=21</stp>
        <stp>MA</stp>
        <stp>D</stp>
        <stp/>
        <stp>all</stp>
        <stp/>
        <stp/>
        <stp/>
        <stp>T</stp>
        <tr r="P55" s="1"/>
      </tp>
      <tp>
        <v>-1.8894639195390959</v>
        <stp/>
        <stp>StudyData</stp>
        <stp>S.SPG</stp>
        <stp>PCB</stp>
        <stp>BaseType=Index,Index=1</stp>
        <stp>Close</stp>
        <stp>W</stp>
        <stp>0</stp>
        <stp>all</stp>
        <stp/>
        <stp/>
        <stp/>
        <stp>T</stp>
        <tr r="I87" s="1"/>
      </tp>
      <tp>
        <v>9.4640366606906834E-2</v>
        <stp/>
        <stp>StudyData</stp>
        <stp>S.SPG</stp>
        <stp>PCB</stp>
        <stp>BaseType=Index,Index=1</stp>
        <stp>Close</stp>
        <stp>Q</stp>
        <stp>0</stp>
        <stp>all</stp>
        <stp/>
        <stp/>
        <stp/>
        <stp>T</stp>
        <tr r="K87" s="1"/>
      </tp>
      <tp>
        <v>8.5570741721138788</v>
        <stp/>
        <stp>StudyData</stp>
        <stp>S.SPG</stp>
        <stp>PCB</stp>
        <stp>BaseType=Index,Index=1</stp>
        <stp>Close</stp>
        <stp>A</stp>
        <stp>0</stp>
        <stp>all</stp>
        <stp/>
        <stp/>
        <stp/>
        <stp>T</stp>
        <tr r="L87" s="1"/>
      </tp>
      <tp>
        <v>9.4640366606906834E-2</v>
        <stp/>
        <stp>StudyData</stp>
        <stp>S.SPG</stp>
        <stp>PCB</stp>
        <stp>BaseType=Index,Index=1</stp>
        <stp>Close</stp>
        <stp>M</stp>
        <stp>0</stp>
        <stp>all</stp>
        <stp/>
        <stp/>
        <stp/>
        <stp>T</stp>
        <tr r="J87" s="1"/>
      </tp>
      <tp>
        <v>154.07952380949999</v>
        <stp/>
        <stp>StudyData</stp>
        <stp>S.BNY</stp>
        <stp>MA</stp>
        <stp>InputChoice=Close,MAType=Sim,Period=21</stp>
        <stp>MA</stp>
        <stp>D</stp>
        <stp/>
        <stp>all</stp>
        <stp/>
        <stp/>
        <stp/>
        <stp>T</stp>
        <tr r="P19" s="1"/>
      </tp>
      <tp>
        <v>279.6423809524</v>
        <stp/>
        <stp>StudyData</stp>
        <stp>S.UNP</stp>
        <stp>MA</stp>
        <stp>InputChoice=Close,MAType=Sim,Period=21</stp>
        <stp>MA</stp>
        <stp>D</stp>
        <stp/>
        <stp>all</stp>
        <stp/>
        <stp/>
        <stp/>
        <stp>T</stp>
        <tr r="P95" s="1"/>
      </tp>
      <tp>
        <v>268.16571428570001</v>
        <stp/>
        <stp>StudyData</stp>
        <stp>S.JNJ</stp>
        <stp>MA</stp>
        <stp>InputChoice=Close,MAType=Sim,Period=21</stp>
        <stp>MA</stp>
        <stp>D</stp>
        <stp/>
        <stp>all</stp>
        <stp/>
        <stp/>
        <stp/>
        <stp>T</stp>
        <tr r="P52" s="1"/>
      </tp>
      <tp>
        <v>379.83571428570002</v>
        <stp/>
        <stp>StudyData</stp>
        <stp>S.UNH</stp>
        <stp>MA</stp>
        <stp>InputChoice=Close,MAType=Sim,Period=21</stp>
        <stp>MA</stp>
        <stp>D</stp>
        <stp/>
        <stp>all</stp>
        <stp/>
        <stp/>
        <stp/>
        <stp>T</stp>
        <tr r="P94" s="1"/>
      </tp>
      <tp>
        <v>0.85461231677630167</v>
        <stp/>
        <stp>StudyData</stp>
        <stp>S.COF</stp>
        <stp>PCB</stp>
        <stp>BaseType=Index,Index=1</stp>
        <stp>Close</stp>
        <stp>M</stp>
        <stp>0</stp>
        <stp>all</stp>
        <stp/>
        <stp/>
        <stp/>
        <stp>T</stp>
        <tr r="J25" s="1"/>
      </tp>
      <tp>
        <v>-19.656709027892397</v>
        <stp/>
        <stp>StudyData</stp>
        <stp>S.COF</stp>
        <stp>PCB</stp>
        <stp>BaseType=Index,Index=1</stp>
        <stp>Close</stp>
        <stp>A</stp>
        <stp>0</stp>
        <stp>all</stp>
        <stp/>
        <stp/>
        <stp/>
        <stp>T</stp>
        <tr r="L25" s="1"/>
      </tp>
      <tp>
        <v>0.85461231677630167</v>
        <stp/>
        <stp>StudyData</stp>
        <stp>S.COF</stp>
        <stp>PCB</stp>
        <stp>BaseType=Index,Index=1</stp>
        <stp>Close</stp>
        <stp>Q</stp>
        <stp>0</stp>
        <stp>all</stp>
        <stp/>
        <stp/>
        <stp/>
        <stp>T</stp>
        <tr r="K25" s="1"/>
      </tp>
      <tp>
        <v>-2.7372627372627463</v>
        <stp/>
        <stp>StudyData</stp>
        <stp>S.COF</stp>
        <stp>PCB</stp>
        <stp>BaseType=Index,Index=1</stp>
        <stp>Close</stp>
        <stp>W</stp>
        <stp>0</stp>
        <stp>all</stp>
        <stp/>
        <stp/>
        <stp/>
        <stp>T</stp>
        <tr r="I25" s="1"/>
      </tp>
      <tp>
        <v>131.39809523810001</v>
        <stp/>
        <stp>StudyData</stp>
        <stp>S.COP</stp>
        <stp>MA</stp>
        <stp>InputChoice=Close,MAType=Sim,Period=21</stp>
        <stp>MA</stp>
        <stp>D</stp>
        <stp/>
        <stp>all</stp>
        <stp/>
        <stp/>
        <stp/>
        <stp>T</stp>
        <tr r="P26" s="1"/>
      </tp>
      <tp>
        <v>192.919047619</v>
        <stp/>
        <stp>StudyData</stp>
        <stp>S.LOW</stp>
        <stp>MA</stp>
        <stp>InputChoice=Close,MAType=Sim,Period=21</stp>
        <stp>MA</stp>
        <stp>D</stp>
        <stp/>
        <stp>all</stp>
        <stp/>
        <stp/>
        <stp/>
        <stp>T</stp>
        <tr r="P58" s="1"/>
      </tp>
      <tp>
        <v>136.68</v>
        <stp/>
        <stp>StudyData</stp>
        <stp>S.NOW</stp>
        <stp>MA</stp>
        <stp>InputChoice=Close,MAType=Sim,Period=21</stp>
        <stp>MA</stp>
        <stp>D</stp>
        <stp/>
        <stp>all</stp>
        <stp/>
        <stp/>
        <stp/>
        <stp>T</stp>
        <tr r="P73" s="1"/>
      </tp>
      <tp>
        <v>162.7495238095</v>
        <stp/>
        <stp>StudyData</stp>
        <stp>S.XOM</stp>
        <stp>MA</stp>
        <stp>InputChoice=Close,MAType=Sim,Period=21</stp>
        <stp>MA</stp>
        <stp>D</stp>
        <stp/>
        <stp>all</stp>
        <stp/>
        <stp/>
        <stp/>
        <stp>T</stp>
        <tr r="P102" s="1"/>
      </tp>
      <tp>
        <v>46299.711087962962</v>
        <stp/>
        <stp>SystemInfo</stp>
        <stp>Linetime</stp>
        <tr r="X2" s="2"/>
      </tp>
      <tp>
        <v>203.5757142857</v>
        <stp/>
        <stp>StudyData</stp>
        <stp>S.COF</stp>
        <stp>MA</stp>
        <stp>InputChoice=Close,MAType=Sim,Period=21</stp>
        <stp>MA</stp>
        <stp>D</stp>
        <stp/>
        <stp>all</stp>
        <stp/>
        <stp/>
        <stp/>
        <stp>T</stp>
        <tr r="P25" s="1"/>
      </tp>
      <tp>
        <v>11.646586345381518</v>
        <stp/>
        <stp>StudyData</stp>
        <stp>S.PFE</stp>
        <stp>PCB</stp>
        <stp>BaseType=Index,Index=1</stp>
        <stp>Close</stp>
        <stp>A</stp>
        <stp>0</stp>
        <stp>all</stp>
        <stp/>
        <stp/>
        <stp/>
        <stp>T</stp>
        <tr r="L78" s="1"/>
      </tp>
      <tp>
        <v>-2.5245441795231378</v>
        <stp/>
        <stp>StudyData</stp>
        <stp>S.PFE</stp>
        <stp>PCB</stp>
        <stp>BaseType=Index,Index=1</stp>
        <stp>Close</stp>
        <stp>M</stp>
        <stp>0</stp>
        <stp>all</stp>
        <stp/>
        <stp/>
        <stp/>
        <stp>T</stp>
        <tr r="J78" s="1"/>
      </tp>
      <tp>
        <v>-2.5245441795231378</v>
        <stp/>
        <stp>StudyData</stp>
        <stp>S.PFE</stp>
        <stp>PCB</stp>
        <stp>BaseType=Index,Index=1</stp>
        <stp>Close</stp>
        <stp>Q</stp>
        <stp>0</stp>
        <stp>all</stp>
        <stp/>
        <stp/>
        <stp/>
        <stp>T</stp>
        <tr r="K78" s="1"/>
      </tp>
      <tp>
        <v>-3.034530868503666</v>
        <stp/>
        <stp>StudyData</stp>
        <stp>S.PFE</stp>
        <stp>PCB</stp>
        <stp>BaseType=Index,Index=1</stp>
        <stp>Close</stp>
        <stp>W</stp>
        <stp>0</stp>
        <stp>all</stp>
        <stp/>
        <stp/>
        <stp/>
        <stp>T</stp>
        <tr r="I78" s="1"/>
      </tp>
      <tp>
        <v>-4.2974588938714531</v>
        <stp/>
        <stp>StudyData</stp>
        <stp>S.NEE</stp>
        <stp>PCB</stp>
        <stp>BaseType=Index,Index=1</stp>
        <stp>Close</stp>
        <stp>A</stp>
        <stp>0</stp>
        <stp>all</stp>
        <stp/>
        <stp/>
        <stp/>
        <stp>T</stp>
        <tr r="L71" s="1"/>
      </tp>
      <tp>
        <v>1.4391338790599466</v>
        <stp/>
        <stp>StudyData</stp>
        <stp>S.NEE</stp>
        <stp>PCB</stp>
        <stp>BaseType=Index,Index=1</stp>
        <stp>Close</stp>
        <stp>M</stp>
        <stp>0</stp>
        <stp>all</stp>
        <stp/>
        <stp/>
        <stp/>
        <stp>T</stp>
        <tr r="J71" s="1"/>
      </tp>
      <tp>
        <v>1.4391338790599466</v>
        <stp/>
        <stp>StudyData</stp>
        <stp>S.NEE</stp>
        <stp>PCB</stp>
        <stp>BaseType=Index,Index=1</stp>
        <stp>Close</stp>
        <stp>Q</stp>
        <stp>0</stp>
        <stp>all</stp>
        <stp/>
        <stp/>
        <stp/>
        <stp>T</stp>
        <tr r="K71" s="1"/>
      </tp>
      <tp>
        <v>0.98580441640378558</v>
        <stp/>
        <stp>StudyData</stp>
        <stp>S.NEE</stp>
        <stp>PCB</stp>
        <stp>BaseType=Index,Index=1</stp>
        <stp>Close</stp>
        <stp>W</stp>
        <stp>0</stp>
        <stp>all</stp>
        <stp/>
        <stp/>
        <stp/>
        <stp>T</stp>
        <tr r="I71" s="1"/>
      </tp>
      <tp t="s">
        <v>Uber Technologies, Inc.</v>
        <stp/>
        <stp>ContractData</stp>
        <stp>S.UBER</stp>
        <stp>LongDescription</stp>
        <stp/>
        <stp>T</stp>
        <tr r="B93" s="1"/>
      </tp>
      <tp>
        <v>21216272.769138001</v>
        <stp/>
        <stp>StudyData</stp>
        <stp>S.VZ</stp>
        <stp>MA</stp>
        <stp>InputChoice=Vol,MAType=Sim,Period=21</stp>
        <stp>MA</stp>
        <stp>D</stp>
        <stp>-1</stp>
        <stp>all</stp>
        <stp/>
        <stp/>
        <stp/>
        <stp>T</stp>
        <tr r="N99" s="1"/>
      </tp>
      <tp>
        <v>1151.6152380952001</v>
        <stp/>
        <stp>StudyData</stp>
        <stp>S.LLY</stp>
        <stp>MA</stp>
        <stp>InputChoice=Close,MAType=Sim,Period=21</stp>
        <stp>MA</stp>
        <stp>D</stp>
        <stp/>
        <stp>all</stp>
        <stp/>
        <stp/>
        <stp/>
        <stp>T</stp>
        <tr r="P56" s="1"/>
      </tp>
      <tp>
        <v>1073.4371428571001</v>
        <stp/>
        <stp>StudyData</stp>
        <stp>S.BLK</stp>
        <stp>MA</stp>
        <stp>InputChoice=Close,MAType=Sim,Period=21</stp>
        <stp>MA</stp>
        <stp>D</stp>
        <stp/>
        <stp>all</stp>
        <stp/>
        <stp/>
        <stp/>
        <stp>T</stp>
        <tr r="P17" s="1"/>
      </tp>
      <tp>
        <v>-24.127212642737945</v>
        <stp/>
        <stp>StudyData</stp>
        <stp>S.MCD</stp>
        <stp>PCB</stp>
        <stp>BaseType=Index,Index=1</stp>
        <stp>Close</stp>
        <stp>A</stp>
        <stp>0</stp>
        <stp>all</stp>
        <stp/>
        <stp/>
        <stp/>
        <stp>T</stp>
        <tr r="L61" s="1"/>
      </tp>
      <tp>
        <v>0.4113622585953135</v>
        <stp/>
        <stp>StudyData</stp>
        <stp>S.MCD</stp>
        <stp>PCB</stp>
        <stp>BaseType=Index,Index=1</stp>
        <stp>Close</stp>
        <stp>M</stp>
        <stp>0</stp>
        <stp>all</stp>
        <stp/>
        <stp/>
        <stp/>
        <stp>T</stp>
        <tr r="J61" s="1"/>
      </tp>
      <tp>
        <v>-1.949260042283292</v>
        <stp/>
        <stp>StudyData</stp>
        <stp>S.MCD</stp>
        <stp>PCB</stp>
        <stp>BaseType=Index,Index=1</stp>
        <stp>Close</stp>
        <stp>W</stp>
        <stp>0</stp>
        <stp>all</stp>
        <stp/>
        <stp/>
        <stp/>
        <stp>T</stp>
        <tr r="I61" s="1"/>
      </tp>
      <tp>
        <v>0.4113622585953135</v>
        <stp/>
        <stp>StudyData</stp>
        <stp>S.MCD</stp>
        <stp>PCB</stp>
        <stp>BaseType=Index,Index=1</stp>
        <stp>Close</stp>
        <stp>Q</stp>
        <stp>0</stp>
        <stp>all</stp>
        <stp/>
        <stp/>
        <stp/>
        <stp>T</stp>
        <tr r="K61" s="1"/>
      </tp>
      <tp>
        <v>3.6207009284686769</v>
        <stp/>
        <stp>StudyData</stp>
        <stp>S.AMD</stp>
        <stp>PCB</stp>
        <stp>BaseType=Index,Index=1</stp>
        <stp>Close</stp>
        <stp>M</stp>
        <stp>0</stp>
        <stp>all</stp>
        <stp/>
        <stp/>
        <stp/>
        <stp>T</stp>
        <tr r="J8" s="1"/>
      </tp>
      <tp>
        <v>195.99831901382143</v>
        <stp/>
        <stp>StudyData</stp>
        <stp>S.AMD</stp>
        <stp>PCB</stp>
        <stp>BaseType=Index,Index=1</stp>
        <stp>Close</stp>
        <stp>A</stp>
        <stp>0</stp>
        <stp>all</stp>
        <stp/>
        <stp/>
        <stp/>
        <stp>T</stp>
        <tr r="L8" s="1"/>
      </tp>
      <tp>
        <v>3.6207009284686769</v>
        <stp/>
        <stp>StudyData</stp>
        <stp>S.AMD</stp>
        <stp>PCB</stp>
        <stp>BaseType=Index,Index=1</stp>
        <stp>Close</stp>
        <stp>Q</stp>
        <stp>0</stp>
        <stp>all</stp>
        <stp/>
        <stp/>
        <stp/>
        <stp>T</stp>
        <tr r="K8" s="1"/>
      </tp>
      <tp>
        <v>0.5201148058290872</v>
        <stp/>
        <stp>StudyData</stp>
        <stp>S.AMD</stp>
        <stp>PCB</stp>
        <stp>BaseType=Index,Index=1</stp>
        <stp>Close</stp>
        <stp>W</stp>
        <stp>0</stp>
        <stp>all</stp>
        <stp/>
        <stp/>
        <stp/>
        <stp>T</stp>
        <tr r="I8" s="1"/>
      </tp>
      <tp t="s">
        <v>T-MOBILE US CMN</v>
        <stp/>
        <stp>ContractData</stp>
        <stp>S.TMUS</stp>
        <stp>LongDescription</stp>
        <stp/>
        <stp>T</stp>
        <tr r="B90" s="1"/>
      </tp>
      <tp t="s">
        <v>TESLA, INC.</v>
        <stp/>
        <stp>ContractData</stp>
        <stp>S.TSLA</stp>
        <stp>LongDescription</stp>
        <stp/>
        <stp>T</stp>
        <tr r="M8" s="2"/>
        <tr r="C35" s="2"/>
        <tr r="I32" s="2"/>
        <tr r="H8" s="2"/>
        <tr r="B91" s="1"/>
      </tp>
      <tp>
        <v>63.374285714300001</v>
        <stp/>
        <stp>StudyData</stp>
        <stp>S.BMY</stp>
        <stp>MA</stp>
        <stp>InputChoice=Close,MAType=Sim,Period=21</stp>
        <stp>MA</stp>
        <stp>D</stp>
        <stp/>
        <stp>all</stp>
        <stp/>
        <stp/>
        <stp/>
        <stp>T</stp>
        <tr r="P18" s="1"/>
      </tp>
      <tp>
        <v>152.91952380949999</v>
        <stp/>
        <stp>StudyData</stp>
        <stp>S.EMR</stp>
        <stp>MA</stp>
        <stp>InputChoice=Close,MAType=Sim,Period=21</stp>
        <stp>MA</stp>
        <stp>D</stp>
        <stp/>
        <stp>all</stp>
        <stp/>
        <stp/>
        <stp/>
        <stp>T</stp>
        <tr r="P36" s="1"/>
      </tp>
      <tp>
        <v>524.80285714290005</v>
        <stp/>
        <stp>StudyData</stp>
        <stp>S.LMT</stp>
        <stp>MA</stp>
        <stp>InputChoice=Close,MAType=Sim,Period=21</stp>
        <stp>MA</stp>
        <stp>D</stp>
        <stp/>
        <stp>all</stp>
        <stp/>
        <stp/>
        <stp/>
        <stp>T</stp>
        <tr r="P57" s="1"/>
      </tp>
      <tp>
        <v>172.16238095240001</v>
        <stp/>
        <stp>StudyData</stp>
        <stp>S.AMT</stp>
        <stp>MA</stp>
        <stp>InputChoice=Close,MAType=Sim,Period=21</stp>
        <stp>MA</stp>
        <stp>D</stp>
        <stp/>
        <stp>all</stp>
        <stp/>
        <stp/>
        <stp/>
        <stp>T</stp>
        <tr r="P10" s="1"/>
      </tp>
      <tp>
        <v>107.1495238095</v>
        <stp/>
        <stp>StudyData</stp>
        <stp>S.WMT</stp>
        <stp>MA</stp>
        <stp>InputChoice=Close,MAType=Sim,Period=21</stp>
        <stp>MA</stp>
        <stp>D</stp>
        <stp/>
        <stp>all</stp>
        <stp/>
        <stp/>
        <stp/>
        <stp>T</stp>
        <tr r="P101" s="1"/>
      </tp>
      <tp>
        <v>644.93666666670003</v>
        <stp/>
        <stp>StudyData</stp>
        <stp>S.TMO</stp>
        <stp>MA</stp>
        <stp>InputChoice=Close,MAType=Sim,Period=21</stp>
        <stp>MA</stp>
        <stp>D</stp>
        <stp/>
        <stp>all</stp>
        <stp/>
        <stp/>
        <stp/>
        <stp>T</stp>
        <tr r="P89" s="1"/>
      </tp>
      <tp>
        <v>165.9633333333</v>
        <stp/>
        <stp>StudyData</stp>
        <stp>S.MMM</stp>
        <stp>MA</stp>
        <stp>InputChoice=Close,MAType=Sim,Period=21</stp>
        <stp>MA</stp>
        <stp>D</stp>
        <stp/>
        <stp>all</stp>
        <stp/>
        <stp/>
        <stp/>
        <stp>T</stp>
        <tr r="P65" s="1"/>
      </tp>
      <tp>
        <v>561.23523809519997</v>
        <stp/>
        <stp>StudyData</stp>
        <stp>S.AMD</stp>
        <stp>MA</stp>
        <stp>InputChoice=Close,MAType=Sim,Period=21</stp>
        <stp>MA</stp>
        <stp>D</stp>
        <stp/>
        <stp>all</stp>
        <stp/>
        <stp/>
        <stp/>
        <stp>T</stp>
        <tr r="P8" s="1"/>
      </tp>
      <tp>
        <v>-3.0111574136308574</v>
        <stp/>
        <stp>StudyData</stp>
        <stp>S.MRK</stp>
        <stp>PCB</stp>
        <stp>BaseType=Index,Index=1</stp>
        <stp>Close</stp>
        <stp>W</stp>
        <stp>0</stp>
        <stp>all</stp>
        <stp/>
        <stp/>
        <stp/>
        <stp>T</stp>
        <tr r="I67" s="1"/>
      </tp>
      <tp>
        <v>-0.69506572156079482</v>
        <stp/>
        <stp>StudyData</stp>
        <stp>S.MRK</stp>
        <stp>PCB</stp>
        <stp>BaseType=Index,Index=1</stp>
        <stp>Close</stp>
        <stp>Q</stp>
        <stp>0</stp>
        <stp>all</stp>
        <stp/>
        <stp/>
        <stp/>
        <stp>T</stp>
        <tr r="K67" s="1"/>
      </tp>
      <tp>
        <v>37.089112673380207</v>
        <stp/>
        <stp>StudyData</stp>
        <stp>S.MRK</stp>
        <stp>PCB</stp>
        <stp>BaseType=Index,Index=1</stp>
        <stp>Close</stp>
        <stp>A</stp>
        <stp>0</stp>
        <stp>all</stp>
        <stp/>
        <stp/>
        <stp/>
        <stp>T</stp>
        <tr r="L67" s="1"/>
      </tp>
      <tp>
        <v>-0.69506572156079482</v>
        <stp/>
        <stp>StudyData</stp>
        <stp>S.MRK</stp>
        <stp>PCB</stp>
        <stp>BaseType=Index,Index=1</stp>
        <stp>Close</stp>
        <stp>M</stp>
        <stp>0</stp>
        <stp>all</stp>
        <stp/>
        <stp/>
        <stp/>
        <stp>T</stp>
        <tr r="J67" s="1"/>
      </tp>
      <tp>
        <v>0.12661935764300386</v>
        <stp/>
        <stp>StudyData</stp>
        <stp>S.BLK</stp>
        <stp>PCB</stp>
        <stp>BaseType=Index,Index=1</stp>
        <stp>Close</stp>
        <stp>M</stp>
        <stp>0</stp>
        <stp>all</stp>
        <stp/>
        <stp/>
        <stp/>
        <stp>T</stp>
        <tr r="J17" s="1"/>
      </tp>
      <tp>
        <v>-1.0006166264924985</v>
        <stp/>
        <stp>StudyData</stp>
        <stp>S.BLK</stp>
        <stp>PCB</stp>
        <stp>BaseType=Index,Index=1</stp>
        <stp>Close</stp>
        <stp>A</stp>
        <stp>0</stp>
        <stp>all</stp>
        <stp/>
        <stp/>
        <stp/>
        <stp>T</stp>
        <tr r="L17" s="1"/>
      </tp>
      <tp>
        <v>0.12661935764300386</v>
        <stp/>
        <stp>StudyData</stp>
        <stp>S.BLK</stp>
        <stp>PCB</stp>
        <stp>BaseType=Index,Index=1</stp>
        <stp>Close</stp>
        <stp>Q</stp>
        <stp>0</stp>
        <stp>all</stp>
        <stp/>
        <stp/>
        <stp/>
        <stp>T</stp>
        <tr r="K17" s="1"/>
      </tp>
      <tp>
        <v>-2.4560208411963287</v>
        <stp/>
        <stp>StudyData</stp>
        <stp>S.BLK</stp>
        <stp>PCB</stp>
        <stp>BaseType=Index,Index=1</stp>
        <stp>Close</stp>
        <stp>W</stp>
        <stp>0</stp>
        <stp>all</stp>
        <stp/>
        <stp/>
        <stp/>
        <stp>T</stp>
        <tr r="I17" s="1"/>
      </tp>
      <tp>
        <v>0.10525392509428148</v>
        <stp/>
        <stp>StudyData</stp>
        <stp>S.DUK</stp>
        <stp>PCB</stp>
        <stp>BaseType=Index,Index=1</stp>
        <stp>Close</stp>
        <stp>Q</stp>
        <stp>0</stp>
        <stp>all</stp>
        <stp/>
        <stp/>
        <stp/>
        <stp>T</stp>
        <tr r="K35" s="1"/>
      </tp>
      <tp>
        <v>0.68813409792676383</v>
        <stp/>
        <stp>StudyData</stp>
        <stp>S.DUK</stp>
        <stp>PCB</stp>
        <stp>BaseType=Index,Index=1</stp>
        <stp>Close</stp>
        <stp>W</stp>
        <stp>0</stp>
        <stp>all</stp>
        <stp/>
        <stp/>
        <stp/>
        <stp>T</stp>
        <tr r="I35" s="1"/>
      </tp>
      <tp>
        <v>-2.6277621363365005</v>
        <stp/>
        <stp>StudyData</stp>
        <stp>S.DUK</stp>
        <stp>PCB</stp>
        <stp>BaseType=Index,Index=1</stp>
        <stp>Close</stp>
        <stp>A</stp>
        <stp>0</stp>
        <stp>all</stp>
        <stp/>
        <stp/>
        <stp/>
        <stp>T</stp>
        <tr r="L35" s="1"/>
      </tp>
      <tp>
        <v>0.10525392509428148</v>
        <stp/>
        <stp>StudyData</stp>
        <stp>S.DUK</stp>
        <stp>PCB</stp>
        <stp>BaseType=Index,Index=1</stp>
        <stp>Close</stp>
        <stp>M</stp>
        <stp>0</stp>
        <stp>all</stp>
        <stp/>
        <stp/>
        <stp/>
        <stp>T</stp>
        <tr r="J35" s="1"/>
      </tp>
      <tp>
        <v>102.5223809524</v>
        <stp/>
        <stp>StudyData</stp>
        <stp>S.ABT</stp>
        <stp>MA</stp>
        <stp>InputChoice=Close,MAType=Sim,Period=21</stp>
        <stp>MA</stp>
        <stp>D</stp>
        <stp/>
        <stp>all</stp>
        <stp/>
        <stp/>
        <stp/>
        <stp>T</stp>
        <tr r="P4" s="1"/>
      </tp>
      <tp>
        <v>232.3180952381</v>
        <stp/>
        <stp>StudyData</stp>
        <stp>S.IBM</stp>
        <stp>MA</stp>
        <stp>InputChoice=Close,MAType=Sim,Period=21</stp>
        <stp>MA</stp>
        <stp>D</stp>
        <stp/>
        <stp>all</stp>
        <stp/>
        <stp/>
        <stp/>
        <stp>T</stp>
        <tr r="P48" s="1"/>
      </tp>
      <tp>
        <v>23.498571428599998</v>
        <stp/>
        <stp>StudyData</stp>
        <stp>S.CMCSA</stp>
        <stp>MA</stp>
        <stp>InputChoice=Close,MAType=Sim,Period=21</stp>
        <stp>MA</stp>
        <stp>D</stp>
        <stp/>
        <stp>all</stp>
        <stp/>
        <stp/>
        <stp/>
        <stp>T</stp>
        <tr r="P24" s="1"/>
      </tp>
      <tp>
        <v>-3.2900203973709976</v>
        <stp/>
        <stp>StudyData</stp>
        <stp>S.JNJ</stp>
        <stp>PCB</stp>
        <stp>BaseType=Index,Index=1</stp>
        <stp>Close</stp>
        <stp>M</stp>
        <stp>0</stp>
        <stp>all</stp>
        <stp/>
        <stp/>
        <stp/>
        <stp>T</stp>
        <tr r="J52" s="1"/>
      </tp>
      <tp>
        <v>23.715873399371834</v>
        <stp/>
        <stp>StudyData</stp>
        <stp>S.JNJ</stp>
        <stp>PCB</stp>
        <stp>BaseType=Index,Index=1</stp>
        <stp>Close</stp>
        <stp>A</stp>
        <stp>0</stp>
        <stp>all</stp>
        <stp/>
        <stp/>
        <stp/>
        <stp>T</stp>
        <tr r="L52" s="1"/>
      </tp>
      <tp>
        <v>-3.2900203973709976</v>
        <stp/>
        <stp>StudyData</stp>
        <stp>S.JNJ</stp>
        <stp>PCB</stp>
        <stp>BaseType=Index,Index=1</stp>
        <stp>Close</stp>
        <stp>Q</stp>
        <stp>0</stp>
        <stp>all</stp>
        <stp/>
        <stp/>
        <stp/>
        <stp>T</stp>
        <tr r="K52" s="1"/>
      </tp>
      <tp>
        <v>-5.6006194233463589</v>
        <stp/>
        <stp>StudyData</stp>
        <stp>S.JNJ</stp>
        <stp>PCB</stp>
        <stp>BaseType=Index,Index=1</stp>
        <stp>Close</stp>
        <stp>W</stp>
        <stp>0</stp>
        <stp>all</stp>
        <stp/>
        <stp/>
        <stp/>
        <stp>T</stp>
        <tr r="I52" s="1"/>
      </tp>
      <tp>
        <v>185.6728571429</v>
        <stp/>
        <stp>StudyData</stp>
        <stp>S.ACN</stp>
        <stp>MA</stp>
        <stp>InputChoice=Close,MAType=Sim,Period=21</stp>
        <stp>MA</stp>
        <stp>D</stp>
        <stp/>
        <stp>all</stp>
        <stp/>
        <stp/>
        <stp/>
        <stp>T</stp>
        <tr r="P5" s="1"/>
      </tp>
      <tp>
        <v>245.6214285714</v>
        <stp/>
        <stp>StudyData</stp>
        <stp>S.MCD</stp>
        <stp>MA</stp>
        <stp>InputChoice=Close,MAType=Sim,Period=21</stp>
        <stp>MA</stp>
        <stp>D</stp>
        <stp/>
        <stp>all</stp>
        <stp/>
        <stp/>
        <stp/>
        <stp>T</stp>
        <tr r="P61" s="1"/>
      </tp>
      <tp>
        <v>1.3130652718753542</v>
        <stp/>
        <stp>StudyData</stp>
        <stp>S.UNH</stp>
        <stp>PCB</stp>
        <stp>BaseType=Index,Index=1</stp>
        <stp>Close</stp>
        <stp>M</stp>
        <stp>0</stp>
        <stp>all</stp>
        <stp/>
        <stp/>
        <stp/>
        <stp>T</stp>
        <tr r="J94" s="1"/>
      </tp>
      <tp>
        <v>12.659416558116998</v>
        <stp/>
        <stp>StudyData</stp>
        <stp>S.UNH</stp>
        <stp>PCB</stp>
        <stp>BaseType=Index,Index=1</stp>
        <stp>Close</stp>
        <stp>A</stp>
        <stp>0</stp>
        <stp>all</stp>
        <stp/>
        <stp/>
        <stp/>
        <stp>T</stp>
        <tr r="L94" s="1"/>
      </tp>
      <tp>
        <v>1.3130652718753542</v>
        <stp/>
        <stp>StudyData</stp>
        <stp>S.UNH</stp>
        <stp>PCB</stp>
        <stp>BaseType=Index,Index=1</stp>
        <stp>Close</stp>
        <stp>Q</stp>
        <stp>0</stp>
        <stp>all</stp>
        <stp/>
        <stp/>
        <stp/>
        <stp>T</stp>
        <tr r="K94" s="1"/>
      </tp>
      <tp>
        <v>-1.2453862290554709</v>
        <stp/>
        <stp>StudyData</stp>
        <stp>S.UNH</stp>
        <stp>PCB</stp>
        <stp>BaseType=Index,Index=1</stp>
        <stp>Close</stp>
        <stp>W</stp>
        <stp>0</stp>
        <stp>all</stp>
        <stp/>
        <stp/>
        <stp/>
        <stp>T</stp>
        <tr r="I94" s="1"/>
      </tp>
      <tp>
        <v>810.76285714289997</v>
        <stp/>
        <stp>StudyData</stp>
        <stp>S.CAT</stp>
        <stp>MA</stp>
        <stp>InputChoice=Close,MAType=Sim,Period=21</stp>
        <stp>MA</stp>
        <stp>D</stp>
        <stp/>
        <stp>all</stp>
        <stp/>
        <stp/>
        <stp/>
        <stp>T</stp>
        <tr r="P22" s="1"/>
      </tp>
      <tp>
        <v>58.288571428600001</v>
        <stp/>
        <stp>StudyData</stp>
        <stp>S.BAC</stp>
        <stp>MA</stp>
        <stp>InputChoice=Close,MAType=Sim,Period=21</stp>
        <stp>MA</stp>
        <stp>D</stp>
        <stp/>
        <stp>all</stp>
        <stp/>
        <stp/>
        <stp/>
        <stp>T</stp>
        <tr r="P15" s="1"/>
      </tp>
      <tp>
        <v>-2.9997777942374637</v>
        <stp/>
        <stp>StudyData</stp>
        <stp>S.TMO</stp>
        <stp>PCB</stp>
        <stp>BaseType=Index,Index=1</stp>
        <stp>Close</stp>
        <stp>M</stp>
        <stp>0</stp>
        <stp>all</stp>
        <stp/>
        <stp/>
        <stp/>
        <stp>T</stp>
        <tr r="J89" s="1"/>
      </tp>
      <tp>
        <v>13.003710415048756</v>
        <stp/>
        <stp>StudyData</stp>
        <stp>S.TMO</stp>
        <stp>PCB</stp>
        <stp>BaseType=Index,Index=1</stp>
        <stp>Close</stp>
        <stp>A</stp>
        <stp>0</stp>
        <stp>all</stp>
        <stp/>
        <stp/>
        <stp/>
        <stp>T</stp>
        <tr r="L89" s="1"/>
      </tp>
      <tp>
        <v>-2.9997777942374637</v>
        <stp/>
        <stp>StudyData</stp>
        <stp>S.TMO</stp>
        <stp>PCB</stp>
        <stp>BaseType=Index,Index=1</stp>
        <stp>Close</stp>
        <stp>Q</stp>
        <stp>0</stp>
        <stp>all</stp>
        <stp/>
        <stp/>
        <stp/>
        <stp>T</stp>
        <tr r="K89" s="1"/>
      </tp>
      <tp>
        <v>-2.9925925925925823</v>
        <stp/>
        <stp>StudyData</stp>
        <stp>S.TMO</stp>
        <stp>PCB</stp>
        <stp>BaseType=Index,Index=1</stp>
        <stp>Close</stp>
        <stp>W</stp>
        <stp>0</stp>
        <stp>all</stp>
        <stp/>
        <stp/>
        <stp/>
        <stp>T</stp>
        <tr r="I89" s="1"/>
      </tp>
      <tp>
        <v>85.419047618999997</v>
        <stp/>
        <stp>StudyData</stp>
        <stp>S.WFC</stp>
        <stp>MA</stp>
        <stp>InputChoice=Close,MAType=Sim,Period=21</stp>
        <stp>MA</stp>
        <stp>D</stp>
        <stp/>
        <stp>all</stp>
        <stp/>
        <stp/>
        <stp/>
        <stp>T</stp>
        <tr r="P100" s="1"/>
      </tp>
      <tp>
        <v>28.049523809499998</v>
        <stp/>
        <stp>StudyData</stp>
        <stp>S.PFE</stp>
        <stp>MA</stp>
        <stp>InputChoice=Close,MAType=Sim,Period=21</stp>
        <stp>MA</stp>
        <stp>D</stp>
        <stp/>
        <stp>all</stp>
        <stp/>
        <stp/>
        <stp/>
        <stp>T</stp>
        <tr r="P78" s="1"/>
      </tp>
      <tp>
        <v>5.656848994857417</v>
        <stp/>
        <stp>StudyData</stp>
        <stp>S.TXN</stp>
        <stp>PCB</stp>
        <stp>BaseType=Index,Index=1</stp>
        <stp>Close</stp>
        <stp>W</stp>
        <stp>0</stp>
        <stp>all</stp>
        <stp/>
        <stp/>
        <stp/>
        <stp>T</stp>
        <tr r="I92" s="1"/>
      </tp>
      <tp>
        <v>4.8948552251062081</v>
        <stp/>
        <stp>StudyData</stp>
        <stp>S.TXN</stp>
        <stp>PCB</stp>
        <stp>BaseType=Index,Index=1</stp>
        <stp>Close</stp>
        <stp>Q</stp>
        <stp>0</stp>
        <stp>all</stp>
        <stp/>
        <stp/>
        <stp/>
        <stp>T</stp>
        <tr r="K92" s="1"/>
      </tp>
      <tp>
        <v>4.8948552251062081</v>
        <stp/>
        <stp>StudyData</stp>
        <stp>S.TXN</stp>
        <stp>PCB</stp>
        <stp>BaseType=Index,Index=1</stp>
        <stp>Close</stp>
        <stp>M</stp>
        <stp>0</stp>
        <stp>all</stp>
        <stp/>
        <stp/>
        <stp/>
        <stp>T</stp>
        <tr r="J92" s="1"/>
      </tp>
      <tp>
        <v>69.346936422848572</v>
        <stp/>
        <stp>StudyData</stp>
        <stp>S.TXN</stp>
        <stp>PCB</stp>
        <stp>BaseType=Index,Index=1</stp>
        <stp>Close</stp>
        <stp>A</stp>
        <stp>0</stp>
        <stp>all</stp>
        <stp/>
        <stp/>
        <stp/>
        <stp>T</stp>
        <tr r="L92" s="1"/>
      </tp>
      <tp>
        <v>1.0175919098282911</v>
        <stp/>
        <stp>StudyData</stp>
        <stp>S.LIN</stp>
        <stp>PCB</stp>
        <stp>BaseType=Index,Index=1</stp>
        <stp>Close</stp>
        <stp>M</stp>
        <stp>0</stp>
        <stp>all</stp>
        <stp/>
        <stp/>
        <stp/>
        <stp>T</stp>
        <tr r="J55" s="1"/>
      </tp>
      <tp>
        <v>12.451042472853498</v>
        <stp/>
        <stp>StudyData</stp>
        <stp>S.LIN</stp>
        <stp>PCB</stp>
        <stp>BaseType=Index,Index=1</stp>
        <stp>Close</stp>
        <stp>A</stp>
        <stp>0</stp>
        <stp>all</stp>
        <stp/>
        <stp/>
        <stp/>
        <stp>T</stp>
        <tr r="L55" s="1"/>
      </tp>
      <tp>
        <v>2.0409031901083301</v>
        <stp/>
        <stp>StudyData</stp>
        <stp>S.LIN</stp>
        <stp>PCB</stp>
        <stp>BaseType=Index,Index=1</stp>
        <stp>Close</stp>
        <stp>W</stp>
        <stp>0</stp>
        <stp>all</stp>
        <stp/>
        <stp/>
        <stp/>
        <stp>T</stp>
        <tr r="I55" s="1"/>
      </tp>
      <tp>
        <v>1.0175919098282911</v>
        <stp/>
        <stp>StudyData</stp>
        <stp>S.LIN</stp>
        <stp>PCB</stp>
        <stp>BaseType=Index,Index=1</stp>
        <stp>Close</stp>
        <stp>Q</stp>
        <stp>0</stp>
        <stp>all</stp>
        <stp/>
        <stp/>
        <stp/>
        <stp>T</stp>
        <tr r="K55" s="1"/>
      </tp>
      <tp>
        <v>-25.866567275437944</v>
        <stp/>
        <stp>StudyData</stp>
        <stp>S.ACN</stp>
        <stp>PCB</stp>
        <stp>BaseType=Index,Index=1</stp>
        <stp>Close</stp>
        <stp>A</stp>
        <stp>0</stp>
        <stp>all</stp>
        <stp/>
        <stp/>
        <stp/>
        <stp>T</stp>
        <tr r="L5" s="1"/>
      </tp>
      <tp>
        <v>8.4692152478595197</v>
        <stp/>
        <stp>StudyData</stp>
        <stp>S.ACN</stp>
        <stp>PCB</stp>
        <stp>BaseType=Index,Index=1</stp>
        <stp>Close</stp>
        <stp>M</stp>
        <stp>0</stp>
        <stp>all</stp>
        <stp/>
        <stp/>
        <stp/>
        <stp>T</stp>
        <tr r="J5" s="1"/>
      </tp>
      <tp>
        <v>12.940775651581392</v>
        <stp/>
        <stp>StudyData</stp>
        <stp>S.ACN</stp>
        <stp>PCB</stp>
        <stp>BaseType=Index,Index=1</stp>
        <stp>Close</stp>
        <stp>W</stp>
        <stp>0</stp>
        <stp>all</stp>
        <stp/>
        <stp/>
        <stp/>
        <stp>T</stp>
        <tr r="I5" s="1"/>
      </tp>
      <tp>
        <v>8.4692152478595197</v>
        <stp/>
        <stp>StudyData</stp>
        <stp>S.ACN</stp>
        <stp>PCB</stp>
        <stp>BaseType=Index,Index=1</stp>
        <stp>Close</stp>
        <stp>Q</stp>
        <stp>0</stp>
        <stp>all</stp>
        <stp/>
        <stp/>
        <stp/>
        <stp>T</stp>
        <tr r="K5" s="1"/>
      </tp>
      <tp>
        <v>0.7741935483870912</v>
        <stp/>
        <stp>StudyData</stp>
        <stp>S.XOM</stp>
        <stp>PCB</stp>
        <stp>BaseType=Index,Index=1</stp>
        <stp>Close</stp>
        <stp>M</stp>
        <stp>0</stp>
        <stp>all</stp>
        <stp/>
        <stp/>
        <stp/>
        <stp>T</stp>
        <tr r="J102" s="1"/>
      </tp>
      <tp>
        <v>36.288848263254103</v>
        <stp/>
        <stp>StudyData</stp>
        <stp>S.XOM</stp>
        <stp>PCB</stp>
        <stp>BaseType=Index,Index=1</stp>
        <stp>Close</stp>
        <stp>A</stp>
        <stp>0</stp>
        <stp>all</stp>
        <stp/>
        <stp/>
        <stp/>
        <stp>T</stp>
        <tr r="L102" s="1"/>
      </tp>
      <tp>
        <v>0.7741935483870912</v>
        <stp/>
        <stp>StudyData</stp>
        <stp>S.XOM</stp>
        <stp>PCB</stp>
        <stp>BaseType=Index,Index=1</stp>
        <stp>Close</stp>
        <stp>Q</stp>
        <stp>0</stp>
        <stp>all</stp>
        <stp/>
        <stp/>
        <stp/>
        <stp>T</stp>
        <tr r="K102" s="1"/>
      </tp>
      <tp>
        <v>2.129646926956839</v>
        <stp/>
        <stp>StudyData</stp>
        <stp>S.XOM</stp>
        <stp>PCB</stp>
        <stp>BaseType=Index,Index=1</stp>
        <stp>Close</stp>
        <stp>W</stp>
        <stp>0</stp>
        <stp>all</stp>
        <stp/>
        <stp/>
        <stp/>
        <stp>T</stp>
        <tr r="I102" s="1"/>
      </tp>
      <tp>
        <v>-24.837108807940304</v>
        <stp/>
        <stp>StudyData</stp>
        <stp>S.IBM</stp>
        <stp>PCB</stp>
        <stp>BaseType=Index,Index=1</stp>
        <stp>Close</stp>
        <stp>A</stp>
        <stp>0</stp>
        <stp>all</stp>
        <stp/>
        <stp/>
        <stp/>
        <stp>T</stp>
        <tr r="L48" s="1"/>
      </tp>
      <tp>
        <v>1.232210248715504</v>
        <stp/>
        <stp>StudyData</stp>
        <stp>S.IBM</stp>
        <stp>PCB</stp>
        <stp>BaseType=Index,Index=1</stp>
        <stp>Close</stp>
        <stp>M</stp>
        <stp>0</stp>
        <stp>all</stp>
        <stp/>
        <stp/>
        <stp/>
        <stp>T</stp>
        <tr r="J48" s="1"/>
      </tp>
      <tp>
        <v>-1.2726708349962204</v>
        <stp/>
        <stp>StudyData</stp>
        <stp>S.IBM</stp>
        <stp>PCB</stp>
        <stp>BaseType=Index,Index=1</stp>
        <stp>Close</stp>
        <stp>W</stp>
        <stp>0</stp>
        <stp>all</stp>
        <stp/>
        <stp/>
        <stp/>
        <stp>T</stp>
        <tr r="I48" s="1"/>
      </tp>
      <tp>
        <v>1.232210248715504</v>
        <stp/>
        <stp>StudyData</stp>
        <stp>S.IBM</stp>
        <stp>PCB</stp>
        <stp>BaseType=Index,Index=1</stp>
        <stp>Close</stp>
        <stp>Q</stp>
        <stp>0</stp>
        <stp>all</stp>
        <stp/>
        <stp/>
        <stp/>
        <stp>T</stp>
        <tr r="K48" s="1"/>
      </tp>
      <tp>
        <v>-3.113158048154844</v>
        <stp/>
        <stp>StudyData</stp>
        <stp>S.JPM</stp>
        <stp>PCB</stp>
        <stp>BaseType=Index,Index=1</stp>
        <stp>Close</stp>
        <stp>W</stp>
        <stp>0</stp>
        <stp>all</stp>
        <stp/>
        <stp/>
        <stp/>
        <stp>T</stp>
        <tr r="I53" s="1"/>
      </tp>
      <tp>
        <v>0.46851857449445683</v>
        <stp/>
        <stp>StudyData</stp>
        <stp>S.JPM</stp>
        <stp>PCB</stp>
        <stp>BaseType=Index,Index=1</stp>
        <stp>Close</stp>
        <stp>Q</stp>
        <stp>0</stp>
        <stp>all</stp>
        <stp/>
        <stp/>
        <stp/>
        <stp>T</stp>
        <tr r="K53" s="1"/>
      </tp>
      <tp>
        <v>3.153125193966845</v>
        <stp/>
        <stp>StudyData</stp>
        <stp>S.JPM</stp>
        <stp>PCB</stp>
        <stp>BaseType=Index,Index=1</stp>
        <stp>Close</stp>
        <stp>A</stp>
        <stp>0</stp>
        <stp>all</stp>
        <stp/>
        <stp/>
        <stp/>
        <stp>T</stp>
        <tr r="L53" s="1"/>
      </tp>
      <tp>
        <v>0.46851857449445683</v>
        <stp/>
        <stp>StudyData</stp>
        <stp>S.JPM</stp>
        <stp>PCB</stp>
        <stp>BaseType=Index,Index=1</stp>
        <stp>Close</stp>
        <stp>M</stp>
        <stp>0</stp>
        <stp>all</stp>
        <stp/>
        <stp/>
        <stp/>
        <stp>T</stp>
        <tr r="J53" s="1"/>
      </tp>
      <tp>
        <v>-1.3767895217788553</v>
        <stp/>
        <stp>StudyData</stp>
        <stp>S.MMM</stp>
        <stp>PCB</stp>
        <stp>BaseType=Index,Index=1</stp>
        <stp>Close</stp>
        <stp>M</stp>
        <stp>0</stp>
        <stp>all</stp>
        <stp/>
        <stp/>
        <stp/>
        <stp>T</stp>
        <tr r="J65" s="1"/>
      </tp>
      <tp>
        <v>1.1180512179887698</v>
        <stp/>
        <stp>StudyData</stp>
        <stp>S.MMM</stp>
        <stp>PCB</stp>
        <stp>BaseType=Index,Index=1</stp>
        <stp>Close</stp>
        <stp>A</stp>
        <stp>0</stp>
        <stp>all</stp>
        <stp/>
        <stp/>
        <stp/>
        <stp>T</stp>
        <tr r="L65" s="1"/>
      </tp>
      <tp>
        <v>-1.3767895217788553</v>
        <stp/>
        <stp>StudyData</stp>
        <stp>S.MMM</stp>
        <stp>PCB</stp>
        <stp>BaseType=Index,Index=1</stp>
        <stp>Close</stp>
        <stp>Q</stp>
        <stp>0</stp>
        <stp>all</stp>
        <stp/>
        <stp/>
        <stp/>
        <stp>T</stp>
        <tr r="K65" s="1"/>
      </tp>
      <tp>
        <v>-4.5178413447360635</v>
        <stp/>
        <stp>StudyData</stp>
        <stp>S.MMM</stp>
        <stp>PCB</stp>
        <stp>BaseType=Index,Index=1</stp>
        <stp>Close</stp>
        <stp>W</stp>
        <stp>0</stp>
        <stp>all</stp>
        <stp/>
        <stp/>
        <stp/>
        <stp>T</stp>
        <tr r="I65" s="1"/>
      </tp>
      <tp>
        <v>0.28630031621228419</v>
        <stp/>
        <stp>StudyData</stp>
        <stp>S.CRM</stp>
        <stp>PCB</stp>
        <stp>BaseType=Index,Index=1</stp>
        <stp>Close</stp>
        <stp>W</stp>
        <stp>0</stp>
        <stp>all</stp>
        <stp/>
        <stp/>
        <stp/>
        <stp>T</stp>
        <tr r="I28" s="1"/>
      </tp>
      <tp>
        <v>2.2302565666245608</v>
        <stp/>
        <stp>StudyData</stp>
        <stp>S.CRM</stp>
        <stp>PCB</stp>
        <stp>BaseType=Index,Index=1</stp>
        <stp>Close</stp>
        <stp>Q</stp>
        <stp>0</stp>
        <stp>all</stp>
        <stp/>
        <stp/>
        <stp/>
        <stp>T</stp>
        <tr r="K28" s="1"/>
      </tp>
      <tp>
        <v>-11.407647880412226</v>
        <stp/>
        <stp>StudyData</stp>
        <stp>S.CRM</stp>
        <stp>PCB</stp>
        <stp>BaseType=Index,Index=1</stp>
        <stp>Close</stp>
        <stp>A</stp>
        <stp>0</stp>
        <stp>all</stp>
        <stp/>
        <stp/>
        <stp/>
        <stp>T</stp>
        <tr r="L28" s="1"/>
      </tp>
      <tp>
        <v>2.2302565666245608</v>
        <stp/>
        <stp>StudyData</stp>
        <stp>S.CRM</stp>
        <stp>PCB</stp>
        <stp>BaseType=Index,Index=1</stp>
        <stp>Close</stp>
        <stp>M</stp>
        <stp>0</stp>
        <stp>all</stp>
        <stp/>
        <stp/>
        <stp/>
        <stp>T</stp>
        <tr r="J28" s="1"/>
      </tp>
      <tp>
        <v>300.68</v>
        <stp/>
        <stp>StudyData</stp>
        <stp>S.FDX</stp>
        <stp>MA</stp>
        <stp>InputChoice=Close,MAType=Sim,Period=21</stp>
        <stp>MA</stp>
        <stp>D</stp>
        <stp/>
        <stp>all</stp>
        <stp/>
        <stp/>
        <stp/>
        <stp>T</stp>
        <tr r="P37" s="1"/>
      </tp>
      <tp>
        <v>90.659523809500001</v>
        <stp/>
        <stp>StudyData</stp>
        <stp>S.MDT</stp>
        <stp>MA</stp>
        <stp>InputChoice=Close,MAType=Sim,Period=21</stp>
        <stp>MA</stp>
        <stp>D</stp>
        <stp/>
        <stp>all</stp>
        <stp/>
        <stp/>
        <stp/>
        <stp>T</stp>
        <tr r="P63" s="1"/>
      </tp>
      <tp>
        <v>132.30904761900001</v>
        <stp/>
        <stp>StudyData</stp>
        <stp>S.PEP</stp>
        <stp>MA</stp>
        <stp>InputChoice=Close,MAType=Sim,Period=21</stp>
        <stp>MA</stp>
        <stp>D</stp>
        <stp/>
        <stp>all</stp>
        <stp/>
        <stp/>
        <stp/>
        <stp>T</stp>
        <tr r="P77" s="1"/>
      </tp>
      <tp>
        <v>944.53</v>
        <stp/>
        <stp>StudyData</stp>
        <stp>S.GEV</stp>
        <stp>MA</stp>
        <stp>InputChoice=Close,MAType=Sim,Period=21</stp>
        <stp>MA</stp>
        <stp>D</stp>
        <stp/>
        <stp>all</stp>
        <stp/>
        <stp/>
        <stp/>
        <stp>T</stp>
        <tr r="P40" s="1"/>
      </tp>
      <tp>
        <v>381.63761904760003</v>
        <stp/>
        <stp>StudyData</stp>
        <stp>S.OEF</stp>
        <stp>MA</stp>
        <stp>InputChoice=Close,MAType=Sim,Period=21</stp>
        <stp>MA</stp>
        <stp>D</stp>
        <stp/>
        <stp>all</stp>
        <stp/>
        <stp/>
        <stp/>
        <stp>T</stp>
        <tr r="Y17" s="2"/>
      </tp>
      <tp>
        <v>79.592857142900002</v>
        <stp/>
        <stp>StudyData</stp>
        <stp>S.NEE</stp>
        <stp>MA</stp>
        <stp>InputChoice=Close,MAType=Sim,Period=21</stp>
        <stp>MA</stp>
        <stp>D</stp>
        <stp/>
        <stp>all</stp>
        <stp/>
        <stp/>
        <stp/>
        <stp>T</stp>
        <tr r="P71" s="1"/>
      </tp>
      <tp>
        <v>-1.2599999999999909</v>
        <stp/>
        <stp>ContractData</stp>
        <stp>S.BKNG</stp>
        <stp>NetLastTrade</stp>
        <stp/>
        <stp>T</stp>
        <tr r="D16" s="1"/>
      </tp>
      <tp>
        <v>144.74</v>
        <stp/>
        <stp>ContractData</stp>
        <stp>S.GILD</stp>
        <stp>LastTrade</stp>
        <stp/>
        <stp>T</stp>
        <tr r="C41" s="1"/>
      </tp>
      <tp>
        <v>370.59000000000003</v>
        <stp/>
        <stp>ContractData</stp>
        <stp>S.TSLA</stp>
        <stp>LastTrade</stp>
        <stp/>
        <stp>T</stp>
        <tr r="C91" s="1"/>
      </tp>
      <tp>
        <v>67.06</v>
        <stp/>
        <stp>ContractData</stp>
        <stp>S.NFLX</stp>
        <stp>LastTrade</stp>
        <stp/>
        <stp>T</stp>
        <tr r="C72" s="1"/>
      </tp>
      <tp>
        <v>58.19</v>
        <stp/>
        <stp>ContractData</stp>
        <stp>S.MDLZ</stp>
        <stp>LastTrade</stp>
        <stp/>
        <stp>T</stp>
        <tr r="C62" s="1"/>
      </tp>
      <tp>
        <v>1.7014455638999999</v>
        <stp/>
        <stp>StudyData</stp>
        <stp>S.CMCSA</stp>
        <stp>StdDev</stp>
        <stp>InputChoice=Close,Period1=21</stp>
        <stp>STDDEV</stp>
        <stp>D</stp>
        <stp/>
        <stp>all</stp>
        <stp/>
        <stp/>
        <stp/>
        <stp>T</stp>
        <tr r="Q24" s="1"/>
      </tp>
      <tp>
        <v>-13.400000000000006</v>
        <stp/>
        <stp>ContractData</stp>
        <stp>S.ACN</stp>
        <stp>NetLastTrade</stp>
        <stp/>
        <stp>T</stp>
        <tr r="D5" s="1"/>
      </tp>
      <tp>
        <v>0.81000000000000227</v>
        <stp/>
        <stp>ContractData</stp>
        <stp>S.ABT</stp>
        <stp>NetLastTrade</stp>
        <stp/>
        <stp>T</stp>
        <tr r="D4" s="1"/>
      </tp>
      <tp>
        <v>297.06</v>
        <stp/>
        <stp>ContractData</stp>
        <stp>S.TXN</stp>
        <stp>High</stp>
        <stp/>
        <stp>T</stp>
        <tr r="G92" s="1"/>
      </tp>
      <tp>
        <v>18.17999999999995</v>
        <stp/>
        <stp>ContractData</stp>
        <stp>S.AMD</stp>
        <stp>NetLastTrade</stp>
        <stp/>
        <stp>T</stp>
        <tr r="D8" s="1"/>
      </tp>
      <tp>
        <v>1.1400000000000148</v>
        <stp/>
        <stp>ContractData</stp>
        <stp>S.AMT</stp>
        <stp>NetLastTrade</stp>
        <stp/>
        <stp>T</stp>
        <tr r="D10" s="1"/>
      </tp>
      <tp>
        <v>659.47</v>
        <stp/>
        <stp>ContractData</stp>
        <stp>S.TMO</stp>
        <stp>High</stp>
        <stp/>
        <stp>T</stp>
        <tr r="G89" s="1"/>
      </tp>
      <tp>
        <v>200.99</v>
        <stp/>
        <stp>ContractData</stp>
        <stp>S.SPG</stp>
        <stp>Open</stp>
        <stp/>
        <stp>T</stp>
        <tr r="F87" s="1"/>
      </tp>
      <tp>
        <v>0.68999999999999773</v>
        <stp/>
        <stp>ContractData</stp>
        <stp>S.AXP</stp>
        <stp>NetLastTrade</stp>
        <stp/>
        <stp>T</stp>
        <tr r="D13" s="1"/>
      </tp>
      <tp>
        <v>6346760.2407215303</v>
        <stp/>
        <stp>StudyData</stp>
        <stp>S.AMAT</stp>
        <stp>MA</stp>
        <stp>InputChoice=Vol,MAType=Sim,Period=21</stp>
        <stp>MA</stp>
        <stp>D</stp>
        <stp>-1</stp>
        <stp>all</stp>
        <stp/>
        <stp/>
        <stp/>
        <stp>T</stp>
        <tr r="N7" s="1"/>
      </tp>
      <tp>
        <v>94.75</v>
        <stp/>
        <stp>ContractData</stp>
        <stp>S.UPS</stp>
        <stp>High</stp>
        <stp/>
        <stp>T</stp>
        <tr r="G96" s="1"/>
      </tp>
      <tp>
        <v>57.870000000000005</v>
        <stp/>
        <stp>ContractData</stp>
        <stp>S.USB</stp>
        <stp>High</stp>
        <stp/>
        <stp>T</stp>
        <tr r="G97" s="1"/>
      </tp>
      <tp>
        <v>184.5</v>
        <stp/>
        <stp>ContractData</stp>
        <stp>S.RTX</stp>
        <stp>Open</stp>
        <stp/>
        <stp>T</stp>
        <tr r="F83" s="1"/>
      </tp>
      <tp>
        <v>372.68</v>
        <stp/>
        <stp>ContractData</stp>
        <stp>S.UNH</stp>
        <stp>High</stp>
        <stp/>
        <stp>T</stp>
        <tr r="G94" s="1"/>
      </tp>
      <tp>
        <v>278.60000000000002</v>
        <stp/>
        <stp>ContractData</stp>
        <stp>S.UNP</stp>
        <stp>High</stp>
        <stp/>
        <stp>T</stp>
        <tr r="G95" s="1"/>
      </tp>
      <tp>
        <v>-2.7599999999999909</v>
        <stp/>
        <stp>ContractData</stp>
        <stp>S.GILD</stp>
        <stp>NetLastTrade</stp>
        <stp/>
        <stp>T</stp>
        <tr r="D41" s="1"/>
      </tp>
      <tp>
        <v>1.5</v>
        <stp/>
        <stp>ContractData</stp>
        <stp>S.C</stp>
        <stp>NetLastTrade</stp>
        <stp/>
        <stp>T</stp>
        <tr r="D21" s="1"/>
      </tp>
      <tp>
        <v>0</v>
        <stp/>
        <stp>ContractData</stp>
        <stp>S.T</stp>
        <stp>NetLastTrade</stp>
        <stp/>
        <stp>T</stp>
        <tr r="D88" s="1"/>
      </tp>
      <tp>
        <v>0.81000000000000227</v>
        <stp/>
        <stp>ContractData</stp>
        <stp>S.V</stp>
        <stp>NetLastTrade</stp>
        <stp/>
        <stp>T</stp>
        <tr r="D98" s="1"/>
      </tp>
      <tp>
        <v>4133608.1752511002</v>
        <stp/>
        <stp>StudyData</stp>
        <stp>S.ABBV</stp>
        <stp>MA</stp>
        <stp>InputChoice=Vol,MAType=Sim,Period=21</stp>
        <stp>MA</stp>
        <stp>D</stp>
        <stp>-1</stp>
        <stp>all</stp>
        <stp/>
        <stp/>
        <stp/>
        <stp>T</stp>
        <tr r="N3" s="1"/>
      </tp>
      <tp>
        <v>159.02000000000001</v>
        <stp/>
        <stp>ContractData</stp>
        <stp>S.BKNG</stp>
        <stp>LastTrade</stp>
        <stp/>
        <stp>T</stp>
        <tr r="C16" s="1"/>
      </tp>
      <tp>
        <v>154.63</v>
        <stp/>
        <stp>ContractData</stp>
        <stp>S.HONA</stp>
        <stp>LastTrade</stp>
        <stp/>
        <stp>T</stp>
        <tr r="C47" s="1"/>
      </tp>
      <tp>
        <v>5577192.2381483298</v>
        <stp/>
        <stp>StudyData</stp>
        <stp>S.ADBE</stp>
        <stp>MA</stp>
        <stp>InputChoice=Vol,MAType=Sim,Period=21</stp>
        <stp>MA</stp>
        <stp>D</stp>
        <stp>-1</stp>
        <stp>all</stp>
        <stp/>
        <stp/>
        <stp/>
        <stp>T</stp>
        <tr r="N6" s="1"/>
      </tp>
      <tp>
        <v>5.7438011938000004</v>
        <stp/>
        <stp>StudyData</stp>
        <stp>S.GOOGL</stp>
        <stp>StdDev</stp>
        <stp>InputChoice=Close,Period1=21</stp>
        <stp>STDDEV</stp>
        <stp>D</stp>
        <stp/>
        <stp>all</stp>
        <stp/>
        <stp/>
        <stp/>
        <stp>T</stp>
        <tr r="Q44" s="1"/>
      </tp>
      <tp>
        <v>403.24</v>
        <stp/>
        <stp>ContractData</stp>
        <stp>S.PANW</stp>
        <stp>LastTrade</stp>
        <stp/>
        <stp>T</stp>
        <tr r="C76" s="1"/>
      </tp>
      <tp>
        <v>19.07000000000005</v>
        <stp/>
        <stp>ContractData</stp>
        <stp>S.CAT</stp>
        <stp>NetLastTrade</stp>
        <stp/>
        <stp>T</stp>
        <tr r="D22" s="1"/>
      </tp>
      <tp>
        <v>0.23999999999998067</v>
        <stp/>
        <stp>ContractData</stp>
        <stp>S.COF</stp>
        <stp>NetLastTrade</stp>
        <stp/>
        <stp>T</stp>
        <tr r="D25" s="1"/>
      </tp>
      <tp>
        <v>-0.31000000000000227</v>
        <stp/>
        <stp>ContractData</stp>
        <stp>S.COP</stp>
        <stp>NetLastTrade</stp>
        <stp/>
        <stp>T</stp>
        <tr r="D26" s="1"/>
      </tp>
      <tp>
        <v>-2</v>
        <stp/>
        <stp>ContractData</stp>
        <stp>S.CRM</stp>
        <stp>NetLastTrade</stp>
        <stp/>
        <stp>T</stp>
        <tr r="D28" s="1"/>
      </tp>
      <tp>
        <v>-0.40999999999999659</v>
        <stp/>
        <stp>ContractData</stp>
        <stp>S.CVX</stp>
        <stp>NetLastTrade</stp>
        <stp/>
        <stp>T</stp>
        <tr r="D31" s="1"/>
      </tp>
      <tp>
        <v>1.2600000000000051</v>
        <stp/>
        <stp>ContractData</stp>
        <stp>S.CVS</stp>
        <stp>NetLastTrade</stp>
        <stp/>
        <stp>T</stp>
        <tr r="D30" s="1"/>
      </tp>
      <tp>
        <v>27337514.690843999</v>
        <stp/>
        <stp>ContractData</stp>
        <stp>S.MU</stp>
        <stp>T_CVol</stp>
        <stp/>
        <stp>T</stp>
        <tr r="M70" s="1"/>
      </tp>
      <tp>
        <v>184.87</v>
        <stp/>
        <stp>ContractData</stp>
        <stp>S.QCOM</stp>
        <stp>LastTrade</stp>
        <stp/>
        <stp>T</stp>
        <tr r="C82" s="1"/>
      </tp>
      <tp>
        <v>9329701.2129402403</v>
        <stp/>
        <stp>StudyData</stp>
        <stp>S.LRCX</stp>
        <stp>MA</stp>
        <stp>InputChoice=Vol,MAType=Sim,Period=21</stp>
        <stp>MA</stp>
        <stp>D</stp>
        <stp>-1</stp>
        <stp>all</stp>
        <stp/>
        <stp/>
        <stp/>
        <stp>T</stp>
        <tr r="N59" s="1"/>
      </tp>
      <tp>
        <v>340.35</v>
        <stp/>
        <stp>ContractData</stp>
        <stp>S.GOOG</stp>
        <stp>LastTrade</stp>
        <stp/>
        <stp>T</stp>
        <tr r="C43" s="1"/>
      </tp>
      <tp>
        <v>35108001.874345899</v>
        <stp/>
        <stp>StudyData</stp>
        <stp>S.ORCL</stp>
        <stp>MA</stp>
        <stp>InputChoice=Vol,MAType=Sim,Period=21</stp>
        <stp>MA</stp>
        <stp>D</stp>
        <stp>-1</stp>
        <stp>all</stp>
        <stp/>
        <stp/>
        <stp/>
        <stp>T</stp>
        <tr r="N75" s="1"/>
      </tp>
      <tp>
        <v>17888502.741269238</v>
        <stp/>
        <stp>StudyData</stp>
        <stp>S.CSCO</stp>
        <stp>MA</stp>
        <stp>InputChoice=Vol,MAType=Sim,Period=21</stp>
        <stp>MA</stp>
        <stp>D</stp>
        <stp>-1</stp>
        <stp>all</stp>
        <stp/>
        <stp/>
        <stp/>
        <stp>T</stp>
        <tr r="N29" s="1"/>
      </tp>
      <tp>
        <v>125.96000000000001</v>
        <stp/>
        <stp>ContractData</stp>
        <stp>S.PEP</stp>
        <stp>Open</stp>
        <stp/>
        <stp>T</stp>
        <tr r="F77" s="1"/>
      </tp>
      <tp>
        <v>28.14</v>
        <stp/>
        <stp>ContractData</stp>
        <stp>S.PFE</stp>
        <stp>Open</stp>
        <stp/>
        <stp>T</stp>
        <tr r="F78" s="1"/>
      </tp>
      <tp>
        <v>1.9999999999996021E-2</v>
        <stp/>
        <stp>ContractData</stp>
        <stp>S.BAC</stp>
        <stp>NetLastTrade</stp>
        <stp/>
        <stp>T</stp>
        <tr r="D15" s="1"/>
      </tp>
      <tp>
        <v>1.4799999999999898</v>
        <stp/>
        <stp>ContractData</stp>
        <stp>S.BNY</stp>
        <stp>NetLastTrade</stp>
        <stp/>
        <stp>T</stp>
        <tr r="D19" s="1"/>
      </tp>
      <tp>
        <v>-0.31000000000000227</v>
        <stp/>
        <stp>ContractData</stp>
        <stp>S.BMY</stp>
        <stp>NetLastTrade</stp>
        <stp/>
        <stp>T</stp>
        <tr r="D18" s="1"/>
      </tp>
      <tp>
        <v>-4.7300000000000182</v>
        <stp/>
        <stp>ContractData</stp>
        <stp>S.BLK</stp>
        <stp>NetLastTrade</stp>
        <stp/>
        <stp>T</stp>
        <tr r="D17" s="1"/>
      </tp>
      <tp>
        <v>105.14</v>
        <stp/>
        <stp>ContractData</stp>
        <stp>S.WMT</stp>
        <stp>High</stp>
        <stp/>
        <stp>T</stp>
        <tr r="G101" s="1"/>
      </tp>
      <tp>
        <v>80.73</v>
        <stp/>
        <stp>ContractData</stp>
        <stp>S.WFC</stp>
        <stp>High</stp>
        <stp/>
        <stp>T</stp>
        <tr r="G100" s="1"/>
      </tp>
      <tp>
        <v>5.4200000000000159</v>
        <stp/>
        <stp>ContractData</stp>
        <stp>S.GOOG</stp>
        <stp>NetLastTrade</stp>
        <stp/>
        <stp>T</stp>
        <tr r="D43" s="1"/>
      </tp>
      <tp>
        <v>0.56000000000000227</v>
        <stp/>
        <stp>ContractData</stp>
        <stp>S.HONA</stp>
        <stp>NetLastTrade</stp>
        <stp/>
        <stp>T</stp>
        <tr r="D47" s="1"/>
      </tp>
      <tp>
        <v>5.7099999999999227</v>
        <stp/>
        <stp>ContractData</stp>
        <stp>S.COST</stp>
        <stp>NetLastTrade</stp>
        <stp/>
        <stp>T</stp>
        <tr r="D27" s="1"/>
      </tp>
      <tp>
        <v>112187504.90496691</v>
        <stp/>
        <stp>StudyData</stp>
        <stp>S.NVDA</stp>
        <stp>MA</stp>
        <stp>InputChoice=Vol,MAType=Sim,Period=21</stp>
        <stp>MA</stp>
        <stp>D</stp>
        <stp>-1</stp>
        <stp>all</stp>
        <stp/>
        <stp/>
        <stp/>
        <stp>T</stp>
        <tr r="N74" s="1"/>
      </tp>
      <tp>
        <v>96.7</v>
        <stp/>
        <stp>ContractData</stp>
        <stp>S.SCHW</stp>
        <stp>LastTrade</stp>
        <stp/>
        <stp>T</stp>
        <tr r="C85" s="1"/>
      </tp>
      <tp>
        <v>80.320000000000007</v>
        <stp/>
        <stp>ContractData</stp>
        <stp>S.WFC</stp>
        <stp>Open</stp>
        <stp/>
        <stp>T</stp>
        <tr r="F100" s="1"/>
      </tp>
      <tp>
        <v>104.94</v>
        <stp/>
        <stp>ContractData</stp>
        <stp>S.WMT</stp>
        <stp>Open</stp>
        <stp/>
        <stp>T</stp>
        <tr r="F101" s="1"/>
      </tp>
      <tp>
        <v>3.0400000000000205</v>
        <stp/>
        <stp>ContractData</stp>
        <stp>S.EMR</stp>
        <stp>NetLastTrade</stp>
        <stp/>
        <stp>T</stp>
        <tr r="D36" s="1"/>
      </tp>
      <tp>
        <v>126.3</v>
        <stp/>
        <stp>ContractData</stp>
        <stp>S.PEP</stp>
        <stp>High</stp>
        <stp/>
        <stp>T</stp>
        <tr r="G77" s="1"/>
      </tp>
      <tp>
        <v>28.16</v>
        <stp/>
        <stp>ContractData</stp>
        <stp>S.PFE</stp>
        <stp>High</stp>
        <stp/>
        <stp>T</stp>
        <tr r="G78" s="1"/>
      </tp>
      <tp>
        <v>6323919.7588839997</v>
        <stp/>
        <stp>ContractData</stp>
        <stp>S.MS</stp>
        <stp>T_CVol</stp>
        <stp/>
        <stp>T</stp>
        <tr r="M68" s="1"/>
      </tp>
      <tp>
        <v>1608153.4086509999</v>
        <stp/>
        <stp>ContractData</stp>
        <stp>S.GS</stp>
        <stp>T_CVol</stp>
        <stp/>
        <stp>T</stp>
        <tr r="M45" s="1"/>
      </tp>
      <tp>
        <v>-1.8291687081495918</v>
        <stp/>
        <stp>StudyData</stp>
        <stp>S.V</stp>
        <stp>PCB</stp>
        <stp>BaseType=Index,Index=1</stp>
        <stp>Close</stp>
        <stp>W</stp>
        <stp>0</stp>
        <stp>all</stp>
        <stp/>
        <stp/>
        <stp/>
        <stp>T</stp>
        <tr r="I98" s="1"/>
      </tp>
      <tp>
        <v>0.37013330364846825</v>
        <stp/>
        <stp>StudyData</stp>
        <stp>S.V</stp>
        <stp>PCB</stp>
        <stp>BaseType=Index,Index=1</stp>
        <stp>Close</stp>
        <stp>Q</stp>
        <stp>0</stp>
        <stp>all</stp>
        <stp/>
        <stp/>
        <stp/>
        <stp>T</stp>
        <tr r="K98" s="1"/>
      </tp>
      <tp>
        <v>2.8371018790453784</v>
        <stp/>
        <stp>StudyData</stp>
        <stp>S.V</stp>
        <stp>PCB</stp>
        <stp>BaseType=Index,Index=1</stp>
        <stp>Close</stp>
        <stp>A</stp>
        <stp>0</stp>
        <stp>all</stp>
        <stp/>
        <stp/>
        <stp/>
        <stp>T</stp>
        <tr r="L98" s="1"/>
      </tp>
      <tp>
        <v>0.37013330364846825</v>
        <stp/>
        <stp>StudyData</stp>
        <stp>S.V</stp>
        <stp>PCB</stp>
        <stp>BaseType=Index,Index=1</stp>
        <stp>Close</stp>
        <stp>M</stp>
        <stp>0</stp>
        <stp>all</stp>
        <stp/>
        <stp/>
        <stp/>
        <stp>T</stp>
        <tr r="J98" s="1"/>
      </tp>
      <tp>
        <v>-0.67000000000000171</v>
        <stp/>
        <stp>ContractData</stp>
        <stp>S.INTC</stp>
        <stp>NetLastTrade</stp>
        <stp/>
        <stp>T</stp>
        <tr r="D49" s="1"/>
      </tp>
      <tp>
        <v>-1.7000000000000455</v>
        <stp/>
        <stp>ContractData</stp>
        <stp>S.INTU</stp>
        <stp>NetLastTrade</stp>
        <stp/>
        <stp>T</stp>
        <tr r="D50" s="1"/>
      </tp>
      <tp>
        <v>18808916.351164531</v>
        <stp/>
        <stp>StudyData</stp>
        <stp>S.UBER</stp>
        <stp>MA</stp>
        <stp>InputChoice=Vol,MAType=Sim,Period=21</stp>
        <stp>MA</stp>
        <stp>D</stp>
        <stp>-1</stp>
        <stp>all</stp>
        <stp/>
        <stp/>
        <stp/>
        <stp>T</stp>
        <tr r="N93" s="1"/>
      </tp>
      <tp>
        <v>0.85999999999999943</v>
        <stp/>
        <stp>ContractData</stp>
        <stp>S.DIS</stp>
        <stp>NetLastTrade</stp>
        <stp/>
        <stp>T</stp>
        <tr r="D34" s="1"/>
      </tp>
      <tp>
        <v>2.3000000000000114</v>
        <stp/>
        <stp>ContractData</stp>
        <stp>S.DHR</stp>
        <stp>NetLastTrade</stp>
        <stp/>
        <stp>T</stp>
        <tr r="D33" s="1"/>
      </tp>
      <tp>
        <v>0.38999999999998636</v>
        <stp/>
        <stp>ContractData</stp>
        <stp>S.DUK</stp>
        <stp>NetLastTrade</stp>
        <stp/>
        <stp>T</stp>
        <tr r="D35" s="1"/>
      </tp>
      <tp>
        <v>7462889.5872860001</v>
        <stp/>
        <stp>ContractData</stp>
        <stp>S.LRCX</stp>
        <stp>T_CVol</stp>
        <stp/>
        <stp>T</stp>
        <tr r="M59" s="1"/>
      </tp>
      <tp>
        <v>38672123.481344998</v>
        <stp/>
        <stp>ContractData</stp>
        <stp>S.NFLX</stp>
        <stp>T_CVol</stp>
        <stp/>
        <stp>T</stp>
        <tr r="M72" s="1"/>
      </tp>
      <tp>
        <v>6366524.4671649998</v>
        <stp/>
        <stp>ContractData</stp>
        <stp>S.SBUX</stp>
        <stp>T_CVol</stp>
        <stp/>
        <stp>T</stp>
        <tr r="M84" s="1"/>
      </tp>
      <tp>
        <v>10.740000000000009</v>
        <stp/>
        <stp>ContractData</stp>
        <stp>S.AMAT</stp>
        <stp>NetLastTrade</stp>
        <stp/>
        <stp>T</stp>
        <tr r="D7" s="1"/>
      </tp>
      <tp>
        <v>-4.2299999999999613</v>
        <stp/>
        <stp>ContractData</stp>
        <stp>S.AMGN</stp>
        <stp>NetLastTrade</stp>
        <stp/>
        <stp>T</stp>
        <tr r="D9" s="1"/>
      </tp>
      <tp>
        <v>3.289999999999992</v>
        <stp/>
        <stp>ContractData</stp>
        <stp>S.AMZN</stp>
        <stp>NetLastTrade</stp>
        <stp/>
        <stp>T</stp>
        <tr r="D11" s="1"/>
      </tp>
      <tp>
        <v>1.910000000000025</v>
        <stp/>
        <stp>ContractData</stp>
        <stp>S.TMUS</stp>
        <stp>NetLastTrade</stp>
        <stp/>
        <stp>T</stp>
        <tr r="D90" s="1"/>
      </tp>
      <tp>
        <v>21273648.137066189</v>
        <stp/>
        <stp>StudyData</stp>
        <stp>S.MSFT</stp>
        <stp>MA</stp>
        <stp>InputChoice=Vol,MAType=Sim,Period=21</stp>
        <stp>MA</stp>
        <stp>D</stp>
        <stp>-1</stp>
        <stp>all</stp>
        <stp/>
        <stp/>
        <stp/>
        <stp>T</stp>
        <tr r="N69" s="1"/>
      </tp>
      <tp>
        <v>1.25</v>
        <stp/>
        <stp>ContractData</stp>
        <stp>S.GEV</stp>
        <stp>NetLastTrade</stp>
        <stp/>
        <stp>T</stp>
        <tr r="D40" s="1"/>
      </tp>
      <tp>
        <v>185.82</v>
        <stp/>
        <stp>ContractData</stp>
        <stp>S.RTX</stp>
        <stp>High</stp>
        <stp/>
        <stp>T</stp>
        <tr r="G83" s="1"/>
      </tp>
      <tp>
        <v>365.14</v>
        <stp/>
        <stp>ContractData</stp>
        <stp>S.UNH</stp>
        <stp>Open</stp>
        <stp/>
        <stp>T</stp>
        <tr r="F94" s="1"/>
      </tp>
      <tp>
        <v>273.72000000000003</v>
        <stp/>
        <stp>ContractData</stp>
        <stp>S.UNP</stp>
        <stp>Open</stp>
        <stp/>
        <stp>T</stp>
        <tr r="F95" s="1"/>
      </tp>
      <tp>
        <v>94.24</v>
        <stp/>
        <stp>ContractData</stp>
        <stp>S.UPS</stp>
        <stp>Open</stp>
        <stp/>
        <stp>T</stp>
        <tr r="F96" s="1"/>
      </tp>
      <tp>
        <v>57.370000000000005</v>
        <stp/>
        <stp>ContractData</stp>
        <stp>S.USB</stp>
        <stp>Open</stp>
        <stp/>
        <stp>T</stp>
        <tr r="F97" s="1"/>
      </tp>
      <tp>
        <v>-4.2553191489361639</v>
        <stp/>
        <stp>StudyData</stp>
        <stp>S.T</stp>
        <stp>PCB</stp>
        <stp>BaseType=Index,Index=1</stp>
        <stp>Close</stp>
        <stp>W</stp>
        <stp>0</stp>
        <stp>all</stp>
        <stp/>
        <stp/>
        <stp/>
        <stp>T</stp>
        <tr r="I88" s="1"/>
      </tp>
      <tp>
        <v>-0.40983606557377628</v>
        <stp/>
        <stp>StudyData</stp>
        <stp>S.T</stp>
        <stp>PCB</stp>
        <stp>BaseType=Index,Index=1</stp>
        <stp>Close</stp>
        <stp>Q</stp>
        <stp>0</stp>
        <stp>all</stp>
        <stp/>
        <stp/>
        <stp/>
        <stp>T</stp>
        <tr r="K88" s="1"/>
      </tp>
      <tp>
        <v>-2.1739130434782576</v>
        <stp/>
        <stp>StudyData</stp>
        <stp>S.T</stp>
        <stp>PCB</stp>
        <stp>BaseType=Index,Index=1</stp>
        <stp>Close</stp>
        <stp>A</stp>
        <stp>0</stp>
        <stp>all</stp>
        <stp/>
        <stp/>
        <stp/>
        <stp>T</stp>
        <tr r="L88" s="1"/>
      </tp>
      <tp>
        <v>-0.40983606557377628</v>
        <stp/>
        <stp>StudyData</stp>
        <stp>S.T</stp>
        <stp>PCB</stp>
        <stp>BaseType=Index,Index=1</stp>
        <stp>Close</stp>
        <stp>M</stp>
        <stp>0</stp>
        <stp>all</stp>
        <stp/>
        <stp/>
        <stp/>
        <stp>T</stp>
        <tr r="J88" s="1"/>
      </tp>
      <tp>
        <v>-1.289999999999992</v>
        <stp/>
        <stp>ContractData</stp>
        <stp>S.PLTR</stp>
        <stp>NetLastTrade</stp>
        <stp/>
        <stp>T</stp>
        <tr r="D80" s="1"/>
      </tp>
      <tp>
        <v>502.65000000000003</v>
        <stp/>
        <stp>ContractData</stp>
        <stp>S.BRKB</stp>
        <stp>LastTrade</stp>
        <stp/>
        <stp>T</stp>
        <tr r="C20" s="1"/>
      </tp>
      <tp>
        <v>3199692.9922372401</v>
        <stp/>
        <stp>StudyData</stp>
        <stp>S.AMGN</stp>
        <stp>MA</stp>
        <stp>InputChoice=Vol,MAType=Sim,Period=21</stp>
        <stp>MA</stp>
        <stp>D</stp>
        <stp>-1</stp>
        <stp>all</stp>
        <stp/>
        <stp/>
        <stp/>
        <stp>T</stp>
        <tr r="N9" s="1"/>
      </tp>
      <tp>
        <v>27392358.359685</v>
        <stp/>
        <stp>StudyData</stp>
        <stp>S.AVGO</stp>
        <stp>MA</stp>
        <stp>InputChoice=Vol,MAType=Sim,Period=21</stp>
        <stp>MA</stp>
        <stp>D</stp>
        <stp>-1</stp>
        <stp>all</stp>
        <stp/>
        <stp/>
        <stp/>
        <stp>T</stp>
        <tr r="N12" s="1"/>
      </tp>
      <tp>
        <v>3.2900000000000205</v>
        <stp/>
        <stp>ContractData</stp>
        <stp>S.FDX</stp>
        <stp>NetLastTrade</stp>
        <stp/>
        <stp>T</stp>
        <tr r="D37" s="1"/>
      </tp>
      <tp>
        <v>654.15</v>
        <stp/>
        <stp>ContractData</stp>
        <stp>S.TMO</stp>
        <stp>Open</stp>
        <stp/>
        <stp>T</stp>
        <tr r="F89" s="1"/>
      </tp>
      <tp>
        <v>202.89000000000001</v>
        <stp/>
        <stp>ContractData</stp>
        <stp>S.SPG</stp>
        <stp>High</stp>
        <stp/>
        <stp>T</stp>
        <tr r="G87" s="1"/>
      </tp>
      <tp>
        <v>290</v>
        <stp/>
        <stp>ContractData</stp>
        <stp>S.TXN</stp>
        <stp>Open</stp>
        <stp/>
        <stp>T</stp>
        <tr r="F92" s="1"/>
      </tp>
      <tp>
        <v>7882368.9391489998</v>
        <stp/>
        <stp>ContractData</stp>
        <stp>S.MDLZ</stp>
        <stp>T_CVol</stp>
        <stp/>
        <stp>T</stp>
        <tr r="M62" s="1"/>
      </tp>
      <tp>
        <v>-1.6700000000000017</v>
        <stp/>
        <stp>ContractData</stp>
        <stp>S.SCHW</stp>
        <stp>NetLastTrade</stp>
        <stp/>
        <stp>T</stp>
        <tr r="D85" s="1"/>
      </tp>
      <tp>
        <v>2.7800000000000011</v>
        <stp/>
        <stp>ContractData</stp>
        <stp>S.QCOM</stp>
        <stp>NetLastTrade</stp>
        <stp/>
        <stp>T</stp>
        <tr r="D82" s="1"/>
      </tp>
      <tp>
        <v>357.35</v>
        <stp/>
        <stp>ContractData</stp>
        <stp>S.AVGO</stp>
        <stp>High</stp>
        <stp/>
        <stp>T</stp>
        <tr r="G12" s="1"/>
      </tp>
      <tp>
        <v>237.88</v>
        <stp/>
        <stp>ContractData</stp>
        <stp>S.NVDA</stp>
        <stp>High</stp>
        <stp/>
        <stp>T</stp>
        <tr r="G74" s="1"/>
      </tp>
      <tp>
        <v>8421209.0753283296</v>
        <stp/>
        <stp>StudyData</stp>
        <stp>S.SCHW</stp>
        <stp>MA</stp>
        <stp>InputChoice=Vol,MAType=Sim,Period=21</stp>
        <stp>MA</stp>
        <stp>D</stp>
        <stp>-1</stp>
        <stp>all</stp>
        <stp/>
        <stp/>
        <stp/>
        <stp>T</stp>
        <tr r="N85" s="1"/>
      </tp>
      <tp>
        <v>233.95000000000002</v>
        <stp/>
        <stp>ContractData</stp>
        <stp>S.NVDA</stp>
        <stp>LastTrade</stp>
        <stp/>
        <stp>T</stp>
        <tr r="R39" s="2"/>
        <tr r="C74" s="1"/>
      </tp>
      <tp>
        <v>-2.9799999999999898</v>
        <stp/>
        <stp>ContractData</stp>
        <stp>S.IBM</stp>
        <stp>NetLastTrade</stp>
        <stp/>
        <stp>T</stp>
        <tr r="D48" s="1"/>
      </tp>
      <tp>
        <v>38028896.696044996</v>
        <stp/>
        <stp>StudyData</stp>
        <stp>S.T</stp>
        <stp>MA</stp>
        <stp>InputChoice=Vol,MAType=Sim,Period=21</stp>
        <stp>MA</stp>
        <stp>D</stp>
        <stp>-1</stp>
        <stp>all</stp>
        <stp/>
        <stp/>
        <stp/>
        <stp>T</stp>
        <tr r="N88" s="1"/>
      </tp>
      <tp>
        <v>6099456.2009680001</v>
        <stp/>
        <stp>StudyData</stp>
        <stp>S.V</stp>
        <stp>MA</stp>
        <stp>InputChoice=Vol,MAType=Sim,Period=21</stp>
        <stp>MA</stp>
        <stp>D</stp>
        <stp>-1</stp>
        <stp>all</stp>
        <stp/>
        <stp/>
        <stp/>
        <stp>T</stp>
        <tr r="N98" s="1"/>
      </tp>
      <tp>
        <v>9925061.5236822907</v>
        <stp/>
        <stp>StudyData</stp>
        <stp>S.C</stp>
        <stp>MA</stp>
        <stp>InputChoice=Vol,MAType=Sim,Period=21</stp>
        <stp>MA</stp>
        <stp>D</stp>
        <stp>-1</stp>
        <stp>all</stp>
        <stp/>
        <stp/>
        <stp/>
        <stp>T</stp>
        <tr r="N21" s="1"/>
      </tp>
      <tp>
        <v>2741257.1861140002</v>
        <stp/>
        <stp>ContractData</stp>
        <stp>S.INTU</stp>
        <stp>T_CVol</stp>
        <stp/>
        <stp>T</stp>
        <tr r="M50" s="1"/>
      </tp>
      <tp>
        <v>2.8899999999999864</v>
        <stp/>
        <stp>ContractData</stp>
        <stp>S.ABBV</stp>
        <stp>NetLastTrade</stp>
        <stp/>
        <stp>T</stp>
        <tr r="D3" s="1"/>
      </tp>
      <tp>
        <v>0.23000000000000398</v>
        <stp/>
        <stp>ContractData</stp>
        <stp>S.UBER</stp>
        <stp>NetLastTrade</stp>
        <stp/>
        <stp>T</stp>
        <tr r="D93" s="1"/>
      </tp>
      <tp>
        <v>-0.16999999999998749</v>
        <stp/>
        <stp>ContractData</stp>
        <stp>S.SBUX</stp>
        <stp>NetLastTrade</stp>
        <stp/>
        <stp>T</stp>
        <tr r="D84" s="1"/>
      </tp>
      <tp>
        <v>4011286.344643</v>
        <stp/>
        <stp>ContractData</stp>
        <stp>S.V</stp>
        <stp>T_CVol</stp>
        <stp/>
        <stp>T</stp>
        <tr r="M98" s="1"/>
      </tp>
      <tp>
        <v>68.11</v>
        <stp/>
        <stp>ContractData</stp>
        <stp>S.UBER</stp>
        <stp>LastTrade</stp>
        <stp/>
        <stp>T</stp>
        <tr r="C93" s="1"/>
      </tp>
      <tp>
        <v>17822339.535112999</v>
        <stp/>
        <stp>ContractData</stp>
        <stp>S.MSFT</stp>
        <stp>T_CVol</stp>
        <stp/>
        <stp>T</stp>
        <tr r="M69" s="1"/>
      </tp>
      <tp>
        <v>6080420.4736200003</v>
        <stp/>
        <stp>ContractData</stp>
        <stp>S.AMAT</stp>
        <stp>T_CVol</stp>
        <stp/>
        <stp>T</stp>
        <tr r="M7" s="1"/>
      </tp>
      <tp>
        <v>2025566.1214759999</v>
        <stp/>
        <stp>ContractData</stp>
        <stp>S.COST</stp>
        <stp>T_CVol</stp>
        <stp/>
        <stp>T</stp>
        <tr r="M27" s="1"/>
      </tp>
      <tp>
        <v>360.08</v>
        <stp/>
        <stp>ContractData</stp>
        <stp>S.TSLA</stp>
        <stp>Open</stp>
        <stp/>
        <stp>T</stp>
        <tr r="F91" s="1"/>
      </tp>
      <tp>
        <v>6.9900000000000091</v>
        <stp/>
        <stp>ContractData</stp>
        <stp>S.PANW</stp>
        <stp>NetLastTrade</stp>
        <stp/>
        <stp>T</stp>
        <tr r="D76" s="1"/>
      </tp>
      <tp>
        <v>519.38</v>
        <stp/>
        <stp>ContractData</stp>
        <stp>S.MSFT</stp>
        <stp>Open</stp>
        <stp/>
        <stp>T</stp>
        <tr r="F69" s="1"/>
      </tp>
      <tp>
        <v>109.83</v>
        <stp/>
        <stp>ContractData</stp>
        <stp>S.CSCO</stp>
        <stp>Open</stp>
        <stp/>
        <stp>T</stp>
        <tr r="F29" s="1"/>
      </tp>
      <tp>
        <v>3.3700000000000045</v>
        <stp/>
        <stp>ContractData</stp>
        <stp>S.AAPL</stp>
        <stp>NetLastTrade</stp>
        <stp/>
        <stp>T</stp>
        <tr r="D2" s="1"/>
      </tp>
      <tp>
        <v>405.15000000000003</v>
        <stp/>
        <stp>ContractData</stp>
        <stp>S.ISRG</stp>
        <stp>Open</stp>
        <stp/>
        <stp>T</stp>
        <tr r="F51" s="1"/>
      </tp>
      <tp>
        <v>517.53</v>
        <stp/>
        <stp>ContractData</stp>
        <stp>S.MSFT</stp>
        <stp>LastTrade</stp>
        <stp/>
        <stp>T</stp>
        <tr r="R36" s="2"/>
        <tr r="C69" s="1"/>
      </tp>
      <tp>
        <v>4908517.8544319998</v>
        <stp/>
        <stp>ContractData</stp>
        <stp>S.PANW</stp>
        <stp>T_CVol</stp>
        <stp/>
        <stp>T</stp>
        <tr r="M76" s="1"/>
      </tp>
      <tp>
        <v>7722111.0983950002</v>
        <stp/>
        <stp>ContractData</stp>
        <stp>S.SCHW</stp>
        <stp>T_CVol</stp>
        <stp/>
        <stp>T</stp>
        <tr r="M85" s="1"/>
      </tp>
      <tp>
        <v>500.1</v>
        <stp/>
        <stp>ContractData</stp>
        <stp>S.BRKB</stp>
        <stp>Open</stp>
        <stp/>
        <stp>T</stp>
        <tr r="F20" s="1"/>
      </tp>
      <tp>
        <v>142.09</v>
        <stp/>
        <stp>ContractData</stp>
        <stp>S.ORCL</stp>
        <stp>Open</stp>
        <stp/>
        <stp>T</stp>
        <tr r="F75" s="1"/>
      </tp>
      <tp>
        <v>350</v>
        <stp/>
        <stp>ContractData</stp>
        <stp>S.LRCX</stp>
        <stp>Open</stp>
        <stp/>
        <stp>T</stp>
        <tr r="F59" s="1"/>
      </tp>
      <tp>
        <v>29139101.113106001</v>
        <stp/>
        <stp>ContractData</stp>
        <stp>S.T</stp>
        <stp>T_CVol</stp>
        <stp/>
        <stp>T</stp>
        <tr r="M88" s="1"/>
      </tp>
      <tp>
        <v>355.14</v>
        <stp/>
        <stp>ContractData</stp>
        <stp>S.AVGO</stp>
        <stp>LastTrade</stp>
        <stp/>
        <stp>T</stp>
        <tr r="C12" s="1"/>
      </tp>
      <tp>
        <v>403.04</v>
        <stp/>
        <stp>ContractData</stp>
        <stp>S.AMGN</stp>
        <stp>LastTrade</stp>
        <stp/>
        <stp>T</stp>
        <tr r="C9" s="1"/>
      </tp>
      <tp>
        <v>4593842.9743792396</v>
        <stp/>
        <stp>StudyData</stp>
        <stp>S.BRKB</stp>
        <stp>MA</stp>
        <stp>InputChoice=Vol,MAType=Sim,Period=21</stp>
        <stp>MA</stp>
        <stp>D</stp>
        <stp>-1</stp>
        <stp>all</stp>
        <stp/>
        <stp/>
        <stp/>
        <stp>T</stp>
        <tr r="N20" s="1"/>
      </tp>
      <tp>
        <v>161.55000000000001</v>
        <stp/>
        <stp>ContractData</stp>
        <stp>S.XOM</stp>
        <stp>Open</stp>
        <stp/>
        <stp>T</stp>
        <tr r="F102" s="1"/>
      </tp>
      <tp>
        <v>-2.6299999999999955</v>
        <stp/>
        <stp>ContractData</stp>
        <stp>S.JNJ</stp>
        <stp>NetLastTrade</stp>
        <stp/>
        <stp>T</stp>
        <tr r="D52" s="1"/>
      </tp>
      <tp>
        <v>-0.80000000000001137</v>
        <stp/>
        <stp>ContractData</stp>
        <stp>S.JPM</stp>
        <stp>NetLastTrade</stp>
        <stp/>
        <stp>T</stp>
        <tr r="D53" s="1"/>
      </tp>
      <tp>
        <v>5863068.9564319998</v>
        <stp/>
        <stp>ContractData</stp>
        <stp>S.ABBV</stp>
        <stp>T_CVol</stp>
        <stp/>
        <stp>T</stp>
        <tr r="F36" s="2"/>
        <tr r="M3" s="1"/>
      </tp>
      <tp>
        <v>144.86000000000001</v>
        <stp/>
        <stp>ContractData</stp>
        <stp>S.ORCL</stp>
        <stp>High</stp>
        <stp/>
        <stp>T</stp>
        <tr r="G75" s="1"/>
      </tp>
      <tp>
        <v>352.56</v>
        <stp/>
        <stp>ContractData</stp>
        <stp>S.LRCX</stp>
        <stp>High</stp>
        <stp/>
        <stp>T</stp>
        <tr r="G59" s="1"/>
      </tp>
      <tp>
        <v>503.62</v>
        <stp/>
        <stp>ContractData</stp>
        <stp>S.BRKB</stp>
        <stp>High</stp>
        <stp/>
        <stp>T</stp>
        <tr r="G20" s="1"/>
      </tp>
      <tp>
        <v>34457584.703786097</v>
        <stp/>
        <stp>StudyData</stp>
        <stp>S.NFLX</stp>
        <stp>MA</stp>
        <stp>InputChoice=Vol,MAType=Sim,Period=21</stp>
        <stp>MA</stp>
        <stp>D</stp>
        <stp>-1</stp>
        <stp>all</stp>
        <stp/>
        <stp/>
        <stp/>
        <stp>T</stp>
        <tr r="N72" s="1"/>
      </tp>
      <tp>
        <v>8130198.5696949102</v>
        <stp/>
        <stp>StudyData</stp>
        <stp>S.MDLZ</stp>
        <stp>MA</stp>
        <stp>InputChoice=Vol,MAType=Sim,Period=21</stp>
        <stp>MA</stp>
        <stp>D</stp>
        <stp>-1</stp>
        <stp>all</stp>
        <stp/>
        <stp/>
        <stp/>
        <stp>T</stp>
        <tr r="N62" s="1"/>
      </tp>
      <tp>
        <v>38315820.574851602</v>
        <stp/>
        <stp>StudyData</stp>
        <stp>S.TSLA</stp>
        <stp>MA</stp>
        <stp>InputChoice=Vol,MAType=Sim,Period=21</stp>
        <stp>MA</stp>
        <stp>D</stp>
        <stp>-1</stp>
        <stp>all</stp>
        <stp/>
        <stp/>
        <stp/>
        <stp>T</stp>
        <tr r="N91" s="1"/>
      </tp>
      <tp>
        <v>5847788.5347587196</v>
        <stp/>
        <stp>StudyData</stp>
        <stp>S.GILD</stp>
        <stp>MA</stp>
        <stp>InputChoice=Vol,MAType=Sim,Period=21</stp>
        <stp>MA</stp>
        <stp>D</stp>
        <stp>-1</stp>
        <stp>all</stp>
        <stp/>
        <stp/>
        <stp/>
        <stp>T</stp>
        <tr r="N41" s="1"/>
      </tp>
      <tp>
        <v>6.0000000000002274E-2</v>
        <stp/>
        <stp>ContractData</stp>
        <stp>S.MCD</stp>
        <stp>NetLastTrade</stp>
        <stp/>
        <stp>T</stp>
        <tr r="D61" s="1"/>
      </tp>
      <tp>
        <v>-6.0000000000002274E-2</v>
        <stp/>
        <stp>ContractData</stp>
        <stp>S.MDT</stp>
        <stp>NetLastTrade</stp>
        <stp/>
        <stp>T</stp>
        <tr r="D63" s="1"/>
      </tp>
      <tp>
        <v>-1.1299999999999955</v>
        <stp/>
        <stp>ContractData</stp>
        <stp>S.MMM</stp>
        <stp>NetLastTrade</stp>
        <stp/>
        <stp>T</stp>
        <tr r="D65" s="1"/>
      </tp>
      <tp>
        <v>0.49000000000000909</v>
        <stp/>
        <stp>ContractData</stp>
        <stp>S.MRK</stp>
        <stp>NetLastTrade</stp>
        <stp/>
        <stp>T</stp>
        <tr r="D67" s="1"/>
      </tp>
      <tp>
        <v>164.61</v>
        <stp/>
        <stp>ContractData</stp>
        <stp>S.XOM</stp>
        <stp>High</stp>
        <stp/>
        <stp>T</stp>
        <tr r="G102" s="1"/>
      </tp>
      <tp>
        <v>406.47</v>
        <stp/>
        <stp>ContractData</stp>
        <stp>S.ISRG</stp>
        <stp>High</stp>
        <stp/>
        <stp>T</stp>
        <tr r="G51" s="1"/>
      </tp>
      <tp>
        <v>-0.78999999999999204</v>
        <stp/>
        <stp>ContractData</stp>
        <stp>S.NFLX</stp>
        <stp>NetLastTrade</stp>
        <stp/>
        <stp>T</stp>
        <tr r="D72" s="1"/>
      </tp>
      <tp>
        <v>522.5</v>
        <stp/>
        <stp>ContractData</stp>
        <stp>S.MSFT</stp>
        <stp>High</stp>
        <stp/>
        <stp>T</stp>
        <tr r="G69" s="1"/>
      </tp>
      <tp>
        <v>112.23</v>
        <stp/>
        <stp>ContractData</stp>
        <stp>S.CSCO</stp>
        <stp>High</stp>
        <stp/>
        <stp>T</stp>
        <tr r="G29" s="1"/>
      </tp>
      <tp>
        <v>374.6</v>
        <stp/>
        <stp>ContractData</stp>
        <stp>S.TSLA</stp>
        <stp>High</stp>
        <stp/>
        <stp>T</stp>
        <tr r="G91" s="1"/>
      </tp>
      <tp>
        <v>128.5</v>
        <stp/>
        <stp>ContractData</stp>
        <stp>S.C</stp>
        <stp>LastTrade</stp>
        <stp/>
        <stp>T</stp>
        <tr r="C21" s="1"/>
      </tp>
      <tp>
        <v>360.66</v>
        <stp/>
        <stp>ContractData</stp>
        <stp>S.V</stp>
        <stp>LastTrade</stp>
        <stp/>
        <stp>T</stp>
        <tr r="C98" s="1"/>
      </tp>
      <tp>
        <v>540.04</v>
        <stp/>
        <stp>ContractData</stp>
        <stp>S.AMAT</stp>
        <stp>LastTrade</stp>
        <stp/>
        <stp>T</stp>
        <tr r="R32" s="2"/>
        <tr r="C7" s="1"/>
      </tp>
      <tp>
        <v>24.3</v>
        <stp/>
        <stp>ContractData</stp>
        <stp>S.T</stp>
        <stp>LastTrade</stp>
        <stp/>
        <stp>T</stp>
        <tr r="C88" s="1"/>
      </tp>
      <tp>
        <v>10.03000000000003</v>
        <stp/>
        <stp>ContractData</stp>
        <stp>S.LIN</stp>
        <stp>NetLastTrade</stp>
        <stp/>
        <stp>T</stp>
        <tr r="D55" s="1"/>
      </tp>
      <tp>
        <v>-1.5799999999999841</v>
        <stp/>
        <stp>ContractData</stp>
        <stp>S.LOW</stp>
        <stp>NetLastTrade</stp>
        <stp/>
        <stp>T</stp>
        <tr r="D58" s="1"/>
      </tp>
      <tp>
        <v>-8.9999999999974989E-2</v>
        <stp/>
        <stp>ContractData</stp>
        <stp>S.LMT</stp>
        <stp>NetLastTrade</stp>
        <stp/>
        <stp>T</stp>
        <tr r="D57" s="1"/>
      </tp>
      <tp>
        <v>-7</v>
        <stp/>
        <stp>ContractData</stp>
        <stp>S.LLY</stp>
        <stp>NetLastTrade</stp>
        <stp/>
        <stp>T</stp>
        <tr r="D56" s="1"/>
      </tp>
      <tp>
        <v>19768010.841758002</v>
        <stp/>
        <stp>ContractData</stp>
        <stp>S.VZ</stp>
        <stp>T_CVol</stp>
        <stp/>
        <stp>T</stp>
        <tr r="M99" s="1"/>
      </tp>
      <tp>
        <v>2.1499999999999773</v>
        <stp/>
        <stp>ContractData</stp>
        <stp>S.META</stp>
        <stp>NetLastTrade</stp>
        <stp/>
        <stp>T</stp>
        <tr r="D64" s="1"/>
      </tp>
      <tp>
        <v>6699077.4274656205</v>
        <stp/>
        <stp>StudyData</stp>
        <stp>S.PANW</stp>
        <stp>MA</stp>
        <stp>InputChoice=Vol,MAType=Sim,Period=21</stp>
        <stp>MA</stp>
        <stp>D</stp>
        <stp>-1</stp>
        <stp>all</stp>
        <stp/>
        <stp/>
        <stp/>
        <stp>T</stp>
        <tr r="N76" s="1"/>
      </tp>
      <tp>
        <v>237.69</v>
        <stp/>
        <stp>ContractData</stp>
        <stp>S.ADBE</stp>
        <stp>LastTrade</stp>
        <stp/>
        <stp>T</stp>
        <tr r="C6" s="1"/>
      </tp>
      <tp>
        <v>4058070.5174541902</v>
        <stp/>
        <stp>StudyData</stp>
        <stp>S.HONA</stp>
        <stp>MA</stp>
        <stp>InputChoice=Vol,MAType=Sim,Period=21</stp>
        <stp>MA</stp>
        <stp>D</stp>
        <stp>-1</stp>
        <stp>all</stp>
        <stp/>
        <stp/>
        <stp/>
        <stp>T</stp>
        <tr r="N47" s="1"/>
      </tp>
      <tp>
        <v>8869746.5332005303</v>
        <stp/>
        <stp>StudyData</stp>
        <stp>S.BKNG</stp>
        <stp>MA</stp>
        <stp>InputChoice=Vol,MAType=Sim,Period=21</stp>
        <stp>MA</stp>
        <stp>D</stp>
        <stp>-1</stp>
        <stp>all</stp>
        <stp/>
        <stp/>
        <stp/>
        <stp>T</stp>
        <tr r="N16" s="1"/>
      </tp>
      <tp>
        <v>262.82</v>
        <stp/>
        <stp>ContractData</stp>
        <stp>S.ABBV</stp>
        <stp>LastTrade</stp>
        <stp/>
        <stp>T</stp>
        <tr r="C3" s="1"/>
      </tp>
      <tp>
        <v>3410026.1010889998</v>
        <stp/>
        <stp>ContractData</stp>
        <stp>S.TMUS</stp>
        <stp>T_CVol</stp>
        <stp/>
        <stp>T</stp>
        <tr r="M90" s="1"/>
      </tp>
      <tp>
        <v>0.42999999999999972</v>
        <stp/>
        <stp>ContractData</stp>
        <stp>S.MDLZ</stp>
        <stp>NetLastTrade</stp>
        <stp/>
        <stp>T</stp>
        <tr r="D62" s="1"/>
      </tp>
      <tp>
        <v>349.85</v>
        <stp/>
        <stp>ContractData</stp>
        <stp>S.AVGO</stp>
        <stp>Open</stp>
        <stp/>
        <stp>T</stp>
        <tr r="F12" s="1"/>
      </tp>
      <tp>
        <v>236.05</v>
        <stp/>
        <stp>ContractData</stp>
        <stp>S.NVDA</stp>
        <stp>Open</stp>
        <stp/>
        <stp>T</stp>
        <tr r="F74" s="1"/>
      </tp>
      <tp>
        <v>-3.5900000000000034</v>
        <stp/>
        <stp>ContractData</stp>
        <stp>S.ADBE</stp>
        <stp>NetLastTrade</stp>
        <stp/>
        <stp>T</stp>
        <tr r="D6" s="1"/>
      </tp>
      <tp>
        <v>142.30000000000001</v>
        <stp/>
        <stp>ContractData</stp>
        <stp>S.ORCL</stp>
        <stp>LastTrade</stp>
        <stp/>
        <stp>T</stp>
        <tr r="C75" s="1"/>
      </tp>
      <tp>
        <v>112.2</v>
        <stp/>
        <stp>ContractData</stp>
        <stp>S.CSCO</stp>
        <stp>LastTrade</stp>
        <stp/>
        <stp>T</stp>
        <tr r="R35" s="2"/>
        <tr r="C29" s="1"/>
      </tp>
      <tp>
        <v>347.49</v>
        <stp/>
        <stp>ContractData</stp>
        <stp>S.LRCX</stp>
        <stp>LastTrade</stp>
        <stp/>
        <stp>T</stp>
        <tr r="R34" s="2"/>
        <tr r="C59" s="1"/>
      </tp>
      <tp>
        <v>17433032.419606239</v>
        <stp/>
        <stp>StudyData</stp>
        <stp>S.GOOG</stp>
        <stp>MA</stp>
        <stp>InputChoice=Vol,MAType=Sim,Period=21</stp>
        <stp>MA</stp>
        <stp>D</stp>
        <stp>-1</stp>
        <stp>all</stp>
        <stp/>
        <stp/>
        <stp/>
        <stp>T</stp>
        <tr r="N43" s="1"/>
      </tp>
      <tp>
        <v>14618083.87627857</v>
        <stp/>
        <stp>StudyData</stp>
        <stp>S.QCOM</stp>
        <stp>MA</stp>
        <stp>InputChoice=Vol,MAType=Sim,Period=21</stp>
        <stp>MA</stp>
        <stp>D</stp>
        <stp>-1</stp>
        <stp>all</stp>
        <stp/>
        <stp/>
        <stp/>
        <stp>T</stp>
        <tr r="N82" s="1"/>
      </tp>
      <tp>
        <v>0.47999999999998977</v>
        <stp/>
        <stp>ContractData</stp>
        <stp>S.NEE</stp>
        <stp>NetLastTrade</stp>
        <stp/>
        <stp>T</stp>
        <tr r="D71" s="1"/>
      </tp>
      <tp>
        <v>-3.3799999999999955</v>
        <stp/>
        <stp>ContractData</stp>
        <stp>S.NOW</stp>
        <stp>NetLastTrade</stp>
        <stp/>
        <stp>T</stp>
        <tr r="D73" s="1"/>
      </tp>
      <tp>
        <v>15575448.43371</v>
        <stp/>
        <stp>ContractData</stp>
        <stp>S.UBER</stp>
        <stp>T_CVol</stp>
        <stp/>
        <stp>T</stp>
        <tr r="M93" s="1"/>
      </tp>
      <tp>
        <v>17932108.511264998</v>
        <stp/>
        <stp>ContractData</stp>
        <stp>S.PLTR</stp>
        <stp>T_CVol</stp>
        <stp/>
        <stp>T</stp>
        <tr r="M80" s="1"/>
      </tp>
      <tp>
        <v>147.65</v>
        <stp/>
        <stp>ContractData</stp>
        <stp>S.GILD</stp>
        <stp>Open</stp>
        <stp/>
        <stp>T</stp>
        <tr r="F41" s="1"/>
      </tp>
      <tp>
        <v>126</v>
        <stp/>
        <stp>ContractData</stp>
        <stp>S.INTC</stp>
        <stp>High</stp>
        <stp/>
        <stp>T</stp>
        <tr r="G49" s="1"/>
      </tp>
      <tp>
        <v>284.2</v>
        <stp/>
        <stp>ContractData</stp>
        <stp>S.INTU</stp>
        <stp>High</stp>
        <stp/>
        <stp>T</stp>
        <tr r="G50" s="1"/>
      </tp>
      <tp>
        <v>-4.3044384867441172</v>
        <stp/>
        <stp>StudyData</stp>
        <stp>S.C</stp>
        <stp>PCB</stp>
        <stp>BaseType=Index,Index=1</stp>
        <stp>Close</stp>
        <stp>W</stp>
        <stp>0</stp>
        <stp>all</stp>
        <stp/>
        <stp/>
        <stp/>
        <stp>T</stp>
        <tr r="I21" s="1"/>
      </tp>
      <tp>
        <v>-0.75687364843990568</v>
        <stp/>
        <stp>StudyData</stp>
        <stp>S.C</stp>
        <stp>PCB</stp>
        <stp>BaseType=Index,Index=1</stp>
        <stp>Close</stp>
        <stp>Q</stp>
        <stp>0</stp>
        <stp>all</stp>
        <stp/>
        <stp/>
        <stp/>
        <stp>T</stp>
        <tr r="K21" s="1"/>
      </tp>
      <tp>
        <v>10.120832976261893</v>
        <stp/>
        <stp>StudyData</stp>
        <stp>S.C</stp>
        <stp>PCB</stp>
        <stp>BaseType=Index,Index=1</stp>
        <stp>Close</stp>
        <stp>A</stp>
        <stp>0</stp>
        <stp>all</stp>
        <stp/>
        <stp/>
        <stp/>
        <stp>T</stp>
        <tr r="L21" s="1"/>
      </tp>
      <tp>
        <v>-0.75687364843990568</v>
        <stp/>
        <stp>StudyData</stp>
        <stp>S.C</stp>
        <stp>PCB</stp>
        <stp>BaseType=Index,Index=1</stp>
        <stp>Close</stp>
        <stp>M</stp>
        <stp>0</stp>
        <stp>all</stp>
        <stp/>
        <stp/>
        <stp/>
        <stp>T</stp>
        <tr r="J21" s="1"/>
      </tp>
      <tp>
        <v>128.35</v>
        <stp/>
        <stp>ContractData</stp>
        <stp>S.C</stp>
        <stp>Open</stp>
        <stp/>
        <stp>T</stp>
        <tr r="F21" s="1"/>
      </tp>
      <tp>
        <v>24.36</v>
        <stp/>
        <stp>ContractData</stp>
        <stp>S.T</stp>
        <stp>Open</stp>
        <stp/>
        <stp>T</stp>
        <tr r="F88" s="1"/>
      </tp>
      <tp>
        <v>360.21</v>
        <stp/>
        <stp>ContractData</stp>
        <stp>S.V</stp>
        <stp>Open</stp>
        <stp/>
        <stp>T</stp>
        <tr r="F98" s="1"/>
      </tp>
      <tp>
        <v>42020996.220649399</v>
        <stp/>
        <stp>StudyData</stp>
        <stp>S.AAPL</stp>
        <stp>MA</stp>
        <stp>InputChoice=Vol,MAType=Sim,Period=21</stp>
        <stp>MA</stp>
        <stp>D</stp>
        <stp>-1</stp>
        <stp>all</stp>
        <stp/>
        <stp/>
        <stp/>
        <stp>T</stp>
        <tr r="N2" s="1"/>
      </tp>
      <tp>
        <v>840.80000000000007</v>
        <stp/>
        <stp>ContractData</stp>
        <stp>S.CAT</stp>
        <stp>Open</stp>
        <stp/>
        <stp>T</stp>
        <tr r="F22" s="1"/>
      </tp>
      <tp>
        <v>115.17</v>
        <stp/>
        <stp>ContractData</stp>
        <stp>S.DUK</stp>
        <stp>High</stp>
        <stp/>
        <stp>T</stp>
        <tr r="G35" s="1"/>
      </tp>
      <tp>
        <v>196.24</v>
        <stp/>
        <stp>ContractData</stp>
        <stp>S.COF</stp>
        <stp>Open</stp>
        <stp/>
        <stp>T</stp>
        <tr r="F25" s="1"/>
      </tp>
      <tp>
        <v>125.01</v>
        <stp/>
        <stp>ContractData</stp>
        <stp>S.COP</stp>
        <stp>Open</stp>
        <stp/>
        <stp>T</stp>
        <tr r="F26" s="1"/>
      </tp>
      <tp>
        <v>204.8</v>
        <stp/>
        <stp>ContractData</stp>
        <stp>S.CVX</stp>
        <stp>Open</stp>
        <stp/>
        <stp>T</stp>
        <tr r="F31" s="1"/>
      </tp>
      <tp>
        <v>85.25</v>
        <stp/>
        <stp>ContractData</stp>
        <stp>S.CVS</stp>
        <stp>Open</stp>
        <stp/>
        <stp>T</stp>
        <tr r="F30" s="1"/>
      </tp>
      <tp>
        <v>102.63</v>
        <stp/>
        <stp>ContractData</stp>
        <stp>S.DIS</stp>
        <stp>High</stp>
        <stp/>
        <stp>T</stp>
        <tr r="G34" s="1"/>
      </tp>
      <tp>
        <v>216.05</v>
        <stp/>
        <stp>ContractData</stp>
        <stp>S.DHR</stp>
        <stp>High</stp>
        <stp/>
        <stp>T</stp>
        <tr r="G33" s="1"/>
      </tp>
      <tp>
        <v>238.11</v>
        <stp/>
        <stp>ContractData</stp>
        <stp>S.CRM</stp>
        <stp>Open</stp>
        <stp/>
        <stp>T</stp>
        <tr r="F28" s="1"/>
      </tp>
      <tp>
        <v>6251440.1699599996</v>
        <stp/>
        <stp>ContractData</stp>
        <stp>S.PG</stp>
        <stp>T_CVol</stp>
        <stp/>
        <stp>T</stp>
        <tr r="M79" s="1"/>
      </tp>
      <tp>
        <v>126.81</v>
        <stp/>
        <stp>ContractData</stp>
        <stp>S.C</stp>
        <stp>Low</stp>
        <stp/>
        <stp>T</stp>
        <tr r="H21" s="1"/>
      </tp>
      <tp>
        <v>356.75</v>
        <stp/>
        <stp>ContractData</stp>
        <stp>S.V</stp>
        <stp>Low</stp>
        <stp/>
        <stp>T</stp>
        <tr r="H98" s="1"/>
      </tp>
      <tp>
        <v>24.21</v>
        <stp/>
        <stp>ContractData</stp>
        <stp>S.T</stp>
        <stp>Low</stp>
        <stp/>
        <stp>T</stp>
        <tr r="H88" s="1"/>
      </tp>
      <tp>
        <v>10122274.544819999</v>
        <stp/>
        <stp>ContractData</stp>
        <stp>S.QCOM</stp>
        <stp>T_CVol</stp>
        <stp/>
        <stp>T</stp>
        <tr r="M82" s="1"/>
      </tp>
      <tp>
        <v>921.18000000000006</v>
        <stp/>
        <stp>ContractData</stp>
        <stp>S.COST</stp>
        <stp>High</stp>
        <stp/>
        <stp>T</stp>
        <tr r="G27" s="1"/>
      </tp>
      <tp>
        <v>342.78000000000003</v>
        <stp/>
        <stp>ContractData</stp>
        <stp>S.GOOG</stp>
        <stp>High</stp>
        <stp/>
        <stp>T</stp>
        <tr r="G43" s="1"/>
      </tp>
      <tp>
        <v>156.92000000000002</v>
        <stp/>
        <stp>ContractData</stp>
        <stp>S.HONA</stp>
        <stp>High</stp>
        <stp/>
        <stp>T</stp>
        <tr r="G47" s="1"/>
      </tp>
      <tp>
        <v>-0.32000000000000028</v>
        <stp/>
        <stp>ContractData</stp>
        <stp>S.PFE</stp>
        <stp>NetLastTrade</stp>
        <stp/>
        <stp>T</stp>
        <tr r="D78" s="1"/>
      </tp>
      <tp>
        <v>53.89</v>
        <stp/>
        <stp>ContractData</stp>
        <stp>S.BAC</stp>
        <stp>Open</stp>
        <stp/>
        <stp>T</stp>
        <tr r="F15" s="1"/>
      </tp>
      <tp>
        <v>0.28999999999999204</v>
        <stp/>
        <stp>ContractData</stp>
        <stp>S.PEP</stp>
        <stp>NetLastTrade</stp>
        <stp/>
        <stp>T</stp>
        <tr r="D77" s="1"/>
      </tp>
      <tp>
        <v>1075.42</v>
        <stp/>
        <stp>ContractData</stp>
        <stp>S.BLK</stp>
        <stp>Open</stp>
        <stp/>
        <stp>T</stp>
        <tr r="F17" s="1"/>
      </tp>
      <tp>
        <v>60.660000000000004</v>
        <stp/>
        <stp>ContractData</stp>
        <stp>S.BMY</stp>
        <stp>Open</stp>
        <stp/>
        <stp>T</stp>
        <tr r="F18" s="1"/>
      </tp>
      <tp>
        <v>144.55000000000001</v>
        <stp/>
        <stp>ContractData</stp>
        <stp>S.BNY</stp>
        <stp>Open</stp>
        <stp/>
        <stp>T</stp>
        <tr r="F19" s="1"/>
      </tp>
      <tp>
        <v>164.13</v>
        <stp/>
        <stp>ContractData</stp>
        <stp>S.EMR</stp>
        <stp>High</stp>
        <stp/>
        <stp>T</stp>
        <tr r="G36" s="1"/>
      </tp>
      <tp>
        <v>35409321.933076002</v>
        <stp/>
        <stp>ContractData</stp>
        <stp>S.ORCL</stp>
        <stp>T_CVol</stp>
        <stp/>
        <stp>T</stp>
        <tr r="M75" s="1"/>
      </tp>
      <tp>
        <v>33278552.153126001</v>
        <stp/>
        <stp>ContractData</stp>
        <stp>S.AAPL</stp>
        <stp>T_CVol</stp>
        <stp/>
        <stp>T</stp>
        <tr r="M2" s="1"/>
      </tp>
      <tp>
        <v>161.22999999999999</v>
        <stp/>
        <stp>ContractData</stp>
        <stp>S.BKNG</stp>
        <stp>Open</stp>
        <stp/>
        <stp>T</stp>
        <tr r="F16" s="1"/>
      </tp>
      <tp>
        <v>194.78</v>
        <stp/>
        <stp>ContractData</stp>
        <stp>S.PLTR</stp>
        <stp>High</stp>
        <stp/>
        <stp>T</stp>
        <tr r="G80" s="1"/>
      </tp>
      <tp>
        <v>2395908.22816267</v>
        <stp/>
        <stp>StudyData</stp>
        <stp>S.ISRG</stp>
        <stp>MA</stp>
        <stp>InputChoice=Vol,MAType=Sim,Period=21</stp>
        <stp>MA</stp>
        <stp>D</stp>
        <stp>-1</stp>
        <stp>all</stp>
        <stp/>
        <stp/>
        <stp/>
        <stp>T</stp>
        <tr r="N51" s="1"/>
      </tp>
      <tp>
        <v>97.25</v>
        <stp/>
        <stp>ContractData</stp>
        <stp>S.ABT</stp>
        <stp>Open</stp>
        <stp/>
        <stp>T</stp>
        <tr r="F4" s="1"/>
      </tp>
      <tp>
        <v>211.02</v>
        <stp/>
        <stp>ContractData</stp>
        <stp>S.ACN</stp>
        <stp>Open</stp>
        <stp/>
        <stp>T</stp>
        <tr r="F5" s="1"/>
      </tp>
      <tp>
        <v>635.95000000000005</v>
        <stp/>
        <stp>ContractData</stp>
        <stp>S.AMD</stp>
        <stp>Open</stp>
        <stp/>
        <stp>T</stp>
        <tr r="F8" s="1"/>
      </tp>
      <tp>
        <v>162.22</v>
        <stp/>
        <stp>ContractData</stp>
        <stp>S.AMT</stp>
        <stp>Open</stp>
        <stp/>
        <stp>T</stp>
        <tr r="F10" s="1"/>
      </tp>
      <tp>
        <v>0.14000000000001478</v>
        <stp/>
        <stp>ContractData</stp>
        <stp>S.SPG</stp>
        <stp>NetLastTrade</stp>
        <stp/>
        <stp>T</stp>
        <tr r="D87" s="1"/>
      </tp>
      <tp>
        <v>290.84000000000003</v>
        <stp/>
        <stp>ContractData</stp>
        <stp>S.FDX</stp>
        <stp>High</stp>
        <stp/>
        <stp>T</stp>
        <tr r="G37" s="1"/>
      </tp>
      <tp>
        <v>304</v>
        <stp/>
        <stp>ContractData</stp>
        <stp>S.AXP</stp>
        <stp>Open</stp>
        <stp/>
        <stp>T</stp>
        <tr r="F13" s="1"/>
      </tp>
      <tp>
        <v>24639562.118292999</v>
        <stp/>
        <stp>ContractData</stp>
        <stp>S.AVGO</stp>
        <stp>T_CVol</stp>
        <stp/>
        <stp>T</stp>
        <tr r="M12" s="1"/>
      </tp>
      <tp>
        <v>4165982.8456060002</v>
        <stp/>
        <stp>ContractData</stp>
        <stp>S.GE</stp>
        <stp>T_CVol</stp>
        <stp/>
        <stp>T</stp>
        <tr r="M39" s="1"/>
      </tp>
      <tp>
        <v>1071534.002593</v>
        <stp/>
        <stp>ContractData</stp>
        <stp>S.DE</stp>
        <stp>T_CVol</stp>
        <stp/>
        <stp>T</stp>
        <tr r="M32" s="1"/>
      </tp>
      <tp>
        <v>17498115.947268002</v>
        <stp/>
        <stp>ContractData</stp>
        <stp>S.CSCO</stp>
        <stp>T_CVol</stp>
        <stp/>
        <stp>T</stp>
        <tr r="M29" s="1"/>
      </tp>
      <tp>
        <v>164.57</v>
        <stp/>
        <stp>ContractData</stp>
        <stp>S.TMUS</stp>
        <stp>High</stp>
        <stp/>
        <stp>T</stp>
        <tr r="G90" s="1"/>
      </tp>
      <tp>
        <v>253.55</v>
        <stp/>
        <stp>ContractData</stp>
        <stp>S.AMZN</stp>
        <stp>High</stp>
        <stp/>
        <stp>T</stp>
        <tr r="G11" s="1"/>
      </tp>
      <tp>
        <v>410.16</v>
        <stp/>
        <stp>ContractData</stp>
        <stp>S.AMGN</stp>
        <stp>High</stp>
        <stp/>
        <stp>T</stp>
        <tr r="G9" s="1"/>
      </tp>
      <tp>
        <v>547.25</v>
        <stp/>
        <stp>ContractData</stp>
        <stp>S.AMAT</stp>
        <stp>High</stp>
        <stp/>
        <stp>T</stp>
        <tr r="G7" s="1"/>
      </tp>
      <tp>
        <v>2400288.4554346199</v>
        <stp/>
        <stp>StudyData</stp>
        <stp>S.COST</stp>
        <stp>MA</stp>
        <stp>InputChoice=Vol,MAType=Sim,Period=21</stp>
        <stp>MA</stp>
        <stp>D</stp>
        <stp>-1</stp>
        <stp>all</stp>
        <stp/>
        <stp/>
        <stp/>
        <stp>T</stp>
        <tr r="N27" s="1"/>
      </tp>
      <tp>
        <v>-0.32999999999998408</v>
        <stp/>
        <stp>ContractData</stp>
        <stp>S.RTX</stp>
        <stp>NetLastTrade</stp>
        <stp/>
        <stp>T</stp>
        <tr r="D83" s="1"/>
      </tp>
      <tp>
        <v>1006</v>
        <stp/>
        <stp>ContractData</stp>
        <stp>S.GEV</stp>
        <stp>High</stp>
        <stp/>
        <stp>T</stp>
        <tr r="G40" s="1"/>
      </tp>
      <tp>
        <v>0.11598095470638506</v>
        <stp/>
        <stp>ContractData</stp>
        <stp>S.XOM</stp>
        <stp>PerCentNetLastTrade</stp>
        <stp/>
        <stp>T</stp>
        <tr r="E102" s="1"/>
      </tp>
      <tp>
        <v>0</v>
        <stp/>
        <stp>ContractData</stp>
        <stp>S.WMT</stp>
        <stp>PerCentNetLastTrade</stp>
        <stp/>
        <stp>T</stp>
        <tr r="E101" s="1"/>
      </tp>
      <tp>
        <v>0.24922118380062305</v>
        <stp/>
        <stp>ContractData</stp>
        <stp>S.WFC</stp>
        <stp>PerCentNetLastTrade</stp>
        <stp/>
        <stp>T</stp>
        <tr r="E100" s="1"/>
      </tp>
      <tp>
        <v>1.8346111719605696</v>
        <stp/>
        <stp>ContractData</stp>
        <stp>S.UNH</stp>
        <stp>PerCentNetLastTrade</stp>
        <stp/>
        <stp>T</stp>
        <tr r="E94" s="1"/>
      </tp>
      <tp>
        <v>2.1510902283239117</v>
        <stp/>
        <stp>ContractData</stp>
        <stp>S.UNP</stp>
        <stp>PerCentNetLastTrade</stp>
        <stp/>
        <stp>T</stp>
        <tr r="E95" s="1"/>
      </tp>
      <tp>
        <v>0.2615062761506276</v>
        <stp/>
        <stp>ContractData</stp>
        <stp>S.USB</stp>
        <stp>PerCentNetLastTrade</stp>
        <stp/>
        <stp>T</stp>
        <tr r="E97" s="1"/>
      </tp>
      <tp>
        <v>-0.92661625306209394</v>
        <stp/>
        <stp>ContractData</stp>
        <stp>S.UPS</stp>
        <stp>PerCentNetLastTrade</stp>
        <stp/>
        <stp>T</stp>
        <tr r="E96" s="1"/>
      </tp>
      <tp>
        <v>0.35095247582412531</v>
        <stp/>
        <stp>ContractData</stp>
        <stp>S.TMO</stp>
        <stp>PerCentNetLastTrade</stp>
        <stp/>
        <stp>T</stp>
        <tr r="E89" s="1"/>
      </tp>
      <tp>
        <v>4.4399417013259397</v>
        <stp/>
        <stp>ContractData</stp>
        <stp>S.TXN</stp>
        <stp>PerCentNetLastTrade</stp>
        <stp/>
        <stp>T</stp>
        <tr r="E92" s="1"/>
      </tp>
      <tp>
        <v>6.9717643543648219E-2</v>
        <stp/>
        <stp>ContractData</stp>
        <stp>S.SPG</stp>
        <stp>PerCentNetLastTrade</stp>
        <stp/>
        <stp>T</stp>
        <tr r="E87" s="1"/>
      </tp>
      <tp>
        <v>3510312.508378</v>
        <stp/>
        <stp>ContractData</stp>
        <stp>S.AMGN</stp>
        <stp>T_CVol</stp>
        <stp/>
        <stp>T</stp>
        <tr r="M9" s="1"/>
      </tp>
      <tp>
        <v>33433392.106973</v>
        <stp/>
        <stp>ContractData</stp>
        <stp>S.AMZN</stp>
        <stp>T_CVol</stp>
        <stp/>
        <stp>T</stp>
        <tr r="M11" s="1"/>
      </tp>
      <tp>
        <v>-0.17836873682503648</v>
        <stp/>
        <stp>ContractData</stp>
        <stp>S.RTX</stp>
        <stp>PerCentNetLastTrade</stp>
        <stp/>
        <stp>T</stp>
        <tr r="E83" s="1"/>
      </tp>
      <tp>
        <v>4792636.8370660003</v>
        <stp/>
        <stp>ContractData</stp>
        <stp>S.HD</stp>
        <stp>T_CVol</stp>
        <stp/>
        <stp>T</stp>
        <tr r="M46" s="1"/>
      </tp>
      <tp>
        <v>1416091.7812910001</v>
        <stp/>
        <stp>ContractData</stp>
        <stp>S.GD</stp>
        <stp>T_CVol</stp>
        <stp/>
        <stp>T</stp>
        <tr r="M38" s="1"/>
      </tp>
      <tp>
        <v>-1.1379800853485065</v>
        <stp/>
        <stp>ContractData</stp>
        <stp>S.PFE</stp>
        <stp>PerCentNetLastTrade</stp>
        <stp/>
        <stp>T</stp>
        <tr r="E78" s="1"/>
      </tp>
      <tp>
        <v>0.23089171974522293</v>
        <stp/>
        <stp>ContractData</stp>
        <stp>S.PEP</stp>
        <stp>PerCentNetLastTrade</stp>
        <stp/>
        <stp>T</stp>
        <tr r="E77" s="1"/>
      </tp>
      <tp>
        <v>-2.4535423925667827</v>
        <stp/>
        <stp>ContractData</stp>
        <stp>S.NOW</stp>
        <stp>PerCentNetLastTrade</stp>
        <stp/>
        <stp>T</stp>
        <tr r="E73" s="1"/>
      </tp>
      <tp>
        <v>0.62868369351669939</v>
        <stp/>
        <stp>ContractData</stp>
        <stp>S.NEE</stp>
        <stp>PerCentNetLastTrade</stp>
        <stp/>
        <stp>T</stp>
        <tr r="E71" s="1"/>
      </tp>
      <tp>
        <v>-0.69316648264016689</v>
        <stp/>
        <stp>ContractData</stp>
        <stp>S.MMM</stp>
        <stp>PerCentNetLastTrade</stp>
        <stp/>
        <stp>T</stp>
        <tr r="E65" s="1"/>
      </tp>
      <tp>
        <v>-6.9412309116149928E-2</v>
        <stp/>
        <stp>ContractData</stp>
        <stp>S.MDT</stp>
        <stp>PerCentNetLastTrade</stp>
        <stp/>
        <stp>T</stp>
        <tr r="E63" s="1"/>
      </tp>
      <tp>
        <v>2.5881033515938404E-2</v>
        <stp/>
        <stp>ContractData</stp>
        <stp>S.MCD</stp>
        <stp>PerCentNetLastTrade</stp>
        <stp/>
        <stp>T</stp>
        <tr r="E61" s="1"/>
      </tp>
      <tp>
        <v>0.34072734858493847</v>
        <stp/>
        <stp>ContractData</stp>
        <stp>S.MRK</stp>
        <stp>PerCentNetLastTrade</stp>
        <stp/>
        <stp>T</stp>
        <tr r="E67" s="1"/>
      </tp>
      <tp>
        <v>-0.8663230617392258</v>
        <stp/>
        <stp>ContractData</stp>
        <stp>S.LOW</stp>
        <stp>PerCentNetLastTrade</stp>
        <stp/>
        <stp>T</stp>
        <tr r="E58" s="1"/>
      </tp>
      <tp>
        <v>-0.60877505761621076</v>
        <stp/>
        <stp>ContractData</stp>
        <stp>S.LLY</stp>
        <stp>PerCentNetLastTrade</stp>
        <stp/>
        <stp>T</stp>
        <tr r="E56" s="1"/>
      </tp>
      <tp>
        <v>-1.7804154302670624E-2</v>
        <stp/>
        <stp>ContractData</stp>
        <stp>S.LMT</stp>
        <stp>PerCentNetLastTrade</stp>
        <stp/>
        <stp>T</stp>
        <tr r="E57" s="1"/>
      </tp>
      <tp>
        <v>2.1365427628075406</v>
        <stp/>
        <stp>ContractData</stp>
        <stp>S.LIN</stp>
        <stp>PerCentNetLastTrade</stp>
        <stp/>
        <stp>T</stp>
        <tr r="E55" s="1"/>
      </tp>
      <tp>
        <v>-1.0167787829583237</v>
        <stp/>
        <stp>ContractData</stp>
        <stp>S.JNJ</stp>
        <stp>PerCentNetLastTrade</stp>
        <stp/>
        <stp>T</stp>
        <tr r="E52" s="1"/>
      </tp>
      <tp>
        <v>-0.2401104508073714</v>
        <stp/>
        <stp>ContractData</stp>
        <stp>S.JPM</stp>
        <stp>PerCentNetLastTrade</stp>
        <stp/>
        <stp>T</stp>
        <tr r="E53" s="1"/>
      </tp>
      <tp>
        <v>-1.3208048931832284</v>
        <stp/>
        <stp>ContractData</stp>
        <stp>S.IBM</stp>
        <stp>PerCentNetLastTrade</stp>
        <stp/>
        <stp>T</stp>
        <tr r="E48" s="1"/>
      </tp>
      <tp>
        <v>0.12658868803483719</v>
        <stp/>
        <stp>ContractData</stp>
        <stp>S.GEV</stp>
        <stp>PerCentNetLastTrade</stp>
        <stp/>
        <stp>T</stp>
        <tr r="E40" s="1"/>
      </tp>
      <tp>
        <v>1.1460619361131432</v>
        <stp/>
        <stp>ContractData</stp>
        <stp>S.FDX</stp>
        <stp>PerCentNetLastTrade</stp>
        <stp/>
        <stp>T</stp>
        <tr r="E37" s="1"/>
      </tp>
      <tp>
        <v>1.9171343885980954</v>
        <stp/>
        <stp>ContractData</stp>
        <stp>S.EMR</stp>
        <stp>PerCentNetLastTrade</stp>
        <stp/>
        <stp>T</stp>
        <tr r="E36" s="1"/>
      </tp>
      <tp>
        <v>1.0861352474499433</v>
        <stp/>
        <stp>ContractData</stp>
        <stp>S.DHR</stp>
        <stp>PerCentNetLastTrade</stp>
        <stp/>
        <stp>T</stp>
        <tr r="E33" s="1"/>
      </tp>
      <tp>
        <v>0.8487121286884437</v>
        <stp/>
        <stp>ContractData</stp>
        <stp>S.DIS</stp>
        <stp>PerCentNetLastTrade</stp>
        <stp/>
        <stp>T</stp>
        <tr r="E34" s="1"/>
      </tp>
      <tp>
        <v>0.34288728679444347</v>
        <stp/>
        <stp>ContractData</stp>
        <stp>S.DUK</stp>
        <stp>PerCentNetLastTrade</stp>
        <stp/>
        <stp>T</stp>
        <tr r="E35" s="1"/>
      </tp>
      <tp>
        <v>0.12340600575894693</v>
        <stp/>
        <stp>ContractData</stp>
        <stp>S.COF</stp>
        <stp>PerCentNetLastTrade</stp>
        <stp/>
        <stp>T</stp>
        <tr r="E25" s="1"/>
      </tp>
      <tp>
        <v>-0.24397922241460726</v>
        <stp/>
        <stp>ContractData</stp>
        <stp>S.COP</stp>
        <stp>PerCentNetLastTrade</stp>
        <stp/>
        <stp>T</stp>
        <tr r="E26" s="1"/>
      </tp>
      <tp>
        <v>2.3077388515762087</v>
        <stp/>
        <stp>ContractData</stp>
        <stp>S.CAT</stp>
        <stp>PerCentNetLastTrade</stp>
        <stp/>
        <stp>T</stp>
        <tr r="E22" s="1"/>
      </tp>
      <tp>
        <v>1.4788732394366197</v>
        <stp/>
        <stp>ContractData</stp>
        <stp>S.CVS</stp>
        <stp>PerCentNetLastTrade</stp>
        <stp/>
        <stp>T</stp>
        <tr r="E30" s="1"/>
      </tp>
      <tp>
        <v>-0.19797199420569772</v>
        <stp/>
        <stp>ContractData</stp>
        <stp>S.CVX</stp>
        <stp>PerCentNetLastTrade</stp>
        <stp/>
        <stp>T</stp>
        <tr r="E31" s="1"/>
      </tp>
      <tp>
        <v>-0.84498711394651227</v>
        <stp/>
        <stp>ContractData</stp>
        <stp>S.CRM</stp>
        <stp>PerCentNetLastTrade</stp>
        <stp/>
        <stp>T</stp>
        <tr r="E28" s="1"/>
      </tp>
      <tp>
        <v>1.0283490828237909</v>
        <stp/>
        <stp>ContractData</stp>
        <stp>S.BNY</stp>
        <stp>PerCentNetLastTrade</stp>
        <stp/>
        <stp>T</stp>
        <tr r="E19" s="1"/>
      </tp>
      <tp>
        <v>-0.44439851178172801</v>
        <stp/>
        <stp>ContractData</stp>
        <stp>S.BLK</stp>
        <stp>PerCentNetLastTrade</stp>
        <stp/>
        <stp>T</stp>
        <tr r="E17" s="1"/>
      </tp>
      <tp>
        <v>-0.50439310120403513</v>
        <stp/>
        <stp>ContractData</stp>
        <stp>S.BMY</stp>
        <stp>PerCentNetLastTrade</stp>
        <stp/>
        <stp>T</stp>
        <tr r="E18" s="1"/>
      </tp>
      <tp>
        <v>3.7223152801042249E-2</v>
        <stp/>
        <stp>ContractData</stp>
        <stp>S.BAC</stp>
        <stp>PerCentNetLastTrade</stp>
        <stp/>
        <stp>T</stp>
        <tr r="E15" s="1"/>
      </tp>
      <tp>
        <v>2.9525928572588636</v>
        <stp/>
        <stp>ContractData</stp>
        <stp>S.AMD</stp>
        <stp>PerCentNetLastTrade</stp>
        <stp/>
        <stp>T</stp>
        <tr r="E8" s="1"/>
      </tp>
      <tp>
        <v>0.70781075375636404</v>
        <stp/>
        <stp>ContractData</stp>
        <stp>S.AMT</stp>
        <stp>PerCentNetLastTrade</stp>
        <stp/>
        <stp>T</stp>
        <tr r="E10" s="1"/>
      </tp>
      <tp>
        <v>0.83772882407694693</v>
        <stp/>
        <stp>ContractData</stp>
        <stp>S.ABT</stp>
        <stp>PerCentNetLastTrade</stp>
        <stp/>
        <stp>T</stp>
        <tr r="E4" s="1"/>
      </tp>
      <tp>
        <v>-6.3118228921337733</v>
        <stp/>
        <stp>ContractData</stp>
        <stp>S.ACN</stp>
        <stp>PerCentNetLastTrade</stp>
        <stp/>
        <stp>T</stp>
        <tr r="E5" s="1"/>
      </tp>
      <tp>
        <v>0.22840875235856864</v>
        <stp/>
        <stp>ContractData</stp>
        <stp>S.AXP</stp>
        <stp>PerCentNetLastTrade</stp>
        <stp/>
        <stp>T</stp>
        <tr r="E13" s="1"/>
      </tp>
      <tp>
        <v>410.16</v>
        <stp/>
        <stp>ContractData</stp>
        <stp>S.AMGN</stp>
        <stp>Open</stp>
        <stp/>
        <stp>T</stp>
        <tr r="F9" s="1"/>
      </tp>
      <tp>
        <v>543.20000000000005</v>
        <stp/>
        <stp>ContractData</stp>
        <stp>S.AMAT</stp>
        <stp>Open</stp>
        <stp/>
        <stp>T</stp>
        <tr r="F7" s="1"/>
      </tp>
      <tp>
        <v>251.5</v>
        <stp/>
        <stp>ContractData</stp>
        <stp>S.AMZN</stp>
        <stp>Open</stp>
        <stp/>
        <stp>T</stp>
        <tr r="F11" s="1"/>
      </tp>
      <tp>
        <v>161.6</v>
        <stp/>
        <stp>ContractData</stp>
        <stp>S.TMUS</stp>
        <stp>Open</stp>
        <stp/>
        <stp>T</stp>
        <tr r="F90" s="1"/>
      </tp>
      <tp>
        <v>24796092.6670807</v>
        <stp/>
        <stp>StudyData</stp>
        <stp>S.PLTR</stp>
        <stp>MA</stp>
        <stp>InputChoice=Vol,MAType=Sim,Period=21</stp>
        <stp>MA</stp>
        <stp>D</stp>
        <stp>-1</stp>
        <stp>all</stp>
        <stp/>
        <stp/>
        <stp/>
        <stp>T</stp>
        <tr r="N80" s="1"/>
      </tp>
      <tp>
        <v>3721059.06069538</v>
        <stp/>
        <stp>StudyData</stp>
        <stp>S.INTU</stp>
        <stp>MA</stp>
        <stp>InputChoice=Vol,MAType=Sim,Period=21</stp>
        <stp>MA</stp>
        <stp>D</stp>
        <stp>-1</stp>
        <stp>all</stp>
        <stp/>
        <stp/>
        <stp/>
        <stp>T</stp>
        <tr r="N50" s="1"/>
      </tp>
      <tp>
        <v>23649687.498617101</v>
        <stp/>
        <stp>StudyData</stp>
        <stp>S.META</stp>
        <stp>MA</stp>
        <stp>InputChoice=Vol,MAType=Sim,Period=21</stp>
        <stp>MA</stp>
        <stp>D</stp>
        <stp>-1</stp>
        <stp>all</stp>
        <stp/>
        <stp/>
        <stp/>
        <stp>T</stp>
        <tr r="N64" s="1"/>
      </tp>
      <tp>
        <v>108981061.1596947</v>
        <stp/>
        <stp>StudyData</stp>
        <stp>S.INTC</stp>
        <stp>MA</stp>
        <stp>InputChoice=Vol,MAType=Sim,Period=21</stp>
        <stp>MA</stp>
        <stp>D</stp>
        <stp>-1</stp>
        <stp>all</stp>
        <stp/>
        <stp/>
        <stp/>
        <stp>T</stp>
        <tr r="N49" s="1"/>
      </tp>
      <tp>
        <v>1004</v>
        <stp/>
        <stp>ContractData</stp>
        <stp>S.GEV</stp>
        <stp>Open</stp>
        <stp/>
        <stp>T</stp>
        <tr r="F40" s="1"/>
      </tp>
      <tp>
        <v>6.7000000000000455</v>
        <stp/>
        <stp>ContractData</stp>
        <stp>S.UNH</stp>
        <stp>NetLastTrade</stp>
        <stp/>
        <stp>T</stp>
        <tr r="D94" s="1"/>
      </tp>
      <tp>
        <v>5.8600000000000136</v>
        <stp/>
        <stp>ContractData</stp>
        <stp>S.UNP</stp>
        <stp>NetLastTrade</stp>
        <stp/>
        <stp>T</stp>
        <tr r="D95" s="1"/>
      </tp>
      <tp>
        <v>0.14999999999999858</v>
        <stp/>
        <stp>ContractData</stp>
        <stp>S.USB</stp>
        <stp>NetLastTrade</stp>
        <stp/>
        <stp>T</stp>
        <tr r="D97" s="1"/>
      </tp>
      <tp>
        <v>-0.87000000000000455</v>
        <stp/>
        <stp>ContractData</stp>
        <stp>S.UPS</stp>
        <stp>NetLastTrade</stp>
        <stp/>
        <stp>T</stp>
        <tr r="D96" s="1"/>
      </tp>
      <tp>
        <v>162.24</v>
        <stp/>
        <stp>ContractData</stp>
        <stp>S.BKNG</stp>
        <stp>High</stp>
        <stp/>
        <stp>T</stp>
        <tr r="G16" s="1"/>
      </tp>
      <tp>
        <v>193.03</v>
        <stp/>
        <stp>ContractData</stp>
        <stp>S.PLTR</stp>
        <stp>Open</stp>
        <stp/>
        <stp>T</stp>
        <tr r="F80" s="1"/>
      </tp>
      <tp>
        <v>5190110.2904365696</v>
        <stp/>
        <stp>StudyData</stp>
        <stp>S.TMUS</stp>
        <stp>MA</stp>
        <stp>InputChoice=Vol,MAType=Sim,Period=21</stp>
        <stp>MA</stp>
        <stp>D</stp>
        <stp>-1</stp>
        <stp>all</stp>
        <stp/>
        <stp/>
        <stp/>
        <stp>T</stp>
        <tr r="N90" s="1"/>
      </tp>
      <tp>
        <v>6853819.5851126201</v>
        <stp/>
        <stp>StudyData</stp>
        <stp>S.SBUX</stp>
        <stp>MA</stp>
        <stp>InputChoice=Vol,MAType=Sim,Period=21</stp>
        <stp>MA</stp>
        <stp>D</stp>
        <stp>-1</stp>
        <stp>all</stp>
        <stp/>
        <stp/>
        <stp/>
        <stp>T</stp>
        <tr r="N84" s="1"/>
      </tp>
      <tp>
        <v>287.65000000000003</v>
        <stp/>
        <stp>ContractData</stp>
        <stp>S.FDX</stp>
        <stp>Open</stp>
        <stp/>
        <stp>T</stp>
        <tr r="F37" s="1"/>
      </tp>
      <tp>
        <v>304</v>
        <stp/>
        <stp>ContractData</stp>
        <stp>S.AXP</stp>
        <stp>High</stp>
        <stp/>
        <stp>T</stp>
        <tr r="G13" s="1"/>
      </tp>
      <tp>
        <v>2.2900000000000773</v>
        <stp/>
        <stp>ContractData</stp>
        <stp>S.TMO</stp>
        <stp>NetLastTrade</stp>
        <stp/>
        <stp>T</stp>
        <tr r="D89" s="1"/>
      </tp>
      <tp>
        <v>645.46</v>
        <stp/>
        <stp>ContractData</stp>
        <stp>S.AMD</stp>
        <stp>High</stp>
        <stp/>
        <stp>T</stp>
        <tr r="G8" s="1"/>
      </tp>
      <tp>
        <v>165.23</v>
        <stp/>
        <stp>ContractData</stp>
        <stp>S.AMT</stp>
        <stp>High</stp>
        <stp/>
        <stp>T</stp>
        <tr r="G10" s="1"/>
      </tp>
      <tp>
        <v>12.490000000000009</v>
        <stp/>
        <stp>ContractData</stp>
        <stp>S.TXN</stp>
        <stp>NetLastTrade</stp>
        <stp/>
        <stp>T</stp>
        <tr r="D92" s="1"/>
      </tp>
      <tp>
        <v>213.31</v>
        <stp/>
        <stp>ContractData</stp>
        <stp>S.ACN</stp>
        <stp>High</stp>
        <stp/>
        <stp>T</stp>
        <tr r="G5" s="1"/>
      </tp>
      <tp>
        <v>97.59</v>
        <stp/>
        <stp>ContractData</stp>
        <stp>S.ABT</stp>
        <stp>High</stp>
        <stp/>
        <stp>T</stp>
        <tr r="G4" s="1"/>
      </tp>
      <tp>
        <v>155.37</v>
        <stp/>
        <stp>ContractData</stp>
        <stp>S.HONA</stp>
        <stp>Open</stp>
        <stp/>
        <stp>T</stp>
        <tr r="F47" s="1"/>
      </tp>
      <tp>
        <v>338.1</v>
        <stp/>
        <stp>ContractData</stp>
        <stp>S.GOOG</stp>
        <stp>Open</stp>
        <stp/>
        <stp>T</stp>
        <tr r="F43" s="1"/>
      </tp>
      <tp>
        <v>921.18000000000006</v>
        <stp/>
        <stp>ContractData</stp>
        <stp>S.COST</stp>
        <stp>Open</stp>
        <stp/>
        <stp>T</stp>
        <tr r="F27" s="1"/>
      </tp>
      <tp>
        <v>251.52</v>
        <stp/>
        <stp>ContractData</stp>
        <stp>S.AMZN</stp>
        <stp>LastTrade</stp>
        <stp/>
        <stp>T</stp>
        <tr r="C11" s="1"/>
      </tp>
      <tp>
        <v>0.20000000000000284</v>
        <stp/>
        <stp>ContractData</stp>
        <stp>S.WFC</stp>
        <stp>NetLastTrade</stp>
        <stp/>
        <stp>T</stp>
        <tr r="D100" s="1"/>
      </tp>
      <tp>
        <v>161.59</v>
        <stp/>
        <stp>ContractData</stp>
        <stp>S.EMR</stp>
        <stp>Open</stp>
        <stp/>
        <stp>T</stp>
        <tr r="F36" s="1"/>
      </tp>
      <tp>
        <v>0</v>
        <stp/>
        <stp>ContractData</stp>
        <stp>S.WMT</stp>
        <stp>NetLastTrade</stp>
        <stp/>
        <stp>T</stp>
        <tr r="D101" s="1"/>
      </tp>
      <tp>
        <v>61.24</v>
        <stp/>
        <stp>ContractData</stp>
        <stp>S.BMY</stp>
        <stp>High</stp>
        <stp/>
        <stp>T</stp>
        <tr r="G18" s="1"/>
      </tp>
      <tp>
        <v>1089.3700000000001</v>
        <stp/>
        <stp>ContractData</stp>
        <stp>S.BLK</stp>
        <stp>High</stp>
        <stp/>
        <stp>T</stp>
        <tr r="G17" s="1"/>
      </tp>
      <tp>
        <v>145.9</v>
        <stp/>
        <stp>ContractData</stp>
        <stp>S.BNY</stp>
        <stp>High</stp>
        <stp/>
        <stp>T</stp>
        <tr r="G19" s="1"/>
      </tp>
      <tp>
        <v>54</v>
        <stp/>
        <stp>ContractData</stp>
        <stp>S.BAC</stp>
        <stp>High</stp>
        <stp/>
        <stp>T</stp>
        <tr r="G15" s="1"/>
      </tp>
      <tp>
        <v>2453622.3867119998</v>
        <stp/>
        <stp>ContractData</stp>
        <stp>S.MA</stp>
        <stp>T_CVol</stp>
        <stp/>
        <stp>T</stp>
        <tr r="M60" s="1"/>
      </tp>
      <tp>
        <v>12642456.124283001</v>
        <stp/>
        <stp>ContractData</stp>
        <stp>S.BA</stp>
        <stp>T_CVol</stp>
        <stp/>
        <stp>T</stp>
        <tr r="F32" s="2"/>
        <tr r="M14" s="1"/>
      </tp>
      <tp>
        <v>128.72</v>
        <stp/>
        <stp>ContractData</stp>
        <stp>S.C</stp>
        <stp>High</stp>
        <stp/>
        <stp>T</stp>
        <tr r="G21" s="1"/>
      </tp>
      <tp>
        <v>361.38</v>
        <stp/>
        <stp>ContractData</stp>
        <stp>S.V</stp>
        <stp>High</stp>
        <stp/>
        <stp>T</stp>
        <tr r="G98" s="1"/>
      </tp>
      <tp>
        <v>24.490000000000002</v>
        <stp/>
        <stp>ContractData</stp>
        <stp>S.T</stp>
        <stp>High</stp>
        <stp/>
        <stp>T</stp>
        <tr r="G88" s="1"/>
      </tp>
      <tp>
        <v>124</v>
        <stp/>
        <stp>ContractData</stp>
        <stp>S.INTC</stp>
        <stp>Open</stp>
        <stp/>
        <stp>T</stp>
        <tr r="F49" s="1"/>
      </tp>
      <tp>
        <v>283.79000000000002</v>
        <stp/>
        <stp>ContractData</stp>
        <stp>S.INTU</stp>
        <stp>Open</stp>
        <stp/>
        <stp>T</stp>
        <tr r="F50" s="1"/>
      </tp>
      <tp>
        <v>148</v>
        <stp/>
        <stp>ContractData</stp>
        <stp>S.GILD</stp>
        <stp>High</stp>
        <stp/>
        <stp>T</stp>
        <tr r="G41" s="1"/>
      </tp>
      <tp>
        <v>3.0207632950000001</v>
        <stp/>
        <stp>StudyData</stp>
        <stp>S.GM</stp>
        <stp>StdDev</stp>
        <stp>InputChoice=Close,Period1=21</stp>
        <stp>STDDEV</stp>
        <stp>D</stp>
        <stp/>
        <stp>all</stp>
        <stp/>
        <stp/>
        <stp/>
        <stp>T</stp>
        <tr r="Q42" s="1"/>
      </tp>
      <tp>
        <v>7.9954323979000002</v>
        <stp/>
        <stp>StudyData</stp>
        <stp>S.GE</stp>
        <stp>StdDev</stp>
        <stp>InputChoice=Close,Period1=21</stp>
        <stp>STDDEV</stp>
        <stp>D</stp>
        <stp/>
        <stp>all</stp>
        <stp/>
        <stp/>
        <stp/>
        <stp>T</stp>
        <tr r="Q39" s="1"/>
      </tp>
      <tp>
        <v>11.260030287999999</v>
        <stp/>
        <stp>StudyData</stp>
        <stp>S.GD</stp>
        <stp>StdDev</stp>
        <stp>InputChoice=Close,Period1=21</stp>
        <stp>STDDEV</stp>
        <stp>D</stp>
        <stp/>
        <stp>all</stp>
        <stp/>
        <stp/>
        <stp/>
        <stp>T</stp>
        <tr r="Q38" s="1"/>
      </tp>
      <tp>
        <v>48.935813511100001</v>
        <stp/>
        <stp>StudyData</stp>
        <stp>S.GS</stp>
        <stp>StdDev</stp>
        <stp>InputChoice=Close,Period1=21</stp>
        <stp>STDDEV</stp>
        <stp>D</stp>
        <stp/>
        <stp>all</stp>
        <stp/>
        <stp/>
        <stp/>
        <stp>T</stp>
        <tr r="Q45" s="1"/>
      </tp>
      <tp>
        <v>10.302229796300001</v>
        <stp/>
        <stp>StudyData</stp>
        <stp>S.DE</stp>
        <stp>StdDev</stp>
        <stp>InputChoice=Close,Period1=21</stp>
        <stp>STDDEV</stp>
        <stp>D</stp>
        <stp/>
        <stp>all</stp>
        <stp/>
        <stp/>
        <stp/>
        <stp>T</stp>
        <tr r="Q32" s="1"/>
      </tp>
      <tp>
        <v>8.3708909573000003</v>
        <stp/>
        <stp>StudyData</stp>
        <stp>S.BA</stp>
        <stp>StdDev</stp>
        <stp>InputChoice=Close,Period1=21</stp>
        <stp>STDDEV</stp>
        <stp>D</stp>
        <stp/>
        <stp>all</stp>
        <stp/>
        <stp/>
        <stp/>
        <stp>T</stp>
        <tr r="Q14" s="1"/>
      </tp>
      <tp>
        <v>1.3845042991000001</v>
        <stp/>
        <stp>StudyData</stp>
        <stp>S.CL</stp>
        <stp>StdDev</stp>
        <stp>InputChoice=Close,Period1=21</stp>
        <stp>STDDEV</stp>
        <stp>D</stp>
        <stp/>
        <stp>all</stp>
        <stp/>
        <stp/>
        <stp/>
        <stp>T</stp>
        <tr r="Q23" s="1"/>
      </tp>
      <tp>
        <v>0.89826968969999998</v>
        <stp/>
        <stp>StudyData</stp>
        <stp>S.MO</stp>
        <stp>StdDev</stp>
        <stp>InputChoice=Close,Period1=21</stp>
        <stp>STDDEV</stp>
        <stp>D</stp>
        <stp/>
        <stp>all</stp>
        <stp/>
        <stp/>
        <stp/>
        <stp>T</stp>
        <tr r="Q66" s="1"/>
      </tp>
      <tp>
        <v>8.5596965211999994</v>
        <stp/>
        <stp>StudyData</stp>
        <stp>S.MA</stp>
        <stp>StdDev</stp>
        <stp>InputChoice=Close,Period1=21</stp>
        <stp>STDDEV</stp>
        <stp>D</stp>
        <stp/>
        <stp>all</stp>
        <stp/>
        <stp/>
        <stp/>
        <stp>T</stp>
        <tr r="Q60" s="1"/>
      </tp>
      <tp>
        <v>56.555617824300001</v>
        <stp/>
        <stp>StudyData</stp>
        <stp>S.MU</stp>
        <stp>StdDev</stp>
        <stp>InputChoice=Close,Period1=21</stp>
        <stp>STDDEV</stp>
        <stp>D</stp>
        <stp/>
        <stp>all</stp>
        <stp/>
        <stp/>
        <stp/>
        <stp>T</stp>
        <tr r="Q70" s="1"/>
      </tp>
      <tp>
        <v>9.5639096503999994</v>
        <stp/>
        <stp>StudyData</stp>
        <stp>S.MS</stp>
        <stp>StdDev</stp>
        <stp>InputChoice=Close,Period1=21</stp>
        <stp>STDDEV</stp>
        <stp>D</stp>
        <stp/>
        <stp>all</stp>
        <stp/>
        <stp/>
        <stp/>
        <stp>T</stp>
        <tr r="Q68" s="1"/>
      </tp>
      <tp>
        <v>0.93173624290000001</v>
        <stp/>
        <stp>StudyData</stp>
        <stp>S.KO</stp>
        <stp>StdDev</stp>
        <stp>InputChoice=Close,Period1=21</stp>
        <stp>STDDEV</stp>
        <stp>D</stp>
        <stp/>
        <stp>all</stp>
        <stp/>
        <stp/>
        <stp/>
        <stp>T</stp>
        <tr r="Q54" s="1"/>
      </tp>
      <tp>
        <v>11.0666719326</v>
        <stp/>
        <stp>StudyData</stp>
        <stp>S.HD</stp>
        <stp>StdDev</stp>
        <stp>InputChoice=Close,Period1=21</stp>
        <stp>STDDEV</stp>
        <stp>D</stp>
        <stp/>
        <stp>all</stp>
        <stp/>
        <stp/>
        <stp/>
        <stp>T</stp>
        <tr r="Q46" s="1"/>
      </tp>
      <tp>
        <v>1.9344780800000001</v>
        <stp/>
        <stp>StudyData</stp>
        <stp>S.VZ</stp>
        <stp>StdDev</stp>
        <stp>InputChoice=Close,Period1=21</stp>
        <stp>STDDEV</stp>
        <stp>D</stp>
        <stp/>
        <stp>all</stp>
        <stp/>
        <stp/>
        <stp/>
        <stp>T</stp>
        <tr r="Q99" s="1"/>
      </tp>
      <tp>
        <v>2.1413322617000001</v>
        <stp/>
        <stp>StudyData</stp>
        <stp>S.SO</stp>
        <stp>StdDev</stp>
        <stp>InputChoice=Close,Period1=21</stp>
        <stp>STDDEV</stp>
        <stp>D</stp>
        <stp/>
        <stp>all</stp>
        <stp/>
        <stp/>
        <stp/>
        <stp>T</stp>
        <tr r="Q86" s="1"/>
      </tp>
      <tp>
        <v>3.1718543973000002</v>
        <stp/>
        <stp>StudyData</stp>
        <stp>S.PM</stp>
        <stp>StdDev</stp>
        <stp>InputChoice=Close,Period1=21</stp>
        <stp>STDDEV</stp>
        <stp>D</stp>
        <stp/>
        <stp>all</stp>
        <stp/>
        <stp/>
        <stp/>
        <stp>T</stp>
        <tr r="Q81" s="1"/>
      </tp>
      <tp>
        <v>1.5951657411</v>
        <stp/>
        <stp>StudyData</stp>
        <stp>S.PG</stp>
        <stp>StdDev</stp>
        <stp>InputChoice=Close,Period1=21</stp>
        <stp>STDDEV</stp>
        <stp>D</stp>
        <stp/>
        <stp>all</stp>
        <stp/>
        <stp/>
        <stp/>
        <stp>T</stp>
        <tr r="Q79" s="1"/>
      </tp>
      <tp>
        <v>207.32</v>
        <stp/>
        <stp>ContractData</stp>
        <stp>S.CVX</stp>
        <stp>High</stp>
        <stp/>
        <stp>T</stp>
        <tr r="G31" s="1"/>
      </tp>
      <tp>
        <v>87.15</v>
        <stp/>
        <stp>ContractData</stp>
        <stp>S.CVS</stp>
        <stp>High</stp>
        <stp/>
        <stp>T</stp>
        <tr r="G30" s="1"/>
      </tp>
      <tp>
        <v>213.4</v>
        <stp/>
        <stp>ContractData</stp>
        <stp>S.DHR</stp>
        <stp>Open</stp>
        <stp/>
        <stp>T</stp>
        <tr r="F33" s="1"/>
      </tp>
      <tp>
        <v>101.5</v>
        <stp/>
        <stp>ContractData</stp>
        <stp>S.DIS</stp>
        <stp>Open</stp>
        <stp/>
        <stp>T</stp>
        <tr r="F34" s="1"/>
      </tp>
      <tp>
        <v>239</v>
        <stp/>
        <stp>ContractData</stp>
        <stp>S.CRM</stp>
        <stp>High</stp>
        <stp/>
        <stp>T</stp>
        <tr r="G28" s="1"/>
      </tp>
      <tp>
        <v>114.21000000000001</v>
        <stp/>
        <stp>ContractData</stp>
        <stp>S.DUK</stp>
        <stp>Open</stp>
        <stp/>
        <stp>T</stp>
        <tr r="F35" s="1"/>
      </tp>
      <tp>
        <v>197.04</v>
        <stp/>
        <stp>ContractData</stp>
        <stp>S.COF</stp>
        <stp>High</stp>
        <stp/>
        <stp>T</stp>
        <tr r="G25" s="1"/>
      </tp>
      <tp>
        <v>127.13000000000001</v>
        <stp/>
        <stp>ContractData</stp>
        <stp>S.COP</stp>
        <stp>High</stp>
        <stp/>
        <stp>T</stp>
        <tr r="G26" s="1"/>
      </tp>
      <tp>
        <v>858.87</v>
        <stp/>
        <stp>ContractData</stp>
        <stp>S.CAT</stp>
        <stp>High</stp>
        <stp/>
        <stp>T</stp>
        <tr r="G22" s="1"/>
      </tp>
      <tp>
        <v>403.44</v>
        <stp/>
        <stp>ContractData</stp>
        <stp>S.PANW</stp>
        <stp>Open</stp>
        <stp/>
        <stp>T</stp>
        <tr r="F76" s="1"/>
      </tp>
      <tp>
        <v>16.480000000000018</v>
        <stp/>
        <stp>ContractData</stp>
        <stp>S.TSLA</stp>
        <stp>NetLastTrade</stp>
        <stp/>
        <stp>T</stp>
        <tr r="D91" s="1"/>
      </tp>
      <tp>
        <v>3.4399999999999977</v>
        <stp/>
        <stp>ContractData</stp>
        <stp>S.CSCO</stp>
        <stp>NetLastTrade</stp>
        <stp/>
        <stp>T</stp>
        <tr r="D29" s="1"/>
      </tp>
      <tp>
        <v>4.7300000000000182</v>
        <stp/>
        <stp>ContractData</stp>
        <stp>S.MSFT</stp>
        <stp>NetLastTrade</stp>
        <stp/>
        <stp>T</stp>
        <tr r="D69" s="1"/>
      </tp>
      <tp>
        <v>-9.2900000000000205</v>
        <stp/>
        <stp>ContractData</stp>
        <stp>S.ISRG</stp>
        <stp>NetLastTrade</stp>
        <stp/>
        <stp>T</stp>
        <tr r="D51" s="1"/>
      </tp>
      <tp>
        <v>67.87</v>
        <stp/>
        <stp>ContractData</stp>
        <stp>S.NFLX</stp>
        <stp>High</stp>
        <stp/>
        <stp>T</stp>
        <tr r="G72" s="1"/>
      </tp>
      <tp>
        <v>333.26</v>
        <stp/>
        <stp>ContractData</stp>
        <stp>S.AAPL</stp>
        <stp>Open</stp>
        <stp/>
        <stp>T</stp>
        <tr r="F2" s="1"/>
      </tp>
      <tp>
        <v>728.08</v>
        <stp/>
        <stp>ContractData</stp>
        <stp>S.META</stp>
        <stp>LastTrade</stp>
        <stp/>
        <stp>T</stp>
        <tr r="C64" s="1"/>
      </tp>
      <tp>
        <v>119.33</v>
        <stp/>
        <stp>ContractData</stp>
        <stp>S.INTC</stp>
        <stp>LastTrade</stp>
        <stp/>
        <stp>T</stp>
        <tr r="C49" s="1"/>
      </tp>
      <tp>
        <v>281.08</v>
        <stp/>
        <stp>ContractData</stp>
        <stp>S.INTU</stp>
        <stp>LastTrade</stp>
        <stp/>
        <stp>T</stp>
        <tr r="C50" s="1"/>
      </tp>
      <tp>
        <v>188.75</v>
        <stp/>
        <stp>ContractData</stp>
        <stp>S.PLTR</stp>
        <stp>LastTrade</stp>
        <stp/>
        <stp>T</stp>
        <tr r="C80" s="1"/>
      </tp>
      <tp>
        <v>0.56047619049999997</v>
        <stp/>
        <stp>StudyData</stp>
        <stp>ATR(S.T,MAType:=Sim,Period:=21)</stp>
        <stp>Bar</stp>
        <stp/>
        <stp>Close</stp>
        <stp>D</stp>
        <stp/>
        <stp/>
        <stp/>
        <stp/>
        <stp/>
        <stp>T</stp>
        <tr r="O88" s="1"/>
      </tp>
      <tp>
        <v>5.4609523810000002</v>
        <stp/>
        <stp>StudyData</stp>
        <stp>ATR(S.V,MAType:=Sim,Period:=21)</stp>
        <stp>Bar</stp>
        <stp/>
        <stp>Close</stp>
        <stp>D</stp>
        <stp/>
        <stp/>
        <stp/>
        <stp/>
        <stp/>
        <stp>T</stp>
        <tr r="O98" s="1"/>
      </tp>
      <tp>
        <v>3.5709523810000001</v>
        <stp/>
        <stp>StudyData</stp>
        <stp>ATR(S.C,MAType:=Sim,Period:=21)</stp>
        <stp>Bar</stp>
        <stp/>
        <stp>Close</stp>
        <stp>D</stp>
        <stp/>
        <stp/>
        <stp/>
        <stp/>
        <stp/>
        <stp>T</stp>
        <tr r="O21" s="1"/>
      </tp>
      <tp>
        <v>507.97</v>
        <stp/>
        <stp>ContractData</stp>
        <stp>S.LMT</stp>
        <stp>High</stp>
        <stp/>
        <stp>T</stp>
        <tr r="G57" s="1"/>
      </tp>
      <tp>
        <v>1164.9100000000001</v>
        <stp/>
        <stp>ContractData</stp>
        <stp>S.LLY</stp>
        <stp>High</stp>
        <stp/>
        <stp>T</stp>
        <tr r="G56" s="1"/>
      </tp>
      <tp>
        <v>185.16</v>
        <stp/>
        <stp>ContractData</stp>
        <stp>S.LOW</stp>
        <stp>High</stp>
        <stp/>
        <stp>T</stp>
        <tr r="G58" s="1"/>
      </tp>
      <tp>
        <v>483.41</v>
        <stp/>
        <stp>ContractData</stp>
        <stp>S.LIN</stp>
        <stp>High</stp>
        <stp/>
        <stp>T</stp>
        <tr r="G55" s="1"/>
      </tp>
      <tp>
        <v>3115208.0548720001</v>
        <stp/>
        <stp>ContractData</stp>
        <stp>S.ADBE</stp>
        <stp>T_CVol</stp>
        <stp/>
        <stp>T</stp>
        <tr r="M6" s="1"/>
      </tp>
      <tp>
        <v>6615101.4319869997</v>
        <stp/>
        <stp>ContractData</stp>
        <stp>S.MO</stp>
        <stp>T_CVol</stp>
        <stp/>
        <stp>T</stp>
        <tr r="M66" s="1"/>
      </tp>
      <tp>
        <v>20289525.422115002</v>
        <stp/>
        <stp>ContractData</stp>
        <stp>S.KO</stp>
        <stp>T_CVol</stp>
        <stp/>
        <stp>T</stp>
        <tr r="F39" s="2"/>
        <tr r="M54" s="1"/>
      </tp>
      <tp>
        <v>7802505.8080169996</v>
        <stp/>
        <stp>ContractData</stp>
        <stp>S.SO</stp>
        <stp>T_CVol</stp>
        <stp/>
        <stp>T</stp>
        <tr r="M86" s="1"/>
      </tp>
      <tp>
        <v>2.1500000000000341</v>
        <stp/>
        <stp>ContractData</stp>
        <stp>S.BRKB</stp>
        <stp>NetLastTrade</stp>
        <stp/>
        <stp>T</stp>
        <tr r="D20" s="1"/>
      </tp>
      <tp>
        <v>4.2300000000000182</v>
        <stp/>
        <stp>ContractData</stp>
        <stp>S.ORCL</stp>
        <stp>NetLastTrade</stp>
        <stp/>
        <stp>T</stp>
        <tr r="D75" s="1"/>
      </tp>
      <tp>
        <v>7.3899999999999864</v>
        <stp/>
        <stp>ContractData</stp>
        <stp>S.LRCX</stp>
        <stp>NetLastTrade</stp>
        <stp/>
        <stp>T</stp>
        <tr r="D59" s="1"/>
      </tp>
      <tp>
        <v>94.710000000000008</v>
        <stp/>
        <stp>ContractData</stp>
        <stp>S.SBUX</stp>
        <stp>LastTrade</stp>
        <stp/>
        <stp>T</stp>
        <tr r="C84" s="1"/>
      </tp>
      <tp>
        <v>163.64000000000001</v>
        <stp/>
        <stp>ContractData</stp>
        <stp>S.TMUS</stp>
        <stp>LastTrade</stp>
        <stp/>
        <stp>T</stp>
        <tr r="C90" s="1"/>
      </tp>
      <tp>
        <v>259.38</v>
        <stp/>
        <stp>ContractData</stp>
        <stp>S.JNJ</stp>
        <stp>Open</stp>
        <stp/>
        <stp>T</stp>
        <tr r="F52" s="1"/>
      </tp>
      <tp>
        <v>0.18999999999999773</v>
        <stp/>
        <stp>ContractData</stp>
        <stp>S.XOM</stp>
        <stp>NetLastTrade</stp>
        <stp/>
        <stp>T</stp>
        <tr r="D102" s="1"/>
      </tp>
      <tp>
        <v>144.35</v>
        <stp/>
        <stp>ContractData</stp>
        <stp>S.MRK</stp>
        <stp>High</stp>
        <stp/>
        <stp>T</stp>
        <tr r="G67" s="1"/>
      </tp>
      <tp>
        <v>164.71</v>
        <stp/>
        <stp>ContractData</stp>
        <stp>S.MMM</stp>
        <stp>High</stp>
        <stp/>
        <stp>T</stp>
        <tr r="G65" s="1"/>
      </tp>
      <tp>
        <v>334</v>
        <stp/>
        <stp>ContractData</stp>
        <stp>S.JPM</stp>
        <stp>Open</stp>
        <stp/>
        <stp>T</stp>
        <tr r="F53" s="1"/>
      </tp>
      <tp>
        <v>87.94</v>
        <stp/>
        <stp>ContractData</stp>
        <stp>S.MDT</stp>
        <stp>High</stp>
        <stp/>
        <stp>T</stp>
        <tr r="G63" s="1"/>
      </tp>
      <tp>
        <v>233</v>
        <stp/>
        <stp>ContractData</stp>
        <stp>S.MCD</stp>
        <stp>High</stp>
        <stp/>
        <stp>T</stp>
        <tr r="G61" s="1"/>
      </tp>
      <tp>
        <v>5044221.4443539996</v>
        <stp/>
        <stp>ContractData</stp>
        <stp>S.GILD</stp>
        <stp>T_CVol</stp>
        <stp/>
        <stp>T</stp>
        <tr r="M41" s="1"/>
      </tp>
      <tp>
        <v>186.71</v>
        <stp/>
        <stp>ContractData</stp>
        <stp>S.QCOM</stp>
        <stp>Open</stp>
        <stp/>
        <stp>T</stp>
        <tr r="F82" s="1"/>
      </tp>
      <tp>
        <v>97.29</v>
        <stp/>
        <stp>ContractData</stp>
        <stp>S.SCHW</stp>
        <stp>Open</stp>
        <stp/>
        <stp>T</stp>
        <tr r="F85" s="1"/>
      </tp>
      <tp>
        <v>243.92000000000002</v>
        <stp/>
        <stp>ContractData</stp>
        <stp>S.ADBE</stp>
        <stp>High</stp>
        <stp/>
        <stp>T</stp>
        <tr r="G6" s="1"/>
      </tp>
      <tp>
        <v>58.31</v>
        <stp/>
        <stp>ContractData</stp>
        <stp>S.MDLZ</stp>
        <stp>High</stp>
        <stp/>
        <stp>T</stp>
        <tr r="G62" s="1"/>
      </tp>
      <tp>
        <v>34338410.906890497</v>
        <stp/>
        <stp>StudyData</stp>
        <stp>S.AMZN</stp>
        <stp>MA</stp>
        <stp>InputChoice=Vol,MAType=Sim,Period=21</stp>
        <stp>MA</stp>
        <stp>D</stp>
        <stp>-1</stp>
        <stp>all</stp>
        <stp/>
        <stp/>
        <stp/>
        <stp>T</stp>
        <tr r="N11" s="1"/>
      </tp>
      <tp>
        <v>225.51</v>
        <stp/>
        <stp>ContractData</stp>
        <stp>S.IBM</stp>
        <stp>Open</stp>
        <stp/>
        <stp>T</stp>
        <tr r="F48" s="1"/>
      </tp>
      <tp>
        <v>139.56</v>
        <stp/>
        <stp>ContractData</stp>
        <stp>S.NOW</stp>
        <stp>High</stp>
        <stp/>
        <stp>T</stp>
        <tr r="G73" s="1"/>
      </tp>
      <tp>
        <v>77.7</v>
        <stp/>
        <stp>ContractData</stp>
        <stp>S.NEE</stp>
        <stp>High</stp>
        <stp/>
        <stp>T</stp>
        <tr r="G71" s="1"/>
      </tp>
      <tp>
        <v>1833944.4976969999</v>
        <stp/>
        <stp>ContractData</stp>
        <stp>S.ISRG</stp>
        <stp>T_CVol</stp>
        <stp/>
        <stp>T</stp>
        <tr r="M51" s="1"/>
      </tp>
      <tp>
        <v>17497948.059801001</v>
        <stp/>
        <stp>ContractData</stp>
        <stp>S.GOOG</stp>
        <stp>T_CVol</stp>
        <stp/>
        <stp>T</stp>
        <tr r="M43" s="1"/>
      </tp>
      <tp>
        <v>9089387.2605949994</v>
        <stp/>
        <stp>ContractData</stp>
        <stp>S.GM</stp>
        <stp>T_CVol</stp>
        <stp/>
        <stp>T</stp>
        <tr r="M42" s="1"/>
      </tp>
      <tp>
        <v>3094373.8890470001</v>
        <stp/>
        <stp>ContractData</stp>
        <stp>S.PM</stp>
        <stp>T_CVol</stp>
        <stp/>
        <stp>T</stp>
        <tr r="M81" s="1"/>
      </tp>
      <tp>
        <v>7693144.153554</v>
        <stp/>
        <stp>ContractData</stp>
        <stp>S.BKNG</stp>
        <stp>T_CVol</stp>
        <stp/>
        <stp>T</stp>
        <tr r="M16" s="1"/>
      </tp>
      <tp>
        <v>741.58</v>
        <stp/>
        <stp>ContractData</stp>
        <stp>S.META</stp>
        <stp>High</stp>
        <stp/>
        <stp>T</stp>
        <tr r="G64" s="1"/>
      </tp>
      <tp>
        <v>68.239999999999995</v>
        <stp/>
        <stp>ContractData</stp>
        <stp>S.UBER</stp>
        <stp>Open</stp>
        <stp/>
        <stp>T</stp>
        <tr r="F93" s="1"/>
      </tp>
      <tp>
        <v>259.74</v>
        <stp/>
        <stp>ContractData</stp>
        <stp>S.ABBV</stp>
        <stp>Open</stp>
        <stp/>
        <stp>T</stp>
        <tr r="F3" s="1"/>
      </tp>
      <tp>
        <v>95.08</v>
        <stp/>
        <stp>ContractData</stp>
        <stp>S.SBUX</stp>
        <stp>Open</stp>
        <stp/>
        <stp>T</stp>
        <tr r="F84" s="1"/>
      </tp>
      <tp>
        <v>386.66</v>
        <stp/>
        <stp>ContractData</stp>
        <stp>S.OEF</stp>
        <stp>High</stp>
        <stp/>
        <stp>T</stp>
        <tr r="Y8" s="2"/>
      </tp>
      <tp>
        <v>6610720.5244300002</v>
        <stp/>
        <stp>ContractData</stp>
        <stp>S.CL</stp>
        <stp>T_CVol</stp>
        <stp/>
        <stp>T</stp>
        <tr r="M23" s="1"/>
      </tp>
      <tp>
        <v>95.29</v>
        <stp/>
        <stp>ContractData</stp>
        <stp>S.SBUX</stp>
        <stp>High</stp>
        <stp/>
        <stp>T</stp>
        <tr r="G84" s="1"/>
      </tp>
      <tp>
        <v>68.47</v>
        <stp/>
        <stp>ContractData</stp>
        <stp>S.UBER</stp>
        <stp>High</stp>
        <stp/>
        <stp>T</stp>
        <tr r="G93" s="1"/>
      </tp>
      <tp>
        <v>264.06</v>
        <stp/>
        <stp>ContractData</stp>
        <stp>S.ABBV</stp>
        <stp>High</stp>
        <stp/>
        <stp>T</stp>
        <tr r="G3" s="1"/>
      </tp>
      <tp>
        <v>733.25</v>
        <stp/>
        <stp>ContractData</stp>
        <stp>S.META</stp>
        <stp>Open</stp>
        <stp/>
        <stp>T</stp>
        <tr r="F64" s="1"/>
      </tp>
      <tp>
        <v>333.69</v>
        <stp/>
        <stp>ContractData</stp>
        <stp>S.AAPL</stp>
        <stp>LastTrade</stp>
        <stp/>
        <stp>T</stp>
        <tr r="C2" s="1"/>
      </tp>
      <tp>
        <v>7612461.8948280001</v>
        <stp/>
        <stp>ContractData</stp>
        <stp>S.C</stp>
        <stp>T_CVol</stp>
        <stp/>
        <stp>T</stp>
        <tr r="M21" s="1"/>
      </tp>
      <tp>
        <v>385.53000000000003</v>
        <stp/>
        <stp>ContractData</stp>
        <stp>S.OEF</stp>
        <stp>Open</stp>
        <stp/>
        <stp>T</stp>
        <tr r="Y7" s="2"/>
      </tp>
      <tp>
        <v>12964079.334697001</v>
        <stp/>
        <stp>ContractData</stp>
        <stp>S.META</stp>
        <stp>T_CVol</stp>
        <stp/>
        <stp>T</stp>
        <tr r="M64" s="1"/>
      </tp>
      <tp>
        <v>135167817.96321201</v>
        <stp/>
        <stp>ContractData</stp>
        <stp>S.NVDA</stp>
        <stp>T_CVol</stp>
        <stp/>
        <stp>T</stp>
        <tr r="M74" s="1"/>
      </tp>
      <tp>
        <v>1782921.9135090001</v>
        <stp/>
        <stp>ContractData</stp>
        <stp>S.HONA</stp>
        <stp>T_CVol</stp>
        <stp/>
        <stp>T</stp>
        <tr r="M47" s="1"/>
      </tp>
      <tp>
        <v>55330140.540632002</v>
        <stp/>
        <stp>ContractData</stp>
        <stp>S.TSLA</stp>
        <stp>T_CVol</stp>
        <stp/>
        <stp>T</stp>
        <tr r="F35" s="2"/>
        <tr r="M91" s="1"/>
      </tp>
      <tp>
        <v>57.68</v>
        <stp/>
        <stp>ContractData</stp>
        <stp>S.MDLZ</stp>
        <stp>Open</stp>
        <stp/>
        <stp>T</stp>
        <tr r="F62" s="1"/>
      </tp>
      <tp>
        <v>243.05</v>
        <stp/>
        <stp>ContractData</stp>
        <stp>S.ADBE</stp>
        <stp>Open</stp>
        <stp/>
        <stp>T</stp>
        <tr r="F6" s="1"/>
      </tp>
      <tp>
        <v>3.0900000000000034</v>
        <stp/>
        <stp>ContractData</stp>
        <stp>S.NVDA</stp>
        <stp>NetLastTrade</stp>
        <stp/>
        <stp>T</stp>
        <tr r="D74" s="1"/>
      </tp>
      <tp>
        <v>11.5</v>
        <stp/>
        <stp>ContractData</stp>
        <stp>S.AVGO</stp>
        <stp>NetLastTrade</stp>
        <stp/>
        <stp>T</stp>
        <tr r="D12" s="1"/>
      </tp>
      <tp>
        <v>188.95000000000002</v>
        <stp/>
        <stp>ContractData</stp>
        <stp>S.QCOM</stp>
        <stp>High</stp>
        <stp/>
        <stp>T</stp>
        <tr r="G82" s="1"/>
      </tp>
      <tp>
        <v>98.55</v>
        <stp/>
        <stp>ContractData</stp>
        <stp>S.SCHW</stp>
        <stp>High</stp>
        <stp/>
        <stp>T</stp>
        <tr r="G85" s="1"/>
      </tp>
      <tp>
        <v>76.67</v>
        <stp/>
        <stp>ContractData</stp>
        <stp>S.NEE</stp>
        <stp>Open</stp>
        <stp/>
        <stp>T</stp>
        <tr r="F71" s="1"/>
      </tp>
      <tp>
        <v>139.41</v>
        <stp/>
        <stp>ContractData</stp>
        <stp>S.NOW</stp>
        <stp>Open</stp>
        <stp/>
        <stp>T</stp>
        <tr r="F73" s="1"/>
      </tp>
      <tp>
        <v>225.91</v>
        <stp/>
        <stp>ContractData</stp>
        <stp>S.IBM</stp>
        <stp>High</stp>
        <stp/>
        <stp>T</stp>
        <tr r="G48" s="1"/>
      </tp>
      <tp>
        <v>27.44</v>
        <stp/>
        <stp>ContractData</stp>
        <stp>S.PFE</stp>
        <stp>Low</stp>
        <stp/>
        <stp>T</stp>
        <tr r="H78" s="1"/>
      </tp>
      <tp>
        <v>125.16</v>
        <stp/>
        <stp>ContractData</stp>
        <stp>S.PEP</stp>
        <stp>Low</stp>
        <stp/>
        <stp>T</stp>
        <tr r="H77" s="1"/>
      </tp>
      <tp>
        <v>200.57</v>
        <stp/>
        <stp>ContractData</stp>
        <stp>S.SPG</stp>
        <stp>Low</stp>
        <stp/>
        <stp>T</stp>
        <tr r="H87" s="1"/>
      </tp>
      <tp>
        <v>183.83</v>
        <stp/>
        <stp>ContractData</stp>
        <stp>S.RTX</stp>
        <stp>Low</stp>
        <stp/>
        <stp>T</stp>
        <tr r="H83" s="1"/>
      </tp>
      <tp>
        <v>364.47</v>
        <stp/>
        <stp>ContractData</stp>
        <stp>S.UNH</stp>
        <stp>Low</stp>
        <stp/>
        <stp>T</stp>
        <tr r="H94" s="1"/>
      </tp>
      <tp>
        <v>273.08</v>
        <stp/>
        <stp>ContractData</stp>
        <stp>S.UNP</stp>
        <stp>Low</stp>
        <stp/>
        <stp>T</stp>
        <tr r="H95" s="1"/>
      </tp>
      <tp>
        <v>57.15</v>
        <stp/>
        <stp>ContractData</stp>
        <stp>S.USB</stp>
        <stp>Low</stp>
        <stp/>
        <stp>T</stp>
        <tr r="H97" s="1"/>
      </tp>
      <tp>
        <v>92.65</v>
        <stp/>
        <stp>ContractData</stp>
        <stp>S.UPS</stp>
        <stp>Low</stp>
        <stp/>
        <stp>T</stp>
        <tr r="H96" s="1"/>
      </tp>
      <tp>
        <v>648.29</v>
        <stp/>
        <stp>ContractData</stp>
        <stp>S.TMO</stp>
        <stp>Low</stp>
        <stp/>
        <stp>T</stp>
        <tr r="H89" s="1"/>
      </tp>
      <tp>
        <v>288.2</v>
        <stp/>
        <stp>ContractData</stp>
        <stp>S.TXN</stp>
        <stp>Low</stp>
        <stp/>
        <stp>T</stp>
        <tr r="H92" s="1"/>
      </tp>
      <tp>
        <v>103.81</v>
        <stp/>
        <stp>ContractData</stp>
        <stp>S.WMT</stp>
        <stp>Low</stp>
        <stp/>
        <stp>T</stp>
        <tr r="H101" s="1"/>
      </tp>
      <tp>
        <v>79.81</v>
        <stp/>
        <stp>ContractData</stp>
        <stp>S.WFC</stp>
        <stp>Low</stp>
        <stp/>
        <stp>T</stp>
        <tr r="H100" s="1"/>
      </tp>
      <tp>
        <v>161.55000000000001</v>
        <stp/>
        <stp>ContractData</stp>
        <stp>S.XOM</stp>
        <stp>Low</stp>
        <stp/>
        <stp>T</stp>
        <tr r="H102" s="1"/>
      </tp>
      <tp>
        <v>628.55000000000007</v>
        <stp/>
        <stp>ContractData</stp>
        <stp>S.AMD</stp>
        <stp>Low</stp>
        <stp/>
        <stp>T</stp>
        <tr r="H8" s="1"/>
      </tp>
      <tp>
        <v>160.85</v>
        <stp/>
        <stp>ContractData</stp>
        <stp>S.AMT</stp>
        <stp>Low</stp>
        <stp/>
        <stp>T</stp>
        <tr r="H10" s="1"/>
      </tp>
      <tp>
        <v>95.06</v>
        <stp/>
        <stp>ContractData</stp>
        <stp>S.ABT</stp>
        <stp>Low</stp>
        <stp/>
        <stp>T</stp>
        <tr r="H4" s="1"/>
      </tp>
      <tp>
        <v>198.36</v>
        <stp/>
        <stp>ContractData</stp>
        <stp>S.ACN</stp>
        <stp>Low</stp>
        <stp/>
        <stp>T</stp>
        <tr r="H5" s="1"/>
      </tp>
      <tp>
        <v>299.83</v>
        <stp/>
        <stp>ContractData</stp>
        <stp>S.AXP</stp>
        <stp>Low</stp>
        <stp/>
        <stp>T</stp>
        <tr r="H13" s="1"/>
      </tp>
      <tp>
        <v>192.93</v>
        <stp/>
        <stp>ContractData</stp>
        <stp>S.COF</stp>
        <stp>Low</stp>
        <stp/>
        <stp>T</stp>
        <tr r="H25" s="1"/>
      </tp>
      <tp>
        <v>125.01</v>
        <stp/>
        <stp>ContractData</stp>
        <stp>S.COP</stp>
        <stp>Low</stp>
        <stp/>
        <stp>T</stp>
        <tr r="H26" s="1"/>
      </tp>
      <tp>
        <v>836.46</v>
        <stp/>
        <stp>ContractData</stp>
        <stp>S.CAT</stp>
        <stp>Low</stp>
        <stp/>
        <stp>T</stp>
        <tr r="H22" s="1"/>
      </tp>
      <tp>
        <v>204.45000000000002</v>
        <stp/>
        <stp>ContractData</stp>
        <stp>S.CVX</stp>
        <stp>Low</stp>
        <stp/>
        <stp>T</stp>
        <tr r="H31" s="1"/>
      </tp>
      <tp>
        <v>85.25</v>
        <stp/>
        <stp>ContractData</stp>
        <stp>S.CVS</stp>
        <stp>Low</stp>
        <stp/>
        <stp>T</stp>
        <tr r="H30" s="1"/>
      </tp>
      <tp>
        <v>233.17000000000002</v>
        <stp/>
        <stp>ContractData</stp>
        <stp>S.CRM</stp>
        <stp>Low</stp>
        <stp/>
        <stp>T</stp>
        <tr r="H28" s="1"/>
      </tp>
      <tp>
        <v>143.69</v>
        <stp/>
        <stp>ContractData</stp>
        <stp>S.BNY</stp>
        <stp>Low</stp>
        <stp/>
        <stp>T</stp>
        <tr r="H19" s="1"/>
      </tp>
      <tp>
        <v>1058.22</v>
        <stp/>
        <stp>ContractData</stp>
        <stp>S.BLK</stp>
        <stp>Low</stp>
        <stp/>
        <stp>T</stp>
        <tr r="H17" s="1"/>
      </tp>
      <tp>
        <v>60.24</v>
        <stp/>
        <stp>ContractData</stp>
        <stp>S.BMY</stp>
        <stp>Low</stp>
        <stp/>
        <stp>T</stp>
        <tr r="H18" s="1"/>
      </tp>
      <tp>
        <v>53.300000000000004</v>
        <stp/>
        <stp>ContractData</stp>
        <stp>S.BAC</stp>
        <stp>Low</stp>
        <stp/>
        <stp>T</stp>
        <tr r="H15" s="1"/>
      </tp>
      <tp>
        <v>160.24</v>
        <stp/>
        <stp>ContractData</stp>
        <stp>S.EMR</stp>
        <stp>Low</stp>
        <stp/>
        <stp>T</stp>
        <tr r="H36" s="1"/>
      </tp>
      <tp>
        <v>211.98000000000002</v>
        <stp/>
        <stp>ContractData</stp>
        <stp>S.DHR</stp>
        <stp>Low</stp>
        <stp/>
        <stp>T</stp>
        <tr r="H33" s="1"/>
      </tp>
      <tp>
        <v>101.23</v>
        <stp/>
        <stp>ContractData</stp>
        <stp>S.DIS</stp>
        <stp>Low</stp>
        <stp/>
        <stp>T</stp>
        <tr r="H34" s="1"/>
      </tp>
      <tp>
        <v>113.52</v>
        <stp/>
        <stp>ContractData</stp>
        <stp>S.DUK</stp>
        <stp>Low</stp>
        <stp/>
        <stp>T</stp>
        <tr r="H35" s="1"/>
      </tp>
      <tp>
        <v>960.52</v>
        <stp/>
        <stp>ContractData</stp>
        <stp>S.GEV</stp>
        <stp>Low</stp>
        <stp/>
        <stp>T</stp>
        <tr r="H40" s="1"/>
      </tp>
      <tp>
        <v>287.23</v>
        <stp/>
        <stp>ContractData</stp>
        <stp>S.FDX</stp>
        <stp>Low</stp>
        <stp/>
        <stp>T</stp>
        <tr r="H37" s="1"/>
      </tp>
      <tp>
        <v>221.63</v>
        <stp/>
        <stp>ContractData</stp>
        <stp>S.IBM</stp>
        <stp>Low</stp>
        <stp/>
        <stp>T</stp>
        <tr r="H48" s="1"/>
      </tp>
      <tp>
        <v>255.12</v>
        <stp/>
        <stp>ContractData</stp>
        <stp>S.JNJ</stp>
        <stp>Low</stp>
        <stp/>
        <stp>T</stp>
        <tr r="H52" s="1"/>
      </tp>
      <tp>
        <v>330</v>
        <stp/>
        <stp>ContractData</stp>
        <stp>S.JPM</stp>
        <stp>Low</stp>
        <stp/>
        <stp>T</stp>
        <tr r="H53" s="1"/>
      </tp>
      <tp>
        <v>161.12</v>
        <stp/>
        <stp>ContractData</stp>
        <stp>S.MMM</stp>
        <stp>Low</stp>
        <stp/>
        <stp>T</stp>
        <tr r="H65" s="1"/>
      </tp>
      <tp>
        <v>85.59</v>
        <stp/>
        <stp>ContractData</stp>
        <stp>S.MDT</stp>
        <stp>Low</stp>
        <stp/>
        <stp>T</stp>
        <tr r="H63" s="1"/>
      </tp>
      <tp>
        <v>230.82</v>
        <stp/>
        <stp>ContractData</stp>
        <stp>S.MCD</stp>
        <stp>Low</stp>
        <stp/>
        <stp>T</stp>
        <tr r="H61" s="1"/>
      </tp>
      <tp>
        <v>142.72999999999999</v>
        <stp/>
        <stp>ContractData</stp>
        <stp>S.MRK</stp>
        <stp>Low</stp>
        <stp/>
        <stp>T</stp>
        <tr r="H67" s="1"/>
      </tp>
      <tp>
        <v>180.01</v>
        <stp/>
        <stp>ContractData</stp>
        <stp>S.LOW</stp>
        <stp>Low</stp>
        <stp/>
        <stp>T</stp>
        <tr r="H58" s="1"/>
      </tp>
      <tp>
        <v>1136.6600000000001</v>
        <stp/>
        <stp>ContractData</stp>
        <stp>S.LLY</stp>
        <stp>Low</stp>
        <stp/>
        <stp>T</stp>
        <tr r="H56" s="1"/>
      </tp>
      <tp>
        <v>498.55</v>
        <stp/>
        <stp>ContractData</stp>
        <stp>S.LMT</stp>
        <stp>Low</stp>
        <stp/>
        <stp>T</stp>
        <tr r="H57" s="1"/>
      </tp>
      <tp>
        <v>470.55</v>
        <stp/>
        <stp>ContractData</stp>
        <stp>S.LIN</stp>
        <stp>Low</stp>
        <stp/>
        <stp>T</stp>
        <tr r="H55" s="1"/>
      </tp>
      <tp>
        <v>383.83</v>
        <stp/>
        <stp>ContractData</stp>
        <stp>S.OEF</stp>
        <stp>Low</stp>
        <stp/>
        <stp>T</stp>
        <tr r="Y9" s="2"/>
      </tp>
      <tp>
        <v>133.47</v>
        <stp/>
        <stp>ContractData</stp>
        <stp>S.NOW</stp>
        <stp>Low</stp>
        <stp/>
        <stp>T</stp>
        <tr r="H73" s="1"/>
      </tp>
      <tp>
        <v>76.570000000000007</v>
        <stp/>
        <stp>ContractData</stp>
        <stp>S.NEE</stp>
        <stp>Low</stp>
        <stp/>
        <stp>T</stp>
        <tr r="H71" s="1"/>
      </tp>
      <tp>
        <v>391.95</v>
        <stp/>
        <stp>ContractData</stp>
        <stp>S.ISRG</stp>
        <stp>LastTrade</stp>
        <stp/>
        <stp>T</stp>
        <tr r="C51" s="1"/>
      </tp>
      <tp>
        <v>86.55</v>
        <stp/>
        <stp>ContractData</stp>
        <stp>S.MDT</stp>
        <stp>Open</stp>
        <stp/>
        <stp>T</stp>
        <tr r="F63" s="1"/>
      </tp>
      <tp>
        <v>232.70000000000002</v>
        <stp/>
        <stp>ContractData</stp>
        <stp>S.MCD</stp>
        <stp>Open</stp>
        <stp/>
        <stp>T</stp>
        <tr r="F61" s="1"/>
      </tp>
      <tp>
        <v>163.5</v>
        <stp/>
        <stp>ContractData</stp>
        <stp>S.MMM</stp>
        <stp>Open</stp>
        <stp/>
        <stp>T</stp>
        <tr r="F65" s="1"/>
      </tp>
      <tp>
        <v>334.84000000000003</v>
        <stp/>
        <stp>ContractData</stp>
        <stp>S.JPM</stp>
        <stp>High</stp>
        <stp/>
        <stp>T</stp>
        <tr r="G53" s="1"/>
      </tp>
      <tp>
        <v>259.38</v>
        <stp/>
        <stp>ContractData</stp>
        <stp>S.JNJ</stp>
        <stp>High</stp>
        <stp/>
        <stp>T</stp>
        <tr r="G52" s="1"/>
      </tp>
      <tp>
        <v>143.77000000000001</v>
        <stp/>
        <stp>ContractData</stp>
        <stp>S.MRK</stp>
        <stp>Open</stp>
        <stp/>
        <stp>T</stp>
        <tr r="F67" s="1"/>
      </tp>
      <tp>
        <v>95401476.309339002</v>
        <stp/>
        <stp>ContractData</stp>
        <stp>S.INTC</stp>
        <stp>T_CVol</stp>
        <stp/>
        <stp>T</stp>
        <tr r="M49" s="1"/>
      </tp>
      <tp>
        <v>1.1811023622047243</v>
        <stp/>
        <stp>ContractData</stp>
        <stp>S.C</stp>
        <stp>PerCentNetLastTrade</stp>
        <stp/>
        <stp>T</stp>
        <tr r="E21" s="1"/>
      </tp>
      <tp>
        <v>0.22509378907878283</v>
        <stp/>
        <stp>ContractData</stp>
        <stp>S.V</stp>
        <stp>PerCentNetLastTrade</stp>
        <stp/>
        <stp>T</stp>
        <tr r="E98" s="1"/>
      </tp>
      <tp>
        <v>0</v>
        <stp/>
        <stp>ContractData</stp>
        <stp>S.T</stp>
        <stp>PerCentNetLastTrade</stp>
        <stp/>
        <stp>T</stp>
        <tr r="E88" s="1"/>
      </tp>
      <tp>
        <v>67.599999999999994</v>
        <stp/>
        <stp>ContractData</stp>
        <stp>S.NFLX</stp>
        <stp>Open</stp>
        <stp/>
        <stp>T</stp>
        <tr r="F72" s="1"/>
      </tp>
      <tp>
        <v>334.54</v>
        <stp/>
        <stp>ContractData</stp>
        <stp>S.AAPL</stp>
        <stp>High</stp>
        <stp/>
        <stp>T</stp>
        <tr r="G2" s="1"/>
      </tp>
      <tp>
        <v>409.5</v>
        <stp/>
        <stp>ContractData</stp>
        <stp>S.PANW</stp>
        <stp>High</stp>
        <stp/>
        <stp>T</stp>
        <tr r="G76" s="1"/>
      </tp>
      <tp>
        <v>920.65</v>
        <stp/>
        <stp>ContractData</stp>
        <stp>S.COST</stp>
        <stp>LastTrade</stp>
        <stp/>
        <stp>T</stp>
        <tr r="C27" s="1"/>
      </tp>
      <tp>
        <v>1153.82</v>
        <stp/>
        <stp>ContractData</stp>
        <stp>S.LLY</stp>
        <stp>Open</stp>
        <stp/>
        <stp>T</stp>
        <tr r="F56" s="1"/>
      </tp>
      <tp>
        <v>505.78000000000003</v>
        <stp/>
        <stp>ContractData</stp>
        <stp>S.LMT</stp>
        <stp>Open</stp>
        <stp/>
        <stp>T</stp>
        <tr r="F57" s="1"/>
      </tp>
      <tp>
        <v>184.61</v>
        <stp/>
        <stp>ContractData</stp>
        <stp>S.LOW</stp>
        <stp>Open</stp>
        <stp/>
        <stp>T</stp>
        <tr r="F58" s="1"/>
      </tp>
      <tp>
        <v>472.48</v>
        <stp/>
        <stp>ContractData</stp>
        <stp>S.LIN</stp>
        <stp>Open</stp>
        <stp/>
        <stp>T</stp>
        <tr r="F55" s="1"/>
      </tp>
      <tp>
        <v>4193461.4184869998</v>
        <stp/>
        <stp>ContractData</stp>
        <stp>S.BRKB</stp>
        <stp>T_CVol</stp>
        <stp/>
        <stp>T</stp>
        <tr r="M20" s="1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volatileDependencies" Target="volatileDependencie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39</xdr:row>
      <xdr:rowOff>228599</xdr:rowOff>
    </xdr:from>
    <xdr:to>
      <xdr:col>5</xdr:col>
      <xdr:colOff>23813</xdr:colOff>
      <xdr:row>41</xdr:row>
      <xdr:rowOff>9527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DA413CC7-1649-6456-C385-3CDA9A900AA1}"/>
            </a:ext>
          </a:extLst>
        </xdr:cNvPr>
        <xdr:cNvGrpSpPr/>
      </xdr:nvGrpSpPr>
      <xdr:grpSpPr>
        <a:xfrm>
          <a:off x="962025" y="8982074"/>
          <a:ext cx="2652713" cy="238128"/>
          <a:chOff x="1085850" y="8743949"/>
          <a:chExt cx="2652713" cy="238128"/>
        </a:xfrm>
      </xdr:grpSpPr>
      <xdr:sp macro="" textlink="">
        <xdr:nvSpPr>
          <xdr:cNvPr id="2" name="Rectangle: Rounded Corners 1">
            <a:extLst>
              <a:ext uri="{FF2B5EF4-FFF2-40B4-BE49-F238E27FC236}">
                <a16:creationId xmlns:a16="http://schemas.microsoft.com/office/drawing/2014/main" id="{E373BD73-879B-1472-45DA-2F40296A1687}"/>
              </a:ext>
            </a:extLst>
          </xdr:cNvPr>
          <xdr:cNvSpPr/>
        </xdr:nvSpPr>
        <xdr:spPr>
          <a:xfrm>
            <a:off x="1085850" y="8743949"/>
            <a:ext cx="2652713" cy="219076"/>
          </a:xfrm>
          <a:prstGeom prst="roundRect">
            <a:avLst/>
          </a:prstGeom>
          <a:gradFill flip="none" rotWithShape="1">
            <a:gsLst>
              <a:gs pos="917">
                <a:schemeClr val="tx2">
                  <a:lumMod val="50000"/>
                  <a:lumOff val="50000"/>
                </a:schemeClr>
              </a:gs>
              <a:gs pos="55000">
                <a:srgbClr val="002060"/>
              </a:gs>
              <a:gs pos="100000">
                <a:schemeClr val="accent1">
                  <a:lumMod val="45000"/>
                  <a:lumOff val="55000"/>
                </a:schemeClr>
              </a:gs>
            </a:gsLst>
            <a:lin ang="16200000" scaled="1"/>
            <a:tileRect/>
          </a:gra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4" name="Graphic 3" descr="Magnifying glass with solid fill">
            <a:extLst>
              <a:ext uri="{FF2B5EF4-FFF2-40B4-BE49-F238E27FC236}">
                <a16:creationId xmlns:a16="http://schemas.microsoft.com/office/drawing/2014/main" id="{ACADF472-6F03-DA05-2F49-611A570386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 flipH="1">
            <a:off x="1219200" y="8748716"/>
            <a:ext cx="233361" cy="233361"/>
          </a:xfrm>
          <a:prstGeom prst="rect">
            <a:avLst/>
          </a:prstGeom>
        </xdr:spPr>
      </xdr:pic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49" name="TextBox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000-000001080000}"/>
                  </a:ext>
                </a:extLst>
              </xdr:cNvPr>
              <xdr:cNvSpPr/>
            </xdr:nvSpPr>
            <xdr:spPr bwMode="auto">
              <a:xfrm>
                <a:off x="1543051" y="8743959"/>
                <a:ext cx="1743075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9B5D667-36DF-43D5-BED1-9E49C156D980}">
  <we:reference id="wa104099688" version="1.7.0.0" store="en-US" storeType="OMEX"/>
  <we:alternateReferences>
    <we:reference id="WA104099688" version="1.7.0.0" store="WA104099688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n.wikipedia.org/wiki/S%26P_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DACFF-25A4-48F1-8D48-5093128140C9}">
  <sheetPr codeName="Sheet1"/>
  <dimension ref="A1:Y50"/>
  <sheetViews>
    <sheetView showGridLines="0" showRowColHeaders="0" tabSelected="1" zoomScaleNormal="100" workbookViewId="0">
      <selection activeCell="B41" sqref="B41"/>
    </sheetView>
  </sheetViews>
  <sheetFormatPr defaultRowHeight="16.5" x14ac:dyDescent="0.3"/>
  <cols>
    <col min="1" max="1" width="3.25" style="7" customWidth="1"/>
    <col min="2" max="2" width="9" style="7"/>
    <col min="3" max="5" width="11.625" style="7" customWidth="1"/>
    <col min="6" max="6" width="10.625" style="7" customWidth="1"/>
    <col min="7" max="7" width="9" style="7"/>
    <col min="8" max="10" width="11.625" style="7" customWidth="1"/>
    <col min="11" max="12" width="9" style="7"/>
    <col min="13" max="13" width="11.5" style="7" customWidth="1"/>
    <col min="14" max="15" width="11.625" style="7" customWidth="1"/>
    <col min="16" max="17" width="9" style="7"/>
    <col min="18" max="20" width="11.625" style="7" customWidth="1"/>
    <col min="21" max="21" width="9" style="7"/>
    <col min="22" max="22" width="0" style="7" hidden="1" customWidth="1"/>
    <col min="23" max="23" width="1.25" style="7" customWidth="1"/>
    <col min="24" max="16384" width="9" style="7"/>
  </cols>
  <sheetData>
    <row r="1" spans="1:25" ht="9.9499999999999993" customHeight="1" x14ac:dyDescent="0.3">
      <c r="A1" s="35"/>
      <c r="C1" s="21"/>
      <c r="D1" s="21"/>
      <c r="E1" s="21"/>
      <c r="X1" s="27"/>
      <c r="Y1" s="27"/>
    </row>
    <row r="2" spans="1:25" ht="18" customHeight="1" x14ac:dyDescent="0.3">
      <c r="B2" s="45" t="s">
        <v>61</v>
      </c>
      <c r="C2" s="45"/>
      <c r="D2" s="45"/>
      <c r="E2" s="45"/>
      <c r="F2" s="45"/>
      <c r="G2" s="45" t="s">
        <v>62</v>
      </c>
      <c r="H2" s="45"/>
      <c r="I2" s="45"/>
      <c r="J2" s="45"/>
      <c r="K2" s="45"/>
      <c r="L2" s="45" t="s">
        <v>63</v>
      </c>
      <c r="M2" s="45"/>
      <c r="N2" s="45"/>
      <c r="O2" s="45"/>
      <c r="P2" s="45"/>
      <c r="Q2" s="45" t="s">
        <v>64</v>
      </c>
      <c r="R2" s="45"/>
      <c r="S2" s="45"/>
      <c r="T2" s="45"/>
      <c r="U2" s="45"/>
      <c r="X2" s="48">
        <f>MOD(RTD("cqg.rtd", ,"SystemInfo", "Linetime"),1)</f>
        <v>0.71108796296175569</v>
      </c>
      <c r="Y2" s="49"/>
    </row>
    <row r="3" spans="1:25" ht="18" customHeight="1" x14ac:dyDescent="0.3">
      <c r="B3" s="12" t="s">
        <v>0</v>
      </c>
      <c r="C3" s="44" t="s">
        <v>39</v>
      </c>
      <c r="D3" s="44"/>
      <c r="E3" s="44"/>
      <c r="F3" s="12" t="s">
        <v>43</v>
      </c>
      <c r="G3" s="12" t="s">
        <v>0</v>
      </c>
      <c r="H3" s="44" t="s">
        <v>39</v>
      </c>
      <c r="I3" s="44"/>
      <c r="J3" s="44"/>
      <c r="K3" s="12" t="s">
        <v>44</v>
      </c>
      <c r="L3" s="12" t="s">
        <v>0</v>
      </c>
      <c r="M3" s="44" t="s">
        <v>39</v>
      </c>
      <c r="N3" s="44"/>
      <c r="O3" s="44"/>
      <c r="P3" s="12" t="s">
        <v>47</v>
      </c>
      <c r="Q3" s="12" t="s">
        <v>0</v>
      </c>
      <c r="R3" s="44" t="s">
        <v>39</v>
      </c>
      <c r="S3" s="44"/>
      <c r="T3" s="44"/>
      <c r="U3" s="12" t="s">
        <v>46</v>
      </c>
      <c r="X3" s="50"/>
      <c r="Y3" s="51"/>
    </row>
    <row r="4" spans="1:25" ht="18" customHeight="1" x14ac:dyDescent="0.3">
      <c r="B4" s="13" t="str" cm="1">
        <f t="array" ref="B4:B13">_xlfn.CHOOSECOLS(_xlfn.TAKE(_xlfn.SORTBY(Data!A2:I102,Data!I2:I102,-1),10),1)</f>
        <v>S.ACN</v>
      </c>
      <c r="C4" s="43" t="str">
        <f>PROPER(RTD("cqg.rtd", ,"ContractData",B4, "LongDescription",, "T"))</f>
        <v>Accenture Plc Ireland</v>
      </c>
      <c r="D4" s="43"/>
      <c r="E4" s="43"/>
      <c r="F4" s="19" cm="1">
        <f t="array" ref="F4:F13">_xlfn.CHOOSECOLS(_xlfn.TAKE(_xlfn.SORTBY(Data!A2:I102,Data!I2:I102,-1),10),9)</f>
        <v>0.12940775651581393</v>
      </c>
      <c r="G4" s="20" t="str" cm="1">
        <f t="array" ref="G4:G13">_xlfn.CHOOSECOLS(_xlfn.TAKE(_xlfn.SORTBY(Data!A2:J102,Data!J2:J102,-1),10),1)</f>
        <v>S.ACN</v>
      </c>
      <c r="H4" s="43" t="str">
        <f>PROPER(RTD("cqg.rtd", ,"ContractData",G4, "LongDescription",, "T"))</f>
        <v>Accenture Plc Ireland</v>
      </c>
      <c r="I4" s="43"/>
      <c r="J4" s="43"/>
      <c r="K4" s="19" cm="1">
        <f t="array" ref="K4:K13">_xlfn.CHOOSECOLS(_xlfn.TAKE(_xlfn.SORTBY(Data!A2:J102,Data!J2:J102,-1),10),10)</f>
        <v>8.4692152478595198E-2</v>
      </c>
      <c r="L4" s="22" t="str" cm="1">
        <f t="array" ref="L4:L13">_xlfn.CHOOSECOLS(_xlfn.TAKE(_xlfn.SORTBY(Data!A2:K102,Data!K2:K102,-1),10),1)</f>
        <v>S.ACN</v>
      </c>
      <c r="M4" s="43" t="str">
        <f>PROPER(RTD("cqg.rtd", ,"ContractData",L4, "LongDescription",, "T"))</f>
        <v>Accenture Plc Ireland</v>
      </c>
      <c r="N4" s="43"/>
      <c r="O4" s="43"/>
      <c r="P4" s="19" cm="1">
        <f t="array" ref="P4:P13">_xlfn.CHOOSECOLS(_xlfn.TAKE(_xlfn.SORTBY(Data!A2:K102,Data!K2:K102,-1),10),11)</f>
        <v>8.4692152478595198E-2</v>
      </c>
      <c r="Q4" s="22" t="str" cm="1">
        <f t="array" ref="Q4:Q13">_xlfn.CHOOSECOLS(_xlfn.TAKE(_xlfn.SORTBY(Data!A2:L102,Data!L2:L102,-1),10),1)</f>
        <v>S.MU</v>
      </c>
      <c r="R4" s="43" t="str">
        <f>PROPER(RTD("cqg.rtd", ,"ContractData",Q4, "LongDescription",, "T"))</f>
        <v>Micron Technology</v>
      </c>
      <c r="S4" s="43"/>
      <c r="T4" s="43"/>
      <c r="U4" s="14" cm="1">
        <f t="array" ref="U4:U13">_xlfn.CHOOSECOLS(_xlfn.TAKE(_xlfn.SORTBY(Data!A2:L102,Data!L2:L102,-1),10),12)</f>
        <v>2.766125924109176</v>
      </c>
      <c r="X4" s="53" t="s">
        <v>86</v>
      </c>
      <c r="Y4" s="54"/>
    </row>
    <row r="5" spans="1:25" ht="18" customHeight="1" x14ac:dyDescent="0.3">
      <c r="B5" s="13" t="str">
        <v>S.AMAT</v>
      </c>
      <c r="C5" s="43" t="str">
        <f>PROPER(RTD("cqg.rtd", ,"ContractData",B5, "LongDescription",, "T"))</f>
        <v>Applied Materials</v>
      </c>
      <c r="D5" s="43"/>
      <c r="E5" s="43"/>
      <c r="F5" s="19">
        <v>0.11348453608247415</v>
      </c>
      <c r="G5" s="20" t="str">
        <v>S.LRCX</v>
      </c>
      <c r="H5" s="43" t="str">
        <f>PROPER(RTD("cqg.rtd", ,"ContractData",G5, "LongDescription",, "T"))</f>
        <v>Lam Research Corp</v>
      </c>
      <c r="I5" s="43"/>
      <c r="J5" s="43"/>
      <c r="K5" s="19">
        <v>5.777601899485562E-2</v>
      </c>
      <c r="L5" s="22" t="str">
        <v>S.LRCX</v>
      </c>
      <c r="M5" s="43" t="str">
        <f>PROPER(RTD("cqg.rtd", ,"ContractData",L5, "LongDescription",, "T"))</f>
        <v>Lam Research Corp</v>
      </c>
      <c r="N5" s="43"/>
      <c r="O5" s="43"/>
      <c r="P5" s="19">
        <v>5.777601899485562E-2</v>
      </c>
      <c r="Q5" s="22" t="str">
        <v>S.INTC</v>
      </c>
      <c r="R5" s="43" t="str">
        <f>PROPER(RTD("cqg.rtd", ,"ContractData",Q5, "LongDescription",, "T"))</f>
        <v>Intel Corp</v>
      </c>
      <c r="S5" s="43"/>
      <c r="T5" s="43"/>
      <c r="U5" s="14">
        <v>2.2338753387533878</v>
      </c>
      <c r="X5" s="55" t="str">
        <f>PROPER(LEFT(RTD("cqg.rtd", ,"ContractData",X4, "LongDescription",, "T"),8))</f>
        <v xml:space="preserve">Ishares </v>
      </c>
      <c r="Y5" s="56"/>
    </row>
    <row r="6" spans="1:25" ht="18" customHeight="1" x14ac:dyDescent="0.3">
      <c r="B6" s="13" t="str">
        <v>S.LRCX</v>
      </c>
      <c r="C6" s="43" t="str">
        <f>PROPER(RTD("cqg.rtd", ,"ContractData",B6, "LongDescription",, "T"))</f>
        <v>Lam Research Corp</v>
      </c>
      <c r="D6" s="43"/>
      <c r="E6" s="43"/>
      <c r="F6" s="19">
        <v>0.10240791853050357</v>
      </c>
      <c r="G6" s="20" t="str">
        <v>S.AMAT</v>
      </c>
      <c r="H6" s="43" t="str">
        <f>PROPER(RTD("cqg.rtd", ,"ContractData",G6, "LongDescription",, "T"))</f>
        <v>Applied Materials</v>
      </c>
      <c r="I6" s="43"/>
      <c r="J6" s="43"/>
      <c r="K6" s="19">
        <v>5.6044428800500548E-2</v>
      </c>
      <c r="L6" s="22" t="str">
        <v>S.AMAT</v>
      </c>
      <c r="M6" s="43" t="str">
        <f>PROPER(RTD("cqg.rtd", ,"ContractData",L6, "LongDescription",, "T"))</f>
        <v>Applied Materials</v>
      </c>
      <c r="N6" s="43"/>
      <c r="O6" s="43"/>
      <c r="P6" s="19">
        <v>5.6044428800500548E-2</v>
      </c>
      <c r="Q6" s="22" t="str">
        <v>S.AMD</v>
      </c>
      <c r="R6" s="43" t="str">
        <f>PROPER(RTD("cqg.rtd", ,"ContractData",Q6, "LongDescription",, "T"))</f>
        <v>Adv Micro Devices</v>
      </c>
      <c r="S6" s="43"/>
      <c r="T6" s="43"/>
      <c r="U6" s="14">
        <v>1.9599831901382143</v>
      </c>
      <c r="X6" s="57" t="str">
        <f>RIGHT(RTD("cqg.rtd", ,"ContractData",X4, "LongDescription",, "T"),12)</f>
        <v xml:space="preserve"> S&amp;P 100 ETF</v>
      </c>
      <c r="Y6" s="58"/>
    </row>
    <row r="7" spans="1:25" ht="18" customHeight="1" x14ac:dyDescent="0.3">
      <c r="B7" s="13" t="str">
        <v>S.PANW</v>
      </c>
      <c r="C7" s="43" t="str">
        <f>PROPER(RTD("cqg.rtd", ,"ContractData",B7, "LongDescription",, "T"))</f>
        <v>Palo Alto Ntwks Cm</v>
      </c>
      <c r="D7" s="43"/>
      <c r="E7" s="43"/>
      <c r="F7" s="19">
        <v>7.6052729892725629E-2</v>
      </c>
      <c r="G7" s="20" t="str">
        <v>S.TXN</v>
      </c>
      <c r="H7" s="43" t="str">
        <f>PROPER(RTD("cqg.rtd", ,"ContractData",G7, "LongDescription",, "T"))</f>
        <v>Texas Instruments</v>
      </c>
      <c r="I7" s="43"/>
      <c r="J7" s="43"/>
      <c r="K7" s="19">
        <v>4.894855225106208E-2</v>
      </c>
      <c r="L7" s="22" t="str">
        <v>S.TXN</v>
      </c>
      <c r="M7" s="43" t="str">
        <f>PROPER(RTD("cqg.rtd", ,"ContractData",L7, "LongDescription",, "T"))</f>
        <v>Texas Instruments</v>
      </c>
      <c r="N7" s="43"/>
      <c r="O7" s="43"/>
      <c r="P7" s="19">
        <v>4.894855225106208E-2</v>
      </c>
      <c r="Q7" s="22" t="str">
        <v>S.HONA</v>
      </c>
      <c r="R7" s="43" t="str">
        <f>PROPER(RTD("cqg.rtd", ,"ContractData",Q7, "LongDescription",, "T"))</f>
        <v>Honeywell Aerospace Inc</v>
      </c>
      <c r="S7" s="43"/>
      <c r="T7" s="43"/>
      <c r="U7" s="14">
        <v>1.5463</v>
      </c>
      <c r="X7" s="36" t="s">
        <v>72</v>
      </c>
      <c r="Y7" s="37">
        <f>RTD("cqg.rtd", ,"ContractData",$X$4, "Open",, "T")</f>
        <v>385.53000000000003</v>
      </c>
    </row>
    <row r="8" spans="1:25" ht="18" customHeight="1" x14ac:dyDescent="0.3">
      <c r="B8" s="13" t="str">
        <v>S.TXN</v>
      </c>
      <c r="C8" s="43" t="str">
        <f>PROPER(RTD("cqg.rtd", ,"ContractData",B8, "LongDescription",, "T"))</f>
        <v>Texas Instruments</v>
      </c>
      <c r="D8" s="43"/>
      <c r="E8" s="43"/>
      <c r="F8" s="19">
        <v>5.656848994857417E-2</v>
      </c>
      <c r="G8" s="20" t="str">
        <v>S.TSLA</v>
      </c>
      <c r="H8" s="43" t="str">
        <f>PROPER(RTD("cqg.rtd", ,"ContractData",G8, "LongDescription",, "T"))</f>
        <v>Tesla, Inc.</v>
      </c>
      <c r="I8" s="43"/>
      <c r="J8" s="43"/>
      <c r="K8" s="19">
        <v>4.4474507482878248E-2</v>
      </c>
      <c r="L8" s="22" t="str">
        <v>S.TSLA</v>
      </c>
      <c r="M8" s="43" t="str">
        <f>PROPER(RTD("cqg.rtd", ,"ContractData",L8, "LongDescription",, "T"))</f>
        <v>Tesla, Inc.</v>
      </c>
      <c r="N8" s="43"/>
      <c r="O8" s="43"/>
      <c r="P8" s="19">
        <v>4.4474507482878248E-2</v>
      </c>
      <c r="Q8" s="22" t="str">
        <v>S.PANW</v>
      </c>
      <c r="R8" s="43" t="str">
        <f>PROPER(RTD("cqg.rtd", ,"ContractData",Q8, "LongDescription",, "T"))</f>
        <v>Palo Alto Ntwks Cm</v>
      </c>
      <c r="S8" s="43"/>
      <c r="T8" s="43"/>
      <c r="U8" s="14">
        <v>1.1891422366992397</v>
      </c>
      <c r="X8" s="36" t="s">
        <v>73</v>
      </c>
      <c r="Y8" s="37">
        <f>RTD("cqg.rtd", ,"ContractData",$X$4, "High",, "T")</f>
        <v>386.66</v>
      </c>
    </row>
    <row r="9" spans="1:25" ht="18" customHeight="1" x14ac:dyDescent="0.3">
      <c r="B9" s="13" t="str">
        <v>S.CSCO</v>
      </c>
      <c r="C9" s="43" t="str">
        <f>PROPER(RTD("cqg.rtd", ,"ContractData",B9, "LongDescription",, "T"))</f>
        <v>Cisco Systems Inc.</v>
      </c>
      <c r="D9" s="43"/>
      <c r="E9" s="43"/>
      <c r="F9" s="19">
        <v>5.1546391752577324E-2</v>
      </c>
      <c r="G9" s="20" t="str">
        <v>S.CAT</v>
      </c>
      <c r="H9" s="43" t="str">
        <f>PROPER(RTD("cqg.rtd", ,"ContractData",G9, "LongDescription",, "T"))</f>
        <v>Caterpillar Inc</v>
      </c>
      <c r="I9" s="43"/>
      <c r="J9" s="43"/>
      <c r="K9" s="19">
        <v>4.2711429593359697E-2</v>
      </c>
      <c r="L9" s="22" t="str">
        <v>S.CAT</v>
      </c>
      <c r="M9" s="43" t="str">
        <f>PROPER(RTD("cqg.rtd", ,"ContractData",L9, "LongDescription",, "T"))</f>
        <v>Caterpillar Inc</v>
      </c>
      <c r="N9" s="43"/>
      <c r="O9" s="43"/>
      <c r="P9" s="19">
        <v>4.2711429593359697E-2</v>
      </c>
      <c r="Q9" s="22" t="str">
        <v>S.AMAT</v>
      </c>
      <c r="R9" s="43" t="str">
        <f>PROPER(RTD("cqg.rtd", ,"ContractData",Q9, "LongDescription",, "T"))</f>
        <v>Applied Materials</v>
      </c>
      <c r="S9" s="43"/>
      <c r="T9" s="43"/>
      <c r="U9" s="14">
        <v>1.1014047239192184</v>
      </c>
      <c r="X9" s="36" t="s">
        <v>74</v>
      </c>
      <c r="Y9" s="37">
        <f>RTD("cqg.rtd", ,"ContractData",$X$4, "Low",, "T")</f>
        <v>383.83</v>
      </c>
    </row>
    <row r="10" spans="1:25" ht="18" customHeight="1" x14ac:dyDescent="0.3">
      <c r="A10" s="46" t="s">
        <v>71</v>
      </c>
      <c r="B10" s="13" t="str">
        <v>S.NVDA</v>
      </c>
      <c r="C10" s="43" t="str">
        <f>PROPER(RTD("cqg.rtd", ,"ContractData",B10, "LongDescription",, "T"))</f>
        <v>Nvidia Corporation</v>
      </c>
      <c r="D10" s="43"/>
      <c r="E10" s="43"/>
      <c r="F10" s="19">
        <v>3.9454391966943725E-2</v>
      </c>
      <c r="G10" s="20" t="str">
        <v>S.CSCO</v>
      </c>
      <c r="H10" s="43" t="str">
        <f>PROPER(RTD("cqg.rtd", ,"ContractData",G10, "LongDescription",, "T"))</f>
        <v>Cisco Systems Inc.</v>
      </c>
      <c r="I10" s="43"/>
      <c r="J10" s="43"/>
      <c r="K10" s="19">
        <v>4.2460280590913391E-2</v>
      </c>
      <c r="L10" s="22" t="str">
        <v>S.CSCO</v>
      </c>
      <c r="M10" s="43" t="str">
        <f>PROPER(RTD("cqg.rtd", ,"ContractData",L10, "LongDescription",, "T"))</f>
        <v>Cisco Systems Inc.</v>
      </c>
      <c r="N10" s="43"/>
      <c r="O10" s="43"/>
      <c r="P10" s="19">
        <v>4.2460280590913391E-2</v>
      </c>
      <c r="Q10" s="22" t="str">
        <v>S.LRCX</v>
      </c>
      <c r="R10" s="43" t="str">
        <f>PROPER(RTD("cqg.rtd", ,"ContractData",Q10, "LongDescription",, "T"))</f>
        <v>Lam Research Corp</v>
      </c>
      <c r="S10" s="43"/>
      <c r="T10" s="43"/>
      <c r="U10" s="14">
        <v>1.0299684542586751</v>
      </c>
      <c r="X10" s="36" t="s">
        <v>75</v>
      </c>
      <c r="Y10" s="37">
        <f>RTD("cqg.rtd", ,"ContractData",$X$4, "LastTrade",, "T")</f>
        <v>384.83</v>
      </c>
    </row>
    <row r="11" spans="1:25" ht="18" customHeight="1" x14ac:dyDescent="0.3">
      <c r="A11" s="46"/>
      <c r="B11" s="13" t="str">
        <v>S.ORCL</v>
      </c>
      <c r="C11" s="43" t="str">
        <f>PROPER(RTD("cqg.rtd", ,"ContractData",B11, "LongDescription",, "T"))</f>
        <v>Oracle Corporation</v>
      </c>
      <c r="D11" s="43"/>
      <c r="E11" s="43"/>
      <c r="F11" s="19">
        <v>3.7928519328957092E-2</v>
      </c>
      <c r="G11" s="20" t="str">
        <v>S.EMR</v>
      </c>
      <c r="H11" s="43" t="str">
        <f>PROPER(RTD("cqg.rtd", ,"ContractData",G11, "LongDescription",, "T"))</f>
        <v>Emerson Electric Co</v>
      </c>
      <c r="I11" s="43"/>
      <c r="J11" s="43"/>
      <c r="K11" s="19">
        <v>4.1972920696325078E-2</v>
      </c>
      <c r="L11" s="22" t="str">
        <v>S.EMR</v>
      </c>
      <c r="M11" s="43" t="str">
        <f>PROPER(RTD("cqg.rtd", ,"ContractData",L11, "LongDescription",, "T"))</f>
        <v>Emerson Electric Co</v>
      </c>
      <c r="N11" s="43"/>
      <c r="O11" s="43"/>
      <c r="P11" s="19">
        <v>4.1972920696325078E-2</v>
      </c>
      <c r="Q11" s="22" t="str">
        <v>S.TXN</v>
      </c>
      <c r="R11" s="43" t="str">
        <f>PROPER(RTD("cqg.rtd", ,"ContractData",Q11, "LongDescription",, "T"))</f>
        <v>Texas Instruments</v>
      </c>
      <c r="S11" s="43"/>
      <c r="T11" s="43"/>
      <c r="U11" s="14">
        <v>0.69346936422848571</v>
      </c>
      <c r="X11" s="36" t="s">
        <v>76</v>
      </c>
      <c r="Y11" s="37">
        <f>RTD("cqg.rtd", ,"ContractData",X4, "NetLastTradeToday",, "T")</f>
        <v>3.2800000000000002</v>
      </c>
    </row>
    <row r="12" spans="1:25" ht="18" customHeight="1" x14ac:dyDescent="0.3">
      <c r="A12" s="46"/>
      <c r="B12" s="13" t="str">
        <v>S.GEV</v>
      </c>
      <c r="C12" s="43" t="str">
        <f>PROPER(RTD("cqg.rtd", ,"ContractData",B12, "LongDescription",, "T"))</f>
        <v>Ge Vernova Inc.</v>
      </c>
      <c r="D12" s="43"/>
      <c r="E12" s="43"/>
      <c r="F12" s="19">
        <v>3.2444681139897506E-2</v>
      </c>
      <c r="G12" s="20" t="str">
        <v>S.BA</v>
      </c>
      <c r="H12" s="43" t="str">
        <f>PROPER(RTD("cqg.rtd", ,"ContractData",G12, "LongDescription",, "T"))</f>
        <v>Boeing Company</v>
      </c>
      <c r="I12" s="43"/>
      <c r="J12" s="43"/>
      <c r="K12" s="19">
        <v>4.0365493147003446E-2</v>
      </c>
      <c r="L12" s="22" t="str">
        <v>S.BA</v>
      </c>
      <c r="M12" s="43" t="str">
        <f>PROPER(RTD("cqg.rtd", ,"ContractData",L12, "LongDescription",, "T"))</f>
        <v>Boeing Company</v>
      </c>
      <c r="N12" s="43"/>
      <c r="O12" s="43"/>
      <c r="P12" s="19">
        <v>4.0365493147003446E-2</v>
      </c>
      <c r="Q12" s="22" t="str">
        <v>S.GEV</v>
      </c>
      <c r="R12" s="43" t="str">
        <f>PROPER(RTD("cqg.rtd", ,"ContractData",Q12, "LongDescription",, "T"))</f>
        <v>Ge Vernova Inc.</v>
      </c>
      <c r="S12" s="43"/>
      <c r="T12" s="43"/>
      <c r="U12" s="14">
        <v>0.51276833391985555</v>
      </c>
      <c r="X12" s="36" t="s">
        <v>77</v>
      </c>
      <c r="Y12" s="38">
        <f>IFERROR(RTD("cqg.rtd", ,"ContractData",$X$4, "PercentNetLastTrade",, "T")/100,"")</f>
        <v>8.5965142183200109E-3</v>
      </c>
    </row>
    <row r="13" spans="1:25" ht="18" customHeight="1" x14ac:dyDescent="0.3">
      <c r="A13" s="46"/>
      <c r="B13" s="13" t="str">
        <v>S.CAT</v>
      </c>
      <c r="C13" s="43" t="str">
        <f>PROPER(RTD("cqg.rtd", ,"ContractData",B13, "LongDescription",, "T"))</f>
        <v>Caterpillar Inc</v>
      </c>
      <c r="D13" s="43"/>
      <c r="E13" s="43"/>
      <c r="F13" s="19">
        <v>2.9017259426957855E-2</v>
      </c>
      <c r="G13" s="20" t="str">
        <v>S.GEV</v>
      </c>
      <c r="H13" s="43" t="str">
        <f>PROPER(RTD("cqg.rtd", ,"ContractData",G13, "LongDescription",, "T"))</f>
        <v>Ge Vernova Inc.</v>
      </c>
      <c r="I13" s="43"/>
      <c r="J13" s="43"/>
      <c r="K13" s="19">
        <v>4.0200317730854647E-2</v>
      </c>
      <c r="L13" s="22" t="str">
        <v>S.GEV</v>
      </c>
      <c r="M13" s="43" t="str">
        <f>PROPER(RTD("cqg.rtd", ,"ContractData",L13, "LongDescription",, "T"))</f>
        <v>Ge Vernova Inc.</v>
      </c>
      <c r="N13" s="43"/>
      <c r="O13" s="43"/>
      <c r="P13" s="19">
        <v>4.0200317730854647E-2</v>
      </c>
      <c r="Q13" s="22" t="str">
        <v>S.CAT</v>
      </c>
      <c r="R13" s="43" t="str">
        <f>PROPER(RTD("cqg.rtd", ,"ContractData",Q13, "LongDescription",, "T"))</f>
        <v>Caterpillar Inc</v>
      </c>
      <c r="S13" s="43"/>
      <c r="T13" s="43"/>
      <c r="U13" s="14">
        <v>0.47576238937280718</v>
      </c>
      <c r="X13" s="36" t="s">
        <v>78</v>
      </c>
      <c r="Y13" s="39">
        <f>RTD("cqg.rtd", ,"ContractData",X4, "T_CVol",, "T")</f>
        <v>269056.35077399999</v>
      </c>
    </row>
    <row r="14" spans="1:25" ht="15.95" customHeight="1" x14ac:dyDescent="0.3">
      <c r="A14" s="46"/>
      <c r="X14" s="36" t="s">
        <v>79</v>
      </c>
      <c r="Y14" s="38">
        <f xml:space="preserve"> IFERROR(Y13/RTD("cqg.rtd",,"StudyData", $X4, "MA", "InputChoice=Vol,MAType=Sim,Period=21", "MA","D","-1","all",,,,"T"),"")</f>
        <v>1.2638207224601417</v>
      </c>
    </row>
    <row r="15" spans="1:25" ht="18" customHeight="1" x14ac:dyDescent="0.3">
      <c r="A15" s="46"/>
      <c r="B15" s="45" t="s">
        <v>68</v>
      </c>
      <c r="C15" s="45"/>
      <c r="D15" s="45"/>
      <c r="E15" s="45"/>
      <c r="F15" s="45"/>
      <c r="G15" s="45" t="s">
        <v>65</v>
      </c>
      <c r="H15" s="45"/>
      <c r="I15" s="45"/>
      <c r="J15" s="45"/>
      <c r="K15" s="45"/>
      <c r="L15" s="45" t="s">
        <v>60</v>
      </c>
      <c r="M15" s="45"/>
      <c r="N15" s="45"/>
      <c r="O15" s="45"/>
      <c r="P15" s="45"/>
      <c r="Q15" s="45" t="s">
        <v>66</v>
      </c>
      <c r="R15" s="45"/>
      <c r="S15" s="45"/>
      <c r="T15" s="45"/>
      <c r="U15" s="45"/>
      <c r="X15" s="36" t="s">
        <v>80</v>
      </c>
      <c r="Y15" s="37">
        <f>RTD("cqg.rtd",,"StudyData","ATR("&amp;X4&amp;",MAType:=Sim,Period:=21)","Bar",, "Close", "D",,,,,,"T")</f>
        <v>3.8066666667</v>
      </c>
    </row>
    <row r="16" spans="1:25" ht="18" customHeight="1" x14ac:dyDescent="0.3">
      <c r="A16" s="46"/>
      <c r="B16" s="12" t="s">
        <v>0</v>
      </c>
      <c r="C16" s="44" t="s">
        <v>39</v>
      </c>
      <c r="D16" s="44"/>
      <c r="E16" s="44"/>
      <c r="F16" s="12" t="s">
        <v>43</v>
      </c>
      <c r="G16" s="12" t="s">
        <v>0</v>
      </c>
      <c r="H16" s="44" t="s">
        <v>39</v>
      </c>
      <c r="I16" s="44"/>
      <c r="J16" s="44"/>
      <c r="K16" s="12" t="s">
        <v>44</v>
      </c>
      <c r="L16" s="12" t="s">
        <v>0</v>
      </c>
      <c r="M16" s="44" t="s">
        <v>39</v>
      </c>
      <c r="N16" s="44"/>
      <c r="O16" s="44"/>
      <c r="P16" s="12" t="s">
        <v>47</v>
      </c>
      <c r="Q16" s="12" t="s">
        <v>0</v>
      </c>
      <c r="R16" s="44" t="s">
        <v>39</v>
      </c>
      <c r="S16" s="44"/>
      <c r="T16" s="44"/>
      <c r="U16" s="12" t="s">
        <v>46</v>
      </c>
      <c r="X16" s="36" t="s">
        <v>81</v>
      </c>
      <c r="Y16" s="38">
        <f>IFERROR(Y11/Y15,"")</f>
        <v>0.86164623466846202</v>
      </c>
    </row>
    <row r="17" spans="1:25" ht="18" customHeight="1" x14ac:dyDescent="0.3">
      <c r="A17" s="46"/>
      <c r="B17" s="13" t="str" cm="1">
        <f t="array" ref="B17:B26">_xlfn.CHOOSECOLS(_xlfn.TAKE(_xlfn.SORTBY(Data!A2:I102,Data!I2:I102,1),10),1)</f>
        <v>S.QCOM</v>
      </c>
      <c r="C17" s="43" t="str">
        <f>PROPER(RTD("cqg.rtd", ,"ContractData",B17, "LongDescription",, "T"))</f>
        <v>Qualcomm Inc</v>
      </c>
      <c r="D17" s="43"/>
      <c r="E17" s="43"/>
      <c r="F17" s="19" cm="1">
        <f t="array" ref="F17:F26">_xlfn.CHOOSECOLS(_xlfn.TAKE(_xlfn.SORTBY(Data!A2:I102,Data!I2:I102,1),10),9)</f>
        <v>-8.46660395108184E-2</v>
      </c>
      <c r="G17" s="20" t="str" cm="1">
        <f t="array" ref="G17:G26">_xlfn.CHOOSECOLS(_xlfn.TAKE(_xlfn.SORTBY(Data!A2:J102,Data!J2:J102,1),10),1)</f>
        <v>S.AMGN</v>
      </c>
      <c r="H17" s="43" t="str">
        <f>PROPER(RTD("cqg.rtd", ,"ContractData",G17, "LongDescription",, "T"))</f>
        <v>Amgen</v>
      </c>
      <c r="I17" s="43"/>
      <c r="J17" s="43"/>
      <c r="K17" s="19" cm="1">
        <f t="array" ref="K17:K26">_xlfn.CHOOSECOLS(_xlfn.TAKE(_xlfn.SORTBY(Data!A2:J102,Data!J2:J102,1),10),10)</f>
        <v>-4.3818651989276577E-2</v>
      </c>
      <c r="L17" s="22" t="str" cm="1">
        <f t="array" ref="L17:L26">_xlfn.CHOOSECOLS(_xlfn.TAKE(_xlfn.SORTBY(Data!A2:K102,Data!K2:K102,1),10),1)</f>
        <v>S.AMGN</v>
      </c>
      <c r="M17" s="43" t="str">
        <f>PROPER(RTD("cqg.rtd", ,"ContractData",L17, "LongDescription",, "T"))</f>
        <v>Amgen</v>
      </c>
      <c r="N17" s="43"/>
      <c r="O17" s="43"/>
      <c r="P17" s="19" cm="1">
        <f t="array" ref="P17:P26">_xlfn.CHOOSECOLS(_xlfn.TAKE(_xlfn.SORTBY(Data!A2:K102,Data!K2:K102,1),10),11)</f>
        <v>-4.3818651989276577E-2</v>
      </c>
      <c r="Q17" s="22" t="str" cm="1">
        <f t="array" ref="Q17:Q26">_xlfn.CHOOSECOLS(_xlfn.TAKE(_xlfn.SORTBY(Data!A2:L102,Data!L2:L102,1),10),1)</f>
        <v>S.INTU</v>
      </c>
      <c r="R17" s="43" t="str">
        <f>PROPER(RTD("cqg.rtd", ,"ContractData",Q17, "LongDescription",, "T"))</f>
        <v>Intuit Inc</v>
      </c>
      <c r="S17" s="43"/>
      <c r="T17" s="43"/>
      <c r="U17" s="14" cm="1">
        <f t="array" ref="U17:U26">_xlfn.CHOOSECOLS(_xlfn.TAKE(_xlfn.SORTBY(Data!A2:L102,Data!L2:L102,1),10),12)</f>
        <v>-0.57567706289061316</v>
      </c>
      <c r="X17" s="36" t="s">
        <v>82</v>
      </c>
      <c r="Y17" s="37">
        <f xml:space="preserve"> RTD("cqg.rtd",,"StudyData", $X4, "MA", "InputChoice=Close,MAType=Sim,Period=21", "MA","D",,"all",,,,"T")</f>
        <v>381.63761904760003</v>
      </c>
    </row>
    <row r="18" spans="1:25" ht="18" customHeight="1" x14ac:dyDescent="0.3">
      <c r="A18" s="46"/>
      <c r="B18" s="13" t="str">
        <v>S.NFLX</v>
      </c>
      <c r="C18" s="43" t="str">
        <f>PROPER(RTD("cqg.rtd", ,"ContractData",B18, "LongDescription",, "T"))</f>
        <v>Netflix, Inc.</v>
      </c>
      <c r="D18" s="43"/>
      <c r="E18" s="43"/>
      <c r="F18" s="19">
        <v>-5.7351700871520916E-2</v>
      </c>
      <c r="G18" s="20" t="str">
        <v>S.NFLX</v>
      </c>
      <c r="H18" s="43" t="str">
        <f>PROPER(RTD("cqg.rtd", ,"ContractData",G18, "LongDescription",, "T"))</f>
        <v>Netflix, Inc.</v>
      </c>
      <c r="I18" s="43"/>
      <c r="J18" s="43"/>
      <c r="K18" s="19">
        <v>-3.6217303822937572E-2</v>
      </c>
      <c r="L18" s="22" t="str">
        <v>S.NFLX</v>
      </c>
      <c r="M18" s="43" t="str">
        <f>PROPER(RTD("cqg.rtd", ,"ContractData",L18, "LongDescription",, "T"))</f>
        <v>Netflix, Inc.</v>
      </c>
      <c r="N18" s="43"/>
      <c r="O18" s="43"/>
      <c r="P18" s="19">
        <v>-3.6217303822937572E-2</v>
      </c>
      <c r="Q18" s="22" t="str">
        <v>S.ADBE</v>
      </c>
      <c r="R18" s="43" t="str">
        <f>PROPER(RTD("cqg.rtd", ,"ContractData",Q18, "LongDescription",, "T"))</f>
        <v>Adobe Inc.</v>
      </c>
      <c r="S18" s="43"/>
      <c r="T18" s="43"/>
      <c r="U18" s="14">
        <v>-0.32086631046601333</v>
      </c>
      <c r="X18" s="36" t="s">
        <v>83</v>
      </c>
      <c r="Y18" s="37">
        <f xml:space="preserve"> RTD("cqg.rtd",,"StudyData",$X4, "StdDev", "InputChoice=Close,Period1=21", "STDDEV","D",,"all",,,,"T")</f>
        <v>3.2898486067000001</v>
      </c>
    </row>
    <row r="19" spans="1:25" ht="18" customHeight="1" x14ac:dyDescent="0.3">
      <c r="A19" s="46"/>
      <c r="B19" s="13" t="str">
        <v>S.JNJ</v>
      </c>
      <c r="C19" s="43" t="str">
        <f>PROPER(RTD("cqg.rtd", ,"ContractData",B19, "LongDescription",, "T"))</f>
        <v>Johnson &amp; Johnson</v>
      </c>
      <c r="D19" s="43"/>
      <c r="E19" s="43"/>
      <c r="F19" s="19">
        <v>-5.6006194233463591E-2</v>
      </c>
      <c r="G19" s="20" t="str">
        <v>S.ISRG</v>
      </c>
      <c r="H19" s="43" t="str">
        <f>PROPER(RTD("cqg.rtd", ,"ContractData",G19, "LongDescription",, "T"))</f>
        <v>Intuitive Surg, Inc.</v>
      </c>
      <c r="I19" s="43"/>
      <c r="J19" s="43"/>
      <c r="K19" s="19">
        <v>-3.6101615719450128E-2</v>
      </c>
      <c r="L19" s="22" t="str">
        <v>S.ISRG</v>
      </c>
      <c r="M19" s="43" t="str">
        <f>PROPER(RTD("cqg.rtd", ,"ContractData",L19, "LongDescription",, "T"))</f>
        <v>Intuitive Surg, Inc.</v>
      </c>
      <c r="N19" s="43"/>
      <c r="O19" s="43"/>
      <c r="P19" s="19">
        <v>-3.6101615719450128E-2</v>
      </c>
      <c r="Q19" s="22" t="str">
        <v>S.ISRG</v>
      </c>
      <c r="R19" s="43" t="str">
        <f>PROPER(RTD("cqg.rtd", ,"ContractData",Q19, "LongDescription",, "T"))</f>
        <v>Intuitive Surg, Inc.</v>
      </c>
      <c r="S19" s="43"/>
      <c r="T19" s="43"/>
      <c r="U19" s="14">
        <v>-0.30794900769828382</v>
      </c>
      <c r="X19" s="36" t="s">
        <v>84</v>
      </c>
      <c r="Y19" s="15">
        <f>IFERROR(STANDARDIZE(Y10,Y17,Y18),"")</f>
        <v>0.97037320984876241</v>
      </c>
    </row>
    <row r="20" spans="1:25" ht="18" customHeight="1" x14ac:dyDescent="0.3">
      <c r="A20" s="46"/>
      <c r="B20" s="13" t="str">
        <v>S.GE</v>
      </c>
      <c r="C20" s="43" t="str">
        <f>PROPER(RTD("cqg.rtd", ,"ContractData",B20, "LongDescription",, "T"))</f>
        <v>General Electric Co</v>
      </c>
      <c r="D20" s="43"/>
      <c r="E20" s="43"/>
      <c r="F20" s="19">
        <v>-5.359381210064517E-2</v>
      </c>
      <c r="G20" s="20" t="str">
        <v>S.DHR</v>
      </c>
      <c r="H20" s="43" t="str">
        <f>PROPER(RTD("cqg.rtd", ,"ContractData",G20, "LongDescription",, "T"))</f>
        <v>Danaher Corporation</v>
      </c>
      <c r="I20" s="43"/>
      <c r="J20" s="43"/>
      <c r="K20" s="19">
        <v>-3.3807266982622472E-2</v>
      </c>
      <c r="L20" s="22" t="str">
        <v>S.DHR</v>
      </c>
      <c r="M20" s="43" t="str">
        <f>PROPER(RTD("cqg.rtd", ,"ContractData",L20, "LongDescription",, "T"))</f>
        <v>Danaher Corporation</v>
      </c>
      <c r="N20" s="43"/>
      <c r="O20" s="43"/>
      <c r="P20" s="19">
        <v>-3.3807266982622472E-2</v>
      </c>
      <c r="Q20" s="22" t="str">
        <v>S.NFLX</v>
      </c>
      <c r="R20" s="43" t="str">
        <f>PROPER(RTD("cqg.rtd", ,"ContractData",Q20, "LongDescription",, "T"))</f>
        <v>Netflix, Inc.</v>
      </c>
      <c r="S20" s="43"/>
      <c r="T20" s="43"/>
      <c r="U20" s="14">
        <v>-0.28476962457337884</v>
      </c>
      <c r="X20" s="36" t="s">
        <v>85</v>
      </c>
      <c r="Y20" s="14" cm="1">
        <f t="array" ref="Y20">IFERROR(SUMPRODUCT(--((Data!E2:E103)&gt;0))/COUNT(Data!E2:E103),"")</f>
        <v>0.60396039603960394</v>
      </c>
    </row>
    <row r="21" spans="1:25" ht="18" customHeight="1" x14ac:dyDescent="0.3">
      <c r="A21" s="46"/>
      <c r="B21" s="13" t="str">
        <v>S.GM</v>
      </c>
      <c r="C21" s="43" t="str">
        <f>PROPER(RTD("cqg.rtd", ,"ContractData",B21, "LongDescription",, "T"))</f>
        <v>General Motors Company</v>
      </c>
      <c r="D21" s="43"/>
      <c r="E21" s="43"/>
      <c r="F21" s="19">
        <v>-5.2765339465085319E-2</v>
      </c>
      <c r="G21" s="20" t="str">
        <v>S.JNJ</v>
      </c>
      <c r="H21" s="43" t="str">
        <f>PROPER(RTD("cqg.rtd", ,"ContractData",G21, "LongDescription",, "T"))</f>
        <v>Johnson &amp; Johnson</v>
      </c>
      <c r="I21" s="43"/>
      <c r="J21" s="43"/>
      <c r="K21" s="19">
        <v>-3.2900203973709977E-2</v>
      </c>
      <c r="L21" s="22" t="str">
        <v>S.JNJ</v>
      </c>
      <c r="M21" s="43" t="str">
        <f>PROPER(RTD("cqg.rtd", ,"ContractData",L21, "LongDescription",, "T"))</f>
        <v>Johnson &amp; Johnson</v>
      </c>
      <c r="N21" s="43"/>
      <c r="O21" s="43"/>
      <c r="P21" s="19">
        <v>-3.2900203973709977E-2</v>
      </c>
      <c r="Q21" s="22" t="str">
        <v>S.CMCSA</v>
      </c>
      <c r="R21" s="43" t="str">
        <f>PROPER(RTD("cqg.rtd", ,"ContractData",Q21, "LongDescription",, "T"))</f>
        <v>Comcast Corp A</v>
      </c>
      <c r="S21" s="43"/>
      <c r="T21" s="43"/>
      <c r="U21" s="14">
        <v>-0.2783539645366343</v>
      </c>
    </row>
    <row r="22" spans="1:25" ht="18" customHeight="1" x14ac:dyDescent="0.3">
      <c r="A22" s="46"/>
      <c r="B22" s="13" t="str">
        <v>S.BAC</v>
      </c>
      <c r="C22" s="43" t="str">
        <f>PROPER(RTD("cqg.rtd", ,"ContractData",B22, "LongDescription",, "T"))</f>
        <v>Bank Of America Corp</v>
      </c>
      <c r="D22" s="43"/>
      <c r="E22" s="43"/>
      <c r="F22" s="19">
        <v>-5.2028218694885407E-2</v>
      </c>
      <c r="G22" s="20" t="str">
        <v>S.TMO</v>
      </c>
      <c r="H22" s="43" t="str">
        <f>PROPER(RTD("cqg.rtd", ,"ContractData",G22, "LongDescription",, "T"))</f>
        <v>Thermo Electron Corp</v>
      </c>
      <c r="I22" s="43"/>
      <c r="J22" s="43"/>
      <c r="K22" s="19">
        <v>-2.9997777942374636E-2</v>
      </c>
      <c r="L22" s="22" t="str">
        <v>S.TMO</v>
      </c>
      <c r="M22" s="43" t="str">
        <f>PROPER(RTD("cqg.rtd", ,"ContractData",L22, "LongDescription",, "T"))</f>
        <v>Thermo Electron Corp</v>
      </c>
      <c r="N22" s="43"/>
      <c r="O22" s="43"/>
      <c r="P22" s="19">
        <v>-2.9997777942374636E-2</v>
      </c>
      <c r="Q22" s="22" t="str">
        <v>S.ORCL</v>
      </c>
      <c r="R22" s="43" t="str">
        <f>PROPER(RTD("cqg.rtd", ,"ContractData",Q22, "LongDescription",, "T"))</f>
        <v>Oracle Corporation</v>
      </c>
      <c r="S22" s="43"/>
      <c r="T22" s="43"/>
      <c r="U22" s="14">
        <v>-0.26991945000256523</v>
      </c>
    </row>
    <row r="23" spans="1:25" ht="18" customHeight="1" x14ac:dyDescent="0.3">
      <c r="A23" s="46"/>
      <c r="B23" s="13" t="str">
        <v>S.DHR</v>
      </c>
      <c r="C23" s="43" t="str">
        <f>PROPER(RTD("cqg.rtd", ,"ContractData",B23, "LongDescription",, "T"))</f>
        <v>Danaher Corporation</v>
      </c>
      <c r="D23" s="43"/>
      <c r="E23" s="43"/>
      <c r="F23" s="19">
        <v>-4.6460866853757429E-2</v>
      </c>
      <c r="G23" s="20" t="str">
        <v>S.GILD</v>
      </c>
      <c r="H23" s="43" t="str">
        <f>PROPER(RTD("cqg.rtd", ,"ContractData",G23, "LongDescription",, "T"))</f>
        <v>Gilead Sciences, Inc</v>
      </c>
      <c r="I23" s="43"/>
      <c r="J23" s="43"/>
      <c r="K23" s="19">
        <v>-2.891647098289166E-2</v>
      </c>
      <c r="L23" s="22" t="str">
        <v>S.GILD</v>
      </c>
      <c r="M23" s="43" t="str">
        <f>PROPER(RTD("cqg.rtd", ,"ContractData",L23, "LongDescription",, "T"))</f>
        <v>Gilead Sciences, Inc</v>
      </c>
      <c r="N23" s="43"/>
      <c r="O23" s="43"/>
      <c r="P23" s="19">
        <v>-2.891647098289166E-2</v>
      </c>
      <c r="Q23" s="22" t="str">
        <v>S.ACN</v>
      </c>
      <c r="R23" s="43" t="str">
        <f>PROPER(RTD("cqg.rtd", ,"ContractData",Q23, "LongDescription",, "T"))</f>
        <v>Accenture Plc Ireland</v>
      </c>
      <c r="S23" s="43"/>
      <c r="T23" s="43"/>
      <c r="U23" s="14">
        <v>-0.25866567275437946</v>
      </c>
    </row>
    <row r="24" spans="1:25" ht="18" customHeight="1" x14ac:dyDescent="0.3">
      <c r="A24" s="46"/>
      <c r="B24" s="13" t="str">
        <v>S.MMM</v>
      </c>
      <c r="C24" s="43" t="str">
        <f>PROPER(RTD("cqg.rtd", ,"ContractData",B24, "LongDescription",, "T"))</f>
        <v>3M Company</v>
      </c>
      <c r="D24" s="43"/>
      <c r="E24" s="43"/>
      <c r="F24" s="19">
        <v>-4.5178413447360635E-2</v>
      </c>
      <c r="G24" s="20" t="str">
        <v>S.DIS</v>
      </c>
      <c r="H24" s="43" t="str">
        <f>PROPER(RTD("cqg.rtd", ,"ContractData",G24, "LongDescription",, "T"))</f>
        <v>The Walt Disney Company</v>
      </c>
      <c r="I24" s="43"/>
      <c r="J24" s="43"/>
      <c r="K24" s="19">
        <v>-2.5834127740705509E-2</v>
      </c>
      <c r="L24" s="22" t="str">
        <v>S.DIS</v>
      </c>
      <c r="M24" s="43" t="str">
        <f>PROPER(RTD("cqg.rtd", ,"ContractData",L24, "LongDescription",, "T"))</f>
        <v>The Walt Disney Company</v>
      </c>
      <c r="N24" s="43"/>
      <c r="O24" s="43"/>
      <c r="P24" s="19">
        <v>-2.5834127740705509E-2</v>
      </c>
      <c r="Q24" s="22" t="str">
        <v>S.BKNG</v>
      </c>
      <c r="R24" s="43" t="str">
        <f>PROPER(RTD("cqg.rtd", ,"ContractData",Q24, "LongDescription",, "T"))</f>
        <v>Booking Holdings Inc</v>
      </c>
      <c r="S24" s="43"/>
      <c r="T24" s="43"/>
      <c r="U24" s="14">
        <v>-0.25764436767657906</v>
      </c>
    </row>
    <row r="25" spans="1:25" ht="18" customHeight="1" x14ac:dyDescent="0.3">
      <c r="A25" s="46"/>
      <c r="B25" s="13" t="str">
        <v>S.LOW</v>
      </c>
      <c r="C25" s="43" t="str">
        <f>PROPER(RTD("cqg.rtd", ,"ContractData",B25, "LongDescription",, "T"))</f>
        <v>Lowes Companies Inc</v>
      </c>
      <c r="D25" s="43"/>
      <c r="E25" s="43"/>
      <c r="F25" s="19">
        <v>-4.4801352493660129E-2</v>
      </c>
      <c r="G25" s="20" t="str">
        <v>S.PFE</v>
      </c>
      <c r="H25" s="43" t="str">
        <f>PROPER(RTD("cqg.rtd", ,"ContractData",G25, "LongDescription",, "T"))</f>
        <v>Pfizer Inc</v>
      </c>
      <c r="I25" s="43"/>
      <c r="J25" s="43"/>
      <c r="K25" s="19">
        <v>-2.5245441795231378E-2</v>
      </c>
      <c r="L25" s="22" t="str">
        <v>S.PFE</v>
      </c>
      <c r="M25" s="43" t="str">
        <f>PROPER(RTD("cqg.rtd", ,"ContractData",L25, "LongDescription",, "T"))</f>
        <v>Pfizer Inc</v>
      </c>
      <c r="N25" s="43"/>
      <c r="O25" s="43"/>
      <c r="P25" s="19">
        <v>-2.5245441795231378E-2</v>
      </c>
      <c r="Q25" s="22" t="str">
        <v>S.LOW</v>
      </c>
      <c r="R25" s="43" t="str">
        <f>PROPER(RTD("cqg.rtd", ,"ContractData",Q25, "LongDescription",, "T"))</f>
        <v>Lowes Companies Inc</v>
      </c>
      <c r="S25" s="43"/>
      <c r="T25" s="43"/>
      <c r="U25" s="14">
        <v>-0.25029026372532753</v>
      </c>
    </row>
    <row r="26" spans="1:25" ht="18" customHeight="1" x14ac:dyDescent="0.3">
      <c r="A26" s="46"/>
      <c r="B26" s="13" t="str">
        <v>S.C</v>
      </c>
      <c r="C26" s="43" t="str">
        <f>PROPER(RTD("cqg.rtd", ,"ContractData",B26, "LongDescription",, "T"))</f>
        <v>Citigroup Inc</v>
      </c>
      <c r="D26" s="43"/>
      <c r="E26" s="43"/>
      <c r="F26" s="19">
        <v>-4.3044384867441172E-2</v>
      </c>
      <c r="G26" s="20" t="str">
        <v>S.BKNG</v>
      </c>
      <c r="H26" s="43" t="str">
        <f>PROPER(RTD("cqg.rtd", ,"ContractData",G26, "LongDescription",, "T"))</f>
        <v>Booking Holdings Inc</v>
      </c>
      <c r="I26" s="43"/>
      <c r="J26" s="43"/>
      <c r="K26" s="19">
        <v>-2.3878214965318188E-2</v>
      </c>
      <c r="L26" s="22" t="str">
        <v>S.BKNG</v>
      </c>
      <c r="M26" s="43" t="str">
        <f>PROPER(RTD("cqg.rtd", ,"ContractData",L26, "LongDescription",, "T"))</f>
        <v>Booking Holdings Inc</v>
      </c>
      <c r="N26" s="43"/>
      <c r="O26" s="43"/>
      <c r="P26" s="19">
        <v>-2.3878214965318188E-2</v>
      </c>
      <c r="Q26" s="22" t="str">
        <v>S.IBM</v>
      </c>
      <c r="R26" s="43" t="str">
        <f>PROPER(RTD("cqg.rtd", ,"ContractData",Q26, "LongDescription",, "T"))</f>
        <v>International Business Machines</v>
      </c>
      <c r="S26" s="43"/>
      <c r="T26" s="43"/>
      <c r="U26" s="14">
        <v>-0.24837108807940303</v>
      </c>
    </row>
    <row r="27" spans="1:25" ht="15.95" customHeight="1" x14ac:dyDescent="0.3">
      <c r="A27" s="46"/>
    </row>
    <row r="28" spans="1:25" ht="18" customHeight="1" x14ac:dyDescent="0.3">
      <c r="A28" s="46"/>
      <c r="B28" s="45" t="s">
        <v>51</v>
      </c>
      <c r="C28" s="45"/>
      <c r="D28" s="45"/>
      <c r="E28" s="45"/>
      <c r="F28" s="45"/>
      <c r="G28" s="45"/>
      <c r="H28" s="45" t="s">
        <v>55</v>
      </c>
      <c r="I28" s="45"/>
      <c r="J28" s="45"/>
      <c r="K28" s="45"/>
      <c r="L28" s="45"/>
      <c r="M28" s="45"/>
      <c r="N28" s="45" t="s">
        <v>67</v>
      </c>
      <c r="O28" s="45"/>
      <c r="P28" s="45"/>
      <c r="Q28" s="45"/>
      <c r="R28" s="45"/>
      <c r="S28" s="45"/>
      <c r="T28" s="45"/>
      <c r="U28" s="45"/>
    </row>
    <row r="29" spans="1:25" ht="18" customHeight="1" x14ac:dyDescent="0.3">
      <c r="A29" s="46"/>
      <c r="B29" s="12" t="s">
        <v>0</v>
      </c>
      <c r="C29" s="44" t="s">
        <v>39</v>
      </c>
      <c r="D29" s="44"/>
      <c r="E29" s="44"/>
      <c r="F29" s="12" t="s">
        <v>48</v>
      </c>
      <c r="G29" s="12" t="s">
        <v>50</v>
      </c>
      <c r="H29" s="12" t="s">
        <v>0</v>
      </c>
      <c r="I29" s="44" t="s">
        <v>39</v>
      </c>
      <c r="J29" s="44"/>
      <c r="K29" s="44"/>
      <c r="L29" s="12" t="s">
        <v>53</v>
      </c>
      <c r="M29" s="12" t="s">
        <v>54</v>
      </c>
      <c r="N29" s="18" t="s">
        <v>0</v>
      </c>
      <c r="O29" s="52" t="s">
        <v>39</v>
      </c>
      <c r="P29" s="52"/>
      <c r="Q29" s="52"/>
      <c r="R29" s="18" t="s">
        <v>59</v>
      </c>
      <c r="S29" s="18" t="s">
        <v>69</v>
      </c>
      <c r="T29" s="18" t="s">
        <v>70</v>
      </c>
      <c r="U29" s="18" t="s">
        <v>58</v>
      </c>
    </row>
    <row r="30" spans="1:25" ht="18" customHeight="1" x14ac:dyDescent="0.3">
      <c r="B30" s="16" t="str" cm="1">
        <f t="array" ref="B30:B39">_xlfn.CHOOSECOLS(_xlfn.TAKE(_xlfn.SORTBY(_xlfn._xlws.FILTER(Data!A2:N102,Data!N2:N102&lt;&gt;""),_xlfn._xlws.FILTER(Data!N2:N102,Data!N2:N102&lt;&gt;""),-1),10),1)</f>
        <v>S.MDT</v>
      </c>
      <c r="C30" s="43" t="str">
        <f>PROPER(RTD("cqg.rtd", ,"ContractData",B30, "LongDescription",, "T"))</f>
        <v>Medtronic Inc</v>
      </c>
      <c r="D30" s="43"/>
      <c r="E30" s="43"/>
      <c r="F30" s="17">
        <f>RTD("cqg.rtd", ,"ContractData",B30, "T_CVol",, "T")</f>
        <v>35366014.418456003</v>
      </c>
      <c r="G30" s="19">
        <f>VLOOKUP(B30,Data!$A$2:$N$102,14,FALSE)</f>
        <v>2.8662792997376654</v>
      </c>
      <c r="H30" s="22" t="str" cm="1">
        <f t="array" ref="H30:H39">_xlfn.CHOOSECOLS(_xlfn.TAKE(_xlfn.SORTBY(_xlfn._xlws.FILTER(Data!A2:O102,Data!O2:O102&lt;&gt;""),_xlfn._xlws.FILTER(Data!O2:O102,Data!O2:O102&lt;&gt;""),-1),10),1)</f>
        <v>S.TXN</v>
      </c>
      <c r="I30" s="43" t="str">
        <f>IF(H30="","",PROPER(RTD("cqg.rtd", ,"ContractData",H30, "LongDescription",, "T")))</f>
        <v>Texas Instruments</v>
      </c>
      <c r="J30" s="43"/>
      <c r="K30" s="43"/>
      <c r="L30" s="15">
        <f>IF(H30="","",RTD("cqg.rtd",,"StudyData","ATR("&amp;H30&amp;",MAType:=Sim,Period:=21)","Bar",, "Close", "D",,,,,,"T"))</f>
        <v>7.8733333332999997</v>
      </c>
      <c r="M30" s="24">
        <f>VLOOKUP(H30,Data!$A$2:$O$102,15,FALSE)</f>
        <v>1.5863674851887666</v>
      </c>
      <c r="N30" s="23" t="str" cm="1">
        <f t="array" ref="N30:N39">_xlfn.CHOOSECOLS(_xlfn.TAKE(_xlfn.SORTBY(_xlfn._xlws.FILTER(Data!A2:R102,Data!R2:R102&lt;&gt;""),_xlfn._xlws.FILTER(Data!R2:R102,Data!R2:R102&lt;&gt;""),-1),10),1)</f>
        <v>S.TXN</v>
      </c>
      <c r="O30" s="43" t="str">
        <f>PROPER(RTD("cqg.rtd", ,"ContractData",N30, "LongDescription",, "T"))</f>
        <v>Texas Instruments</v>
      </c>
      <c r="P30" s="43"/>
      <c r="Q30" s="43"/>
      <c r="R30" s="15">
        <f>RTD("cqg.rtd", ,"ContractData",N30, "LastTrade",, "T")</f>
        <v>293.8</v>
      </c>
      <c r="S30" s="15">
        <f>VLOOKUP(N30,Data!$A$2:$P$102,16,FALSE)</f>
        <v>269.11523809520003</v>
      </c>
      <c r="T30" s="15">
        <f>VLOOKUP(N30,Data!$A$2:$Q$102,17,FALSE)</f>
        <v>10.0031736007</v>
      </c>
      <c r="U30" s="15">
        <f>VLOOKUP(N30,Data!$A$2:$R$102,18,FALSE)</f>
        <v>2.4676930432430564</v>
      </c>
      <c r="Y30" s="11"/>
    </row>
    <row r="31" spans="1:25" ht="18" customHeight="1" x14ac:dyDescent="0.3">
      <c r="B31" s="13" t="str">
        <v>S.JNJ</v>
      </c>
      <c r="C31" s="43" t="str">
        <f>PROPER(RTD("cqg.rtd", ,"ContractData",B31, "LongDescription",, "T"))</f>
        <v>Johnson &amp; Johnson</v>
      </c>
      <c r="D31" s="43"/>
      <c r="E31" s="43"/>
      <c r="F31" s="17">
        <f>RTD("cqg.rtd", ,"ContractData",B31, "T_CVol",, "T")</f>
        <v>10942146.867240001</v>
      </c>
      <c r="G31" s="19">
        <f>VLOOKUP(B31,Data!$A$2:$N$102,14,FALSE)</f>
        <v>1.7071105322894196</v>
      </c>
      <c r="H31" s="22" t="str">
        <v>S.CSCO</v>
      </c>
      <c r="I31" s="43" t="str">
        <f>IF(H31="","",PROPER(RTD("cqg.rtd", ,"ContractData",H31, "LongDescription",, "T")))</f>
        <v>Cisco Systems Inc.</v>
      </c>
      <c r="J31" s="43"/>
      <c r="K31" s="43"/>
      <c r="L31" s="15">
        <f>IF(H31="","",RTD("cqg.rtd",,"StudyData","ATR("&amp;H31&amp;",MAType:=Sim,Period:=21)","Bar",, "Close", "D",,,,,,"T"))</f>
        <v>2.5466666667000002</v>
      </c>
      <c r="M31" s="24">
        <f>VLOOKUP(H31,Data!$A$2:$O$102,15,FALSE)</f>
        <v>1.3507853402964547</v>
      </c>
      <c r="N31" s="23" t="str">
        <v>S.CAT</v>
      </c>
      <c r="O31" s="43" t="str">
        <f>PROPER(RTD("cqg.rtd", ,"ContractData",N31, "LongDescription",, "T"))</f>
        <v>Caterpillar Inc</v>
      </c>
      <c r="P31" s="43"/>
      <c r="Q31" s="43"/>
      <c r="R31" s="15">
        <f>RTD("cqg.rtd", ,"ContractData",N31, "LastTrade",, "T")</f>
        <v>845.42000000000007</v>
      </c>
      <c r="S31" s="15">
        <f>VLOOKUP(N31,Data!$A$2:$P$102,16,FALSE)</f>
        <v>810.76285714289997</v>
      </c>
      <c r="T31" s="15">
        <f>VLOOKUP(N31,Data!$A$2:$Q$102,17,FALSE)</f>
        <v>15.0285294224</v>
      </c>
      <c r="U31" s="15">
        <f>VLOOKUP(N31,Data!$A$2:$R$102,18,FALSE)</f>
        <v>2.3060900959107604</v>
      </c>
    </row>
    <row r="32" spans="1:25" ht="18" customHeight="1" x14ac:dyDescent="0.3">
      <c r="B32" s="13" t="str">
        <v>S.BA</v>
      </c>
      <c r="C32" s="43" t="str">
        <f>PROPER(RTD("cqg.rtd", ,"ContractData",B32, "LongDescription",, "T"))</f>
        <v>Boeing Company</v>
      </c>
      <c r="D32" s="43"/>
      <c r="E32" s="43"/>
      <c r="F32" s="17">
        <f>RTD("cqg.rtd", ,"ContractData",B32, "T_CVol",, "T")</f>
        <v>12642456.124283001</v>
      </c>
      <c r="G32" s="19">
        <f>VLOOKUP(B32,Data!$A$2:$N$102,14,FALSE)</f>
        <v>1.5686551588786184</v>
      </c>
      <c r="H32" s="22" t="str">
        <v>S.TSLA</v>
      </c>
      <c r="I32" s="43" t="str">
        <f>IF(H32="","",PROPER(RTD("cqg.rtd", ,"ContractData",H32, "LongDescription",, "T")))</f>
        <v>Tesla, Inc.</v>
      </c>
      <c r="J32" s="43"/>
      <c r="K32" s="43"/>
      <c r="L32" s="15">
        <f>IF(H32="","",RTD("cqg.rtd",,"StudyData","ATR("&amp;H32&amp;",MAType:=Sim,Period:=21)","Bar",, "Close", "D",,,,,,"T"))</f>
        <v>12.723333333299999</v>
      </c>
      <c r="M32" s="24">
        <f>VLOOKUP(H32,Data!$A$2:$O$102,15,FALSE)</f>
        <v>1.2952580560683673</v>
      </c>
      <c r="N32" s="23" t="str">
        <v>S.AMAT</v>
      </c>
      <c r="O32" s="43" t="str">
        <f>PROPER(RTD("cqg.rtd", ,"ContractData",N32, "LongDescription",, "T"))</f>
        <v>Applied Materials</v>
      </c>
      <c r="P32" s="43"/>
      <c r="Q32" s="43"/>
      <c r="R32" s="15">
        <f>RTD("cqg.rtd", ,"ContractData",N32, "LastTrade",, "T")</f>
        <v>540.04</v>
      </c>
      <c r="S32" s="15">
        <f>VLOOKUP(N32,Data!$A$2:$P$102,16,FALSE)</f>
        <v>467.39571428570002</v>
      </c>
      <c r="T32" s="15">
        <f>VLOOKUP(N32,Data!$A$2:$Q$102,17,FALSE)</f>
        <v>34.544851945200001</v>
      </c>
      <c r="U32" s="15">
        <f>VLOOKUP(N32,Data!$A$2:$R$102,18,FALSE)</f>
        <v>2.1028975845529381</v>
      </c>
    </row>
    <row r="33" spans="2:21" ht="18" customHeight="1" x14ac:dyDescent="0.3">
      <c r="B33" s="13" t="str">
        <v>S.ACN</v>
      </c>
      <c r="C33" s="43" t="str">
        <f>PROPER(RTD("cqg.rtd", ,"ContractData",B33, "LongDescription",, "T"))</f>
        <v>Accenture Plc Ireland</v>
      </c>
      <c r="D33" s="43"/>
      <c r="E33" s="43"/>
      <c r="F33" s="17">
        <f>RTD("cqg.rtd", ,"ContractData",B33, "T_CVol",, "T")</f>
        <v>10035767.767615</v>
      </c>
      <c r="G33" s="19">
        <f>VLOOKUP(B33,Data!$A$2:$N$102,14,FALSE)</f>
        <v>1.5538241999390894</v>
      </c>
      <c r="H33" s="22" t="str">
        <v>S.LIN</v>
      </c>
      <c r="I33" s="43" t="str">
        <f>IF(H33="","",PROPER(RTD("cqg.rtd", ,"ContractData",H33, "LongDescription",, "T")))</f>
        <v>Linde Plc</v>
      </c>
      <c r="J33" s="43"/>
      <c r="K33" s="43"/>
      <c r="L33" s="15">
        <f>IF(H33="","",RTD("cqg.rtd",,"StudyData","ATR("&amp;H33&amp;",MAType:=Sim,Period:=21)","Bar",, "Close", "D",,,,,,"T"))</f>
        <v>7.9014285714000003</v>
      </c>
      <c r="M33" s="24">
        <f>VLOOKUP(H33,Data!$A$2:$O$102,15,FALSE)</f>
        <v>1.2693907069292005</v>
      </c>
      <c r="N33" s="23" t="str">
        <v>S.EMR</v>
      </c>
      <c r="O33" s="43" t="str">
        <f>PROPER(RTD("cqg.rtd", ,"ContractData",N33, "LongDescription",, "T"))</f>
        <v>Emerson Electric Co</v>
      </c>
      <c r="P33" s="43"/>
      <c r="Q33" s="43"/>
      <c r="R33" s="15">
        <f>RTD("cqg.rtd", ,"ContractData",N33, "LastTrade",, "T")</f>
        <v>161.61000000000001</v>
      </c>
      <c r="S33" s="15">
        <f>VLOOKUP(N33,Data!$A$2:$P$102,16,FALSE)</f>
        <v>152.91952380949999</v>
      </c>
      <c r="T33" s="15">
        <f>VLOOKUP(N33,Data!$A$2:$Q$102,17,FALSE)</f>
        <v>4.3593833948</v>
      </c>
      <c r="U33" s="15">
        <f>VLOOKUP(N33,Data!$A$2:$R$102,18,FALSE)</f>
        <v>1.9935104127033827</v>
      </c>
    </row>
    <row r="34" spans="2:21" ht="18" customHeight="1" x14ac:dyDescent="0.3">
      <c r="B34" s="13" t="str">
        <v>S.NEE</v>
      </c>
      <c r="C34" s="43" t="str">
        <f>PROPER(RTD("cqg.rtd", ,"ContractData",B34, "LongDescription",, "T"))</f>
        <v>Nextera Energy, Inc.</v>
      </c>
      <c r="D34" s="43"/>
      <c r="E34" s="43"/>
      <c r="F34" s="17">
        <f>RTD("cqg.rtd", ,"ContractData",B34, "T_CVol",, "T")</f>
        <v>18187303.922233999</v>
      </c>
      <c r="G34" s="19">
        <f>VLOOKUP(B34,Data!$A$2:$N$102,14,FALSE)</f>
        <v>1.464385131531807</v>
      </c>
      <c r="H34" s="22" t="str">
        <v>S.DE</v>
      </c>
      <c r="I34" s="43" t="str">
        <f>IF(H34="","",PROPER(RTD("cqg.rtd", ,"ContractData",H34, "LongDescription",, "T")))</f>
        <v>Deere &amp; Company</v>
      </c>
      <c r="J34" s="43"/>
      <c r="K34" s="43"/>
      <c r="L34" s="15">
        <f>IF(H34="","",RTD("cqg.rtd",,"StudyData","ATR("&amp;H34&amp;",MAType:=Sim,Period:=21)","Bar",, "Close", "D",,,,,,"T"))</f>
        <v>16.182857142900001</v>
      </c>
      <c r="M34" s="24">
        <f>VLOOKUP(H34,Data!$A$2:$O$102,15,FALSE)</f>
        <v>1.2198093220306683</v>
      </c>
      <c r="N34" s="23" t="str">
        <v>S.LRCX</v>
      </c>
      <c r="O34" s="43" t="str">
        <f>PROPER(RTD("cqg.rtd", ,"ContractData",N34, "LongDescription",, "T"))</f>
        <v>Lam Research Corp</v>
      </c>
      <c r="P34" s="43"/>
      <c r="Q34" s="43"/>
      <c r="R34" s="15">
        <f>RTD("cqg.rtd", ,"ContractData",N34, "LastTrade",, "T")</f>
        <v>347.49</v>
      </c>
      <c r="S34" s="15">
        <f>VLOOKUP(N34,Data!$A$2:$P$102,16,FALSE)</f>
        <v>304.81571428569998</v>
      </c>
      <c r="T34" s="15">
        <f>VLOOKUP(N34,Data!$A$2:$Q$102,17,FALSE)</f>
        <v>21.599726976100001</v>
      </c>
      <c r="U34" s="15">
        <f>VLOOKUP(N34,Data!$A$2:$R$102,18,FALSE)</f>
        <v>1.9756863483283342</v>
      </c>
    </row>
    <row r="35" spans="2:21" ht="18" customHeight="1" x14ac:dyDescent="0.3">
      <c r="B35" s="13" t="str">
        <v>S.TSLA</v>
      </c>
      <c r="C35" s="43" t="str">
        <f>PROPER(RTD("cqg.rtd", ,"ContractData",B35, "LongDescription",, "T"))</f>
        <v>Tesla, Inc.</v>
      </c>
      <c r="D35" s="43"/>
      <c r="E35" s="43"/>
      <c r="F35" s="17">
        <f>RTD("cqg.rtd", ,"ContractData",B35, "T_CVol",, "T")</f>
        <v>55330140.540632002</v>
      </c>
      <c r="G35" s="19">
        <f>VLOOKUP(B35,Data!$A$2:$N$102,14,FALSE)</f>
        <v>1.4440546936099723</v>
      </c>
      <c r="H35" s="22" t="str">
        <v>S.UNP</v>
      </c>
      <c r="I35" s="43" t="str">
        <f>IF(H35="","",PROPER(RTD("cqg.rtd", ,"ContractData",H35, "LongDescription",, "T")))</f>
        <v>Union Pacific Corp</v>
      </c>
      <c r="J35" s="43"/>
      <c r="K35" s="43"/>
      <c r="L35" s="15">
        <f>IF(H35="","",RTD("cqg.rtd",,"StudyData","ATR("&amp;H35&amp;",MAType:=Sim,Period:=21)","Bar",, "Close", "D",,,,,,"T"))</f>
        <v>4.8161904762000001</v>
      </c>
      <c r="M35" s="24">
        <f>VLOOKUP(H35,Data!$A$2:$O$102,15,FALSE)</f>
        <v>1.2167292861356234</v>
      </c>
      <c r="N35" s="23" t="str">
        <v>S.CSCO</v>
      </c>
      <c r="O35" s="43" t="str">
        <f>PROPER(RTD("cqg.rtd", ,"ContractData",N35, "LongDescription",, "T"))</f>
        <v>Cisco Systems Inc.</v>
      </c>
      <c r="P35" s="43"/>
      <c r="Q35" s="43"/>
      <c r="R35" s="15">
        <f>RTD("cqg.rtd", ,"ContractData",N35, "LastTrade",, "T")</f>
        <v>112.2</v>
      </c>
      <c r="S35" s="15">
        <f>VLOOKUP(N35,Data!$A$2:$P$102,16,FALSE)</f>
        <v>108.75571428569999</v>
      </c>
      <c r="T35" s="15">
        <f>VLOOKUP(N35,Data!$A$2:$Q$102,17,FALSE)</f>
        <v>1.7886376072000001</v>
      </c>
      <c r="U35" s="15">
        <f>VLOOKUP(N35,Data!$A$2:$R$102,18,FALSE)</f>
        <v>1.9256475992874942</v>
      </c>
    </row>
    <row r="36" spans="2:21" ht="18" customHeight="1" x14ac:dyDescent="0.3">
      <c r="B36" s="13" t="str">
        <v>S.ABBV</v>
      </c>
      <c r="C36" s="43" t="str">
        <f>PROPER(RTD("cqg.rtd", ,"ContractData",B36, "LongDescription",, "T"))</f>
        <v>Abbvie Inc.</v>
      </c>
      <c r="D36" s="43"/>
      <c r="E36" s="43"/>
      <c r="F36" s="17">
        <f>RTD("cqg.rtd", ,"ContractData",B36, "T_CVol",, "T")</f>
        <v>5863068.9564319998</v>
      </c>
      <c r="G36" s="19">
        <f>VLOOKUP(B36,Data!$A$2:$N$102,14,FALSE)</f>
        <v>1.4183901104936831</v>
      </c>
      <c r="H36" s="22" t="str">
        <v>S.AVGO</v>
      </c>
      <c r="I36" s="43" t="str">
        <f>IF(H36="","",PROPER(RTD("cqg.rtd", ,"ContractData",H36, "LongDescription",, "T")))</f>
        <v>Broadcom Inc.</v>
      </c>
      <c r="J36" s="43"/>
      <c r="K36" s="43"/>
      <c r="L36" s="15">
        <f>IF(H36="","",RTD("cqg.rtd",,"StudyData","ATR("&amp;H36&amp;",MAType:=Sim,Period:=21)","Bar",, "Close", "D",,,,,,"T"))</f>
        <v>10.780952381000001</v>
      </c>
      <c r="M36" s="24">
        <f>VLOOKUP(H36,Data!$A$2:$O$102,15,FALSE)</f>
        <v>1.0666961130694934</v>
      </c>
      <c r="N36" s="23" t="str">
        <v>S.MSFT</v>
      </c>
      <c r="O36" s="43" t="str">
        <f>PROPER(RTD("cqg.rtd", ,"ContractData",N36, "LongDescription",, "T"))</f>
        <v>Microsoft Corp</v>
      </c>
      <c r="P36" s="43"/>
      <c r="Q36" s="43"/>
      <c r="R36" s="15">
        <f>RTD("cqg.rtd", ,"ContractData",N36, "LastTrade",, "T")</f>
        <v>517.53</v>
      </c>
      <c r="S36" s="15">
        <f>VLOOKUP(N36,Data!$A$2:$P$102,16,FALSE)</f>
        <v>502.0742857143</v>
      </c>
      <c r="T36" s="15">
        <f>VLOOKUP(N36,Data!$A$2:$Q$102,17,FALSE)</f>
        <v>8.2970514392000005</v>
      </c>
      <c r="U36" s="15">
        <f>VLOOKUP(N36,Data!$A$2:$R$102,18,FALSE)</f>
        <v>1.8627960063834683</v>
      </c>
    </row>
    <row r="37" spans="2:21" ht="18" customHeight="1" x14ac:dyDescent="0.3">
      <c r="B37" s="13" t="str">
        <v>S.CVS</v>
      </c>
      <c r="C37" s="43" t="str">
        <f>PROPER(RTD("cqg.rtd", ,"ContractData",B37, "LongDescription",, "T"))</f>
        <v>Cvs Health Corporation</v>
      </c>
      <c r="D37" s="43"/>
      <c r="E37" s="43"/>
      <c r="F37" s="17">
        <f>RTD("cqg.rtd", ,"ContractData",B37, "T_CVol",, "T")</f>
        <v>10463757.543173</v>
      </c>
      <c r="G37" s="19">
        <f>VLOOKUP(B37,Data!$A$2:$N$102,14,FALSE)</f>
        <v>1.3857560939358406</v>
      </c>
      <c r="H37" s="22" t="str">
        <v>S.CAT</v>
      </c>
      <c r="I37" s="43" t="str">
        <f>IF(H37="","",PROPER(RTD("cqg.rtd", ,"ContractData",H37, "LongDescription",, "T")))</f>
        <v>Caterpillar Inc</v>
      </c>
      <c r="J37" s="43"/>
      <c r="K37" s="43"/>
      <c r="L37" s="15">
        <f>IF(H37="","",RTD("cqg.rtd",,"StudyData","ATR("&amp;H37&amp;",MAType:=Sim,Period:=21)","Bar",, "Close", "D",,,,,,"T"))</f>
        <v>21.394761904799999</v>
      </c>
      <c r="M37" s="24">
        <f>VLOOKUP(H37,Data!$A$2:$O$102,15,FALSE)</f>
        <v>0.89133966925435237</v>
      </c>
      <c r="N37" s="23" t="str">
        <v>S.LIN</v>
      </c>
      <c r="O37" s="43" t="str">
        <f>PROPER(RTD("cqg.rtd", ,"ContractData",N37, "LongDescription",, "T"))</f>
        <v>Linde Plc</v>
      </c>
      <c r="P37" s="43"/>
      <c r="Q37" s="43"/>
      <c r="R37" s="15">
        <f>RTD("cqg.rtd", ,"ContractData",N37, "LastTrade",, "T")</f>
        <v>479.48</v>
      </c>
      <c r="S37" s="15">
        <f>VLOOKUP(N37,Data!$A$2:$P$102,16,FALSE)</f>
        <v>468.10095238100001</v>
      </c>
      <c r="T37" s="15">
        <f>VLOOKUP(N37,Data!$A$2:$Q$102,17,FALSE)</f>
        <v>6.5820715401000003</v>
      </c>
      <c r="U37" s="15">
        <f>VLOOKUP(N37,Data!$A$2:$R$102,18,FALSE)</f>
        <v>1.7287942784692256</v>
      </c>
    </row>
    <row r="38" spans="2:21" ht="18" customHeight="1" x14ac:dyDescent="0.3">
      <c r="B38" s="13" t="str">
        <v>S.IBM</v>
      </c>
      <c r="C38" s="43" t="str">
        <f>PROPER(RTD("cqg.rtd", ,"ContractData",B38, "LongDescription",, "T"))</f>
        <v>International Business Machines</v>
      </c>
      <c r="D38" s="43"/>
      <c r="E38" s="43"/>
      <c r="F38" s="17">
        <f>RTD("cqg.rtd", ,"ContractData",B38, "T_CVol",, "T")</f>
        <v>7756783.0096960003</v>
      </c>
      <c r="G38" s="19">
        <f>VLOOKUP(B38,Data!$A$2:$N$102,14,FALSE)</f>
        <v>1.358800103161951</v>
      </c>
      <c r="H38" s="22" t="str">
        <v>S.EMR</v>
      </c>
      <c r="I38" s="43" t="str">
        <f>IF(H38="","",PROPER(RTD("cqg.rtd", ,"ContractData",H38, "LongDescription",, "T")))</f>
        <v>Emerson Electric Co</v>
      </c>
      <c r="J38" s="43"/>
      <c r="K38" s="43"/>
      <c r="L38" s="15">
        <f>IF(H38="","",RTD("cqg.rtd",,"StudyData","ATR("&amp;H38&amp;",MAType:=Sim,Period:=21)","Bar",, "Close", "D",,,,,,"T"))</f>
        <v>3.7666666666999999</v>
      </c>
      <c r="M38" s="24">
        <f>VLOOKUP(H38,Data!$A$2:$O$102,15,FALSE)</f>
        <v>0.80707964601056226</v>
      </c>
      <c r="N38" s="23" t="str">
        <v>S.GEV</v>
      </c>
      <c r="O38" s="43" t="str">
        <f>PROPER(RTD("cqg.rtd", ,"ContractData",N38, "LongDescription",, "T"))</f>
        <v>Ge Vernova Inc.</v>
      </c>
      <c r="P38" s="43"/>
      <c r="Q38" s="43"/>
      <c r="R38" s="15">
        <f>RTD("cqg.rtd", ,"ContractData",N38, "LastTrade",, "T")</f>
        <v>988.7</v>
      </c>
      <c r="S38" s="15">
        <f>VLOOKUP(N38,Data!$A$2:$P$102,16,FALSE)</f>
        <v>944.53</v>
      </c>
      <c r="T38" s="15">
        <f>VLOOKUP(N38,Data!$A$2:$Q$102,17,FALSE)</f>
        <v>27.0516673194</v>
      </c>
      <c r="U38" s="15">
        <f>VLOOKUP(N38,Data!$A$2:$R$102,18,FALSE)</f>
        <v>1.6328013899654801</v>
      </c>
    </row>
    <row r="39" spans="2:21" ht="18" customHeight="1" x14ac:dyDescent="0.3">
      <c r="B39" s="13" t="str">
        <v>S.KO</v>
      </c>
      <c r="C39" s="43" t="str">
        <f>PROPER(RTD("cqg.rtd", ,"ContractData",B39, "LongDescription",, "T"))</f>
        <v>Coca-Cola Company</v>
      </c>
      <c r="D39" s="43"/>
      <c r="E39" s="43"/>
      <c r="F39" s="17">
        <f>RTD("cqg.rtd", ,"ContractData",B39, "T_CVol",, "T")</f>
        <v>20289525.422115002</v>
      </c>
      <c r="G39" s="19">
        <f>VLOOKUP(B39,Data!$A$2:$N$102,14,FALSE)</f>
        <v>1.2961565693328472</v>
      </c>
      <c r="H39" s="22" t="str">
        <v>S.AMD</v>
      </c>
      <c r="I39" s="43" t="str">
        <f>IF(H39="","",PROPER(RTD("cqg.rtd", ,"ContractData",H39, "LongDescription",, "T")))</f>
        <v>Adv Micro Devices</v>
      </c>
      <c r="J39" s="43"/>
      <c r="K39" s="43"/>
      <c r="L39" s="15">
        <f>IF(H39="","",RTD("cqg.rtd",,"StudyData","ATR("&amp;H39&amp;",MAType:=Sim,Period:=21)","Bar",, "Close", "D",,,,,,"T"))</f>
        <v>24.996190476199999</v>
      </c>
      <c r="M39" s="24">
        <f>VLOOKUP(H39,Data!$A$2:$O$102,15,FALSE)</f>
        <v>0.7273108283164168</v>
      </c>
      <c r="N39" s="23" t="str">
        <v>S.NVDA</v>
      </c>
      <c r="O39" s="43" t="str">
        <f>PROPER(RTD("cqg.rtd", ,"ContractData",N39, "LongDescription",, "T"))</f>
        <v>Nvidia Corporation</v>
      </c>
      <c r="P39" s="43"/>
      <c r="Q39" s="43"/>
      <c r="R39" s="15">
        <f>RTD("cqg.rtd", ,"ContractData",N39, "LastTrade",, "T")</f>
        <v>233.95000000000002</v>
      </c>
      <c r="S39" s="15">
        <f>VLOOKUP(N39,Data!$A$2:$P$102,16,FALSE)</f>
        <v>224.0080952381</v>
      </c>
      <c r="T39" s="15">
        <f>VLOOKUP(N39,Data!$A$2:$Q$102,17,FALSE)</f>
        <v>6.1819557847000004</v>
      </c>
      <c r="U39" s="15">
        <f>VLOOKUP(N39,Data!$A$2:$R$102,18,FALSE)</f>
        <v>1.6082135020288701</v>
      </c>
    </row>
    <row r="40" spans="2:21" ht="18" customHeight="1" x14ac:dyDescent="0.3"/>
    <row r="41" spans="2:21" ht="18" customHeight="1" x14ac:dyDescent="0.3">
      <c r="B41" s="34" t="s">
        <v>36</v>
      </c>
      <c r="M41" s="9"/>
      <c r="N41" s="9"/>
      <c r="O41" s="42"/>
      <c r="P41" s="42"/>
      <c r="Q41" s="42"/>
      <c r="R41" s="9"/>
      <c r="S41" s="11"/>
      <c r="T41" s="11"/>
      <c r="U41" s="9"/>
    </row>
    <row r="42" spans="2:21" ht="18" customHeight="1" x14ac:dyDescent="0.3">
      <c r="B42" s="28" t="s">
        <v>0</v>
      </c>
      <c r="C42" s="47" t="s">
        <v>39</v>
      </c>
      <c r="D42" s="47"/>
      <c r="E42" s="47"/>
      <c r="F42" s="30" t="s">
        <v>40</v>
      </c>
      <c r="G42" s="31" t="s">
        <v>41</v>
      </c>
      <c r="H42" s="29" t="s">
        <v>42</v>
      </c>
      <c r="I42" s="31" t="s">
        <v>1</v>
      </c>
      <c r="J42" s="31" t="s">
        <v>2</v>
      </c>
      <c r="K42" s="31" t="s">
        <v>3</v>
      </c>
      <c r="L42" s="32" t="s">
        <v>43</v>
      </c>
      <c r="M42" s="32" t="s">
        <v>44</v>
      </c>
      <c r="N42" s="32" t="s">
        <v>45</v>
      </c>
      <c r="O42" s="32" t="s">
        <v>46</v>
      </c>
      <c r="P42" s="32" t="s">
        <v>48</v>
      </c>
      <c r="Q42" s="33" t="s">
        <v>49</v>
      </c>
      <c r="R42" s="33" t="s">
        <v>52</v>
      </c>
      <c r="S42" s="32" t="s">
        <v>56</v>
      </c>
      <c r="T42" s="32" t="s">
        <v>57</v>
      </c>
      <c r="U42" s="32" t="s">
        <v>58</v>
      </c>
    </row>
    <row r="43" spans="2:21" x14ac:dyDescent="0.3">
      <c r="B43" s="13" t="str">
        <f>B46</f>
        <v>S.TSLA</v>
      </c>
      <c r="C43" s="43" t="str">
        <f>C46</f>
        <v>Tesla, Inc.</v>
      </c>
      <c r="D43" s="43"/>
      <c r="E43" s="43"/>
      <c r="F43" s="15">
        <f>D46</f>
        <v>370.59000000000003</v>
      </c>
      <c r="G43" s="15">
        <f t="shared" ref="G43:U43" si="0">E46</f>
        <v>16.480000000000018</v>
      </c>
      <c r="H43" s="14">
        <f t="shared" si="0"/>
        <v>4.6539210979639097E-2</v>
      </c>
      <c r="I43" s="15">
        <f t="shared" si="0"/>
        <v>360.08</v>
      </c>
      <c r="J43" s="15">
        <f t="shared" si="0"/>
        <v>374.6</v>
      </c>
      <c r="K43" s="15">
        <f t="shared" si="0"/>
        <v>359.41</v>
      </c>
      <c r="L43" s="14">
        <f t="shared" si="0"/>
        <v>-4.0848136303780645E-3</v>
      </c>
      <c r="M43" s="14">
        <f t="shared" si="0"/>
        <v>4.4474507482878248E-2</v>
      </c>
      <c r="N43" s="14">
        <f t="shared" si="0"/>
        <v>4.4474507482878248E-2</v>
      </c>
      <c r="O43" s="14">
        <f t="shared" si="0"/>
        <v>-0.17595392688784131</v>
      </c>
      <c r="P43" s="17">
        <f t="shared" si="0"/>
        <v>55330140.540632002</v>
      </c>
      <c r="Q43" s="14">
        <f t="shared" si="0"/>
        <v>1.4440546936099723</v>
      </c>
      <c r="R43" s="14">
        <f t="shared" si="0"/>
        <v>1.2952580560683673</v>
      </c>
      <c r="S43" s="15">
        <f t="shared" si="0"/>
        <v>365.41333333329999</v>
      </c>
      <c r="T43" s="15">
        <f t="shared" si="0"/>
        <v>8.8005093647999999</v>
      </c>
      <c r="U43" s="15">
        <f t="shared" si="0"/>
        <v>0.58822352799322186</v>
      </c>
    </row>
    <row r="44" spans="2:21" x14ac:dyDescent="0.3">
      <c r="M44" s="9"/>
      <c r="N44" s="9"/>
      <c r="O44" s="42"/>
      <c r="P44" s="42"/>
      <c r="Q44" s="42"/>
      <c r="R44" s="9"/>
      <c r="S44" s="11"/>
      <c r="T44" s="11"/>
      <c r="U44" s="9"/>
    </row>
    <row r="45" spans="2:21" x14ac:dyDescent="0.3">
      <c r="M45" s="9"/>
      <c r="N45" s="9"/>
      <c r="O45" s="42"/>
      <c r="P45" s="42"/>
      <c r="Q45" s="42"/>
      <c r="R45" s="9"/>
      <c r="S45" s="11"/>
      <c r="T45" s="11"/>
      <c r="U45" s="9"/>
    </row>
    <row r="46" spans="2:21" x14ac:dyDescent="0.3">
      <c r="B46" s="25" t="str" cm="1">
        <f t="array" ref="B46:S46">_xlfn._xlws.FILTER(Data!A2:R103,Data!A2:A103=B41,"Not Found")</f>
        <v>S.TSLA</v>
      </c>
      <c r="C46" s="25" t="str">
        <v>Tesla, Inc.</v>
      </c>
      <c r="D46" s="25">
        <v>370.59000000000003</v>
      </c>
      <c r="E46" s="25">
        <v>16.480000000000018</v>
      </c>
      <c r="F46" s="26">
        <v>4.6539210979639097E-2</v>
      </c>
      <c r="G46" s="25">
        <v>360.08</v>
      </c>
      <c r="H46" s="25">
        <v>374.6</v>
      </c>
      <c r="I46" s="25">
        <v>359.41</v>
      </c>
      <c r="J46" s="25">
        <v>-4.0848136303780645E-3</v>
      </c>
      <c r="K46" s="25">
        <v>4.4474507482878248E-2</v>
      </c>
      <c r="L46" s="25">
        <v>4.4474507482878248E-2</v>
      </c>
      <c r="M46" s="25">
        <v>-0.17595392688784131</v>
      </c>
      <c r="N46" s="25">
        <v>55330140.540632002</v>
      </c>
      <c r="O46" s="25">
        <v>1.4440546936099723</v>
      </c>
      <c r="P46" s="25">
        <v>1.2952580560683673</v>
      </c>
      <c r="Q46" s="25">
        <v>365.41333333329999</v>
      </c>
      <c r="R46" s="25">
        <v>8.8005093647999999</v>
      </c>
      <c r="S46" s="25">
        <v>0.58822352799322186</v>
      </c>
      <c r="T46"/>
      <c r="U46"/>
    </row>
    <row r="47" spans="2:21" x14ac:dyDescent="0.3">
      <c r="M47" s="9"/>
      <c r="N47" s="9"/>
      <c r="O47" s="42"/>
      <c r="P47" s="42"/>
      <c r="Q47" s="42"/>
      <c r="R47" s="9"/>
      <c r="S47" s="11"/>
      <c r="T47" s="11"/>
      <c r="U47" s="9"/>
    </row>
    <row r="48" spans="2:21" x14ac:dyDescent="0.3">
      <c r="M48" s="9"/>
      <c r="N48" s="9"/>
      <c r="O48" s="42"/>
      <c r="P48" s="42"/>
      <c r="Q48" s="42"/>
      <c r="R48" s="9"/>
      <c r="S48" s="11"/>
      <c r="T48" s="11"/>
      <c r="U48" s="9"/>
    </row>
    <row r="49" spans="13:21" x14ac:dyDescent="0.3">
      <c r="M49" s="9"/>
      <c r="N49" s="9"/>
      <c r="O49" s="42"/>
      <c r="P49" s="42"/>
      <c r="Q49" s="42"/>
      <c r="R49" s="9"/>
      <c r="S49" s="11"/>
      <c r="T49" s="11"/>
      <c r="U49" s="9"/>
    </row>
    <row r="50" spans="13:21" x14ac:dyDescent="0.3">
      <c r="M50" s="9"/>
      <c r="N50" s="9"/>
      <c r="O50" s="42"/>
      <c r="P50" s="42"/>
      <c r="Q50" s="42"/>
      <c r="R50" s="9"/>
      <c r="S50" s="11"/>
      <c r="T50" s="11"/>
      <c r="U50" s="9"/>
    </row>
  </sheetData>
  <sheetProtection sheet="1" objects="1" scenarios="1" selectLockedCells="1"/>
  <mergeCells count="146">
    <mergeCell ref="X4:Y4"/>
    <mergeCell ref="X5:Y5"/>
    <mergeCell ref="X6:Y6"/>
    <mergeCell ref="I34:K34"/>
    <mergeCell ref="I35:K35"/>
    <mergeCell ref="I36:K36"/>
    <mergeCell ref="I37:K37"/>
    <mergeCell ref="I38:K38"/>
    <mergeCell ref="I39:K39"/>
    <mergeCell ref="H28:M28"/>
    <mergeCell ref="I29:K29"/>
    <mergeCell ref="I30:K30"/>
    <mergeCell ref="I31:K31"/>
    <mergeCell ref="I32:K32"/>
    <mergeCell ref="I33:K33"/>
    <mergeCell ref="R20:T20"/>
    <mergeCell ref="H23:J23"/>
    <mergeCell ref="G15:K15"/>
    <mergeCell ref="H17:J17"/>
    <mergeCell ref="R26:T26"/>
    <mergeCell ref="M22:O22"/>
    <mergeCell ref="M23:O23"/>
    <mergeCell ref="M24:O24"/>
    <mergeCell ref="M25:O25"/>
    <mergeCell ref="X2:Y3"/>
    <mergeCell ref="O38:Q38"/>
    <mergeCell ref="O39:Q39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  <mergeCell ref="M26:O26"/>
    <mergeCell ref="M3:O3"/>
    <mergeCell ref="M4:O4"/>
    <mergeCell ref="M5:O5"/>
    <mergeCell ref="L2:P2"/>
    <mergeCell ref="Q2:U2"/>
    <mergeCell ref="R3:T3"/>
    <mergeCell ref="R4:T4"/>
    <mergeCell ref="R5:T5"/>
    <mergeCell ref="N28:U28"/>
    <mergeCell ref="R18:T18"/>
    <mergeCell ref="R19:T19"/>
    <mergeCell ref="C34:E34"/>
    <mergeCell ref="C35:E35"/>
    <mergeCell ref="C36:E36"/>
    <mergeCell ref="C37:E37"/>
    <mergeCell ref="C38:E38"/>
    <mergeCell ref="C39:E39"/>
    <mergeCell ref="A10:A29"/>
    <mergeCell ref="C42:E42"/>
    <mergeCell ref="C43:E43"/>
    <mergeCell ref="C32:E32"/>
    <mergeCell ref="C33:E33"/>
    <mergeCell ref="C29:E29"/>
    <mergeCell ref="C30:E30"/>
    <mergeCell ref="C31:E31"/>
    <mergeCell ref="C25:E25"/>
    <mergeCell ref="C26:E26"/>
    <mergeCell ref="B15:F15"/>
    <mergeCell ref="C23:E23"/>
    <mergeCell ref="C24:E24"/>
    <mergeCell ref="R17:T17"/>
    <mergeCell ref="R21:T21"/>
    <mergeCell ref="R22:T22"/>
    <mergeCell ref="R23:T23"/>
    <mergeCell ref="R24:T24"/>
    <mergeCell ref="R25:T25"/>
    <mergeCell ref="H26:J26"/>
    <mergeCell ref="L15:P15"/>
    <mergeCell ref="M17:O17"/>
    <mergeCell ref="M18:O18"/>
    <mergeCell ref="M19:O19"/>
    <mergeCell ref="M20:O20"/>
    <mergeCell ref="M21:O21"/>
    <mergeCell ref="R16:T16"/>
    <mergeCell ref="Q15:U15"/>
    <mergeCell ref="R11:T11"/>
    <mergeCell ref="R12:T12"/>
    <mergeCell ref="R13:T13"/>
    <mergeCell ref="M12:O12"/>
    <mergeCell ref="M13:O13"/>
    <mergeCell ref="M11:O11"/>
    <mergeCell ref="R6:T6"/>
    <mergeCell ref="R7:T7"/>
    <mergeCell ref="R8:T8"/>
    <mergeCell ref="R9:T9"/>
    <mergeCell ref="R10:T10"/>
    <mergeCell ref="M6:O6"/>
    <mergeCell ref="M7:O7"/>
    <mergeCell ref="M8:O8"/>
    <mergeCell ref="M9:O9"/>
    <mergeCell ref="M10:O10"/>
    <mergeCell ref="B2:F2"/>
    <mergeCell ref="G2:K2"/>
    <mergeCell ref="H19:J19"/>
    <mergeCell ref="H20:J20"/>
    <mergeCell ref="H21:J21"/>
    <mergeCell ref="H22:J22"/>
    <mergeCell ref="C17:E17"/>
    <mergeCell ref="C18:E18"/>
    <mergeCell ref="C19:E19"/>
    <mergeCell ref="C20:E20"/>
    <mergeCell ref="C21:E21"/>
    <mergeCell ref="C22:E22"/>
    <mergeCell ref="C16:E16"/>
    <mergeCell ref="H16:J16"/>
    <mergeCell ref="H13:J13"/>
    <mergeCell ref="C13:E13"/>
    <mergeCell ref="C3:E3"/>
    <mergeCell ref="H3:J3"/>
    <mergeCell ref="H4:J4"/>
    <mergeCell ref="H5:J5"/>
    <mergeCell ref="H6:J6"/>
    <mergeCell ref="C4:E4"/>
    <mergeCell ref="C5:E5"/>
    <mergeCell ref="C6:E6"/>
    <mergeCell ref="O50:Q50"/>
    <mergeCell ref="O41:Q41"/>
    <mergeCell ref="O44:Q44"/>
    <mergeCell ref="O45:Q45"/>
    <mergeCell ref="O47:Q47"/>
    <mergeCell ref="O48:Q48"/>
    <mergeCell ref="O49:Q49"/>
    <mergeCell ref="C7:E7"/>
    <mergeCell ref="C8:E8"/>
    <mergeCell ref="C9:E9"/>
    <mergeCell ref="H7:J7"/>
    <mergeCell ref="H8:J8"/>
    <mergeCell ref="H9:J9"/>
    <mergeCell ref="H10:J10"/>
    <mergeCell ref="H11:J11"/>
    <mergeCell ref="H12:J12"/>
    <mergeCell ref="C10:E10"/>
    <mergeCell ref="C11:E11"/>
    <mergeCell ref="C12:E12"/>
    <mergeCell ref="H18:J18"/>
    <mergeCell ref="M16:O16"/>
    <mergeCell ref="H24:J24"/>
    <mergeCell ref="H25:J25"/>
    <mergeCell ref="B28:G28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TextBox1">
          <controlPr defaultSize="0" autoLine="0" linkedCell="B41" r:id="rId5">
            <anchor moveWithCells="1">
              <from>
                <xdr:col>2</xdr:col>
                <xdr:colOff>485775</xdr:colOff>
                <xdr:row>40</xdr:row>
                <xdr:rowOff>0</xdr:rowOff>
              </from>
              <to>
                <xdr:col>4</xdr:col>
                <xdr:colOff>457200</xdr:colOff>
                <xdr:row>41</xdr:row>
                <xdr:rowOff>0</xdr:rowOff>
              </to>
            </anchor>
          </controlPr>
        </control>
      </mc:Choice>
      <mc:Fallback>
        <control shapeId="2049" r:id="rId4" name="Text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D57D-89E6-41A0-86BC-CFCAE03F0E9A}">
  <sheetPr codeName="Sheet2"/>
  <dimension ref="A1:T589"/>
  <sheetViews>
    <sheetView workbookViewId="0">
      <selection activeCell="T2" sqref="T2"/>
    </sheetView>
  </sheetViews>
  <sheetFormatPr defaultRowHeight="16.5" x14ac:dyDescent="0.3"/>
  <cols>
    <col min="2" max="2" width="39.625" customWidth="1"/>
    <col min="3" max="3" width="12.125" style="2" customWidth="1"/>
    <col min="4" max="4" width="9" style="2"/>
    <col min="5" max="5" width="9" style="3"/>
    <col min="6" max="8" width="9" style="2"/>
    <col min="9" max="12" width="9" style="4"/>
    <col min="13" max="13" width="10.375" customWidth="1"/>
    <col min="14" max="15" width="9" style="5"/>
    <col min="16" max="18" width="9" style="3"/>
  </cols>
  <sheetData>
    <row r="1" spans="1:20" x14ac:dyDescent="0.3">
      <c r="A1" t="s">
        <v>0</v>
      </c>
      <c r="B1" t="s">
        <v>39</v>
      </c>
      <c r="C1" s="2" t="s">
        <v>40</v>
      </c>
      <c r="D1" s="2" t="s">
        <v>41</v>
      </c>
      <c r="E1" s="3" t="s">
        <v>42</v>
      </c>
      <c r="F1" s="2" t="s">
        <v>1</v>
      </c>
      <c r="G1" s="2" t="s">
        <v>2</v>
      </c>
      <c r="H1" s="2" t="s">
        <v>3</v>
      </c>
      <c r="I1" s="4" t="s">
        <v>43</v>
      </c>
      <c r="J1" s="4" t="s">
        <v>44</v>
      </c>
      <c r="K1" s="4" t="s">
        <v>45</v>
      </c>
      <c r="L1" s="4" t="s">
        <v>46</v>
      </c>
      <c r="M1" s="4" t="s">
        <v>48</v>
      </c>
      <c r="N1" s="8" t="s">
        <v>49</v>
      </c>
      <c r="O1" s="8" t="s">
        <v>52</v>
      </c>
      <c r="P1" s="4" t="s">
        <v>56</v>
      </c>
      <c r="Q1" s="4" t="s">
        <v>57</v>
      </c>
      <c r="R1" s="4" t="s">
        <v>58</v>
      </c>
    </row>
    <row r="2" spans="1:20" x14ac:dyDescent="0.3">
      <c r="A2" t="s">
        <v>4</v>
      </c>
      <c r="B2" t="str">
        <f>PROPER(RTD("cqg.rtd", ,"ContractData",A2, "LongDescription",, "T"))</f>
        <v>Apple Inc.</v>
      </c>
      <c r="C2" s="2">
        <f>RTD("cqg.rtd", ,"ContractData",A2, "LastTrade",, "T")</f>
        <v>333.69</v>
      </c>
      <c r="D2" s="2">
        <f>RTD("cqg.rtd", ,"ContractData",A2, "NetLastTrade",, "T")</f>
        <v>3.3700000000000045</v>
      </c>
      <c r="E2" s="4">
        <f>IFERROR(RTD("cqg.rtd", ,"ContractData",A2, "PerCentNetLastTrade",, "T")/100,"")</f>
        <v>1.0202228142407364E-2</v>
      </c>
      <c r="F2" s="2">
        <f>RTD("cqg.rtd", ,"ContractData",A2, "Open",, "T")</f>
        <v>333.26</v>
      </c>
      <c r="G2" s="2">
        <f>RTD("cqg.rtd", ,"ContractData",A2, "High",, "T")</f>
        <v>334.54</v>
      </c>
      <c r="H2" s="2">
        <f>RTD("cqg.rtd", ,"ContractData",A2, "Low",, "T")</f>
        <v>330.61</v>
      </c>
      <c r="I2" s="4">
        <f>IFERROR(RTD("cqg.rtd",,"StudyData",A2, "PCB","BaseType=Index,Index=1", "Close", "W","0","all",,,,"T")/100,"")</f>
        <v>-2.1637786964552718E-2</v>
      </c>
      <c r="J2" s="4">
        <f>IFERROR(RTD("cqg.rtd",,"StudyData",A2, "PCB","BaseType=Index,Index=1", "Close", "M","0","all",,,,"T")/100,"")</f>
        <v>2.0118911777070926E-3</v>
      </c>
      <c r="K2" s="4">
        <f>IFERROR(RTD("cqg.rtd",,"StudyData",A2, "PCB","BaseType=Index,Index=1", "Close", "Q","0","all",,,,"T")/100,"")</f>
        <v>2.0118911777070926E-3</v>
      </c>
      <c r="L2" s="4">
        <f>IFERROR(RTD("cqg.rtd",,"StudyData",A2, "PCB","BaseType=Index,Index=1", "Close", "A","0","all",,,,"T")/100,"")</f>
        <v>0.22743323769587281</v>
      </c>
      <c r="M2" s="6">
        <f>RTD("cqg.rtd", ,"ContractData",A2, "T_CVol",, "T")</f>
        <v>33278552.153126001</v>
      </c>
      <c r="N2" s="8">
        <f xml:space="preserve"> IFERROR(M2/RTD("cqg.rtd",,"StudyData", $A2, "MA", "InputChoice=Vol,MAType=Sim,Period=21", "MA","D","-1","all",,,,"T"),"")</f>
        <v>0.79195057581173423</v>
      </c>
      <c r="O2" s="9">
        <f>IFERROR(D2/RTD("cqg.rtd",,"StudyData","ATR("&amp;A2&amp;",MAType:=Sim,Period:=21)","Bar",, "Close", "D",,,,,,"T"),"")</f>
        <v>0.47391682849746319</v>
      </c>
      <c r="P2" s="10">
        <f xml:space="preserve"> RTD("cqg.rtd",,"StudyData", $A2, "MA", "InputChoice=Close,MAType=Sim,Period=21", "MA","D",,"all",,,,"T")</f>
        <v>331.7195238095</v>
      </c>
      <c r="Q2" s="2">
        <f xml:space="preserve"> RTD("cqg.rtd",,"StudyData",$A2, "StdDev", "InputChoice=Close,Period1=21", "STDDEV","D",,"all",,,,"T")</f>
        <v>7.0489286428</v>
      </c>
      <c r="R2" s="2">
        <f>IFERROR(STANDARDIZE(C2,P2,Q2),"")</f>
        <v>0.27954264972063536</v>
      </c>
      <c r="T2" s="41" t="s">
        <v>153</v>
      </c>
    </row>
    <row r="3" spans="1:20" x14ac:dyDescent="0.3">
      <c r="A3" t="s">
        <v>87</v>
      </c>
      <c r="B3" t="str">
        <f>PROPER(RTD("cqg.rtd", ,"ContractData",A3, "LongDescription",, "T"))</f>
        <v>Abbvie Inc.</v>
      </c>
      <c r="C3" s="2">
        <f>RTD("cqg.rtd", ,"ContractData",A3, "LastTrade",, "T")</f>
        <v>262.82</v>
      </c>
      <c r="D3" s="2">
        <f>RTD("cqg.rtd", ,"ContractData",A3, "NetLastTrade",, "T")</f>
        <v>2.8899999999999864</v>
      </c>
      <c r="E3" s="4">
        <f>IFERROR(RTD("cqg.rtd", ,"ContractData",A3, "PerCentNetLastTrade",, "T")/100,"")</f>
        <v>1.1118378024852844E-2</v>
      </c>
      <c r="F3" s="2">
        <f>RTD("cqg.rtd", ,"ContractData",A3, "Open",, "T")</f>
        <v>259.74</v>
      </c>
      <c r="G3" s="2">
        <f>RTD("cqg.rtd", ,"ContractData",A3, "High",, "T")</f>
        <v>264.06</v>
      </c>
      <c r="H3" s="2">
        <f>RTD("cqg.rtd", ,"ContractData",A3, "Low",, "T")</f>
        <v>257.87</v>
      </c>
      <c r="I3" s="4">
        <f>IFERROR(RTD("cqg.rtd",,"StudyData",A3, "PCB","BaseType=Index,Index=1", "Close", "W","0","all",,,,"T")/100,"")</f>
        <v>-5.7501702353031647E-3</v>
      </c>
      <c r="J3" s="4">
        <f>IFERROR(RTD("cqg.rtd",,"StudyData",A3, "PCB","BaseType=Index,Index=1", "Close", "M","0","all",,,,"T")/100,"")</f>
        <v>4.7020146030045543E-3</v>
      </c>
      <c r="K3" s="4">
        <f>IFERROR(RTD("cqg.rtd",,"StudyData",A3, "PCB","BaseType=Index,Index=1", "Close", "Q","0","all",,,,"T")/100,"")</f>
        <v>4.7020146030045543E-3</v>
      </c>
      <c r="L3" s="4">
        <f>IFERROR(RTD("cqg.rtd",,"StudyData",A3, "PCB","BaseType=Index,Index=1", "Close", "A","0","all",,,,"T")/100,"")</f>
        <v>0.15024727559192955</v>
      </c>
      <c r="M3" s="6">
        <f>RTD("cqg.rtd", ,"ContractData",A3, "T_CVol",, "T")</f>
        <v>5863068.9564319998</v>
      </c>
      <c r="N3" s="8">
        <f xml:space="preserve"> IFERROR(M3/RTD("cqg.rtd",,"StudyData", $A3, "MA", "InputChoice=Vol,MAType=Sim,Period=21", "MA","D","-1","all",,,,"T"),"")</f>
        <v>1.4183901104936831</v>
      </c>
      <c r="O3" s="9">
        <f>IFERROR(D3/RTD("cqg.rtd",,"StudyData","ATR("&amp;A3&amp;",MAType:=Sim,Period:=21)","Bar",, "Close", "D",,,,,,"T"),"")</f>
        <v>0.55531155640802565</v>
      </c>
      <c r="P3" s="10">
        <f xml:space="preserve"> RTD("cqg.rtd",,"StudyData", $A3, "MA", "InputChoice=Close,MAType=Sim,Period=21", "MA","D",,"all",,,,"T")</f>
        <v>261.04380952380001</v>
      </c>
      <c r="Q3" s="2">
        <f xml:space="preserve"> RTD("cqg.rtd",,"StudyData",$A3, "StdDev", "InputChoice=Close,Period1=21", "STDDEV","D",,"all",,,,"T")</f>
        <v>4.6845322745000004</v>
      </c>
      <c r="R3" s="2">
        <f t="shared" ref="R3:R66" si="0">IFERROR(STANDARDIZE(C3,P3,Q3),"")</f>
        <v>0.37916068715516876</v>
      </c>
    </row>
    <row r="4" spans="1:20" x14ac:dyDescent="0.3">
      <c r="A4" t="s">
        <v>88</v>
      </c>
      <c r="B4" t="str">
        <f>PROPER(RTD("cqg.rtd", ,"ContractData",A4, "LongDescription",, "T"))</f>
        <v>Abbott Laboratories</v>
      </c>
      <c r="C4" s="2">
        <f>RTD("cqg.rtd", ,"ContractData",A4, "LastTrade",, "T")</f>
        <v>97.5</v>
      </c>
      <c r="D4" s="2">
        <f>RTD("cqg.rtd", ,"ContractData",A4, "NetLastTrade",, "T")</f>
        <v>0.81000000000000227</v>
      </c>
      <c r="E4" s="4">
        <f>IFERROR(RTD("cqg.rtd", ,"ContractData",A4, "PerCentNetLastTrade",, "T")/100,"")</f>
        <v>8.3772882407694687E-3</v>
      </c>
      <c r="F4" s="2">
        <f>RTD("cqg.rtd", ,"ContractData",A4, "Open",, "T")</f>
        <v>97.25</v>
      </c>
      <c r="G4" s="2">
        <f>RTD("cqg.rtd", ,"ContractData",A4, "High",, "T")</f>
        <v>97.59</v>
      </c>
      <c r="H4" s="2">
        <f>RTD("cqg.rtd", ,"ContractData",A4, "Low",, "T")</f>
        <v>95.06</v>
      </c>
      <c r="I4" s="4">
        <f>IFERROR(RTD("cqg.rtd",,"StudyData",A4, "PCB","BaseType=Index,Index=1", "Close", "W","0","all",,,,"T")/100,"")</f>
        <v>-3.7417316615658065E-2</v>
      </c>
      <c r="J4" s="4">
        <f>IFERROR(RTD("cqg.rtd",,"StudyData",A4, "PCB","BaseType=Index,Index=1", "Close", "M","0","all",,,,"T")/100,"")</f>
        <v>-1.3457452190630359E-2</v>
      </c>
      <c r="K4" s="4">
        <f>IFERROR(RTD("cqg.rtd",,"StudyData",A4, "PCB","BaseType=Index,Index=1", "Close", "Q","0","all",,,,"T")/100,"")</f>
        <v>-1.3457452190630359E-2</v>
      </c>
      <c r="L4" s="4">
        <f>IFERROR(RTD("cqg.rtd",,"StudyData",A4, "PCB","BaseType=Index,Index=1", "Close", "A","0","all",,,,"T")/100,"")</f>
        <v>-0.22180541144544658</v>
      </c>
      <c r="M4" s="6">
        <f>RTD("cqg.rtd", ,"ContractData",A4, "T_CVol",, "T")</f>
        <v>8709933.4998410009</v>
      </c>
      <c r="N4" s="8">
        <f xml:space="preserve"> IFERROR(M4/RTD("cqg.rtd",,"StudyData", $A4, "MA", "InputChoice=Vol,MAType=Sim,Period=21", "MA","D","-1","all",,,,"T"),"")</f>
        <v>1.0065709842849959</v>
      </c>
      <c r="O4" s="9">
        <f>IFERROR(D4/RTD("cqg.rtd",,"StudyData","ATR("&amp;A4&amp;",MAType:=Sim,Period:=21)","Bar",, "Close", "D",,,,,,"T"),"")</f>
        <v>0.36053412462373197</v>
      </c>
      <c r="P4" s="10">
        <f xml:space="preserve"> RTD("cqg.rtd",,"StudyData", $A4, "MA", "InputChoice=Close,MAType=Sim,Period=21", "MA","D",,"all",,,,"T")</f>
        <v>102.5223809524</v>
      </c>
      <c r="Q4" s="2">
        <f xml:space="preserve"> RTD("cqg.rtd",,"StudyData",$A4, "StdDev", "InputChoice=Close,Period1=21", "STDDEV","D",,"all",,,,"T")</f>
        <v>2.8859675355999999</v>
      </c>
      <c r="R4" s="2">
        <f t="shared" si="0"/>
        <v>-1.740276316502581</v>
      </c>
      <c r="T4" t="s">
        <v>154</v>
      </c>
    </row>
    <row r="5" spans="1:20" x14ac:dyDescent="0.3">
      <c r="A5" t="s">
        <v>89</v>
      </c>
      <c r="B5" t="str">
        <f>PROPER(RTD("cqg.rtd", ,"ContractData",A5, "LongDescription",, "T"))</f>
        <v>Accenture Plc Ireland</v>
      </c>
      <c r="C5" s="2">
        <f>RTD("cqg.rtd", ,"ContractData",A5, "LastTrade",, "T")</f>
        <v>198.9</v>
      </c>
      <c r="D5" s="2">
        <f>RTD("cqg.rtd", ,"ContractData",A5, "NetLastTrade",, "T")</f>
        <v>-13.400000000000006</v>
      </c>
      <c r="E5" s="4">
        <f>IFERROR(RTD("cqg.rtd", ,"ContractData",A5, "PerCentNetLastTrade",, "T")/100,"")</f>
        <v>-6.3118228921337727E-2</v>
      </c>
      <c r="F5" s="2">
        <f>RTD("cqg.rtd", ,"ContractData",A5, "Open",, "T")</f>
        <v>211.02</v>
      </c>
      <c r="G5" s="2">
        <f>RTD("cqg.rtd", ,"ContractData",A5, "High",, "T")</f>
        <v>213.31</v>
      </c>
      <c r="H5" s="2">
        <f>RTD("cqg.rtd", ,"ContractData",A5, "Low",, "T")</f>
        <v>198.36</v>
      </c>
      <c r="I5" s="4">
        <f>IFERROR(RTD("cqg.rtd",,"StudyData",A5, "PCB","BaseType=Index,Index=1", "Close", "W","0","all",,,,"T")/100,"")</f>
        <v>0.12940775651581393</v>
      </c>
      <c r="J5" s="4">
        <f>IFERROR(RTD("cqg.rtd",,"StudyData",A5, "PCB","BaseType=Index,Index=1", "Close", "M","0","all",,,,"T")/100,"")</f>
        <v>8.4692152478595198E-2</v>
      </c>
      <c r="K5" s="4">
        <f>IFERROR(RTD("cqg.rtd",,"StudyData",A5, "PCB","BaseType=Index,Index=1", "Close", "Q","0","all",,,,"T")/100,"")</f>
        <v>8.4692152478595198E-2</v>
      </c>
      <c r="L5" s="4">
        <f>IFERROR(RTD("cqg.rtd",,"StudyData",A5, "PCB","BaseType=Index,Index=1", "Close", "A","0","all",,,,"T")/100,"")</f>
        <v>-0.25866567275437946</v>
      </c>
      <c r="M5" s="6">
        <f>RTD("cqg.rtd", ,"ContractData",A5, "T_CVol",, "T")</f>
        <v>10035767.767615</v>
      </c>
      <c r="N5" s="8">
        <f xml:space="preserve"> IFERROR(M5/RTD("cqg.rtd",,"StudyData", $A5, "MA", "InputChoice=Vol,MAType=Sim,Period=21", "MA","D","-1","all",,,,"T"),"")</f>
        <v>1.5538241999390894</v>
      </c>
      <c r="O5" s="9">
        <f>IFERROR(D5/RTD("cqg.rtd",,"StudyData","ATR("&amp;A5&amp;",MAType:=Sim,Period:=21)","Bar",, "Close", "D",,,,,,"T"),"")</f>
        <v>-1.4512635379113772</v>
      </c>
      <c r="P5" s="10">
        <f xml:space="preserve"> RTD("cqg.rtd",,"StudyData", $A5, "MA", "InputChoice=Close,MAType=Sim,Period=21", "MA","D",,"all",,,,"T")</f>
        <v>185.6728571429</v>
      </c>
      <c r="Q5" s="2">
        <f xml:space="preserve"> RTD("cqg.rtd",,"StudyData",$A5, "StdDev", "InputChoice=Close,Period1=21", "STDDEV","D",,"all",,,,"T")</f>
        <v>9.0522699825000004</v>
      </c>
      <c r="R5" s="2">
        <f t="shared" si="0"/>
        <v>1.4611962394704245</v>
      </c>
    </row>
    <row r="6" spans="1:20" x14ac:dyDescent="0.3">
      <c r="A6" t="s">
        <v>5</v>
      </c>
      <c r="B6" t="str">
        <f>PROPER(RTD("cqg.rtd", ,"ContractData",A6, "LongDescription",, "T"))</f>
        <v>Adobe Inc.</v>
      </c>
      <c r="C6" s="2">
        <f>RTD("cqg.rtd", ,"ContractData",A6, "LastTrade",, "T")</f>
        <v>237.69</v>
      </c>
      <c r="D6" s="2">
        <f>RTD("cqg.rtd", ,"ContractData",A6, "NetLastTrade",, "T")</f>
        <v>-3.5900000000000034</v>
      </c>
      <c r="E6" s="4">
        <f>IFERROR(RTD("cqg.rtd", ,"ContractData",A6, "PerCentNetLastTrade",, "T")/100,"")</f>
        <v>-1.4878978779840847E-2</v>
      </c>
      <c r="F6" s="2">
        <f>RTD("cqg.rtd", ,"ContractData",A6, "Open",, "T")</f>
        <v>243.05</v>
      </c>
      <c r="G6" s="2">
        <f>RTD("cqg.rtd", ,"ContractData",A6, "High",, "T")</f>
        <v>243.92000000000002</v>
      </c>
      <c r="H6" s="2">
        <f>RTD("cqg.rtd", ,"ContractData",A6, "Low",, "T")</f>
        <v>236.88</v>
      </c>
      <c r="I6" s="4">
        <f>IFERROR(RTD("cqg.rtd",,"StudyData",A6, "PCB","BaseType=Index,Index=1", "Close", "W","0","all",,,,"T")/100,"")</f>
        <v>9.4279526054274389E-3</v>
      </c>
      <c r="J6" s="4">
        <f>IFERROR(RTD("cqg.rtd",,"StudyData",A6, "PCB","BaseType=Index,Index=1", "Close", "M","0","all",,,,"T")/100,"")</f>
        <v>-9.377344336084021E-3</v>
      </c>
      <c r="K6" s="4">
        <f>IFERROR(RTD("cqg.rtd",,"StudyData",A6, "PCB","BaseType=Index,Index=1", "Close", "Q","0","all",,,,"T")/100,"")</f>
        <v>-9.377344336084021E-3</v>
      </c>
      <c r="L6" s="4">
        <f>IFERROR(RTD("cqg.rtd",,"StudyData",A6, "PCB","BaseType=Index,Index=1", "Close", "A","0","all",,,,"T")/100,"")</f>
        <v>-0.32086631046601333</v>
      </c>
      <c r="M6" s="6">
        <f>RTD("cqg.rtd", ,"ContractData",A6, "T_CVol",, "T")</f>
        <v>3115208.0548720001</v>
      </c>
      <c r="N6" s="8">
        <f xml:space="preserve"> IFERROR(M6/RTD("cqg.rtd",,"StudyData", $A6, "MA", "InputChoice=Vol,MAType=Sim,Period=21", "MA","D","-1","all",,,,"T"),"")</f>
        <v>0.55856207242845068</v>
      </c>
      <c r="O6" s="9">
        <f>IFERROR(D6/RTD("cqg.rtd",,"StudyData","ATR("&amp;A6&amp;",MAType:=Sim,Period:=21)","Bar",, "Close", "D",,,,,,"T"),"")</f>
        <v>-0.37444124366817244</v>
      </c>
      <c r="P6" s="10">
        <f xml:space="preserve"> RTD("cqg.rtd",,"StudyData", $A6, "MA", "InputChoice=Close,MAType=Sim,Period=21", "MA","D",,"all",,,,"T")</f>
        <v>248.89714285709999</v>
      </c>
      <c r="Q6" s="2">
        <f xml:space="preserve"> RTD("cqg.rtd",,"StudyData",$A6, "StdDev", "InputChoice=Close,Period1=21", "STDDEV","D",,"all",,,,"T")</f>
        <v>12.819579943700001</v>
      </c>
      <c r="R6" s="2">
        <f t="shared" si="0"/>
        <v>-0.87422075499498608</v>
      </c>
    </row>
    <row r="7" spans="1:20" x14ac:dyDescent="0.3">
      <c r="A7" t="s">
        <v>6</v>
      </c>
      <c r="B7" t="str">
        <f>PROPER(RTD("cqg.rtd", ,"ContractData",A7, "LongDescription",, "T"))</f>
        <v>Applied Materials</v>
      </c>
      <c r="C7" s="2">
        <f>RTD("cqg.rtd", ,"ContractData",A7, "LastTrade",, "T")</f>
        <v>540.04</v>
      </c>
      <c r="D7" s="2">
        <f>RTD("cqg.rtd", ,"ContractData",A7, "NetLastTrade",, "T")</f>
        <v>10.740000000000009</v>
      </c>
      <c r="E7" s="4">
        <f>IFERROR(RTD("cqg.rtd", ,"ContractData",A7, "PerCentNetLastTrade",, "T")/100,"")</f>
        <v>2.0290950311732479E-2</v>
      </c>
      <c r="F7" s="2">
        <f>RTD("cqg.rtd", ,"ContractData",A7, "Open",, "T")</f>
        <v>543.20000000000005</v>
      </c>
      <c r="G7" s="2">
        <f>RTD("cqg.rtd", ,"ContractData",A7, "High",, "T")</f>
        <v>547.25</v>
      </c>
      <c r="H7" s="2">
        <f>RTD("cqg.rtd", ,"ContractData",A7, "Low",, "T")</f>
        <v>535.1</v>
      </c>
      <c r="I7" s="4">
        <f>IFERROR(RTD("cqg.rtd",,"StudyData",A7, "PCB","BaseType=Index,Index=1", "Close", "W","0","all",,,,"T")/100,"")</f>
        <v>0.11348453608247415</v>
      </c>
      <c r="J7" s="4">
        <f>IFERROR(RTD("cqg.rtd",,"StudyData",A7, "PCB","BaseType=Index,Index=1", "Close", "M","0","all",,,,"T")/100,"")</f>
        <v>5.6044428800500548E-2</v>
      </c>
      <c r="K7" s="4">
        <f>IFERROR(RTD("cqg.rtd",,"StudyData",A7, "PCB","BaseType=Index,Index=1", "Close", "Q","0","all",,,,"T")/100,"")</f>
        <v>5.6044428800500548E-2</v>
      </c>
      <c r="L7" s="4">
        <f>IFERROR(RTD("cqg.rtd",,"StudyData",A7, "PCB","BaseType=Index,Index=1", "Close", "A","0","all",,,,"T")/100,"")</f>
        <v>1.1014047239192184</v>
      </c>
      <c r="M7" s="6">
        <f>RTD("cqg.rtd", ,"ContractData",A7, "T_CVol",, "T")</f>
        <v>6080420.4736200003</v>
      </c>
      <c r="N7" s="8">
        <f xml:space="preserve"> IFERROR(M7/RTD("cqg.rtd",,"StudyData", $A7, "MA", "InputChoice=Vol,MAType=Sim,Period=21", "MA","D","-1","all",,,,"T"),"")</f>
        <v>0.95803531928106189</v>
      </c>
      <c r="O7" s="9">
        <f>IFERROR(D7/RTD("cqg.rtd",,"StudyData","ATR("&amp;A7&amp;",MAType:=Sim,Period:=21)","Bar",, "Close", "D",,,,,,"T"),"")</f>
        <v>0.5881095176011969</v>
      </c>
      <c r="P7" s="10">
        <f xml:space="preserve"> RTD("cqg.rtd",,"StudyData", $A7, "MA", "InputChoice=Close,MAType=Sim,Period=21", "MA","D",,"all",,,,"T")</f>
        <v>467.39571428570002</v>
      </c>
      <c r="Q7" s="2">
        <f xml:space="preserve"> RTD("cqg.rtd",,"StudyData",$A7, "StdDev", "InputChoice=Close,Period1=21", "STDDEV","D",,"all",,,,"T")</f>
        <v>34.544851945200001</v>
      </c>
      <c r="R7" s="2">
        <f t="shared" si="0"/>
        <v>2.1028975845529381</v>
      </c>
    </row>
    <row r="8" spans="1:20" x14ac:dyDescent="0.3">
      <c r="A8" t="s">
        <v>7</v>
      </c>
      <c r="B8" t="str">
        <f>PROPER(RTD("cqg.rtd", ,"ContractData",A8, "LongDescription",, "T"))</f>
        <v>Adv Micro Devices</v>
      </c>
      <c r="C8" s="2">
        <f>RTD("cqg.rtd", ,"ContractData",A8, "LastTrade",, "T")</f>
        <v>633.91</v>
      </c>
      <c r="D8" s="2">
        <f>RTD("cqg.rtd", ,"ContractData",A8, "NetLastTrade",, "T")</f>
        <v>18.17999999999995</v>
      </c>
      <c r="E8" s="4">
        <f>IFERROR(RTD("cqg.rtd", ,"ContractData",A8, "PerCentNetLastTrade",, "T")/100,"")</f>
        <v>2.9525928572588636E-2</v>
      </c>
      <c r="F8" s="2">
        <f>RTD("cqg.rtd", ,"ContractData",A8, "Open",, "T")</f>
        <v>635.95000000000005</v>
      </c>
      <c r="G8" s="2">
        <f>RTD("cqg.rtd", ,"ContractData",A8, "High",, "T")</f>
        <v>645.46</v>
      </c>
      <c r="H8" s="2">
        <f>RTD("cqg.rtd", ,"ContractData",A8, "Low",, "T")</f>
        <v>628.55000000000007</v>
      </c>
      <c r="I8" s="4">
        <f>IFERROR(RTD("cqg.rtd",,"StudyData",A8, "PCB","BaseType=Index,Index=1", "Close", "W","0","all",,,,"T")/100,"")</f>
        <v>5.2011480582908722E-3</v>
      </c>
      <c r="J8" s="4">
        <f>IFERROR(RTD("cqg.rtd",,"StudyData",A8, "PCB","BaseType=Index,Index=1", "Close", "M","0","all",,,,"T")/100,"")</f>
        <v>3.6207009284686766E-2</v>
      </c>
      <c r="K8" s="4">
        <f>IFERROR(RTD("cqg.rtd",,"StudyData",A8, "PCB","BaseType=Index,Index=1", "Close", "Q","0","all",,,,"T")/100,"")</f>
        <v>3.6207009284686766E-2</v>
      </c>
      <c r="L8" s="4">
        <f>IFERROR(RTD("cqg.rtd",,"StudyData",A8, "PCB","BaseType=Index,Index=1", "Close", "A","0","all",,,,"T")/100,"")</f>
        <v>1.9599831901382143</v>
      </c>
      <c r="M8" s="6">
        <f>RTD("cqg.rtd", ,"ContractData",A8, "T_CVol",, "T")</f>
        <v>19865309.255713001</v>
      </c>
      <c r="N8" s="8">
        <f xml:space="preserve"> IFERROR(M8/RTD("cqg.rtd",,"StudyData", $A8, "MA", "InputChoice=Vol,MAType=Sim,Period=21", "MA","D","-1","all",,,,"T"),"")</f>
        <v>0.90489238245879744</v>
      </c>
      <c r="O8" s="9">
        <f>IFERROR(D8/RTD("cqg.rtd",,"StudyData","ATR("&amp;A8&amp;",MAType:=Sim,Period:=21)","Bar",, "Close", "D",,,,,,"T"),"")</f>
        <v>0.7273108283164168</v>
      </c>
      <c r="P8" s="10">
        <f xml:space="preserve"> RTD("cqg.rtd",,"StudyData", $A8, "MA", "InputChoice=Close,MAType=Sim,Period=21", "MA","D",,"all",,,,"T")</f>
        <v>561.23523809519997</v>
      </c>
      <c r="Q8" s="2">
        <f xml:space="preserve"> RTD("cqg.rtd",,"StudyData",$A8, "StdDev", "InputChoice=Close,Period1=21", "STDDEV","D",,"all",,,,"T")</f>
        <v>58.900432500599997</v>
      </c>
      <c r="R8" s="2">
        <f t="shared" si="0"/>
        <v>1.2338578652042951</v>
      </c>
    </row>
    <row r="9" spans="1:20" x14ac:dyDescent="0.3">
      <c r="A9" t="s">
        <v>8</v>
      </c>
      <c r="B9" t="str">
        <f>PROPER(RTD("cqg.rtd", ,"ContractData",A9, "LongDescription",, "T"))</f>
        <v>Amgen</v>
      </c>
      <c r="C9" s="2">
        <f>RTD("cqg.rtd", ,"ContractData",A9, "LastTrade",, "T")</f>
        <v>403.04</v>
      </c>
      <c r="D9" s="2">
        <f>RTD("cqg.rtd", ,"ContractData",A9, "NetLastTrade",, "T")</f>
        <v>-4.2299999999999613</v>
      </c>
      <c r="E9" s="4">
        <f>IFERROR(RTD("cqg.rtd", ,"ContractData",A9, "PerCentNetLastTrade",, "T")/100,"")</f>
        <v>-1.038623026493481E-2</v>
      </c>
      <c r="F9" s="2">
        <f>RTD("cqg.rtd", ,"ContractData",A9, "Open",, "T")</f>
        <v>410.16</v>
      </c>
      <c r="G9" s="2">
        <f>RTD("cqg.rtd", ,"ContractData",A9, "High",, "T")</f>
        <v>410.16</v>
      </c>
      <c r="H9" s="2">
        <f>RTD("cqg.rtd", ,"ContractData",A9, "Low",, "T")</f>
        <v>401.96000000000004</v>
      </c>
      <c r="I9" s="4">
        <f>IFERROR(RTD("cqg.rtd",,"StudyData",A9, "PCB","BaseType=Index,Index=1", "Close", "W","0","all",,,,"T")/100,"")</f>
        <v>-2.7905742746195204E-2</v>
      </c>
      <c r="J9" s="4">
        <f>IFERROR(RTD("cqg.rtd",,"StudyData",A9, "PCB","BaseType=Index,Index=1", "Close", "M","0","all",,,,"T")/100,"")</f>
        <v>-4.3818651989276577E-2</v>
      </c>
      <c r="K9" s="4">
        <f>IFERROR(RTD("cqg.rtd",,"StudyData",A9, "PCB","BaseType=Index,Index=1", "Close", "Q","0","all",,,,"T")/100,"")</f>
        <v>-4.3818651989276577E-2</v>
      </c>
      <c r="L9" s="4">
        <f>IFERROR(RTD("cqg.rtd",,"StudyData",A9, "PCB","BaseType=Index,Index=1", "Close", "A","0","all",,,,"T")/100,"")</f>
        <v>0.23137087165072873</v>
      </c>
      <c r="M9" s="6">
        <f>RTD("cqg.rtd", ,"ContractData",A9, "T_CVol",, "T")</f>
        <v>3510312.508378</v>
      </c>
      <c r="N9" s="8">
        <f xml:space="preserve"> IFERROR(M9/RTD("cqg.rtd",,"StudyData", $A9, "MA", "InputChoice=Vol,MAType=Sim,Period=21", "MA","D","-1","all",,,,"T"),"")</f>
        <v>1.09707791244171</v>
      </c>
      <c r="O9" s="9">
        <f>IFERROR(D9/RTD("cqg.rtd",,"StudyData","ATR("&amp;A9&amp;",MAType:=Sim,Period:=21)","Bar",, "Close", "D",,,,,,"T"),"")</f>
        <v>-0.38341678176729033</v>
      </c>
      <c r="P9" s="10">
        <f xml:space="preserve"> RTD("cqg.rtd",,"StudyData", $A9, "MA", "InputChoice=Close,MAType=Sim,Period=21", "MA","D",,"all",,,,"T")</f>
        <v>401.34619047619998</v>
      </c>
      <c r="Q9" s="2">
        <f xml:space="preserve"> RTD("cqg.rtd",,"StudyData",$A9, "StdDev", "InputChoice=Close,Period1=21", "STDDEV","D",,"all",,,,"T")</f>
        <v>19.758093814999999</v>
      </c>
      <c r="R9" s="2">
        <f t="shared" si="0"/>
        <v>8.5727375305513068E-2</v>
      </c>
    </row>
    <row r="10" spans="1:20" x14ac:dyDescent="0.3">
      <c r="A10" t="s">
        <v>90</v>
      </c>
      <c r="B10" t="str">
        <f>PROPER(RTD("cqg.rtd", ,"ContractData",A10, "LongDescription",, "T"))</f>
        <v>American Tower Corp Cla</v>
      </c>
      <c r="C10" s="2">
        <f>RTD("cqg.rtd", ,"ContractData",A10, "LastTrade",, "T")</f>
        <v>162.20000000000002</v>
      </c>
      <c r="D10" s="2">
        <f>RTD("cqg.rtd", ,"ContractData",A10, "NetLastTrade",, "T")</f>
        <v>1.1400000000000148</v>
      </c>
      <c r="E10" s="4">
        <f>IFERROR(RTD("cqg.rtd", ,"ContractData",A10, "PerCentNetLastTrade",, "T")/100,"")</f>
        <v>7.0781075375636405E-3</v>
      </c>
      <c r="F10" s="2">
        <f>RTD("cqg.rtd", ,"ContractData",A10, "Open",, "T")</f>
        <v>162.22</v>
      </c>
      <c r="G10" s="2">
        <f>RTD("cqg.rtd", ,"ContractData",A10, "High",, "T")</f>
        <v>165.23</v>
      </c>
      <c r="H10" s="2">
        <f>RTD("cqg.rtd", ,"ContractData",A10, "Low",, "T")</f>
        <v>160.85</v>
      </c>
      <c r="I10" s="4">
        <f>IFERROR(RTD("cqg.rtd",,"StudyData",A10, "PCB","BaseType=Index,Index=1", "Close", "W","0","all",,,,"T")/100,"")</f>
        <v>-4.040702833816473E-2</v>
      </c>
      <c r="J10" s="4">
        <f>IFERROR(RTD("cqg.rtd",,"StudyData",A10, "PCB","BaseType=Index,Index=1", "Close", "M","0","all",,,,"T")/100,"")</f>
        <v>-9.1025719347546004E-3</v>
      </c>
      <c r="K10" s="4">
        <f>IFERROR(RTD("cqg.rtd",,"StudyData",A10, "PCB","BaseType=Index,Index=1", "Close", "Q","0","all",,,,"T")/100,"")</f>
        <v>-9.1025719347546004E-3</v>
      </c>
      <c r="L10" s="4">
        <f>IFERROR(RTD("cqg.rtd",,"StudyData",A10, "PCB","BaseType=Index,Index=1", "Close", "A","0","all",,,,"T")/100,"")</f>
        <v>-7.6151962180326813E-2</v>
      </c>
      <c r="M10" s="6">
        <f>RTD("cqg.rtd", ,"ContractData",A10, "T_CVol",, "T")</f>
        <v>2908530.794646</v>
      </c>
      <c r="N10" s="8">
        <f xml:space="preserve"> IFERROR(M10/RTD("cqg.rtd",,"StudyData", $A10, "MA", "InputChoice=Vol,MAType=Sim,Period=21", "MA","D","-1","all",,,,"T"),"")</f>
        <v>1.101796546837587</v>
      </c>
      <c r="O10" s="9">
        <f>IFERROR(D10/RTD("cqg.rtd",,"StudyData","ATR("&amp;A10&amp;",MAType:=Sim,Period:=21)","Bar",, "Close", "D",,,,,,"T"),"")</f>
        <v>0.28753302906281869</v>
      </c>
      <c r="P10" s="10">
        <f xml:space="preserve"> RTD("cqg.rtd",,"StudyData", $A10, "MA", "InputChoice=Close,MAType=Sim,Period=21", "MA","D",,"all",,,,"T")</f>
        <v>172.16238095240001</v>
      </c>
      <c r="Q10" s="2">
        <f xml:space="preserve"> RTD("cqg.rtd",,"StudyData",$A10, "StdDev", "InputChoice=Close,Period1=21", "STDDEV","D",,"all",,,,"T")</f>
        <v>5.2268090099000002</v>
      </c>
      <c r="R10" s="2">
        <f t="shared" si="0"/>
        <v>-1.9060158757533399</v>
      </c>
    </row>
    <row r="11" spans="1:20" x14ac:dyDescent="0.3">
      <c r="A11" t="s">
        <v>9</v>
      </c>
      <c r="B11" t="str">
        <f>PROPER(RTD("cqg.rtd", ,"ContractData",A11, "LongDescription",, "T"))</f>
        <v>Amazon.Com Inc</v>
      </c>
      <c r="C11" s="2">
        <f>RTD("cqg.rtd", ,"ContractData",A11, "LastTrade",, "T")</f>
        <v>251.52</v>
      </c>
      <c r="D11" s="2">
        <f>RTD("cqg.rtd", ,"ContractData",A11, "NetLastTrade",, "T")</f>
        <v>3.289999999999992</v>
      </c>
      <c r="E11" s="4">
        <f>IFERROR(RTD("cqg.rtd", ,"ContractData",A11, "PerCentNetLastTrade",, "T")/100,"")</f>
        <v>1.3253837167143375E-2</v>
      </c>
      <c r="F11" s="2">
        <f>RTD("cqg.rtd", ,"ContractData",A11, "Open",, "T")</f>
        <v>251.5</v>
      </c>
      <c r="G11" s="2">
        <f>RTD("cqg.rtd", ,"ContractData",A11, "High",, "T")</f>
        <v>253.55</v>
      </c>
      <c r="H11" s="2">
        <f>RTD("cqg.rtd", ,"ContractData",A11, "Low",, "T")</f>
        <v>250.02</v>
      </c>
      <c r="I11" s="4">
        <f>IFERROR(RTD("cqg.rtd",,"StudyData",A11, "PCB","BaseType=Index,Index=1", "Close", "W","0","all",,,,"T")/100,"")</f>
        <v>7.4097809108022361E-3</v>
      </c>
      <c r="J11" s="4">
        <f>IFERROR(RTD("cqg.rtd",,"StudyData",A11, "PCB","BaseType=Index,Index=1", "Close", "M","0","all",,,,"T")/100,"")</f>
        <v>9.5123419626731067E-3</v>
      </c>
      <c r="K11" s="4">
        <f>IFERROR(RTD("cqg.rtd",,"StudyData",A11, "PCB","BaseType=Index,Index=1", "Close", "Q","0","all",,,,"T")/100,"")</f>
        <v>9.5123419626731067E-3</v>
      </c>
      <c r="L11" s="4">
        <f>IFERROR(RTD("cqg.rtd",,"StudyData",A11, "PCB","BaseType=Index,Index=1", "Close", "A","0","all",,,,"T")/100,"")</f>
        <v>8.968027034052517E-2</v>
      </c>
      <c r="M11" s="6">
        <f>RTD("cqg.rtd", ,"ContractData",A11, "T_CVol",, "T")</f>
        <v>33433392.106973</v>
      </c>
      <c r="N11" s="8">
        <f xml:space="preserve"> IFERROR(M11/RTD("cqg.rtd",,"StudyData", $A11, "MA", "InputChoice=Vol,MAType=Sim,Period=21", "MA","D","-1","all",,,,"T"),"")</f>
        <v>0.97364412691165358</v>
      </c>
      <c r="O11" s="9">
        <f>IFERROR(D11/RTD("cqg.rtd",,"StudyData","ATR("&amp;A11&amp;",MAType:=Sim,Period:=21)","Bar",, "Close", "D",,,,,,"T"),"")</f>
        <v>0.6228813559327635</v>
      </c>
      <c r="P11" s="10">
        <f xml:space="preserve"> RTD("cqg.rtd",,"StudyData", $A11, "MA", "InputChoice=Close,MAType=Sim,Period=21", "MA","D",,"all",,,,"T")</f>
        <v>251.98761904759999</v>
      </c>
      <c r="Q11" s="2">
        <f xml:space="preserve"> RTD("cqg.rtd",,"StudyData",$A11, "StdDev", "InputChoice=Close,Period1=21", "STDDEV","D",,"all",,,,"T")</f>
        <v>4.0730495242</v>
      </c>
      <c r="R11" s="2">
        <f t="shared" si="0"/>
        <v>-0.11480809276234573</v>
      </c>
    </row>
    <row r="12" spans="1:20" x14ac:dyDescent="0.3">
      <c r="A12" t="s">
        <v>10</v>
      </c>
      <c r="B12" t="str">
        <f>PROPER(RTD("cqg.rtd", ,"ContractData",A12, "LongDescription",, "T"))</f>
        <v>Broadcom Inc.</v>
      </c>
      <c r="C12" s="2">
        <f>RTD("cqg.rtd", ,"ContractData",A12, "LastTrade",, "T")</f>
        <v>355.14</v>
      </c>
      <c r="D12" s="2">
        <f>RTD("cqg.rtd", ,"ContractData",A12, "NetLastTrade",, "T")</f>
        <v>11.5</v>
      </c>
      <c r="E12" s="4">
        <f>IFERROR(RTD("cqg.rtd", ,"ContractData",A12, "PerCentNetLastTrade",, "T")/100,"")</f>
        <v>3.3465254335932955E-2</v>
      </c>
      <c r="F12" s="2">
        <f>RTD("cqg.rtd", ,"ContractData",A12, "Open",, "T")</f>
        <v>349.85</v>
      </c>
      <c r="G12" s="2">
        <f>RTD("cqg.rtd", ,"ContractData",A12, "High",, "T")</f>
        <v>357.35</v>
      </c>
      <c r="H12" s="2">
        <f>RTD("cqg.rtd", ,"ContractData",A12, "Low",, "T")</f>
        <v>347.41</v>
      </c>
      <c r="I12" s="4">
        <f>IFERROR(RTD("cqg.rtd",,"StudyData",A12, "PCB","BaseType=Index,Index=1", "Close", "W","0","all",,,,"T")/100,"")</f>
        <v>6.604121198378686E-3</v>
      </c>
      <c r="J12" s="4">
        <f>IFERROR(RTD("cqg.rtd",,"StudyData",A12, "PCB","BaseType=Index,Index=1", "Close", "M","0","all",,,,"T")/100,"")</f>
        <v>1.1247472877929295E-2</v>
      </c>
      <c r="K12" s="4">
        <f>IFERROR(RTD("cqg.rtd",,"StudyData",A12, "PCB","BaseType=Index,Index=1", "Close", "Q","0","all",,,,"T")/100,"")</f>
        <v>1.1247472877929295E-2</v>
      </c>
      <c r="L12" s="4">
        <f>IFERROR(RTD("cqg.rtd",,"StudyData",A12, "PCB","BaseType=Index,Index=1", "Close", "A","0","all",,,,"T")/100,"")</f>
        <v>2.6119618607338812E-2</v>
      </c>
      <c r="M12" s="6">
        <f>RTD("cqg.rtd", ,"ContractData",A12, "T_CVol",, "T")</f>
        <v>24639562.118292999</v>
      </c>
      <c r="N12" s="8">
        <f xml:space="preserve"> IFERROR(M12/RTD("cqg.rtd",,"StudyData", $A12, "MA", "InputChoice=Vol,MAType=Sim,Period=21", "MA","D","-1","all",,,,"T"),"")</f>
        <v>0.89950495662894581</v>
      </c>
      <c r="O12" s="9">
        <f>IFERROR(D12/RTD("cqg.rtd",,"StudyData","ATR("&amp;A12&amp;",MAType:=Sim,Period:=21)","Bar",, "Close", "D",,,,,,"T"),"")</f>
        <v>1.0666961130694934</v>
      </c>
      <c r="P12" s="10">
        <f xml:space="preserve"> RTD("cqg.rtd",,"StudyData", $A12, "MA", "InputChoice=Close,MAType=Sim,Period=21", "MA","D",,"all",,,,"T")</f>
        <v>354.24857142859997</v>
      </c>
      <c r="Q12" s="2">
        <f xml:space="preserve"> RTD("cqg.rtd",,"StudyData",$A12, "StdDev", "InputChoice=Close,Period1=21", "STDDEV","D",,"all",,,,"T")</f>
        <v>8.0596403592999994</v>
      </c>
      <c r="R12" s="2">
        <f t="shared" si="0"/>
        <v>0.11060401353658364</v>
      </c>
    </row>
    <row r="13" spans="1:20" x14ac:dyDescent="0.3">
      <c r="A13" t="s">
        <v>91</v>
      </c>
      <c r="B13" t="str">
        <f>PROPER(RTD("cqg.rtd", ,"ContractData",A13, "LongDescription",, "T"))</f>
        <v>American Express Co</v>
      </c>
      <c r="C13" s="2">
        <f>RTD("cqg.rtd", ,"ContractData",A13, "LastTrade",, "T")</f>
        <v>302.78000000000003</v>
      </c>
      <c r="D13" s="2">
        <f>RTD("cqg.rtd", ,"ContractData",A13, "NetLastTrade",, "T")</f>
        <v>0.68999999999999773</v>
      </c>
      <c r="E13" s="4">
        <f>IFERROR(RTD("cqg.rtd", ,"ContractData",A13, "PerCentNetLastTrade",, "T")/100,"")</f>
        <v>2.2840875235856863E-3</v>
      </c>
      <c r="F13" s="2">
        <f>RTD("cqg.rtd", ,"ContractData",A13, "Open",, "T")</f>
        <v>304</v>
      </c>
      <c r="G13" s="2">
        <f>RTD("cqg.rtd", ,"ContractData",A13, "High",, "T")</f>
        <v>304</v>
      </c>
      <c r="H13" s="2">
        <f>RTD("cqg.rtd", ,"ContractData",A13, "Low",, "T")</f>
        <v>299.83</v>
      </c>
      <c r="I13" s="4">
        <f>IFERROR(RTD("cqg.rtd",,"StudyData",A13, "PCB","BaseType=Index,Index=1", "Close", "W","0","all",,,,"T")/100,"")</f>
        <v>-1.9780504386674731E-2</v>
      </c>
      <c r="J13" s="4">
        <f>IFERROR(RTD("cqg.rtd",,"StudyData",A13, "PCB","BaseType=Index,Index=1", "Close", "M","0","all",,,,"T")/100,"")</f>
        <v>-4.3406774087470998E-3</v>
      </c>
      <c r="K13" s="4">
        <f>IFERROR(RTD("cqg.rtd",,"StudyData",A13, "PCB","BaseType=Index,Index=1", "Close", "Q","0","all",,,,"T")/100,"")</f>
        <v>-4.3406774087470998E-3</v>
      </c>
      <c r="L13" s="4">
        <f>IFERROR(RTD("cqg.rtd",,"StudyData",A13, "PCB","BaseType=Index,Index=1", "Close", "A","0","all",,,,"T")/100,"")</f>
        <v>-0.18156507636167038</v>
      </c>
      <c r="M13" s="6">
        <f>RTD("cqg.rtd", ,"ContractData",A13, "T_CVol",, "T")</f>
        <v>2779015.728896</v>
      </c>
      <c r="N13" s="8">
        <f xml:space="preserve"> IFERROR(M13/RTD("cqg.rtd",,"StudyData", $A13, "MA", "InputChoice=Vol,MAType=Sim,Period=21", "MA","D","-1","all",,,,"T"),"")</f>
        <v>0.85046605256043928</v>
      </c>
      <c r="O13" s="9">
        <f>IFERROR(D13/RTD("cqg.rtd",,"StudyData","ATR("&amp;A13&amp;",MAType:=Sim,Period:=21)","Bar",, "Close", "D",,,,,,"T"),"")</f>
        <v>0.11877049180376506</v>
      </c>
      <c r="P13" s="10">
        <f xml:space="preserve"> RTD("cqg.rtd",,"StudyData", $A13, "MA", "InputChoice=Close,MAType=Sim,Period=21", "MA","D",,"all",,,,"T")</f>
        <v>313.92952380949998</v>
      </c>
      <c r="Q13" s="2">
        <f xml:space="preserve"> RTD("cqg.rtd",,"StudyData",$A13, "StdDev", "InputChoice=Close,Period1=21", "STDDEV","D",,"all",,,,"T")</f>
        <v>9.5087986703999992</v>
      </c>
      <c r="R13" s="2">
        <f t="shared" si="0"/>
        <v>-1.1725480994994013</v>
      </c>
    </row>
    <row r="14" spans="1:20" x14ac:dyDescent="0.3">
      <c r="A14" t="s">
        <v>92</v>
      </c>
      <c r="B14" t="str">
        <f>PROPER(RTD("cqg.rtd", ,"ContractData",A14, "LongDescription",, "T"))</f>
        <v>Boeing Company</v>
      </c>
      <c r="C14" s="2">
        <f>RTD("cqg.rtd", ,"ContractData",A14, "LastTrade",, "T")</f>
        <v>193.56</v>
      </c>
      <c r="D14" s="2">
        <f>RTD("cqg.rtd", ,"ContractData",A14, "NetLastTrade",, "T")</f>
        <v>1.2800000000000011</v>
      </c>
      <c r="E14" s="4">
        <f>IFERROR(RTD("cqg.rtd", ,"ContractData",A14, "PerCentNetLastTrade",, "T")/100,"")</f>
        <v>6.6569586020386942E-3</v>
      </c>
      <c r="F14" s="2">
        <f>RTD("cqg.rtd", ,"ContractData",A14, "Open",, "T")</f>
        <v>193.87</v>
      </c>
      <c r="G14" s="2">
        <f>RTD("cqg.rtd", ,"ContractData",A14, "High",, "T")</f>
        <v>196.93</v>
      </c>
      <c r="H14" s="2">
        <f>RTD("cqg.rtd", ,"ContractData",A14, "Low",, "T")</f>
        <v>190.27</v>
      </c>
      <c r="I14" s="4">
        <f>IFERROR(RTD("cqg.rtd",,"StudyData",A14, "PCB","BaseType=Index,Index=1", "Close", "W","0","all",,,,"T")/100,"")</f>
        <v>-2.2769727873983899E-2</v>
      </c>
      <c r="J14" s="4">
        <f>IFERROR(RTD("cqg.rtd",,"StudyData",A14, "PCB","BaseType=Index,Index=1", "Close", "M","0","all",,,,"T")/100,"")</f>
        <v>4.0365493147003446E-2</v>
      </c>
      <c r="K14" s="4">
        <f>IFERROR(RTD("cqg.rtd",,"StudyData",A14, "PCB","BaseType=Index,Index=1", "Close", "Q","0","all",,,,"T")/100,"")</f>
        <v>4.0365493147003446E-2</v>
      </c>
      <c r="L14" s="4">
        <f>IFERROR(RTD("cqg.rtd",,"StudyData",A14, "PCB","BaseType=Index,Index=1", "Close", "A","0","all",,,,"T")/100,"")</f>
        <v>-0.10851142225497423</v>
      </c>
      <c r="M14" s="6">
        <f>RTD("cqg.rtd", ,"ContractData",A14, "T_CVol",, "T")</f>
        <v>12642456.124283001</v>
      </c>
      <c r="N14" s="8">
        <f xml:space="preserve"> IFERROR(M14/RTD("cqg.rtd",,"StudyData", $A14, "MA", "InputChoice=Vol,MAType=Sim,Period=21", "MA","D","-1","all",,,,"T"),"")</f>
        <v>1.5686551588786184</v>
      </c>
      <c r="O14" s="9">
        <f>IFERROR(D14/RTD("cqg.rtd",,"StudyData","ATR("&amp;A14&amp;",MAType:=Sim,Period:=21)","Bar",, "Close", "D",,,,,,"T"),"")</f>
        <v>0.19980673455705095</v>
      </c>
      <c r="P14" s="10">
        <f xml:space="preserve"> RTD("cqg.rtd",,"StudyData", $A14, "MA", "InputChoice=Close,MAType=Sim,Period=21", "MA","D",,"all",,,,"T")</f>
        <v>200.47190476189999</v>
      </c>
      <c r="Q14" s="2">
        <f xml:space="preserve"> RTD("cqg.rtd",,"StudyData",$A14, "StdDev", "InputChoice=Close,Period1=21", "STDDEV","D",,"all",,,,"T")</f>
        <v>8.3708909573000003</v>
      </c>
      <c r="R14" s="2">
        <f t="shared" si="0"/>
        <v>-0.82570717945768091</v>
      </c>
    </row>
    <row r="15" spans="1:20" x14ac:dyDescent="0.3">
      <c r="A15" t="s">
        <v>93</v>
      </c>
      <c r="B15" t="str">
        <f>PROPER(RTD("cqg.rtd", ,"ContractData",A15, "LongDescription",, "T"))</f>
        <v>Bank Of America Corp</v>
      </c>
      <c r="C15" s="2">
        <f>RTD("cqg.rtd", ,"ContractData",A15, "LastTrade",, "T")</f>
        <v>53.75</v>
      </c>
      <c r="D15" s="2">
        <f>RTD("cqg.rtd", ,"ContractData",A15, "NetLastTrade",, "T")</f>
        <v>1.9999999999996021E-2</v>
      </c>
      <c r="E15" s="4">
        <f>IFERROR(RTD("cqg.rtd", ,"ContractData",A15, "PerCentNetLastTrade",, "T")/100,"")</f>
        <v>3.7223152801042249E-4</v>
      </c>
      <c r="F15" s="2">
        <f>RTD("cqg.rtd", ,"ContractData",A15, "Open",, "T")</f>
        <v>53.89</v>
      </c>
      <c r="G15" s="2">
        <f>RTD("cqg.rtd", ,"ContractData",A15, "High",, "T")</f>
        <v>54</v>
      </c>
      <c r="H15" s="2">
        <f>RTD("cqg.rtd", ,"ContractData",A15, "Low",, "T")</f>
        <v>53.300000000000004</v>
      </c>
      <c r="I15" s="4">
        <f>IFERROR(RTD("cqg.rtd",,"StudyData",A15, "PCB","BaseType=Index,Index=1", "Close", "W","0","all",,,,"T")/100,"")</f>
        <v>-5.2028218694885407E-2</v>
      </c>
      <c r="J15" s="4">
        <f>IFERROR(RTD("cqg.rtd",,"StudyData",A15, "PCB","BaseType=Index,Index=1", "Close", "M","0","all",,,,"T")/100,"")</f>
        <v>-1.2493110417049416E-2</v>
      </c>
      <c r="K15" s="4">
        <f>IFERROR(RTD("cqg.rtd",,"StudyData",A15, "PCB","BaseType=Index,Index=1", "Close", "Q","0","all",,,,"T")/100,"")</f>
        <v>-1.2493110417049416E-2</v>
      </c>
      <c r="L15" s="4">
        <f>IFERROR(RTD("cqg.rtd",,"StudyData",A15, "PCB","BaseType=Index,Index=1", "Close", "A","0","all",,,,"T")/100,"")</f>
        <v>-2.2727272727272724E-2</v>
      </c>
      <c r="M15" s="6">
        <f>RTD("cqg.rtd", ,"ContractData",A15, "T_CVol",, "T")</f>
        <v>35089448.110794999</v>
      </c>
      <c r="N15" s="8">
        <f xml:space="preserve"> IFERROR(M15/RTD("cqg.rtd",,"StudyData", $A15, "MA", "InputChoice=Vol,MAType=Sim,Period=21", "MA","D","-1","all",,,,"T"),"")</f>
        <v>0.91860010176634666</v>
      </c>
      <c r="O15" s="9">
        <f>IFERROR(D15/RTD("cqg.rtd",,"StudyData","ATR("&amp;A15&amp;",MAType:=Sim,Period:=21)","Bar",, "Close", "D",,,,,,"T"),"")</f>
        <v>1.6079632465663567E-2</v>
      </c>
      <c r="P15" s="10">
        <f xml:space="preserve"> RTD("cqg.rtd",,"StudyData", $A15, "MA", "InputChoice=Close,MAType=Sim,Period=21", "MA","D",,"all",,,,"T")</f>
        <v>58.288571428600001</v>
      </c>
      <c r="Q15" s="2">
        <f xml:space="preserve"> RTD("cqg.rtd",,"StudyData",$A15, "StdDev", "InputChoice=Close,Period1=21", "STDDEV","D",,"all",,,,"T")</f>
        <v>3.1736103606000001</v>
      </c>
      <c r="R15" s="2">
        <f t="shared" si="0"/>
        <v>-1.4300972434883097</v>
      </c>
    </row>
    <row r="16" spans="1:20" x14ac:dyDescent="0.3">
      <c r="A16" t="s">
        <v>11</v>
      </c>
      <c r="B16" t="str">
        <f>PROPER(RTD("cqg.rtd", ,"ContractData",A16, "LongDescription",, "T"))</f>
        <v>Booking Holdings Inc</v>
      </c>
      <c r="C16" s="2">
        <f>RTD("cqg.rtd", ,"ContractData",A16, "LastTrade",, "T")</f>
        <v>159.02000000000001</v>
      </c>
      <c r="D16" s="2">
        <f>RTD("cqg.rtd", ,"ContractData",A16, "NetLastTrade",, "T")</f>
        <v>-1.2599999999999909</v>
      </c>
      <c r="E16" s="4">
        <f>IFERROR(RTD("cqg.rtd", ,"ContractData",A16, "PerCentNetLastTrade",, "T")/100,"")</f>
        <v>-7.8612428250561511E-3</v>
      </c>
      <c r="F16" s="2">
        <f>RTD("cqg.rtd", ,"ContractData",A16, "Open",, "T")</f>
        <v>161.22999999999999</v>
      </c>
      <c r="G16" s="2">
        <f>RTD("cqg.rtd", ,"ContractData",A16, "High",, "T")</f>
        <v>162.24</v>
      </c>
      <c r="H16" s="2">
        <f>RTD("cqg.rtd", ,"ContractData",A16, "Low",, "T")</f>
        <v>158.38</v>
      </c>
      <c r="I16" s="4">
        <f>IFERROR(RTD("cqg.rtd",,"StudyData",A16, "PCB","BaseType=Index,Index=1", "Close", "W","0","all",,,,"T")/100,"")</f>
        <v>-3.0070143336383085E-2</v>
      </c>
      <c r="J16" s="4">
        <f>IFERROR(RTD("cqg.rtd",,"StudyData",A16, "PCB","BaseType=Index,Index=1", "Close", "M","0","all",,,,"T")/100,"")</f>
        <v>-2.3878214965318188E-2</v>
      </c>
      <c r="K16" s="4">
        <f>IFERROR(RTD("cqg.rtd",,"StudyData",A16, "PCB","BaseType=Index,Index=1", "Close", "Q","0","all",,,,"T")/100,"")</f>
        <v>-2.3878214965318188E-2</v>
      </c>
      <c r="L16" s="4">
        <f>IFERROR(RTD("cqg.rtd",,"StudyData",A16, "PCB","BaseType=Index,Index=1", "Close", "A","0","all",,,,"T")/100,"")</f>
        <v>-0.25764436767657906</v>
      </c>
      <c r="M16" s="6">
        <f>RTD("cqg.rtd", ,"ContractData",A16, "T_CVol",, "T")</f>
        <v>7693144.153554</v>
      </c>
      <c r="N16" s="8">
        <f xml:space="preserve"> IFERROR(M16/RTD("cqg.rtd",,"StudyData", $A16, "MA", "InputChoice=Vol,MAType=Sim,Period=21", "MA","D","-1","all",,,,"T"),"")</f>
        <v>0.86734656111734809</v>
      </c>
      <c r="O16" s="9">
        <f>IFERROR(D16/RTD("cqg.rtd",,"StudyData","ATR("&amp;A16&amp;",MAType:=Sim,Period:=21)","Bar",, "Close", "D",,,,,,"T"),"")</f>
        <v>-0.19947229551345783</v>
      </c>
      <c r="P16" s="10">
        <f xml:space="preserve"> RTD("cqg.rtd",,"StudyData", $A16, "MA", "InputChoice=Close,MAType=Sim,Period=21", "MA","D",,"all",,,,"T")</f>
        <v>169.77666666670001</v>
      </c>
      <c r="Q16" s="2">
        <f xml:space="preserve"> RTD("cqg.rtd",,"StudyData",$A16, "StdDev", "InputChoice=Close,Period1=21", "STDDEV","D",,"all",,,,"T")</f>
        <v>10.125281575500001</v>
      </c>
      <c r="R16" s="2">
        <f t="shared" si="0"/>
        <v>-1.0623572872015483</v>
      </c>
    </row>
    <row r="17" spans="1:18" x14ac:dyDescent="0.3">
      <c r="A17" t="s">
        <v>94</v>
      </c>
      <c r="B17" t="str">
        <f>PROPER(RTD("cqg.rtd", ,"ContractData",A17, "LongDescription",, "T"))</f>
        <v>Blackrock, Inc.</v>
      </c>
      <c r="C17" s="2">
        <f>RTD("cqg.rtd", ,"ContractData",A17, "LastTrade",, "T")</f>
        <v>1059.6300000000001</v>
      </c>
      <c r="D17" s="2">
        <f>RTD("cqg.rtd", ,"ContractData",A17, "NetLastTrade",, "T")</f>
        <v>-4.7300000000000182</v>
      </c>
      <c r="E17" s="4">
        <f>IFERROR(RTD("cqg.rtd", ,"ContractData",A17, "PerCentNetLastTrade",, "T")/100,"")</f>
        <v>-4.4439851178172804E-3</v>
      </c>
      <c r="F17" s="2">
        <f>RTD("cqg.rtd", ,"ContractData",A17, "Open",, "T")</f>
        <v>1075.42</v>
      </c>
      <c r="G17" s="2">
        <f>RTD("cqg.rtd", ,"ContractData",A17, "High",, "T")</f>
        <v>1089.3700000000001</v>
      </c>
      <c r="H17" s="2">
        <f>RTD("cqg.rtd", ,"ContractData",A17, "Low",, "T")</f>
        <v>1058.22</v>
      </c>
      <c r="I17" s="4">
        <f>IFERROR(RTD("cqg.rtd",,"StudyData",A17, "PCB","BaseType=Index,Index=1", "Close", "W","0","all",,,,"T")/100,"")</f>
        <v>-2.4560208411963286E-2</v>
      </c>
      <c r="J17" s="4">
        <f>IFERROR(RTD("cqg.rtd",,"StudyData",A17, "PCB","BaseType=Index,Index=1", "Close", "M","0","all",,,,"T")/100,"")</f>
        <v>1.2661935764300386E-3</v>
      </c>
      <c r="K17" s="4">
        <f>IFERROR(RTD("cqg.rtd",,"StudyData",A17, "PCB","BaseType=Index,Index=1", "Close", "Q","0","all",,,,"T")/100,"")</f>
        <v>1.2661935764300386E-3</v>
      </c>
      <c r="L17" s="4">
        <f>IFERROR(RTD("cqg.rtd",,"StudyData",A17, "PCB","BaseType=Index,Index=1", "Close", "A","0","all",,,,"T")/100,"")</f>
        <v>-1.0006166264924985E-2</v>
      </c>
      <c r="M17" s="6">
        <f>RTD("cqg.rtd", ,"ContractData",A17, "T_CVol",, "T")</f>
        <v>566253.68685900001</v>
      </c>
      <c r="N17" s="8">
        <f xml:space="preserve"> IFERROR(M17/RTD("cqg.rtd",,"StudyData", $A17, "MA", "InputChoice=Vol,MAType=Sim,Period=21", "MA","D","-1","all",,,,"T"),"")</f>
        <v>1.0585769971362102</v>
      </c>
      <c r="O17" s="9">
        <f>IFERROR(D17/RTD("cqg.rtd",,"StudyData","ATR("&amp;A17&amp;",MAType:=Sim,Period:=21)","Bar",, "Close", "D",,,,,,"T"),"")</f>
        <v>-0.20072343693133371</v>
      </c>
      <c r="P17" s="10">
        <f xml:space="preserve"> RTD("cqg.rtd",,"StudyData", $A17, "MA", "InputChoice=Close,MAType=Sim,Period=21", "MA","D",,"all",,,,"T")</f>
        <v>1073.4371428571001</v>
      </c>
      <c r="Q17" s="2">
        <f xml:space="preserve"> RTD("cqg.rtd",,"StudyData",$A17, "StdDev", "InputChoice=Close,Period1=21", "STDDEV","D",,"all",,,,"T")</f>
        <v>20.6804865796</v>
      </c>
      <c r="R17" s="2">
        <f t="shared" si="0"/>
        <v>-0.66764110234813523</v>
      </c>
    </row>
    <row r="18" spans="1:18" x14ac:dyDescent="0.3">
      <c r="A18" t="s">
        <v>95</v>
      </c>
      <c r="B18" t="str">
        <f>PROPER(RTD("cqg.rtd", ,"ContractData",A18, "LongDescription",, "T"))</f>
        <v>Bristol-Myers Squibb Co</v>
      </c>
      <c r="C18" s="2">
        <f>RTD("cqg.rtd", ,"ContractData",A18, "LastTrade",, "T")</f>
        <v>61.15</v>
      </c>
      <c r="D18" s="2">
        <f>RTD("cqg.rtd", ,"ContractData",A18, "NetLastTrade",, "T")</f>
        <v>-0.31000000000000227</v>
      </c>
      <c r="E18" s="4">
        <f>IFERROR(RTD("cqg.rtd", ,"ContractData",A18, "PerCentNetLastTrade",, "T")/100,"")</f>
        <v>-5.0439310120403511E-3</v>
      </c>
      <c r="F18" s="2">
        <f>RTD("cqg.rtd", ,"ContractData",A18, "Open",, "T")</f>
        <v>60.660000000000004</v>
      </c>
      <c r="G18" s="2">
        <f>RTD("cqg.rtd", ,"ContractData",A18, "High",, "T")</f>
        <v>61.24</v>
      </c>
      <c r="H18" s="2">
        <f>RTD("cqg.rtd", ,"ContractData",A18, "Low",, "T")</f>
        <v>60.24</v>
      </c>
      <c r="I18" s="4">
        <f>IFERROR(RTD("cqg.rtd",,"StudyData",A18, "PCB","BaseType=Index,Index=1", "Close", "W","0","all",,,,"T")/100,"")</f>
        <v>-2.7203308940502716E-2</v>
      </c>
      <c r="J18" s="4">
        <f>IFERROR(RTD("cqg.rtd",,"StudyData",A18, "PCB","BaseType=Index,Index=1", "Close", "M","0","all",,,,"T")/100,"")</f>
        <v>-2.003205128205128E-2</v>
      </c>
      <c r="K18" s="4">
        <f>IFERROR(RTD("cqg.rtd",,"StudyData",A18, "PCB","BaseType=Index,Index=1", "Close", "Q","0","all",,,,"T")/100,"")</f>
        <v>-2.003205128205128E-2</v>
      </c>
      <c r="L18" s="4">
        <f>IFERROR(RTD("cqg.rtd",,"StudyData",A18, "PCB","BaseType=Index,Index=1", "Close", "A","0","all",,,,"T")/100,"")</f>
        <v>0.13366703744901745</v>
      </c>
      <c r="M18" s="6">
        <f>RTD("cqg.rtd", ,"ContractData",A18, "T_CVol",, "T")</f>
        <v>9935527.0361509994</v>
      </c>
      <c r="N18" s="8">
        <f xml:space="preserve"> IFERROR(M18/RTD("cqg.rtd",,"StudyData", $A18, "MA", "InputChoice=Vol,MAType=Sim,Period=21", "MA","D","-1","all",,,,"T"),"")</f>
        <v>0.85534574554138654</v>
      </c>
      <c r="O18" s="9">
        <f>IFERROR(D18/RTD("cqg.rtd",,"StudyData","ATR("&amp;A18&amp;",MAType:=Sim,Period:=21)","Bar",, "Close", "D",,,,,,"T"),"")</f>
        <v>-0.22619874912741308</v>
      </c>
      <c r="P18" s="10">
        <f xml:space="preserve"> RTD("cqg.rtd",,"StudyData", $A18, "MA", "InputChoice=Close,MAType=Sim,Period=21", "MA","D",,"all",,,,"T")</f>
        <v>63.374285714300001</v>
      </c>
      <c r="Q18" s="2">
        <f xml:space="preserve"> RTD("cqg.rtd",,"StudyData",$A18, "StdDev", "InputChoice=Close,Period1=21", "STDDEV","D",,"all",,,,"T")</f>
        <v>1.6740898634000001</v>
      </c>
      <c r="R18" s="2">
        <f t="shared" si="0"/>
        <v>-1.3286537138350385</v>
      </c>
    </row>
    <row r="19" spans="1:18" x14ac:dyDescent="0.3">
      <c r="A19" t="s">
        <v>96</v>
      </c>
      <c r="B19" t="str">
        <f>PROPER(RTD("cqg.rtd", ,"ContractData",A19, "LongDescription",, "T"))</f>
        <v>Bank Of New York Co Inc</v>
      </c>
      <c r="C19" s="2">
        <f>RTD("cqg.rtd", ,"ContractData",A19, "LastTrade",, "T")</f>
        <v>145.4</v>
      </c>
      <c r="D19" s="2">
        <f>RTD("cqg.rtd", ,"ContractData",A19, "NetLastTrade",, "T")</f>
        <v>1.4799999999999898</v>
      </c>
      <c r="E19" s="4">
        <f>IFERROR(RTD("cqg.rtd", ,"ContractData",A19, "PerCentNetLastTrade",, "T")/100,"")</f>
        <v>1.0283490828237908E-2</v>
      </c>
      <c r="F19" s="2">
        <f>RTD("cqg.rtd", ,"ContractData",A19, "Open",, "T")</f>
        <v>144.55000000000001</v>
      </c>
      <c r="G19" s="2">
        <f>RTD("cqg.rtd", ,"ContractData",A19, "High",, "T")</f>
        <v>145.9</v>
      </c>
      <c r="H19" s="2">
        <f>RTD("cqg.rtd", ,"ContractData",A19, "Low",, "T")</f>
        <v>143.69</v>
      </c>
      <c r="I19" s="4">
        <f>IFERROR(RTD("cqg.rtd",,"StudyData",A19, "PCB","BaseType=Index,Index=1", "Close", "W","0","all",,,,"T")/100,"")</f>
        <v>-3.1635031635031632E-2</v>
      </c>
      <c r="J19" s="4">
        <f>IFERROR(RTD("cqg.rtd",,"StudyData",A19, "PCB","BaseType=Index,Index=1", "Close", "M","0","all",,,,"T")/100,"")</f>
        <v>5.3239300283482692E-3</v>
      </c>
      <c r="K19" s="4">
        <f>IFERROR(RTD("cqg.rtd",,"StudyData",A19, "PCB","BaseType=Index,Index=1", "Close", "Q","0","all",,,,"T")/100,"")</f>
        <v>5.3239300283482692E-3</v>
      </c>
      <c r="L19" s="4">
        <f>IFERROR(RTD("cqg.rtd",,"StudyData",A19, "PCB","BaseType=Index,Index=1", "Close", "A","0","all",,,,"T")/100,"")</f>
        <v>0.25247652683262989</v>
      </c>
      <c r="M19" s="6">
        <f>RTD("cqg.rtd", ,"ContractData",A19, "T_CVol",, "T")</f>
        <v>2901205.8048120001</v>
      </c>
      <c r="N19" s="8">
        <f xml:space="preserve"> IFERROR(M19/RTD("cqg.rtd",,"StudyData", $A19, "MA", "InputChoice=Vol,MAType=Sim,Period=21", "MA","D","-1","all",,,,"T"),"")</f>
        <v>0.73149815891829395</v>
      </c>
      <c r="O19" s="9">
        <f>IFERROR(D19/RTD("cqg.rtd",,"StudyData","ATR("&amp;A19&amp;",MAType:=Sim,Period:=21)","Bar",, "Close", "D",,,,,,"T"),"")</f>
        <v>0.48328409267309086</v>
      </c>
      <c r="P19" s="10">
        <f xml:space="preserve"> RTD("cqg.rtd",,"StudyData", $A19, "MA", "InputChoice=Close,MAType=Sim,Period=21", "MA","D",,"all",,,,"T")</f>
        <v>154.07952380949999</v>
      </c>
      <c r="Q19" s="2">
        <f xml:space="preserve"> RTD("cqg.rtd",,"StudyData",$A19, "StdDev", "InputChoice=Close,Period1=21", "STDDEV","D",,"all",,,,"T")</f>
        <v>6.7134367582000003</v>
      </c>
      <c r="R19" s="2">
        <f t="shared" si="0"/>
        <v>-1.2928585048333914</v>
      </c>
    </row>
    <row r="20" spans="1:18" x14ac:dyDescent="0.3">
      <c r="A20" t="s">
        <v>97</v>
      </c>
      <c r="B20" t="str">
        <f>PROPER(RTD("cqg.rtd", ,"ContractData",A20, "LongDescription",, "T"))</f>
        <v>Berkshire Hathaway Inc. Clsb</v>
      </c>
      <c r="C20" s="2">
        <f>RTD("cqg.rtd", ,"ContractData",A20, "LastTrade",, "T")</f>
        <v>502.65000000000003</v>
      </c>
      <c r="D20" s="2">
        <f>RTD("cqg.rtd", ,"ContractData",A20, "NetLastTrade",, "T")</f>
        <v>2.1500000000000341</v>
      </c>
      <c r="E20" s="4">
        <f>IFERROR(RTD("cqg.rtd", ,"ContractData",A20, "PerCentNetLastTrade",, "T")/100,"")</f>
        <v>4.2957042957042953E-3</v>
      </c>
      <c r="F20" s="2">
        <f>RTD("cqg.rtd", ,"ContractData",A20, "Open",, "T")</f>
        <v>500.1</v>
      </c>
      <c r="G20" s="2">
        <f>RTD("cqg.rtd", ,"ContractData",A20, "High",, "T")</f>
        <v>503.62</v>
      </c>
      <c r="H20" s="2">
        <f>RTD("cqg.rtd", ,"ContractData",A20, "Low",, "T")</f>
        <v>499.01</v>
      </c>
      <c r="I20" s="4">
        <f>IFERROR(RTD("cqg.rtd",,"StudyData",A20, "PCB","BaseType=Index,Index=1", "Close", "W","0","all",,,,"T")/100,"")</f>
        <v>-5.5986389174645552E-3</v>
      </c>
      <c r="J20" s="4">
        <f>IFERROR(RTD("cqg.rtd",,"StudyData",A20, "PCB","BaseType=Index,Index=1", "Close", "M","0","all",,,,"T")/100,"")</f>
        <v>9.4386986645246425E-3</v>
      </c>
      <c r="K20" s="4">
        <f>IFERROR(RTD("cqg.rtd",,"StudyData",A20, "PCB","BaseType=Index,Index=1", "Close", "Q","0","all",,,,"T")/100,"")</f>
        <v>9.4386986645246425E-3</v>
      </c>
      <c r="L20" s="4">
        <f>IFERROR(RTD("cqg.rtd",,"StudyData",A20, "PCB","BaseType=Index,Index=1", "Close", "A","0","all",,,,"T")/100,"")</f>
        <v>0</v>
      </c>
      <c r="M20" s="6">
        <f>RTD("cqg.rtd", ,"ContractData",A20, "T_CVol",, "T")</f>
        <v>4193461.4184869998</v>
      </c>
      <c r="N20" s="8">
        <f xml:space="preserve"> IFERROR(M20/RTD("cqg.rtd",,"StudyData", $A20, "MA", "InputChoice=Vol,MAType=Sim,Period=21", "MA","D","-1","all",,,,"T"),"")</f>
        <v>0.91284387426273683</v>
      </c>
      <c r="O20" s="9">
        <f>IFERROR(D20/RTD("cqg.rtd",,"StudyData","ATR("&amp;A20&amp;",MAType:=Sim,Period:=21)","Bar",, "Close", "D",,,,,,"T"),"")</f>
        <v>0.37078098053525704</v>
      </c>
      <c r="P20" s="10">
        <f xml:space="preserve"> RTD("cqg.rtd",,"StudyData", $A20, "MA", "InputChoice=Close,MAType=Sim,Period=21", "MA","D",,"all",,,,"T")</f>
        <v>506.87761904759998</v>
      </c>
      <c r="Q20" s="2">
        <f xml:space="preserve"> RTD("cqg.rtd",,"StudyData",$A20, "StdDev", "InputChoice=Close,Period1=21", "STDDEV","D",,"all",,,,"T")</f>
        <v>5.2207369529000003</v>
      </c>
      <c r="R20" s="2">
        <f t="shared" si="0"/>
        <v>-0.80977438352866993</v>
      </c>
    </row>
    <row r="21" spans="1:18" x14ac:dyDescent="0.3">
      <c r="A21" t="s">
        <v>98</v>
      </c>
      <c r="B21" t="str">
        <f>PROPER(RTD("cqg.rtd", ,"ContractData",A21, "LongDescription",, "T"))</f>
        <v>Citigroup Inc</v>
      </c>
      <c r="C21" s="2">
        <f>RTD("cqg.rtd", ,"ContractData",A21, "LastTrade",, "T")</f>
        <v>128.5</v>
      </c>
      <c r="D21" s="2">
        <f>RTD("cqg.rtd", ,"ContractData",A21, "NetLastTrade",, "T")</f>
        <v>1.5</v>
      </c>
      <c r="E21" s="4">
        <f>IFERROR(RTD("cqg.rtd", ,"ContractData",A21, "PerCentNetLastTrade",, "T")/100,"")</f>
        <v>1.1811023622047244E-2</v>
      </c>
      <c r="F21" s="2">
        <f>RTD("cqg.rtd", ,"ContractData",A21, "Open",, "T")</f>
        <v>128.35</v>
      </c>
      <c r="G21" s="2">
        <f>RTD("cqg.rtd", ,"ContractData",A21, "High",, "T")</f>
        <v>128.72</v>
      </c>
      <c r="H21" s="2">
        <f>RTD("cqg.rtd", ,"ContractData",A21, "Low",, "T")</f>
        <v>126.81</v>
      </c>
      <c r="I21" s="4">
        <f>IFERROR(RTD("cqg.rtd",,"StudyData",A21, "PCB","BaseType=Index,Index=1", "Close", "W","0","all",,,,"T")/100,"")</f>
        <v>-4.3044384867441172E-2</v>
      </c>
      <c r="J21" s="4">
        <f>IFERROR(RTD("cqg.rtd",,"StudyData",A21, "PCB","BaseType=Index,Index=1", "Close", "M","0","all",,,,"T")/100,"")</f>
        <v>-7.5687364843990568E-3</v>
      </c>
      <c r="K21" s="4">
        <f>IFERROR(RTD("cqg.rtd",,"StudyData",A21, "PCB","BaseType=Index,Index=1", "Close", "Q","0","all",,,,"T")/100,"")</f>
        <v>-7.5687364843990568E-3</v>
      </c>
      <c r="L21" s="4">
        <f>IFERROR(RTD("cqg.rtd",,"StudyData",A21, "PCB","BaseType=Index,Index=1", "Close", "A","0","all",,,,"T")/100,"")</f>
        <v>0.10120832976261893</v>
      </c>
      <c r="M21" s="6">
        <f>RTD("cqg.rtd", ,"ContractData",A21, "T_CVol",, "T")</f>
        <v>7612461.8948280001</v>
      </c>
      <c r="N21" s="8">
        <f xml:space="preserve"> IFERROR(M21/RTD("cqg.rtd",,"StudyData", $A21, "MA", "InputChoice=Vol,MAType=Sim,Period=21", "MA","D","-1","all",,,,"T"),"")</f>
        <v>0.76699392509193287</v>
      </c>
      <c r="O21" s="9">
        <f>IFERROR(D21/RTD("cqg.rtd",,"StudyData","ATR("&amp;A21&amp;",MAType:=Sim,Period:=21)","Bar",, "Close", "D",,,,,,"T"),"")</f>
        <v>0.42005600746206084</v>
      </c>
      <c r="P21" s="10">
        <f xml:space="preserve"> RTD("cqg.rtd",,"StudyData", $A21, "MA", "InputChoice=Close,MAType=Sim,Period=21", "MA","D",,"all",,,,"T")</f>
        <v>133.82904761899999</v>
      </c>
      <c r="Q21" s="2">
        <f xml:space="preserve"> RTD("cqg.rtd",,"StudyData",$A21, "StdDev", "InputChoice=Close,Period1=21", "STDDEV","D",,"all",,,,"T")</f>
        <v>3.3918261758999999</v>
      </c>
      <c r="R21" s="2">
        <f t="shared" si="0"/>
        <v>-1.5711440806915655</v>
      </c>
    </row>
    <row r="22" spans="1:18" x14ac:dyDescent="0.3">
      <c r="A22" t="s">
        <v>99</v>
      </c>
      <c r="B22" t="str">
        <f>PROPER(RTD("cqg.rtd", ,"ContractData",A22, "LongDescription",, "T"))</f>
        <v>Caterpillar Inc</v>
      </c>
      <c r="C22" s="2">
        <f>RTD("cqg.rtd", ,"ContractData",A22, "LastTrade",, "T")</f>
        <v>845.42000000000007</v>
      </c>
      <c r="D22" s="2">
        <f>RTD("cqg.rtd", ,"ContractData",A22, "NetLastTrade",, "T")</f>
        <v>19.07000000000005</v>
      </c>
      <c r="E22" s="4">
        <f>IFERROR(RTD("cqg.rtd", ,"ContractData",A22, "PerCentNetLastTrade",, "T")/100,"")</f>
        <v>2.3077388515762087E-2</v>
      </c>
      <c r="F22" s="2">
        <f>RTD("cqg.rtd", ,"ContractData",A22, "Open",, "T")</f>
        <v>840.80000000000007</v>
      </c>
      <c r="G22" s="2">
        <f>RTD("cqg.rtd", ,"ContractData",A22, "High",, "T")</f>
        <v>858.87</v>
      </c>
      <c r="H22" s="2">
        <f>RTD("cqg.rtd", ,"ContractData",A22, "Low",, "T")</f>
        <v>836.46</v>
      </c>
      <c r="I22" s="4">
        <f>IFERROR(RTD("cqg.rtd",,"StudyData",A22, "PCB","BaseType=Index,Index=1", "Close", "W","0","all",,,,"T")/100,"")</f>
        <v>2.9017259426957855E-2</v>
      </c>
      <c r="J22" s="4">
        <f>IFERROR(RTD("cqg.rtd",,"StudyData",A22, "PCB","BaseType=Index,Index=1", "Close", "M","0","all",,,,"T")/100,"")</f>
        <v>4.2711429593359697E-2</v>
      </c>
      <c r="K22" s="4">
        <f>IFERROR(RTD("cqg.rtd",,"StudyData",A22, "PCB","BaseType=Index,Index=1", "Close", "Q","0","all",,,,"T")/100,"")</f>
        <v>4.2711429593359697E-2</v>
      </c>
      <c r="L22" s="4">
        <f>IFERROR(RTD("cqg.rtd",,"StudyData",A22, "PCB","BaseType=Index,Index=1", "Close", "A","0","all",,,,"T")/100,"")</f>
        <v>0.47576238937280718</v>
      </c>
      <c r="M22" s="6">
        <f>RTD("cqg.rtd", ,"ContractData",A22, "T_CVol",, "T")</f>
        <v>2387281.407009</v>
      </c>
      <c r="N22" s="8">
        <f xml:space="preserve"> IFERROR(M22/RTD("cqg.rtd",,"StudyData", $A22, "MA", "InputChoice=Vol,MAType=Sim,Period=21", "MA","D","-1","all",,,,"T"),"")</f>
        <v>1.0217878336454187</v>
      </c>
      <c r="O22" s="9">
        <f>IFERROR(D22/RTD("cqg.rtd",,"StudyData","ATR("&amp;A22&amp;",MAType:=Sim,Period:=21)","Bar",, "Close", "D",,,,,,"T"),"")</f>
        <v>0.89133966925435237</v>
      </c>
      <c r="P22" s="10">
        <f xml:space="preserve"> RTD("cqg.rtd",,"StudyData", $A22, "MA", "InputChoice=Close,MAType=Sim,Period=21", "MA","D",,"all",,,,"T")</f>
        <v>810.76285714289997</v>
      </c>
      <c r="Q22" s="2">
        <f xml:space="preserve"> RTD("cqg.rtd",,"StudyData",$A22, "StdDev", "InputChoice=Close,Period1=21", "STDDEV","D",,"all",,,,"T")</f>
        <v>15.0285294224</v>
      </c>
      <c r="R22" s="2">
        <f t="shared" si="0"/>
        <v>2.3060900959107604</v>
      </c>
    </row>
    <row r="23" spans="1:18" x14ac:dyDescent="0.3">
      <c r="A23" t="s">
        <v>100</v>
      </c>
      <c r="B23" t="str">
        <f>PROPER(RTD("cqg.rtd", ,"ContractData",A23, "LongDescription",, "T"))</f>
        <v>Colgate-Palmolive Co</v>
      </c>
      <c r="C23" s="2">
        <f>RTD("cqg.rtd", ,"ContractData",A23, "LastTrade",, "T")</f>
        <v>84.26</v>
      </c>
      <c r="D23" s="2">
        <f>RTD("cqg.rtd", ,"ContractData",A23, "NetLastTrade",, "T")</f>
        <v>-0.26999999999999602</v>
      </c>
      <c r="E23" s="4">
        <f>IFERROR(RTD("cqg.rtd", ,"ContractData",A23, "PerCentNetLastTrade",, "T")/100,"")</f>
        <v>-3.1941322607358337E-3</v>
      </c>
      <c r="F23" s="2">
        <f>RTD("cqg.rtd", ,"ContractData",A23, "Open",, "T")</f>
        <v>84.59</v>
      </c>
      <c r="G23" s="2">
        <f>RTD("cqg.rtd", ,"ContractData",A23, "High",, "T")</f>
        <v>84.820000000000007</v>
      </c>
      <c r="H23" s="2">
        <f>RTD("cqg.rtd", ,"ContractData",A23, "Low",, "T")</f>
        <v>83.99</v>
      </c>
      <c r="I23" s="4">
        <f>IFERROR(RTD("cqg.rtd",,"StudyData",A23, "PCB","BaseType=Index,Index=1", "Close", "W","0","all",,,,"T")/100,"")</f>
        <v>-2.0915640250987647E-2</v>
      </c>
      <c r="J23" s="4">
        <f>IFERROR(RTD("cqg.rtd",,"StudyData",A23, "PCB","BaseType=Index,Index=1", "Close", "M","0","all",,,,"T")/100,"")</f>
        <v>-1.2423816221284601E-2</v>
      </c>
      <c r="K23" s="4">
        <f>IFERROR(RTD("cqg.rtd",,"StudyData",A23, "PCB","BaseType=Index,Index=1", "Close", "Q","0","all",,,,"T")/100,"")</f>
        <v>-1.2423816221284601E-2</v>
      </c>
      <c r="L23" s="4">
        <f>IFERROR(RTD("cqg.rtd",,"StudyData",A23, "PCB","BaseType=Index,Index=1", "Close", "A","0","all",,,,"T")/100,"")</f>
        <v>6.6312325993419505E-2</v>
      </c>
      <c r="M23" s="6">
        <f>RTD("cqg.rtd", ,"ContractData",A23, "T_CVol",, "T")</f>
        <v>6610720.5244300002</v>
      </c>
      <c r="N23" s="8">
        <f xml:space="preserve"> IFERROR(M23/RTD("cqg.rtd",,"StudyData", $A23, "MA", "InputChoice=Vol,MAType=Sim,Period=21", "MA","D","-1","all",,,,"T"),"")</f>
        <v>1.2340145299689336</v>
      </c>
      <c r="O23" s="9">
        <f>IFERROR(D23/RTD("cqg.rtd",,"StudyData","ATR("&amp;A23&amp;",MAType:=Sim,Period:=21)","Bar",, "Close", "D",,,,,,"T"),"")</f>
        <v>-0.18571896495371965</v>
      </c>
      <c r="P23" s="10">
        <f xml:space="preserve"> RTD("cqg.rtd",,"StudyData", $A23, "MA", "InputChoice=Close,MAType=Sim,Period=21", "MA","D",,"all",,,,"T")</f>
        <v>86.896190476200005</v>
      </c>
      <c r="Q23" s="2">
        <f xml:space="preserve"> RTD("cqg.rtd",,"StudyData",$A23, "StdDev", "InputChoice=Close,Period1=21", "STDDEV","D",,"all",,,,"T")</f>
        <v>1.3845042991000001</v>
      </c>
      <c r="R23" s="2">
        <f t="shared" si="0"/>
        <v>-1.9040681043126126</v>
      </c>
    </row>
    <row r="24" spans="1:18" x14ac:dyDescent="0.3">
      <c r="A24" t="s">
        <v>12</v>
      </c>
      <c r="B24" t="str">
        <f>PROPER(RTD("cqg.rtd", ,"ContractData",A24, "LongDescription",, "T"))</f>
        <v>Comcast Corp A</v>
      </c>
      <c r="C24" s="2">
        <f>RTD("cqg.rtd", ,"ContractData",A24, "LastTrade",, "T")</f>
        <v>21.57</v>
      </c>
      <c r="D24" s="2">
        <f>RTD("cqg.rtd", ,"ContractData",A24, "NetLastTrade",, "T")</f>
        <v>-0.12999999999999901</v>
      </c>
      <c r="E24" s="4">
        <f>IFERROR(RTD("cqg.rtd", ,"ContractData",A24, "PerCentNetLastTrade",, "T")/100,"")</f>
        <v>-5.9907834101382484E-3</v>
      </c>
      <c r="F24" s="2">
        <f>RTD("cqg.rtd", ,"ContractData",A24, "Open",, "T")</f>
        <v>21.92</v>
      </c>
      <c r="G24" s="2">
        <f>RTD("cqg.rtd", ,"ContractData",A24, "High",, "T")</f>
        <v>21.92</v>
      </c>
      <c r="H24" s="2">
        <f>RTD("cqg.rtd", ,"ContractData",A24, "Low",, "T")</f>
        <v>21.39</v>
      </c>
      <c r="I24" s="4">
        <f>IFERROR(RTD("cqg.rtd",,"StudyData",A24, "PCB","BaseType=Index,Index=1", "Close", "W","0","all",,,,"T")/100,"")</f>
        <v>-1.5518028297581008E-2</v>
      </c>
      <c r="J24" s="4">
        <f>IFERROR(RTD("cqg.rtd",,"StudyData",A24, "PCB","BaseType=Index,Index=1", "Close", "M","0","all",,,,"T")/100,"")</f>
        <v>-8.7316176470588827E-3</v>
      </c>
      <c r="K24" s="4">
        <f>IFERROR(RTD("cqg.rtd",,"StudyData",A24, "PCB","BaseType=Index,Index=1", "Close", "Q","0","all",,,,"T")/100,"")</f>
        <v>-8.7316176470588827E-3</v>
      </c>
      <c r="L24" s="4">
        <f>IFERROR(RTD("cqg.rtd",,"StudyData",A24, "PCB","BaseType=Index,Index=1", "Close", "A","0","all",,,,"T")/100,"")</f>
        <v>-0.2783539645366343</v>
      </c>
      <c r="M24" s="6">
        <f>RTD("cqg.rtd", ,"ContractData",A24, "T_CVol",, "T")</f>
        <v>21044204.357935</v>
      </c>
      <c r="N24" s="8">
        <f xml:space="preserve"> IFERROR(M24/RTD("cqg.rtd",,"StudyData", $A24, "MA", "InputChoice=Vol,MAType=Sim,Period=21", "MA","D","-1","all",,,,"T"),"")</f>
        <v>0.66652161243482333</v>
      </c>
      <c r="O24" s="9">
        <f>IFERROR(D24/RTD("cqg.rtd",,"StudyData","ATR("&amp;A24&amp;",MAType:=Sim,Period:=21)","Bar",, "Close", "D",,,,,,"T"),"")</f>
        <v>-0.1893203883403228</v>
      </c>
      <c r="P24" s="10">
        <f xml:space="preserve"> RTD("cqg.rtd",,"StudyData", $A24, "MA", "InputChoice=Close,MAType=Sim,Period=21", "MA","D",,"all",,,,"T")</f>
        <v>23.498571428599998</v>
      </c>
      <c r="Q24" s="2">
        <f xml:space="preserve"> RTD("cqg.rtd",,"StudyData",$A24, "StdDev", "InputChoice=Close,Period1=21", "STDDEV","D",,"all",,,,"T")</f>
        <v>1.7014455638999999</v>
      </c>
      <c r="R24" s="2">
        <f t="shared" si="0"/>
        <v>-1.1334899390958988</v>
      </c>
    </row>
    <row r="25" spans="1:18" x14ac:dyDescent="0.3">
      <c r="A25" t="s">
        <v>101</v>
      </c>
      <c r="B25" t="str">
        <f>PROPER(RTD("cqg.rtd", ,"ContractData",A25, "LongDescription",, "T"))</f>
        <v>Capital One Financl Corp</v>
      </c>
      <c r="C25" s="2">
        <f>RTD("cqg.rtd", ,"ContractData",A25, "LastTrade",, "T")</f>
        <v>194.72</v>
      </c>
      <c r="D25" s="2">
        <f>RTD("cqg.rtd", ,"ContractData",A25, "NetLastTrade",, "T")</f>
        <v>0.23999999999998067</v>
      </c>
      <c r="E25" s="4">
        <f>IFERROR(RTD("cqg.rtd", ,"ContractData",A25, "PerCentNetLastTrade",, "T")/100,"")</f>
        <v>1.2340600575894694E-3</v>
      </c>
      <c r="F25" s="2">
        <f>RTD("cqg.rtd", ,"ContractData",A25, "Open",, "T")</f>
        <v>196.24</v>
      </c>
      <c r="G25" s="2">
        <f>RTD("cqg.rtd", ,"ContractData",A25, "High",, "T")</f>
        <v>197.04</v>
      </c>
      <c r="H25" s="2">
        <f>RTD("cqg.rtd", ,"ContractData",A25, "Low",, "T")</f>
        <v>192.93</v>
      </c>
      <c r="I25" s="4">
        <f>IFERROR(RTD("cqg.rtd",,"StudyData",A25, "PCB","BaseType=Index,Index=1", "Close", "W","0","all",,,,"T")/100,"")</f>
        <v>-2.7372627372627464E-2</v>
      </c>
      <c r="J25" s="4">
        <f>IFERROR(RTD("cqg.rtd",,"StudyData",A25, "PCB","BaseType=Index,Index=1", "Close", "M","0","all",,,,"T")/100,"")</f>
        <v>8.5461231677630162E-3</v>
      </c>
      <c r="K25" s="4">
        <f>IFERROR(RTD("cqg.rtd",,"StudyData",A25, "PCB","BaseType=Index,Index=1", "Close", "Q","0","all",,,,"T")/100,"")</f>
        <v>8.5461231677630162E-3</v>
      </c>
      <c r="L25" s="4">
        <f>IFERROR(RTD("cqg.rtd",,"StudyData",A25, "PCB","BaseType=Index,Index=1", "Close", "A","0","all",,,,"T")/100,"")</f>
        <v>-0.19656709027892397</v>
      </c>
      <c r="M25" s="6">
        <f>RTD("cqg.rtd", ,"ContractData",A25, "T_CVol",, "T")</f>
        <v>4296786.4962050002</v>
      </c>
      <c r="N25" s="8">
        <f xml:space="preserve"> IFERROR(M25/RTD("cqg.rtd",,"StudyData", $A25, "MA", "InputChoice=Vol,MAType=Sim,Period=21", "MA","D","-1","all",,,,"T"),"")</f>
        <v>1.2041738328687961</v>
      </c>
      <c r="O25" s="9">
        <f>IFERROR(D25/RTD("cqg.rtd",,"StudyData","ATR("&amp;A25&amp;",MAType:=Sim,Period:=21)","Bar",, "Close", "D",,,,,,"T"),"")</f>
        <v>5.2461746642631674E-2</v>
      </c>
      <c r="P25" s="10">
        <f xml:space="preserve"> RTD("cqg.rtd",,"StudyData", $A25, "MA", "InputChoice=Close,MAType=Sim,Period=21", "MA","D",,"all",,,,"T")</f>
        <v>203.5757142857</v>
      </c>
      <c r="Q25" s="2">
        <f xml:space="preserve"> RTD("cqg.rtd",,"StudyData",$A25, "StdDev", "InputChoice=Close,Period1=21", "STDDEV","D",,"all",,,,"T")</f>
        <v>7.7541027980999999</v>
      </c>
      <c r="R25" s="2">
        <f t="shared" si="0"/>
        <v>-1.1420682077970301</v>
      </c>
    </row>
    <row r="26" spans="1:18" x14ac:dyDescent="0.3">
      <c r="A26" t="s">
        <v>102</v>
      </c>
      <c r="B26" t="str">
        <f>PROPER(RTD("cqg.rtd", ,"ContractData",A26, "LongDescription",, "T"))</f>
        <v>Conocophillips</v>
      </c>
      <c r="C26" s="2">
        <f>RTD("cqg.rtd", ,"ContractData",A26, "LastTrade",, "T")</f>
        <v>126.75</v>
      </c>
      <c r="D26" s="2">
        <f>RTD("cqg.rtd", ,"ContractData",A26, "NetLastTrade",, "T")</f>
        <v>-0.31000000000000227</v>
      </c>
      <c r="E26" s="4">
        <f>IFERROR(RTD("cqg.rtd", ,"ContractData",A26, "PerCentNetLastTrade",, "T")/100,"")</f>
        <v>-2.4397922241460725E-3</v>
      </c>
      <c r="F26" s="2">
        <f>RTD("cqg.rtd", ,"ContractData",A26, "Open",, "T")</f>
        <v>125.01</v>
      </c>
      <c r="G26" s="2">
        <f>RTD("cqg.rtd", ,"ContractData",A26, "High",, "T")</f>
        <v>127.13000000000001</v>
      </c>
      <c r="H26" s="2">
        <f>RTD("cqg.rtd", ,"ContractData",A26, "Low",, "T")</f>
        <v>125.01</v>
      </c>
      <c r="I26" s="4">
        <f>IFERROR(RTD("cqg.rtd",,"StudyData",A26, "PCB","BaseType=Index,Index=1", "Close", "W","0","all",,,,"T")/100,"")</f>
        <v>-4.3205027494108185E-3</v>
      </c>
      <c r="J26" s="4">
        <f>IFERROR(RTD("cqg.rtd",,"StudyData",A26, "PCB","BaseType=Index,Index=1", "Close", "M","0","all",,,,"T")/100,"")</f>
        <v>1.2784658409908065E-2</v>
      </c>
      <c r="K26" s="4">
        <f>IFERROR(RTD("cqg.rtd",,"StudyData",A26, "PCB","BaseType=Index,Index=1", "Close", "Q","0","all",,,,"T")/100,"")</f>
        <v>1.2784658409908065E-2</v>
      </c>
      <c r="L26" s="4">
        <f>IFERROR(RTD("cqg.rtd",,"StudyData",A26, "PCB","BaseType=Index,Index=1", "Close", "A","0","all",,,,"T")/100,"")</f>
        <v>0.35402200619591923</v>
      </c>
      <c r="M26" s="6">
        <f>RTD("cqg.rtd", ,"ContractData",A26, "T_CVol",, "T")</f>
        <v>5245295.0298920004</v>
      </c>
      <c r="N26" s="8">
        <f xml:space="preserve"> IFERROR(M26/RTD("cqg.rtd",,"StudyData", $A26, "MA", "InputChoice=Vol,MAType=Sim,Period=21", "MA","D","-1","all",,,,"T"),"")</f>
        <v>0.76814012009607424</v>
      </c>
      <c r="O26" s="9">
        <f>IFERROR(D26/RTD("cqg.rtd",,"StudyData","ATR("&amp;A26&amp;",MAType:=Sim,Period:=21)","Bar",, "Close", "D",,,,,,"T"),"")</f>
        <v>-9.2880582109248114E-2</v>
      </c>
      <c r="P26" s="10">
        <f xml:space="preserve"> RTD("cqg.rtd",,"StudyData", $A26, "MA", "InputChoice=Close,MAType=Sim,Period=21", "MA","D",,"all",,,,"T")</f>
        <v>131.39809523810001</v>
      </c>
      <c r="Q26" s="2">
        <f xml:space="preserve"> RTD("cqg.rtd",,"StudyData",$A26, "StdDev", "InputChoice=Close,Period1=21", "STDDEV","D",,"all",,,,"T")</f>
        <v>4.8346454235999996</v>
      </c>
      <c r="R26" s="2">
        <f t="shared" si="0"/>
        <v>-0.96141388475163969</v>
      </c>
    </row>
    <row r="27" spans="1:18" x14ac:dyDescent="0.3">
      <c r="A27" t="s">
        <v>13</v>
      </c>
      <c r="B27" t="str">
        <f>PROPER(RTD("cqg.rtd", ,"ContractData",A27, "LongDescription",, "T"))</f>
        <v>Costco Wholesale</v>
      </c>
      <c r="C27" s="2">
        <f>RTD("cqg.rtd", ,"ContractData",A27, "LastTrade",, "T")</f>
        <v>920.65</v>
      </c>
      <c r="D27" s="2">
        <f>RTD("cqg.rtd", ,"ContractData",A27, "NetLastTrade",, "T")</f>
        <v>5.7099999999999227</v>
      </c>
      <c r="E27" s="4">
        <f>IFERROR(RTD("cqg.rtd", ,"ContractData",A27, "PerCentNetLastTrade",, "T")/100,"")</f>
        <v>6.2408463942990799E-3</v>
      </c>
      <c r="F27" s="2">
        <f>RTD("cqg.rtd", ,"ContractData",A27, "Open",, "T")</f>
        <v>921.18000000000006</v>
      </c>
      <c r="G27" s="2">
        <f>RTD("cqg.rtd", ,"ContractData",A27, "High",, "T")</f>
        <v>921.18000000000006</v>
      </c>
      <c r="H27" s="2">
        <f>RTD("cqg.rtd", ,"ContractData",A27, "Low",, "T")</f>
        <v>909.66</v>
      </c>
      <c r="I27" s="4">
        <f>IFERROR(RTD("cqg.rtd",,"StudyData",A27, "PCB","BaseType=Index,Index=1", "Close", "W","0","all",,,,"T")/100,"")</f>
        <v>-2.286618405652622E-3</v>
      </c>
      <c r="J27" s="4">
        <f>IFERROR(RTD("cqg.rtd",,"StudyData",A27, "PCB","BaseType=Index,Index=1", "Close", "M","0","all",,,,"T")/100,"")</f>
        <v>1.132543884702413E-2</v>
      </c>
      <c r="K27" s="4">
        <f>IFERROR(RTD("cqg.rtd",,"StudyData",A27, "PCB","BaseType=Index,Index=1", "Close", "Q","0","all",,,,"T")/100,"")</f>
        <v>1.132543884702413E-2</v>
      </c>
      <c r="L27" s="4">
        <f>IFERROR(RTD("cqg.rtd",,"StudyData",A27, "PCB","BaseType=Index,Index=1", "Close", "A","0","all",,,,"T")/100,"")</f>
        <v>6.7618340793654405E-2</v>
      </c>
      <c r="M27" s="6">
        <f>RTD("cqg.rtd", ,"ContractData",A27, "T_CVol",, "T")</f>
        <v>2025566.1214759999</v>
      </c>
      <c r="N27" s="8">
        <f xml:space="preserve"> IFERROR(M27/RTD("cqg.rtd",,"StudyData", $A27, "MA", "InputChoice=Vol,MAType=Sim,Period=21", "MA","D","-1","all",,,,"T"),"")</f>
        <v>0.84388445767416354</v>
      </c>
      <c r="O27" s="9">
        <f>IFERROR(D27/RTD("cqg.rtd",,"StudyData","ATR("&amp;A27&amp;",MAType:=Sim,Period:=21)","Bar",, "Close", "D",,,,,,"T"),"")</f>
        <v>0.40118438221297903</v>
      </c>
      <c r="P27" s="10">
        <f xml:space="preserve"> RTD("cqg.rtd",,"StudyData", $A27, "MA", "InputChoice=Close,MAType=Sim,Period=21", "MA","D",,"all",,,,"T")</f>
        <v>908.5519047619</v>
      </c>
      <c r="Q27" s="2">
        <f xml:space="preserve"> RTD("cqg.rtd",,"StudyData",$A27, "StdDev", "InputChoice=Close,Period1=21", "STDDEV","D",,"all",,,,"T")</f>
        <v>10.680468876400001</v>
      </c>
      <c r="R27" s="2">
        <f t="shared" si="0"/>
        <v>1.1327307235389652</v>
      </c>
    </row>
    <row r="28" spans="1:18" x14ac:dyDescent="0.3">
      <c r="A28" t="s">
        <v>103</v>
      </c>
      <c r="B28" t="str">
        <f>PROPER(RTD("cqg.rtd", ,"ContractData",A28, "LongDescription",, "T"))</f>
        <v>Salesforce, Inc.</v>
      </c>
      <c r="C28" s="2">
        <f>RTD("cqg.rtd", ,"ContractData",A28, "LastTrade",, "T")</f>
        <v>234.69</v>
      </c>
      <c r="D28" s="2">
        <f>RTD("cqg.rtd", ,"ContractData",A28, "NetLastTrade",, "T")</f>
        <v>-2</v>
      </c>
      <c r="E28" s="4">
        <f>IFERROR(RTD("cqg.rtd", ,"ContractData",A28, "PerCentNetLastTrade",, "T")/100,"")</f>
        <v>-8.4498711394651229E-3</v>
      </c>
      <c r="F28" s="2">
        <f>RTD("cqg.rtd", ,"ContractData",A28, "Open",, "T")</f>
        <v>238.11</v>
      </c>
      <c r="G28" s="2">
        <f>RTD("cqg.rtd", ,"ContractData",A28, "High",, "T")</f>
        <v>239</v>
      </c>
      <c r="H28" s="2">
        <f>RTD("cqg.rtd", ,"ContractData",A28, "Low",, "T")</f>
        <v>233.17000000000002</v>
      </c>
      <c r="I28" s="4">
        <f>IFERROR(RTD("cqg.rtd",,"StudyData",A28, "PCB","BaseType=Index,Index=1", "Close", "W","0","all",,,,"T")/100,"")</f>
        <v>2.8630031621228419E-3</v>
      </c>
      <c r="J28" s="4">
        <f>IFERROR(RTD("cqg.rtd",,"StudyData",A28, "PCB","BaseType=Index,Index=1", "Close", "M","0","all",,,,"T")/100,"")</f>
        <v>2.2302565666245607E-2</v>
      </c>
      <c r="K28" s="4">
        <f>IFERROR(RTD("cqg.rtd",,"StudyData",A28, "PCB","BaseType=Index,Index=1", "Close", "Q","0","all",,,,"T")/100,"")</f>
        <v>2.2302565666245607E-2</v>
      </c>
      <c r="L28" s="4">
        <f>IFERROR(RTD("cqg.rtd",,"StudyData",A28, "PCB","BaseType=Index,Index=1", "Close", "A","0","all",,,,"T")/100,"")</f>
        <v>-0.11407647880412225</v>
      </c>
      <c r="M28" s="6">
        <f>RTD("cqg.rtd", ,"ContractData",A28, "T_CVol",, "T")</f>
        <v>7905433.3308220003</v>
      </c>
      <c r="N28" s="8">
        <f xml:space="preserve"> IFERROR(M28/RTD("cqg.rtd",,"StudyData", $A28, "MA", "InputChoice=Vol,MAType=Sim,Period=21", "MA","D","-1","all",,,,"T"),"")</f>
        <v>0.62821608278165286</v>
      </c>
      <c r="O28" s="9">
        <f>IFERROR(D28/RTD("cqg.rtd",,"StudyData","ATR("&amp;A28&amp;",MAType:=Sim,Period:=21)","Bar",, "Close", "D",,,,,,"T"),"")</f>
        <v>-0.23177528834077465</v>
      </c>
      <c r="P28" s="10">
        <f xml:space="preserve"> RTD("cqg.rtd",,"StudyData", $A28, "MA", "InputChoice=Close,MAType=Sim,Period=21", "MA","D",,"all",,,,"T")</f>
        <v>242.24285714289999</v>
      </c>
      <c r="Q28" s="2">
        <f xml:space="preserve"> RTD("cqg.rtd",,"StudyData",$A28, "StdDev", "InputChoice=Close,Period1=21", "STDDEV","D",,"all",,,,"T")</f>
        <v>10.700671159600001</v>
      </c>
      <c r="R28" s="2">
        <f t="shared" si="0"/>
        <v>-0.70583022599699508</v>
      </c>
    </row>
    <row r="29" spans="1:18" x14ac:dyDescent="0.3">
      <c r="A29" t="s">
        <v>14</v>
      </c>
      <c r="B29" t="str">
        <f>PROPER(RTD("cqg.rtd", ,"ContractData",A29, "LongDescription",, "T"))</f>
        <v>Cisco Systems Inc.</v>
      </c>
      <c r="C29" s="2">
        <f>RTD("cqg.rtd", ,"ContractData",A29, "LastTrade",, "T")</f>
        <v>112.2</v>
      </c>
      <c r="D29" s="2">
        <f>RTD("cqg.rtd", ,"ContractData",A29, "NetLastTrade",, "T")</f>
        <v>3.4399999999999977</v>
      </c>
      <c r="E29" s="4">
        <f>IFERROR(RTD("cqg.rtd", ,"ContractData",A29, "PerCentNetLastTrade",, "T")/100,"")</f>
        <v>3.1629275468922399E-2</v>
      </c>
      <c r="F29" s="2">
        <f>RTD("cqg.rtd", ,"ContractData",A29, "Open",, "T")</f>
        <v>109.83</v>
      </c>
      <c r="G29" s="2">
        <f>RTD("cqg.rtd", ,"ContractData",A29, "High",, "T")</f>
        <v>112.23</v>
      </c>
      <c r="H29" s="2">
        <f>RTD("cqg.rtd", ,"ContractData",A29, "Low",, "T")</f>
        <v>109</v>
      </c>
      <c r="I29" s="4">
        <f>IFERROR(RTD("cqg.rtd",,"StudyData",A29, "PCB","BaseType=Index,Index=1", "Close", "W","0","all",,,,"T")/100,"")</f>
        <v>5.1546391752577324E-2</v>
      </c>
      <c r="J29" s="4">
        <f>IFERROR(RTD("cqg.rtd",,"StudyData",A29, "PCB","BaseType=Index,Index=1", "Close", "M","0","all",,,,"T")/100,"")</f>
        <v>4.2460280590913391E-2</v>
      </c>
      <c r="K29" s="4">
        <f>IFERROR(RTD("cqg.rtd",,"StudyData",A29, "PCB","BaseType=Index,Index=1", "Close", "Q","0","all",,,,"T")/100,"")</f>
        <v>4.2460280590913391E-2</v>
      </c>
      <c r="L29" s="4">
        <f>IFERROR(RTD("cqg.rtd",,"StudyData",A29, "PCB","BaseType=Index,Index=1", "Close", "A","0","all",,,,"T")/100,"")</f>
        <v>0.45657536024925355</v>
      </c>
      <c r="M29" s="6">
        <f>RTD("cqg.rtd", ,"ContractData",A29, "T_CVol",, "T")</f>
        <v>17498115.947268002</v>
      </c>
      <c r="N29" s="8">
        <f xml:space="preserve"> IFERROR(M29/RTD("cqg.rtd",,"StudyData", $A29, "MA", "InputChoice=Vol,MAType=Sim,Period=21", "MA","D","-1","all",,,,"T"),"")</f>
        <v>0.97817666466290643</v>
      </c>
      <c r="O29" s="9">
        <f>IFERROR(D29/RTD("cqg.rtd",,"StudyData","ATR("&amp;A29&amp;",MAType:=Sim,Period:=21)","Bar",, "Close", "D",,,,,,"T"),"")</f>
        <v>1.3507853402964547</v>
      </c>
      <c r="P29" s="10">
        <f xml:space="preserve"> RTD("cqg.rtd",,"StudyData", $A29, "MA", "InputChoice=Close,MAType=Sim,Period=21", "MA","D",,"all",,,,"T")</f>
        <v>108.75571428569999</v>
      </c>
      <c r="Q29" s="2">
        <f xml:space="preserve"> RTD("cqg.rtd",,"StudyData",$A29, "StdDev", "InputChoice=Close,Period1=21", "STDDEV","D",,"all",,,,"T")</f>
        <v>1.7886376072000001</v>
      </c>
      <c r="R29" s="2">
        <f t="shared" si="0"/>
        <v>1.9256475992874942</v>
      </c>
    </row>
    <row r="30" spans="1:18" x14ac:dyDescent="0.3">
      <c r="A30" t="s">
        <v>104</v>
      </c>
      <c r="B30" t="str">
        <f>PROPER(RTD("cqg.rtd", ,"ContractData",A30, "LongDescription",, "T"))</f>
        <v>Cvs Health Corporation</v>
      </c>
      <c r="C30" s="2">
        <f>RTD("cqg.rtd", ,"ContractData",A30, "LastTrade",, "T")</f>
        <v>86.460000000000008</v>
      </c>
      <c r="D30" s="2">
        <f>RTD("cqg.rtd", ,"ContractData",A30, "NetLastTrade",, "T")</f>
        <v>1.2600000000000051</v>
      </c>
      <c r="E30" s="4">
        <f>IFERROR(RTD("cqg.rtd", ,"ContractData",A30, "PerCentNetLastTrade",, "T")/100,"")</f>
        <v>1.4788732394366198E-2</v>
      </c>
      <c r="F30" s="2">
        <f>RTD("cqg.rtd", ,"ContractData",A30, "Open",, "T")</f>
        <v>85.25</v>
      </c>
      <c r="G30" s="2">
        <f>RTD("cqg.rtd", ,"ContractData",A30, "High",, "T")</f>
        <v>87.15</v>
      </c>
      <c r="H30" s="2">
        <f>RTD("cqg.rtd", ,"ContractData",A30, "Low",, "T")</f>
        <v>85.25</v>
      </c>
      <c r="I30" s="4">
        <f>IFERROR(RTD("cqg.rtd",,"StudyData",A30, "PCB","BaseType=Index,Index=1", "Close", "W","0","all",,,,"T")/100,"")</f>
        <v>-2.9956243688993463E-2</v>
      </c>
      <c r="J30" s="4">
        <f>IFERROR(RTD("cqg.rtd",,"StudyData",A30, "PCB","BaseType=Index,Index=1", "Close", "M","0","all",,,,"T")/100,"")</f>
        <v>8.9858793324776552E-3</v>
      </c>
      <c r="K30" s="4">
        <f>IFERROR(RTD("cqg.rtd",,"StudyData",A30, "PCB","BaseType=Index,Index=1", "Close", "Q","0","all",,,,"T")/100,"")</f>
        <v>8.9858793324776552E-3</v>
      </c>
      <c r="L30" s="4">
        <f>IFERROR(RTD("cqg.rtd",,"StudyData",A30, "PCB","BaseType=Index,Index=1", "Close", "A","0","all",,,,"T")/100,"")</f>
        <v>8.9465725806451707E-2</v>
      </c>
      <c r="M30" s="6">
        <f>RTD("cqg.rtd", ,"ContractData",A30, "T_CVol",, "T")</f>
        <v>10463757.543173</v>
      </c>
      <c r="N30" s="8">
        <f xml:space="preserve"> IFERROR(M30/RTD("cqg.rtd",,"StudyData", $A30, "MA", "InputChoice=Vol,MAType=Sim,Period=21", "MA","D","-1","all",,,,"T"),"")</f>
        <v>1.3857560939358406</v>
      </c>
      <c r="O30" s="9">
        <f>IFERROR(D30/RTD("cqg.rtd",,"StudyData","ATR("&amp;A30&amp;",MAType:=Sim,Period:=21)","Bar",, "Close", "D",,,,,,"T"),"")</f>
        <v>0.56178343947971343</v>
      </c>
      <c r="P30" s="10">
        <f xml:space="preserve"> RTD("cqg.rtd",,"StudyData", $A30, "MA", "InputChoice=Close,MAType=Sim,Period=21", "MA","D",,"all",,,,"T")</f>
        <v>90.630952381</v>
      </c>
      <c r="Q30" s="2">
        <f xml:space="preserve"> RTD("cqg.rtd",,"StudyData",$A30, "StdDev", "InputChoice=Close,Period1=21", "STDDEV","D",,"all",,,,"T")</f>
        <v>4.2733124263000004</v>
      </c>
      <c r="R30" s="2">
        <f t="shared" si="0"/>
        <v>-0.97604667408120316</v>
      </c>
    </row>
    <row r="31" spans="1:18" x14ac:dyDescent="0.3">
      <c r="A31" t="s">
        <v>105</v>
      </c>
      <c r="B31" t="str">
        <f>PROPER(RTD("cqg.rtd", ,"ContractData",A31, "LongDescription",, "T"))</f>
        <v>Chevron Corp</v>
      </c>
      <c r="C31" s="2">
        <f>RTD("cqg.rtd", ,"ContractData",A31, "LastTrade",, "T")</f>
        <v>206.69</v>
      </c>
      <c r="D31" s="2">
        <f>RTD("cqg.rtd", ,"ContractData",A31, "NetLastTrade",, "T")</f>
        <v>-0.40999999999999659</v>
      </c>
      <c r="E31" s="4">
        <f>IFERROR(RTD("cqg.rtd", ,"ContractData",A31, "PerCentNetLastTrade",, "T")/100,"")</f>
        <v>-1.9797199420569771E-3</v>
      </c>
      <c r="F31" s="2">
        <f>RTD("cqg.rtd", ,"ContractData",A31, "Open",, "T")</f>
        <v>204.8</v>
      </c>
      <c r="G31" s="2">
        <f>RTD("cqg.rtd", ,"ContractData",A31, "High",, "T")</f>
        <v>207.32</v>
      </c>
      <c r="H31" s="2">
        <f>RTD("cqg.rtd", ,"ContractData",A31, "Low",, "T")</f>
        <v>204.45000000000002</v>
      </c>
      <c r="I31" s="4">
        <f>IFERROR(RTD("cqg.rtd",,"StudyData",A31, "PCB","BaseType=Index,Index=1", "Close", "W","0","all",,,,"T")/100,"")</f>
        <v>1.0956224015651652E-2</v>
      </c>
      <c r="J31" s="4">
        <f>IFERROR(RTD("cqg.rtd",,"StudyData",A31, "PCB","BaseType=Index,Index=1", "Close", "M","0","all",,,,"T")/100,"")</f>
        <v>1.2144361196807158E-2</v>
      </c>
      <c r="K31" s="4">
        <f>IFERROR(RTD("cqg.rtd",,"StudyData",A31, "PCB","BaseType=Index,Index=1", "Close", "Q","0","all",,,,"T")/100,"")</f>
        <v>1.2144361196807158E-2</v>
      </c>
      <c r="L31" s="4">
        <f>IFERROR(RTD("cqg.rtd",,"StudyData",A31, "PCB","BaseType=Index,Index=1", "Close", "A","0","all",,,,"T")/100,"")</f>
        <v>0.35614460993373143</v>
      </c>
      <c r="M31" s="6">
        <f>RTD("cqg.rtd", ,"ContractData",A31, "T_CVol",, "T")</f>
        <v>6672516.5988050001</v>
      </c>
      <c r="N31" s="8">
        <f xml:space="preserve"> IFERROR(M31/RTD("cqg.rtd",,"StudyData", $A31, "MA", "InputChoice=Vol,MAType=Sim,Period=21", "MA","D","-1","all",,,,"T"),"")</f>
        <v>0.68631517080016957</v>
      </c>
      <c r="O31" s="9">
        <f>IFERROR(D31/RTD("cqg.rtd",,"StudyData","ATR("&amp;A31&amp;",MAType:=Sim,Period:=21)","Bar",, "Close", "D",,,,,,"T"),"")</f>
        <v>-9.4886488868250407E-2</v>
      </c>
      <c r="P31" s="10">
        <f xml:space="preserve"> RTD("cqg.rtd",,"StudyData", $A31, "MA", "InputChoice=Close,MAType=Sim,Period=21", "MA","D",,"all",,,,"T")</f>
        <v>208.73095238100001</v>
      </c>
      <c r="Q31" s="2">
        <f xml:space="preserve"> RTD("cqg.rtd",,"StudyData",$A31, "StdDev", "InputChoice=Close,Period1=21", "STDDEV","D",,"all",,,,"T")</f>
        <v>4.0468187444000003</v>
      </c>
      <c r="R31" s="2">
        <f t="shared" si="0"/>
        <v>-0.50433501224246502</v>
      </c>
    </row>
    <row r="32" spans="1:18" x14ac:dyDescent="0.3">
      <c r="A32" t="s">
        <v>106</v>
      </c>
      <c r="B32" t="str">
        <f>PROPER(RTD("cqg.rtd", ,"ContractData",A32, "LongDescription",, "T"))</f>
        <v>Deere &amp; Company</v>
      </c>
      <c r="C32" s="2">
        <f>RTD("cqg.rtd", ,"ContractData",A32, "LastTrade",, "T")</f>
        <v>687</v>
      </c>
      <c r="D32" s="2">
        <f>RTD("cqg.rtd", ,"ContractData",A32, "NetLastTrade",, "T")</f>
        <v>19.740000000000009</v>
      </c>
      <c r="E32" s="4">
        <f>IFERROR(RTD("cqg.rtd", ,"ContractData",A32, "PerCentNetLastTrade",, "T")/100,"")</f>
        <v>2.9583670533225429E-2</v>
      </c>
      <c r="F32" s="2">
        <f>RTD("cqg.rtd", ,"ContractData",A32, "Open",, "T")</f>
        <v>671.45</v>
      </c>
      <c r="G32" s="2">
        <f>RTD("cqg.rtd", ,"ContractData",A32, "High",, "T")</f>
        <v>689.69</v>
      </c>
      <c r="H32" s="2">
        <f>RTD("cqg.rtd", ,"ContractData",A32, "Low",, "T")</f>
        <v>668.61</v>
      </c>
      <c r="I32" s="4">
        <f>IFERROR(RTD("cqg.rtd",,"StudyData",A32, "PCB","BaseType=Index,Index=1", "Close", "W","0","all",,,,"T")/100,"")</f>
        <v>-5.0111519856328194E-3</v>
      </c>
      <c r="J32" s="4">
        <f>IFERROR(RTD("cqg.rtd",,"StudyData",A32, "PCB","BaseType=Index,Index=1", "Close", "M","0","all",,,,"T")/100,"")</f>
        <v>2.3006477551931991E-2</v>
      </c>
      <c r="K32" s="4">
        <f>IFERROR(RTD("cqg.rtd",,"StudyData",A32, "PCB","BaseType=Index,Index=1", "Close", "Q","0","all",,,,"T")/100,"")</f>
        <v>2.3006477551931991E-2</v>
      </c>
      <c r="L32" s="4">
        <f>IFERROR(RTD("cqg.rtd",,"StudyData",A32, "PCB","BaseType=Index,Index=1", "Close", "A","0","all",,,,"T")/100,"")</f>
        <v>0.47561054191636065</v>
      </c>
      <c r="M32" s="6">
        <f>RTD("cqg.rtd", ,"ContractData",A32, "T_CVol",, "T")</f>
        <v>1071534.002593</v>
      </c>
      <c r="N32" s="8">
        <f xml:space="preserve"> IFERROR(M32/RTD("cqg.rtd",,"StudyData", $A32, "MA", "InputChoice=Vol,MAType=Sim,Period=21", "MA","D","-1","all",,,,"T"),"")</f>
        <v>0.80360508308029732</v>
      </c>
      <c r="O32" s="9">
        <f>IFERROR(D32/RTD("cqg.rtd",,"StudyData","ATR("&amp;A32&amp;",MAType:=Sim,Period:=21)","Bar",, "Close", "D",,,,,,"T"),"")</f>
        <v>1.2198093220306683</v>
      </c>
      <c r="P32" s="10">
        <f xml:space="preserve"> RTD("cqg.rtd",,"StudyData", $A32, "MA", "InputChoice=Close,MAType=Sim,Period=21", "MA","D",,"all",,,,"T")</f>
        <v>684.89428571430005</v>
      </c>
      <c r="Q32" s="2">
        <f xml:space="preserve"> RTD("cqg.rtd",,"StudyData",$A32, "StdDev", "InputChoice=Close,Period1=21", "STDDEV","D",,"all",,,,"T")</f>
        <v>10.302229796300001</v>
      </c>
      <c r="R32" s="2">
        <f t="shared" si="0"/>
        <v>0.20439403190717062</v>
      </c>
    </row>
    <row r="33" spans="1:18" x14ac:dyDescent="0.3">
      <c r="A33" t="s">
        <v>107</v>
      </c>
      <c r="B33" t="str">
        <f>PROPER(RTD("cqg.rtd", ,"ContractData",A33, "LongDescription",, "T"))</f>
        <v>Danaher Corporation</v>
      </c>
      <c r="C33" s="2">
        <f>RTD("cqg.rtd", ,"ContractData",A33, "LastTrade",, "T")</f>
        <v>214.06</v>
      </c>
      <c r="D33" s="2">
        <f>RTD("cqg.rtd", ,"ContractData",A33, "NetLastTrade",, "T")</f>
        <v>2.3000000000000114</v>
      </c>
      <c r="E33" s="4">
        <f>IFERROR(RTD("cqg.rtd", ,"ContractData",A33, "PerCentNetLastTrade",, "T")/100,"")</f>
        <v>1.0861352474499432E-2</v>
      </c>
      <c r="F33" s="2">
        <f>RTD("cqg.rtd", ,"ContractData",A33, "Open",, "T")</f>
        <v>213.4</v>
      </c>
      <c r="G33" s="2">
        <f>RTD("cqg.rtd", ,"ContractData",A33, "High",, "T")</f>
        <v>216.05</v>
      </c>
      <c r="H33" s="2">
        <f>RTD("cqg.rtd", ,"ContractData",A33, "Low",, "T")</f>
        <v>211.98000000000002</v>
      </c>
      <c r="I33" s="4">
        <f>IFERROR(RTD("cqg.rtd",,"StudyData",A33, "PCB","BaseType=Index,Index=1", "Close", "W","0","all",,,,"T")/100,"")</f>
        <v>-4.6460866853757429E-2</v>
      </c>
      <c r="J33" s="4">
        <f>IFERROR(RTD("cqg.rtd",,"StudyData",A33, "PCB","BaseType=Index,Index=1", "Close", "M","0","all",,,,"T")/100,"")</f>
        <v>-3.3807266982622472E-2</v>
      </c>
      <c r="K33" s="4">
        <f>IFERROR(RTD("cqg.rtd",,"StudyData",A33, "PCB","BaseType=Index,Index=1", "Close", "Q","0","all",,,,"T")/100,"")</f>
        <v>-3.3807266982622472E-2</v>
      </c>
      <c r="L33" s="4">
        <f>IFERROR(RTD("cqg.rtd",,"StudyData",A33, "PCB","BaseType=Index,Index=1", "Close", "A","0","all",,,,"T")/100,"")</f>
        <v>-6.4913506901974546E-2</v>
      </c>
      <c r="M33" s="6">
        <f>RTD("cqg.rtd", ,"ContractData",A33, "T_CVol",, "T")</f>
        <v>3915873.1879509999</v>
      </c>
      <c r="N33" s="8">
        <f xml:space="preserve"> IFERROR(M33/RTD("cqg.rtd",,"StudyData", $A33, "MA", "InputChoice=Vol,MAType=Sim,Period=21", "MA","D","-1","all",,,,"T"),"")</f>
        <v>0.91978552787913881</v>
      </c>
      <c r="O33" s="9">
        <f>IFERROR(D33/RTD("cqg.rtd",,"StudyData","ATR("&amp;A33&amp;",MAType:=Sim,Period:=21)","Bar",, "Close", "D",,,,,,"T"),"")</f>
        <v>0.40152963671094927</v>
      </c>
      <c r="P33" s="10">
        <f xml:space="preserve"> RTD("cqg.rtd",,"StudyData", $A33, "MA", "InputChoice=Close,MAType=Sim,Period=21", "MA","D",,"all",,,,"T")</f>
        <v>213.44190476189999</v>
      </c>
      <c r="Q33" s="2">
        <f xml:space="preserve"> RTD("cqg.rtd",,"StudyData",$A33, "StdDev", "InputChoice=Close,Period1=21", "STDDEV","D",,"all",,,,"T")</f>
        <v>8.3245601165000007</v>
      </c>
      <c r="R33" s="2">
        <f t="shared" si="0"/>
        <v>7.4249597510250745E-2</v>
      </c>
    </row>
    <row r="34" spans="1:18" x14ac:dyDescent="0.3">
      <c r="A34" t="s">
        <v>108</v>
      </c>
      <c r="B34" t="str">
        <f>PROPER(RTD("cqg.rtd", ,"ContractData",A34, "LongDescription",, "T"))</f>
        <v>The Walt Disney Company</v>
      </c>
      <c r="C34" s="2">
        <f>RTD("cqg.rtd", ,"ContractData",A34, "LastTrade",, "T")</f>
        <v>102.19</v>
      </c>
      <c r="D34" s="2">
        <f>RTD("cqg.rtd", ,"ContractData",A34, "NetLastTrade",, "T")</f>
        <v>0.85999999999999943</v>
      </c>
      <c r="E34" s="4">
        <f>IFERROR(RTD("cqg.rtd", ,"ContractData",A34, "PerCentNetLastTrade",, "T")/100,"")</f>
        <v>8.4871212868844366E-3</v>
      </c>
      <c r="F34" s="2">
        <f>RTD("cqg.rtd", ,"ContractData",A34, "Open",, "T")</f>
        <v>101.5</v>
      </c>
      <c r="G34" s="2">
        <f>RTD("cqg.rtd", ,"ContractData",A34, "High",, "T")</f>
        <v>102.63</v>
      </c>
      <c r="H34" s="2">
        <f>RTD("cqg.rtd", ,"ContractData",A34, "Low",, "T")</f>
        <v>101.23</v>
      </c>
      <c r="I34" s="4">
        <f>IFERROR(RTD("cqg.rtd",,"StudyData",A34, "PCB","BaseType=Index,Index=1", "Close", "W","0","all",,,,"T")/100,"")</f>
        <v>-3.7305699481865358E-2</v>
      </c>
      <c r="J34" s="4">
        <f>IFERROR(RTD("cqg.rtd",,"StudyData",A34, "PCB","BaseType=Index,Index=1", "Close", "M","0","all",,,,"T")/100,"")</f>
        <v>-2.5834127740705509E-2</v>
      </c>
      <c r="K34" s="4">
        <f>IFERROR(RTD("cqg.rtd",,"StudyData",A34, "PCB","BaseType=Index,Index=1", "Close", "Q","0","all",,,,"T")/100,"")</f>
        <v>-2.5834127740705509E-2</v>
      </c>
      <c r="L34" s="4">
        <f>IFERROR(RTD("cqg.rtd",,"StudyData",A34, "PCB","BaseType=Index,Index=1", "Close", "A","0","all",,,,"T")/100,"")</f>
        <v>-0.10178430166124636</v>
      </c>
      <c r="M34" s="6">
        <f>RTD("cqg.rtd", ,"ContractData",A34, "T_CVol",, "T")</f>
        <v>6704917.5734430002</v>
      </c>
      <c r="N34" s="8">
        <f xml:space="preserve"> IFERROR(M34/RTD("cqg.rtd",,"StudyData", $A34, "MA", "InputChoice=Vol,MAType=Sim,Period=21", "MA","D","-1","all",,,,"T"),"")</f>
        <v>0.78048847440849511</v>
      </c>
      <c r="O34" s="9">
        <f>IFERROR(D34/RTD("cqg.rtd",,"StudyData","ATR("&amp;A34&amp;",MAType:=Sim,Period:=21)","Bar",, "Close", "D",,,,,,"T"),"")</f>
        <v>0.40795120849241451</v>
      </c>
      <c r="P34" s="10">
        <f xml:space="preserve"> RTD("cqg.rtd",,"StudyData", $A34, "MA", "InputChoice=Close,MAType=Sim,Period=21", "MA","D",,"all",,,,"T")</f>
        <v>105.0828571429</v>
      </c>
      <c r="Q34" s="2">
        <f xml:space="preserve"> RTD("cqg.rtd",,"StudyData",$A34, "StdDev", "InputChoice=Close,Period1=21", "STDDEV","D",,"all",,,,"T")</f>
        <v>1.6997006538999999</v>
      </c>
      <c r="R34" s="2">
        <f t="shared" si="0"/>
        <v>-1.7019803671089233</v>
      </c>
    </row>
    <row r="35" spans="1:18" x14ac:dyDescent="0.3">
      <c r="A35" t="s">
        <v>109</v>
      </c>
      <c r="B35" t="str">
        <f>PROPER(RTD("cqg.rtd", ,"ContractData",A35, "LongDescription",, "T"))</f>
        <v>Duke Energy Corp</v>
      </c>
      <c r="C35" s="2">
        <f>RTD("cqg.rtd", ,"ContractData",A35, "LastTrade",, "T")</f>
        <v>114.13</v>
      </c>
      <c r="D35" s="2">
        <f>RTD("cqg.rtd", ,"ContractData",A35, "NetLastTrade",, "T")</f>
        <v>0.38999999999998636</v>
      </c>
      <c r="E35" s="4">
        <f>IFERROR(RTD("cqg.rtd", ,"ContractData",A35, "PerCentNetLastTrade",, "T")/100,"")</f>
        <v>3.4288728679444345E-3</v>
      </c>
      <c r="F35" s="2">
        <f>RTD("cqg.rtd", ,"ContractData",A35, "Open",, "T")</f>
        <v>114.21000000000001</v>
      </c>
      <c r="G35" s="2">
        <f>RTD("cqg.rtd", ,"ContractData",A35, "High",, "T")</f>
        <v>115.17</v>
      </c>
      <c r="H35" s="2">
        <f>RTD("cqg.rtd", ,"ContractData",A35, "Low",, "T")</f>
        <v>113.52</v>
      </c>
      <c r="I35" s="4">
        <f>IFERROR(RTD("cqg.rtd",,"StudyData",A35, "PCB","BaseType=Index,Index=1", "Close", "W","0","all",,,,"T")/100,"")</f>
        <v>6.881340979267638E-3</v>
      </c>
      <c r="J35" s="4">
        <f>IFERROR(RTD("cqg.rtd",,"StudyData",A35, "PCB","BaseType=Index,Index=1", "Close", "M","0","all",,,,"T")/100,"")</f>
        <v>1.0525392509428148E-3</v>
      </c>
      <c r="K35" s="4">
        <f>IFERROR(RTD("cqg.rtd",,"StudyData",A35, "PCB","BaseType=Index,Index=1", "Close", "Q","0","all",,,,"T")/100,"")</f>
        <v>1.0525392509428148E-3</v>
      </c>
      <c r="L35" s="4">
        <f>IFERROR(RTD("cqg.rtd",,"StudyData",A35, "PCB","BaseType=Index,Index=1", "Close", "A","0","all",,,,"T")/100,"")</f>
        <v>-2.6277621363365006E-2</v>
      </c>
      <c r="M35" s="6">
        <f>RTD("cqg.rtd", ,"ContractData",A35, "T_CVol",, "T")</f>
        <v>3891251.6292360001</v>
      </c>
      <c r="N35" s="8">
        <f xml:space="preserve"> IFERROR(M35/RTD("cqg.rtd",,"StudyData", $A35, "MA", "InputChoice=Vol,MAType=Sim,Period=21", "MA","D","-1","all",,,,"T"),"")</f>
        <v>0.95373147267045721</v>
      </c>
      <c r="O35" s="9">
        <f>IFERROR(D35/RTD("cqg.rtd",,"StudyData","ATR("&amp;A35&amp;",MAType:=Sim,Period:=21)","Bar",, "Close", "D",,,,,,"T"),"")</f>
        <v>0.25730442978563944</v>
      </c>
      <c r="P35" s="10">
        <f xml:space="preserve"> RTD("cqg.rtd",,"StudyData", $A35, "MA", "InputChoice=Close,MAType=Sim,Period=21", "MA","D",,"all",,,,"T")</f>
        <v>116.95238095240001</v>
      </c>
      <c r="Q35" s="2">
        <f xml:space="preserve"> RTD("cqg.rtd",,"StudyData",$A35, "StdDev", "InputChoice=Close,Period1=21", "STDDEV","D",,"all",,,,"T")</f>
        <v>2.7891352214</v>
      </c>
      <c r="R35" s="2">
        <f t="shared" si="0"/>
        <v>-1.0119197272132696</v>
      </c>
    </row>
    <row r="36" spans="1:18" x14ac:dyDescent="0.3">
      <c r="A36" t="s">
        <v>110</v>
      </c>
      <c r="B36" t="str">
        <f>PROPER(RTD("cqg.rtd", ,"ContractData",A36, "LongDescription",, "T"))</f>
        <v>Emerson Electric Co</v>
      </c>
      <c r="C36" s="2">
        <f>RTD("cqg.rtd", ,"ContractData",A36, "LastTrade",, "T")</f>
        <v>161.61000000000001</v>
      </c>
      <c r="D36" s="2">
        <f>RTD("cqg.rtd", ,"ContractData",A36, "NetLastTrade",, "T")</f>
        <v>3.0400000000000205</v>
      </c>
      <c r="E36" s="4">
        <f>IFERROR(RTD("cqg.rtd", ,"ContractData",A36, "PerCentNetLastTrade",, "T")/100,"")</f>
        <v>1.9171343885980952E-2</v>
      </c>
      <c r="F36" s="2">
        <f>RTD("cqg.rtd", ,"ContractData",A36, "Open",, "T")</f>
        <v>161.59</v>
      </c>
      <c r="G36" s="2">
        <f>RTD("cqg.rtd", ,"ContractData",A36, "High",, "T")</f>
        <v>164.13</v>
      </c>
      <c r="H36" s="2">
        <f>RTD("cqg.rtd", ,"ContractData",A36, "Low",, "T")</f>
        <v>160.24</v>
      </c>
      <c r="I36" s="4">
        <f>IFERROR(RTD("cqg.rtd",,"StudyData",A36, "PCB","BaseType=Index,Index=1", "Close", "W","0","all",,,,"T")/100,"")</f>
        <v>2.1361309486191141E-2</v>
      </c>
      <c r="J36" s="4">
        <f>IFERROR(RTD("cqg.rtd",,"StudyData",A36, "PCB","BaseType=Index,Index=1", "Close", "M","0","all",,,,"T")/100,"")</f>
        <v>4.1972920696325078E-2</v>
      </c>
      <c r="K36" s="4">
        <f>IFERROR(RTD("cqg.rtd",,"StudyData",A36, "PCB","BaseType=Index,Index=1", "Close", "Q","0","all",,,,"T")/100,"")</f>
        <v>4.1972920696325078E-2</v>
      </c>
      <c r="L36" s="4">
        <f>IFERROR(RTD("cqg.rtd",,"StudyData",A36, "PCB","BaseType=Index,Index=1", "Close", "A","0","all",,,,"T")/100,"")</f>
        <v>0.21767631103074156</v>
      </c>
      <c r="M36" s="6">
        <f>RTD("cqg.rtd", ,"ContractData",A36, "T_CVol",, "T")</f>
        <v>2900651.8739399998</v>
      </c>
      <c r="N36" s="8">
        <f xml:space="preserve"> IFERROR(M36/RTD("cqg.rtd",,"StudyData", $A36, "MA", "InputChoice=Vol,MAType=Sim,Period=21", "MA","D","-1","all",,,,"T"),"")</f>
        <v>1.1977745455863653</v>
      </c>
      <c r="O36" s="9">
        <f>IFERROR(D36/RTD("cqg.rtd",,"StudyData","ATR("&amp;A36&amp;",MAType:=Sim,Period:=21)","Bar",, "Close", "D",,,,,,"T"),"")</f>
        <v>0.80707964601056226</v>
      </c>
      <c r="P36" s="10">
        <f xml:space="preserve"> RTD("cqg.rtd",,"StudyData", $A36, "MA", "InputChoice=Close,MAType=Sim,Period=21", "MA","D",,"all",,,,"T")</f>
        <v>152.91952380949999</v>
      </c>
      <c r="Q36" s="2">
        <f xml:space="preserve"> RTD("cqg.rtd",,"StudyData",$A36, "StdDev", "InputChoice=Close,Period1=21", "STDDEV","D",,"all",,,,"T")</f>
        <v>4.3593833948</v>
      </c>
      <c r="R36" s="2">
        <f t="shared" si="0"/>
        <v>1.9935104127033827</v>
      </c>
    </row>
    <row r="37" spans="1:18" x14ac:dyDescent="0.3">
      <c r="A37" t="s">
        <v>111</v>
      </c>
      <c r="B37" t="str">
        <f>PROPER(RTD("cqg.rtd", ,"ContractData",A37, "LongDescription",, "T"))</f>
        <v>Fedex Corp</v>
      </c>
      <c r="C37" s="2">
        <f>RTD("cqg.rtd", ,"ContractData",A37, "LastTrade",, "T")</f>
        <v>290.36</v>
      </c>
      <c r="D37" s="2">
        <f>RTD("cqg.rtd", ,"ContractData",A37, "NetLastTrade",, "T")</f>
        <v>3.2900000000000205</v>
      </c>
      <c r="E37" s="4">
        <f>IFERROR(RTD("cqg.rtd", ,"ContractData",A37, "PerCentNetLastTrade",, "T")/100,"")</f>
        <v>1.1460619361131432E-2</v>
      </c>
      <c r="F37" s="2">
        <f>RTD("cqg.rtd", ,"ContractData",A37, "Open",, "T")</f>
        <v>287.65000000000003</v>
      </c>
      <c r="G37" s="2">
        <f>RTD("cqg.rtd", ,"ContractData",A37, "High",, "T")</f>
        <v>290.84000000000003</v>
      </c>
      <c r="H37" s="2">
        <f>RTD("cqg.rtd", ,"ContractData",A37, "Low",, "T")</f>
        <v>287.23</v>
      </c>
      <c r="I37" s="4">
        <f>IFERROR(RTD("cqg.rtd",,"StudyData",A37, "PCB","BaseType=Index,Index=1", "Close", "W","0","all",,,,"T")/100,"")</f>
        <v>1.577750568479969E-2</v>
      </c>
      <c r="J37" s="4">
        <f>IFERROR(RTD("cqg.rtd",,"StudyData",A37, "PCB","BaseType=Index,Index=1", "Close", "M","0","all",,,,"T")/100,"")</f>
        <v>1.8485390578413769E-2</v>
      </c>
      <c r="K37" s="4">
        <f>IFERROR(RTD("cqg.rtd",,"StudyData",A37, "PCB","BaseType=Index,Index=1", "Close", "Q","0","all",,,,"T")/100,"")</f>
        <v>1.8485390578413769E-2</v>
      </c>
      <c r="L37" s="4">
        <f>IFERROR(RTD("cqg.rtd",,"StudyData",A37, "PCB","BaseType=Index,Index=1", "Close", "A","0","all",,,,"T")/100,"")</f>
        <v>0.24746520020622109</v>
      </c>
      <c r="M37" s="6">
        <f>RTD("cqg.rtd", ,"ContractData",A37, "T_CVol",, "T")</f>
        <v>1462716.6362429999</v>
      </c>
      <c r="N37" s="8">
        <f xml:space="preserve"> IFERROR(M37/RTD("cqg.rtd",,"StudyData", $A37, "MA", "InputChoice=Vol,MAType=Sim,Period=21", "MA","D","-1","all",,,,"T"),"")</f>
        <v>0.86821362518480905</v>
      </c>
      <c r="O37" s="9">
        <f>IFERROR(D37/RTD("cqg.rtd",,"StudyData","ATR("&amp;A37&amp;",MAType:=Sim,Period:=21)","Bar",, "Close", "D",,,,,,"T"),"")</f>
        <v>0.50250927340499452</v>
      </c>
      <c r="P37" s="10">
        <f xml:space="preserve"> RTD("cqg.rtd",,"StudyData", $A37, "MA", "InputChoice=Close,MAType=Sim,Period=21", "MA","D",,"all",,,,"T")</f>
        <v>300.68</v>
      </c>
      <c r="Q37" s="2">
        <f xml:space="preserve"> RTD("cqg.rtd",,"StudyData",$A37, "StdDev", "InputChoice=Close,Period1=21", "STDDEV","D",,"all",,,,"T")</f>
        <v>12.7325133119</v>
      </c>
      <c r="R37" s="2">
        <f t="shared" si="0"/>
        <v>-0.81052340156242086</v>
      </c>
    </row>
    <row r="38" spans="1:18" x14ac:dyDescent="0.3">
      <c r="A38" t="s">
        <v>112</v>
      </c>
      <c r="B38" t="str">
        <f>PROPER(RTD("cqg.rtd", ,"ContractData",A38, "LongDescription",, "T"))</f>
        <v>General Dynamics Corp</v>
      </c>
      <c r="C38" s="2">
        <f>RTD("cqg.rtd", ,"ContractData",A38, "LastTrade",, "T")</f>
        <v>330.09000000000003</v>
      </c>
      <c r="D38" s="2">
        <f>RTD("cqg.rtd", ,"ContractData",A38, "NetLastTrade",, "T")</f>
        <v>-2.6299999999999955</v>
      </c>
      <c r="E38" s="4">
        <f>IFERROR(RTD("cqg.rtd", ,"ContractData",A38, "PerCentNetLastTrade",, "T")/100,"")</f>
        <v>-7.9045443616253905E-3</v>
      </c>
      <c r="F38" s="2">
        <f>RTD("cqg.rtd", ,"ContractData",A38, "Open",, "T")</f>
        <v>333.02</v>
      </c>
      <c r="G38" s="2">
        <f>RTD("cqg.rtd", ,"ContractData",A38, "High",, "T")</f>
        <v>333.21</v>
      </c>
      <c r="H38" s="2">
        <f>RTD("cqg.rtd", ,"ContractData",A38, "Low",, "T")</f>
        <v>328</v>
      </c>
      <c r="I38" s="4">
        <f>IFERROR(RTD("cqg.rtd",,"StudyData",A38, "PCB","BaseType=Index,Index=1", "Close", "W","0","all",,,,"T")/100,"")</f>
        <v>-1.9689950106913739E-2</v>
      </c>
      <c r="J38" s="4">
        <f>IFERROR(RTD("cqg.rtd",,"StudyData",A38, "PCB","BaseType=Index,Index=1", "Close", "M","0","all",,,,"T")/100,"")</f>
        <v>-5.2436488563419592E-3</v>
      </c>
      <c r="K38" s="4">
        <f>IFERROR(RTD("cqg.rtd",,"StudyData",A38, "PCB","BaseType=Index,Index=1", "Close", "Q","0","all",,,,"T")/100,"")</f>
        <v>-5.2436488563419592E-3</v>
      </c>
      <c r="L38" s="4">
        <f>IFERROR(RTD("cqg.rtd",,"StudyData",A38, "PCB","BaseType=Index,Index=1", "Close", "A","0","all",,,,"T")/100,"")</f>
        <v>-1.9515237925503456E-2</v>
      </c>
      <c r="M38" s="6">
        <f>RTD("cqg.rtd", ,"ContractData",A38, "T_CVol",, "T")</f>
        <v>1416091.7812910001</v>
      </c>
      <c r="N38" s="8">
        <f xml:space="preserve"> IFERROR(M38/RTD("cqg.rtd",,"StudyData", $A38, "MA", "InputChoice=Vol,MAType=Sim,Period=21", "MA","D","-1","all",,,,"T"),"")</f>
        <v>1.0777937022671937</v>
      </c>
      <c r="O38" s="9">
        <f>IFERROR(D38/RTD("cqg.rtd",,"StudyData","ATR("&amp;A38&amp;",MAType:=Sim,Period:=21)","Bar",, "Close", "D",,,,,,"T"),"")</f>
        <v>-0.42451960031006553</v>
      </c>
      <c r="P38" s="10">
        <f xml:space="preserve"> RTD("cqg.rtd",,"StudyData", $A38, "MA", "InputChoice=Close,MAType=Sim,Period=21", "MA","D",,"all",,,,"T")</f>
        <v>347.8019047619</v>
      </c>
      <c r="Q38" s="2">
        <f xml:space="preserve"> RTD("cqg.rtd",,"StudyData",$A38, "StdDev", "InputChoice=Close,Period1=21", "STDDEV","D",,"all",,,,"T")</f>
        <v>11.260030287999999</v>
      </c>
      <c r="R38" s="2">
        <f t="shared" si="0"/>
        <v>-1.5729890869632779</v>
      </c>
    </row>
    <row r="39" spans="1:18" x14ac:dyDescent="0.3">
      <c r="A39" t="s">
        <v>113</v>
      </c>
      <c r="B39" t="str">
        <f>PROPER(RTD("cqg.rtd", ,"ContractData",A39, "LongDescription",, "T"))</f>
        <v>General Electric Co</v>
      </c>
      <c r="C39" s="2">
        <f>RTD("cqg.rtd", ,"ContractData",A39, "LastTrade",, "T")</f>
        <v>309.56</v>
      </c>
      <c r="D39" s="2">
        <f>RTD("cqg.rtd", ,"ContractData",A39, "NetLastTrade",, "T")</f>
        <v>-2.8299999999999841</v>
      </c>
      <c r="E39" s="4">
        <f>IFERROR(RTD("cqg.rtd", ,"ContractData",A39, "PerCentNetLastTrade",, "T")/100,"")</f>
        <v>-9.0591888344697339E-3</v>
      </c>
      <c r="F39" s="2">
        <f>RTD("cqg.rtd", ,"ContractData",A39, "Open",, "T")</f>
        <v>316.5</v>
      </c>
      <c r="G39" s="2">
        <f>RTD("cqg.rtd", ,"ContractData",A39, "High",, "T")</f>
        <v>318.5</v>
      </c>
      <c r="H39" s="2">
        <f>RTD("cqg.rtd", ,"ContractData",A39, "Low",, "T")</f>
        <v>308.19</v>
      </c>
      <c r="I39" s="4">
        <f>IFERROR(RTD("cqg.rtd",,"StudyData",A39, "PCB","BaseType=Index,Index=1", "Close", "W","0","all",,,,"T")/100,"")</f>
        <v>-5.359381210064517E-2</v>
      </c>
      <c r="J39" s="4">
        <f>IFERROR(RTD("cqg.rtd",,"StudyData",A39, "PCB","BaseType=Index,Index=1", "Close", "M","0","all",,,,"T")/100,"")</f>
        <v>-8.7418745396907298E-3</v>
      </c>
      <c r="K39" s="4">
        <f>IFERROR(RTD("cqg.rtd",,"StudyData",A39, "PCB","BaseType=Index,Index=1", "Close", "Q","0","all",,,,"T")/100,"")</f>
        <v>-8.7418745396907298E-3</v>
      </c>
      <c r="L39" s="4">
        <f>IFERROR(RTD("cqg.rtd",,"StudyData",A39, "PCB","BaseType=Index,Index=1", "Close", "A","0","all",,,,"T")/100,"")</f>
        <v>4.9670486640910711E-3</v>
      </c>
      <c r="M39" s="6">
        <f>RTD("cqg.rtd", ,"ContractData",A39, "T_CVol",, "T")</f>
        <v>4165982.8456060002</v>
      </c>
      <c r="N39" s="8">
        <f xml:space="preserve"> IFERROR(M39/RTD("cqg.rtd",,"StudyData", $A39, "MA", "InputChoice=Vol,MAType=Sim,Period=21", "MA","D","-1","all",,,,"T"),"")</f>
        <v>0.97453887849770371</v>
      </c>
      <c r="O39" s="9">
        <f>IFERROR(D39/RTD("cqg.rtd",,"StudyData","ATR("&amp;A39&amp;",MAType:=Sim,Period:=21)","Bar",, "Close", "D",,,,,,"T"),"")</f>
        <v>-0.33421437408690446</v>
      </c>
      <c r="P39" s="10">
        <f xml:space="preserve"> RTD("cqg.rtd",,"StudyData", $A39, "MA", "InputChoice=Close,MAType=Sim,Period=21", "MA","D",,"all",,,,"T")</f>
        <v>319.96476190480001</v>
      </c>
      <c r="Q39" s="2">
        <f xml:space="preserve"> RTD("cqg.rtd",,"StudyData",$A39, "StdDev", "InputChoice=Close,Period1=21", "STDDEV","D",,"all",,,,"T")</f>
        <v>7.9954323979000002</v>
      </c>
      <c r="R39" s="2">
        <f t="shared" si="0"/>
        <v>-1.301338237508308</v>
      </c>
    </row>
    <row r="40" spans="1:18" x14ac:dyDescent="0.3">
      <c r="A40" t="s">
        <v>114</v>
      </c>
      <c r="B40" t="str">
        <f>PROPER(RTD("cqg.rtd", ,"ContractData",A40, "LongDescription",, "T"))</f>
        <v>Ge Vernova Inc.</v>
      </c>
      <c r="C40" s="2">
        <f>RTD("cqg.rtd", ,"ContractData",A40, "LastTrade",, "T")</f>
        <v>988.7</v>
      </c>
      <c r="D40" s="2">
        <f>RTD("cqg.rtd", ,"ContractData",A40, "NetLastTrade",, "T")</f>
        <v>1.25</v>
      </c>
      <c r="E40" s="4">
        <f>IFERROR(RTD("cqg.rtd", ,"ContractData",A40, "PerCentNetLastTrade",, "T")/100,"")</f>
        <v>1.265886880348372E-3</v>
      </c>
      <c r="F40" s="2">
        <f>RTD("cqg.rtd", ,"ContractData",A40, "Open",, "T")</f>
        <v>1004</v>
      </c>
      <c r="G40" s="2">
        <f>RTD("cqg.rtd", ,"ContractData",A40, "High",, "T")</f>
        <v>1006</v>
      </c>
      <c r="H40" s="2">
        <f>RTD("cqg.rtd", ,"ContractData",A40, "Low",, "T")</f>
        <v>960.52</v>
      </c>
      <c r="I40" s="4">
        <f>IFERROR(RTD("cqg.rtd",,"StudyData",A40, "PCB","BaseType=Index,Index=1", "Close", "W","0","all",,,,"T")/100,"")</f>
        <v>3.2444681139897506E-2</v>
      </c>
      <c r="J40" s="4">
        <f>IFERROR(RTD("cqg.rtd",,"StudyData",A40, "PCB","BaseType=Index,Index=1", "Close", "M","0","all",,,,"T")/100,"")</f>
        <v>4.0200317730854647E-2</v>
      </c>
      <c r="K40" s="4">
        <f>IFERROR(RTD("cqg.rtd",,"StudyData",A40, "PCB","BaseType=Index,Index=1", "Close", "Q","0","all",,,,"T")/100,"")</f>
        <v>4.0200317730854647E-2</v>
      </c>
      <c r="L40" s="4">
        <f>IFERROR(RTD("cqg.rtd",,"StudyData",A40, "PCB","BaseType=Index,Index=1", "Close", "A","0","all",,,,"T")/100,"")</f>
        <v>0.51276833391985555</v>
      </c>
      <c r="M40" s="6">
        <f>RTD("cqg.rtd", ,"ContractData",A40, "T_CVol",, "T")</f>
        <v>2156036.7054260001</v>
      </c>
      <c r="N40" s="8">
        <f xml:space="preserve"> IFERROR(M40/RTD("cqg.rtd",,"StudyData", $A40, "MA", "InputChoice=Vol,MAType=Sim,Period=21", "MA","D","-1","all",,,,"T"),"")</f>
        <v>1.0043034257151291</v>
      </c>
      <c r="O40" s="9">
        <f>IFERROR(D40/RTD("cqg.rtd",,"StudyData","ATR("&amp;A40&amp;",MAType:=Sim,Period:=21)","Bar",, "Close", "D",,,,,,"T"),"")</f>
        <v>3.5433708593223576E-2</v>
      </c>
      <c r="P40" s="10">
        <f xml:space="preserve"> RTD("cqg.rtd",,"StudyData", $A40, "MA", "InputChoice=Close,MAType=Sim,Period=21", "MA","D",,"all",,,,"T")</f>
        <v>944.53</v>
      </c>
      <c r="Q40" s="2">
        <f xml:space="preserve"> RTD("cqg.rtd",,"StudyData",$A40, "StdDev", "InputChoice=Close,Period1=21", "STDDEV","D",,"all",,,,"T")</f>
        <v>27.0516673194</v>
      </c>
      <c r="R40" s="2">
        <f t="shared" si="0"/>
        <v>1.6328013899654801</v>
      </c>
    </row>
    <row r="41" spans="1:18" x14ac:dyDescent="0.3">
      <c r="A41" t="s">
        <v>15</v>
      </c>
      <c r="B41" t="str">
        <f>PROPER(RTD("cqg.rtd", ,"ContractData",A41, "LongDescription",, "T"))</f>
        <v>Gilead Sciences, Inc</v>
      </c>
      <c r="C41" s="2">
        <f>RTD("cqg.rtd", ,"ContractData",A41, "LastTrade",, "T")</f>
        <v>144.74</v>
      </c>
      <c r="D41" s="2">
        <f>RTD("cqg.rtd", ,"ContractData",A41, "NetLastTrade",, "T")</f>
        <v>-2.7599999999999909</v>
      </c>
      <c r="E41" s="4">
        <f>IFERROR(RTD("cqg.rtd", ,"ContractData",A41, "PerCentNetLastTrade",, "T")/100,"")</f>
        <v>-1.871186440677966E-2</v>
      </c>
      <c r="F41" s="2">
        <f>RTD("cqg.rtd", ,"ContractData",A41, "Open",, "T")</f>
        <v>147.65</v>
      </c>
      <c r="G41" s="2">
        <f>RTD("cqg.rtd", ,"ContractData",A41, "High",, "T")</f>
        <v>148</v>
      </c>
      <c r="H41" s="2">
        <f>RTD("cqg.rtd", ,"ContractData",A41, "Low",, "T")</f>
        <v>144</v>
      </c>
      <c r="I41" s="4">
        <f>IFERROR(RTD("cqg.rtd",,"StudyData",A41, "PCB","BaseType=Index,Index=1", "Close", "W","0","all",,,,"T")/100,"")</f>
        <v>-4.101238984959913E-2</v>
      </c>
      <c r="J41" s="4">
        <f>IFERROR(RTD("cqg.rtd",,"StudyData",A41, "PCB","BaseType=Index,Index=1", "Close", "M","0","all",,,,"T")/100,"")</f>
        <v>-2.891647098289166E-2</v>
      </c>
      <c r="K41" s="4">
        <f>IFERROR(RTD("cqg.rtd",,"StudyData",A41, "PCB","BaseType=Index,Index=1", "Close", "Q","0","all",,,,"T")/100,"")</f>
        <v>-2.891647098289166E-2</v>
      </c>
      <c r="L41" s="4">
        <f>IFERROR(RTD("cqg.rtd",,"StudyData",A41, "PCB","BaseType=Index,Index=1", "Close", "A","0","all",,,,"T")/100,"")</f>
        <v>0.17924067133778718</v>
      </c>
      <c r="M41" s="6">
        <f>RTD("cqg.rtd", ,"ContractData",A41, "T_CVol",, "T")</f>
        <v>5044221.4443539996</v>
      </c>
      <c r="N41" s="8">
        <f xml:space="preserve"> IFERROR(M41/RTD("cqg.rtd",,"StudyData", $A41, "MA", "InputChoice=Vol,MAType=Sim,Period=21", "MA","D","-1","all",,,,"T"),"")</f>
        <v>0.86258615789056137</v>
      </c>
      <c r="O41" s="9">
        <f>IFERROR(D41/RTD("cqg.rtd",,"StudyData","ATR("&amp;A41&amp;",MAType:=Sim,Period:=21)","Bar",, "Close", "D",,,,,,"T"),"")</f>
        <v>-0.82540586727662901</v>
      </c>
      <c r="P41" s="10">
        <f xml:space="preserve"> RTD("cqg.rtd",,"StudyData", $A41, "MA", "InputChoice=Close,MAType=Sim,Period=21", "MA","D",,"all",,,,"T")</f>
        <v>148.78190476189999</v>
      </c>
      <c r="Q41" s="2">
        <f xml:space="preserve"> RTD("cqg.rtd",,"StudyData",$A41, "StdDev", "InputChoice=Close,Period1=21", "STDDEV","D",,"all",,,,"T")</f>
        <v>2.6928823626999998</v>
      </c>
      <c r="R41" s="2">
        <f t="shared" si="0"/>
        <v>-1.5009585334605549</v>
      </c>
    </row>
    <row r="42" spans="1:18" x14ac:dyDescent="0.3">
      <c r="A42" t="s">
        <v>115</v>
      </c>
      <c r="B42" t="str">
        <f>PROPER(RTD("cqg.rtd", ,"ContractData",A42, "LongDescription",, "T"))</f>
        <v>General Motors Company</v>
      </c>
      <c r="C42" s="2">
        <f>RTD("cqg.rtd", ,"ContractData",A42, "LastTrade",, "T")</f>
        <v>78.27</v>
      </c>
      <c r="D42" s="2">
        <f>RTD("cqg.rtd", ,"ContractData",A42, "NetLastTrade",, "T")</f>
        <v>-1.0400000000000063</v>
      </c>
      <c r="E42" s="4">
        <f>IFERROR(RTD("cqg.rtd", ,"ContractData",A42, "PerCentNetLastTrade",, "T")/100,"")</f>
        <v>-1.3113100491741268E-2</v>
      </c>
      <c r="F42" s="2">
        <f>RTD("cqg.rtd", ,"ContractData",A42, "Open",, "T")</f>
        <v>79.89</v>
      </c>
      <c r="G42" s="2">
        <f>RTD("cqg.rtd", ,"ContractData",A42, "High",, "T")</f>
        <v>79.89</v>
      </c>
      <c r="H42" s="2">
        <f>RTD("cqg.rtd", ,"ContractData",A42, "Low",, "T")</f>
        <v>77.960000000000008</v>
      </c>
      <c r="I42" s="4">
        <f>IFERROR(RTD("cqg.rtd",,"StudyData",A42, "PCB","BaseType=Index,Index=1", "Close", "W","0","all",,,,"T")/100,"")</f>
        <v>-5.2765339465085319E-2</v>
      </c>
      <c r="J42" s="4">
        <f>IFERROR(RTD("cqg.rtd",,"StudyData",A42, "PCB","BaseType=Index,Index=1", "Close", "M","0","all",,,,"T")/100,"")</f>
        <v>1.6493506493506442E-2</v>
      </c>
      <c r="K42" s="4">
        <f>IFERROR(RTD("cqg.rtd",,"StudyData",A42, "PCB","BaseType=Index,Index=1", "Close", "Q","0","all",,,,"T")/100,"")</f>
        <v>1.6493506493506442E-2</v>
      </c>
      <c r="L42" s="4">
        <f>IFERROR(RTD("cqg.rtd",,"StudyData",A42, "PCB","BaseType=Index,Index=1", "Close", "A","0","all",,,,"T")/100,"")</f>
        <v>-3.7506148548942582E-2</v>
      </c>
      <c r="M42" s="6">
        <f>RTD("cqg.rtd", ,"ContractData",A42, "T_CVol",, "T")</f>
        <v>9089387.2605949994</v>
      </c>
      <c r="N42" s="8">
        <f xml:space="preserve"> IFERROR(M42/RTD("cqg.rtd",,"StudyData", $A42, "MA", "InputChoice=Vol,MAType=Sim,Period=21", "MA","D","-1","all",,,,"T"),"")</f>
        <v>1.1967627477500686</v>
      </c>
      <c r="O42" s="9">
        <f>IFERROR(D42/RTD("cqg.rtd",,"StudyData","ATR("&amp;A42&amp;",MAType:=Sim,Period:=21)","Bar",, "Close", "D",,,,,,"T"),"")</f>
        <v>-0.38511726326587153</v>
      </c>
      <c r="P42" s="10">
        <f xml:space="preserve"> RTD("cqg.rtd",,"StudyData", $A42, "MA", "InputChoice=Close,MAType=Sim,Period=21", "MA","D",,"all",,,,"T")</f>
        <v>83.427142857099994</v>
      </c>
      <c r="Q42" s="2">
        <f xml:space="preserve"> RTD("cqg.rtd",,"StudyData",$A42, "StdDev", "InputChoice=Close,Period1=21", "STDDEV","D",,"all",,,,"T")</f>
        <v>3.0207632950000001</v>
      </c>
      <c r="R42" s="2">
        <f t="shared" si="0"/>
        <v>-1.7072317005560007</v>
      </c>
    </row>
    <row r="43" spans="1:18" x14ac:dyDescent="0.3">
      <c r="A43" t="s">
        <v>16</v>
      </c>
      <c r="B43" t="str">
        <f>PROPER(RTD("cqg.rtd", ,"ContractData",A43, "LongDescription",, "T"))</f>
        <v>Alphabet Cl C Cap</v>
      </c>
      <c r="C43" s="2">
        <f>RTD("cqg.rtd", ,"ContractData",A43, "LastTrade",, "T")</f>
        <v>340.35</v>
      </c>
      <c r="D43" s="2">
        <f>RTD("cqg.rtd", ,"ContractData",A43, "NetLastTrade",, "T")</f>
        <v>5.4200000000000159</v>
      </c>
      <c r="E43" s="4">
        <f>IFERROR(RTD("cqg.rtd", ,"ContractData",A43, "PerCentNetLastTrade",, "T")/100,"")</f>
        <v>1.6182485892574566E-2</v>
      </c>
      <c r="F43" s="2">
        <f>RTD("cqg.rtd", ,"ContractData",A43, "Open",, "T")</f>
        <v>338.1</v>
      </c>
      <c r="G43" s="2">
        <f>RTD("cqg.rtd", ,"ContractData",A43, "High",, "T")</f>
        <v>342.78000000000003</v>
      </c>
      <c r="H43" s="2">
        <f>RTD("cqg.rtd", ,"ContractData",A43, "Low",, "T")</f>
        <v>337.96</v>
      </c>
      <c r="I43" s="4">
        <f>IFERROR(RTD("cqg.rtd",,"StudyData",A43, "PCB","BaseType=Index,Index=1", "Close", "W","0","all",,,,"T")/100,"")</f>
        <v>-2.1402603494780153E-3</v>
      </c>
      <c r="J43" s="4">
        <f>IFERROR(RTD("cqg.rtd",,"StudyData",A43, "PCB","BaseType=Index,Index=1", "Close", "M","0","all",,,,"T")/100,"")</f>
        <v>-1.1445677055819286E-3</v>
      </c>
      <c r="K43" s="4">
        <f>IFERROR(RTD("cqg.rtd",,"StudyData",A43, "PCB","BaseType=Index,Index=1", "Close", "Q","0","all",,,,"T")/100,"")</f>
        <v>-1.1445677055819286E-3</v>
      </c>
      <c r="L43" s="4">
        <f>IFERROR(RTD("cqg.rtd",,"StudyData",A43, "PCB","BaseType=Index,Index=1", "Close", "A","0","all",,,,"T")/100,"")</f>
        <v>8.4608030592734251E-2</v>
      </c>
      <c r="M43" s="6">
        <f>RTD("cqg.rtd", ,"ContractData",A43, "T_CVol",, "T")</f>
        <v>17497948.059801001</v>
      </c>
      <c r="N43" s="8">
        <f xml:space="preserve"> IFERROR(M43/RTD("cqg.rtd",,"StudyData", $A43, "MA", "InputChoice=Vol,MAType=Sim,Period=21", "MA","D","-1","all",,,,"T"),"")</f>
        <v>1.0037237147635747</v>
      </c>
      <c r="O43" s="9">
        <f>IFERROR(D43/RTD("cqg.rtd",,"StudyData","ATR("&amp;A43&amp;",MAType:=Sim,Period:=21)","Bar",, "Close", "D",,,,,,"T"),"")</f>
        <v>0.62669309547199825</v>
      </c>
      <c r="P43" s="10">
        <f xml:space="preserve"> RTD("cqg.rtd",,"StudyData", $A43, "MA", "InputChoice=Close,MAType=Sim,Period=21", "MA","D",,"all",,,,"T")</f>
        <v>339.25857142860002</v>
      </c>
      <c r="Q43" s="2">
        <f xml:space="preserve"> RTD("cqg.rtd",,"StudyData",$A43, "StdDev", "InputChoice=Close,Period1=21", "STDDEV","D",,"all",,,,"T")</f>
        <v>5.2709710732000001</v>
      </c>
      <c r="R43" s="2">
        <f t="shared" si="0"/>
        <v>0.20706404118765095</v>
      </c>
    </row>
    <row r="44" spans="1:18" x14ac:dyDescent="0.3">
      <c r="A44" t="s">
        <v>17</v>
      </c>
      <c r="B44" t="str">
        <f>PROPER(RTD("cqg.rtd", ,"ContractData",A44, "LongDescription",, "T"))</f>
        <v>Alphabet Cl A Cmn</v>
      </c>
      <c r="C44" s="2">
        <f>RTD("cqg.rtd", ,"ContractData",A44, "LastTrade",, "T")</f>
        <v>343.5</v>
      </c>
      <c r="D44" s="2">
        <f>RTD("cqg.rtd", ,"ContractData",A44, "NetLastTrade",, "T")</f>
        <v>5.2599999999999909</v>
      </c>
      <c r="E44" s="4">
        <f>IFERROR(RTD("cqg.rtd", ,"ContractData",A44, "PerCentNetLastTrade",, "T")/100,"")</f>
        <v>1.555108798486282E-2</v>
      </c>
      <c r="F44" s="2">
        <f>RTD("cqg.rtd", ,"ContractData",A44, "Open",, "T")</f>
        <v>341.31</v>
      </c>
      <c r="G44" s="2">
        <f>RTD("cqg.rtd", ,"ContractData",A44, "High",, "T")</f>
        <v>345.77</v>
      </c>
      <c r="H44" s="2">
        <f>RTD("cqg.rtd", ,"ContractData",A44, "Low",, "T")</f>
        <v>341.16</v>
      </c>
      <c r="I44" s="4">
        <f>IFERROR(RTD("cqg.rtd",,"StudyData",A44, "PCB","BaseType=Index,Index=1", "Close", "W","0","all",,,,"T")/100,"")</f>
        <v>-1.2212142358688531E-3</v>
      </c>
      <c r="J44" s="4">
        <f>IFERROR(RTD("cqg.rtd",,"StudyData",A44, "PCB","BaseType=Index,Index=1", "Close", "M","0","all",,,,"T")/100,"")</f>
        <v>-1.6856544989536856E-3</v>
      </c>
      <c r="K44" s="4">
        <f>IFERROR(RTD("cqg.rtd",,"StudyData",A44, "PCB","BaseType=Index,Index=1", "Close", "Q","0","all",,,,"T")/100,"")</f>
        <v>-1.6856544989536856E-3</v>
      </c>
      <c r="L44" s="4">
        <f>IFERROR(RTD("cqg.rtd",,"StudyData",A44, "PCB","BaseType=Index,Index=1", "Close", "A","0","all",,,,"T")/100,"")</f>
        <v>9.7444089456869012E-2</v>
      </c>
      <c r="M44" s="6">
        <f>RTD("cqg.rtd", ,"ContractData",A44, "T_CVol",, "T")</f>
        <v>23772148.150943</v>
      </c>
      <c r="N44" s="8">
        <f xml:space="preserve"> IFERROR(M44/RTD("cqg.rtd",,"StudyData", $A44, "MA", "InputChoice=Vol,MAType=Sim,Period=21", "MA","D","-1","all",,,,"T"),"")</f>
        <v>0.88049438648108569</v>
      </c>
      <c r="O44" s="9">
        <f>IFERROR(D44/RTD("cqg.rtd",,"StudyData","ATR("&amp;A44&amp;",MAType:=Sim,Period:=21)","Bar",, "Close", "D",,,,,,"T"),"")</f>
        <v>0.59180283953892654</v>
      </c>
      <c r="P44" s="10">
        <f xml:space="preserve"> RTD("cqg.rtd",,"StudyData", $A44, "MA", "InputChoice=Close,MAType=Sim,Period=21", "MA","D",,"all",,,,"T")</f>
        <v>342.6138095238</v>
      </c>
      <c r="Q44" s="2">
        <f xml:space="preserve"> RTD("cqg.rtd",,"StudyData",$A44, "StdDev", "InputChoice=Close,Period1=21", "STDDEV","D",,"all",,,,"T")</f>
        <v>5.7438011938000004</v>
      </c>
      <c r="R44" s="2">
        <f t="shared" si="0"/>
        <v>0.15428641178538269</v>
      </c>
    </row>
    <row r="45" spans="1:18" x14ac:dyDescent="0.3">
      <c r="A45" t="s">
        <v>116</v>
      </c>
      <c r="B45" t="str">
        <f>PROPER(RTD("cqg.rtd", ,"ContractData",A45, "LongDescription",, "T"))</f>
        <v>Goldman Sachs Group</v>
      </c>
      <c r="C45" s="2">
        <f>RTD("cqg.rtd", ,"ContractData",A45, "LastTrade",, "T")</f>
        <v>902.56000000000006</v>
      </c>
      <c r="D45" s="2">
        <f>RTD("cqg.rtd", ,"ContractData",A45, "NetLastTrade",, "T")</f>
        <v>5.8899999999999864</v>
      </c>
      <c r="E45" s="4">
        <f>IFERROR(RTD("cqg.rtd", ,"ContractData",A45, "PerCentNetLastTrade",, "T")/100,"")</f>
        <v>6.568748815060167E-3</v>
      </c>
      <c r="F45" s="2">
        <f>RTD("cqg.rtd", ,"ContractData",A45, "Open",, "T")</f>
        <v>905.5</v>
      </c>
      <c r="G45" s="2">
        <f>RTD("cqg.rtd", ,"ContractData",A45, "High",, "T")</f>
        <v>913</v>
      </c>
      <c r="H45" s="2">
        <f>RTD("cqg.rtd", ,"ContractData",A45, "Low",, "T")</f>
        <v>897.26</v>
      </c>
      <c r="I45" s="4">
        <f>IFERROR(RTD("cqg.rtd",,"StudyData",A45, "PCB","BaseType=Index,Index=1", "Close", "W","0","all",,,,"T")/100,"")</f>
        <v>-3.5159548880218064E-2</v>
      </c>
      <c r="J45" s="4">
        <f>IFERROR(RTD("cqg.rtd",,"StudyData",A45, "PCB","BaseType=Index,Index=1", "Close", "M","0","all",,,,"T")/100,"")</f>
        <v>2.4434670576214466E-3</v>
      </c>
      <c r="K45" s="4">
        <f>IFERROR(RTD("cqg.rtd",,"StudyData",A45, "PCB","BaseType=Index,Index=1", "Close", "Q","0","all",,,,"T")/100,"")</f>
        <v>2.4434670576214466E-3</v>
      </c>
      <c r="L45" s="4">
        <f>IFERROR(RTD("cqg.rtd",,"StudyData",A45, "PCB","BaseType=Index,Index=1", "Close", "A","0","all",,,,"T")/100,"")</f>
        <v>2.6803185437997791E-2</v>
      </c>
      <c r="M45" s="6">
        <f>RTD("cqg.rtd", ,"ContractData",A45, "T_CVol",, "T")</f>
        <v>1608153.4086509999</v>
      </c>
      <c r="N45" s="8">
        <f xml:space="preserve"> IFERROR(M45/RTD("cqg.rtd",,"StudyData", $A45, "MA", "InputChoice=Vol,MAType=Sim,Period=21", "MA","D","-1","all",,,,"T"),"")</f>
        <v>0.74828647630917267</v>
      </c>
      <c r="O45" s="9">
        <f>IFERROR(D45/RTD("cqg.rtd",,"StudyData","ATR("&amp;A45&amp;",MAType:=Sim,Period:=21)","Bar",, "Close", "D",,,,,,"T"),"")</f>
        <v>0.23515656191222525</v>
      </c>
      <c r="P45" s="10">
        <f xml:space="preserve"> RTD("cqg.rtd",,"StudyData", $A45, "MA", "InputChoice=Close,MAType=Sim,Period=21", "MA","D",,"all",,,,"T")</f>
        <v>963.02190476190003</v>
      </c>
      <c r="Q45" s="2">
        <f xml:space="preserve"> RTD("cqg.rtd",,"StudyData",$A45, "StdDev", "InputChoice=Close,Period1=21", "STDDEV","D",,"all",,,,"T")</f>
        <v>48.935813511100001</v>
      </c>
      <c r="R45" s="2">
        <f t="shared" si="0"/>
        <v>-1.2355348858803692</v>
      </c>
    </row>
    <row r="46" spans="1:18" x14ac:dyDescent="0.3">
      <c r="A46" t="s">
        <v>117</v>
      </c>
      <c r="B46" t="str">
        <f>PROPER(RTD("cqg.rtd", ,"ContractData",A46, "LongDescription",, "T"))</f>
        <v>Home Depot, Inc.</v>
      </c>
      <c r="C46" s="2">
        <f>RTD("cqg.rtd", ,"ContractData",A46, "LastTrade",, "T")</f>
        <v>282.85000000000002</v>
      </c>
      <c r="D46" s="2">
        <f>RTD("cqg.rtd", ,"ContractData",A46, "NetLastTrade",, "T")</f>
        <v>0.3900000000000432</v>
      </c>
      <c r="E46" s="4">
        <f>IFERROR(RTD("cqg.rtd", ,"ContractData",A46, "PerCentNetLastTrade",, "T")/100,"")</f>
        <v>1.3807264745450685E-3</v>
      </c>
      <c r="F46" s="2">
        <f>RTD("cqg.rtd", ,"ContractData",A46, "Open",, "T")</f>
        <v>286.56</v>
      </c>
      <c r="G46" s="2">
        <f>RTD("cqg.rtd", ,"ContractData",A46, "High",, "T")</f>
        <v>287.7</v>
      </c>
      <c r="H46" s="2">
        <f>RTD("cqg.rtd", ,"ContractData",A46, "Low",, "T")</f>
        <v>280.89</v>
      </c>
      <c r="I46" s="4">
        <f>IFERROR(RTD("cqg.rtd",,"StudyData",A46, "PCB","BaseType=Index,Index=1", "Close", "W","0","all",,,,"T")/100,"")</f>
        <v>-3.5300136425647909E-2</v>
      </c>
      <c r="J46" s="4">
        <f>IFERROR(RTD("cqg.rtd",,"StudyData",A46, "PCB","BaseType=Index,Index=1", "Close", "M","0","all",,,,"T")/100,"")</f>
        <v>-5.7647017469857854E-3</v>
      </c>
      <c r="K46" s="4">
        <f>IFERROR(RTD("cqg.rtd",,"StudyData",A46, "PCB","BaseType=Index,Index=1", "Close", "Q","0","all",,,,"T")/100,"")</f>
        <v>-5.7647017469857854E-3</v>
      </c>
      <c r="L46" s="4">
        <f>IFERROR(RTD("cqg.rtd",,"StudyData",A46, "PCB","BaseType=Index,Index=1", "Close", "A","0","all",,,,"T")/100,"")</f>
        <v>-0.17800058122638768</v>
      </c>
      <c r="M46" s="6">
        <f>RTD("cqg.rtd", ,"ContractData",A46, "T_CVol",, "T")</f>
        <v>4792636.8370660003</v>
      </c>
      <c r="N46" s="8">
        <f xml:space="preserve"> IFERROR(M46/RTD("cqg.rtd",,"StudyData", $A46, "MA", "InputChoice=Vol,MAType=Sim,Period=21", "MA","D","-1","all",,,,"T"),"")</f>
        <v>0.96072255492543934</v>
      </c>
      <c r="O46" s="9">
        <f>IFERROR(D46/RTD("cqg.rtd",,"StudyData","ATR("&amp;A46&amp;",MAType:=Sim,Period:=21)","Bar",, "Close", "D",,,,,,"T"),"")</f>
        <v>6.1178755508717146E-2</v>
      </c>
      <c r="P46" s="10">
        <f xml:space="preserve"> RTD("cqg.rtd",,"StudyData", $A46, "MA", "InputChoice=Close,MAType=Sim,Period=21", "MA","D",,"all",,,,"T")</f>
        <v>300.54238095239998</v>
      </c>
      <c r="Q46" s="2">
        <f xml:space="preserve"> RTD("cqg.rtd",,"StudyData",$A46, "StdDev", "InputChoice=Close,Period1=21", "STDDEV","D",,"all",,,,"T")</f>
        <v>11.0666719326</v>
      </c>
      <c r="R46" s="2">
        <f t="shared" si="0"/>
        <v>-1.5987083614796662</v>
      </c>
    </row>
    <row r="47" spans="1:18" x14ac:dyDescent="0.3">
      <c r="A47" t="s">
        <v>18</v>
      </c>
      <c r="B47" t="str">
        <f>PROPER(RTD("cqg.rtd", ,"ContractData",A47, "LongDescription",, "T"))</f>
        <v>Honeywell Aerospace Inc</v>
      </c>
      <c r="C47" s="2">
        <f>RTD("cqg.rtd", ,"ContractData",A47, "LastTrade",, "T")</f>
        <v>154.63</v>
      </c>
      <c r="D47" s="2">
        <f>RTD("cqg.rtd", ,"ContractData",A47, "NetLastTrade",, "T")</f>
        <v>0.56000000000000227</v>
      </c>
      <c r="E47" s="4">
        <f>IFERROR(RTD("cqg.rtd", ,"ContractData",A47, "PerCentNetLastTrade",, "T")/100,"")</f>
        <v>3.6347114947751025E-3</v>
      </c>
      <c r="F47" s="2">
        <f>RTD("cqg.rtd", ,"ContractData",A47, "Open",, "T")</f>
        <v>155.37</v>
      </c>
      <c r="G47" s="2">
        <f>RTD("cqg.rtd", ,"ContractData",A47, "High",, "T")</f>
        <v>156.92000000000002</v>
      </c>
      <c r="H47" s="2">
        <f>RTD("cqg.rtd", ,"ContractData",A47, "Low",, "T")</f>
        <v>153.51</v>
      </c>
      <c r="I47" s="4">
        <f>IFERROR(RTD("cqg.rtd",,"StudyData",A47, "PCB","BaseType=Index,Index=1", "Close", "W","0","all",,,,"T")/100,"")</f>
        <v>-2.6136793046983287E-2</v>
      </c>
      <c r="J47" s="4">
        <f>IFERROR(RTD("cqg.rtd",,"StudyData",A47, "PCB","BaseType=Index,Index=1", "Close", "M","0","all",,,,"T")/100,"")</f>
        <v>-2.1939730270375134E-3</v>
      </c>
      <c r="K47" s="4">
        <f>IFERROR(RTD("cqg.rtd",,"StudyData",A47, "PCB","BaseType=Index,Index=1", "Close", "Q","0","all",,,,"T")/100,"")</f>
        <v>-2.1939730270375134E-3</v>
      </c>
      <c r="L47" s="4">
        <f>IFERROR(RTD("cqg.rtd",,"StudyData",A47, "PCB","BaseType=Index,Index=1", "Close", "A","0","all",,,,"T")/100,"")</f>
        <v>1.5463</v>
      </c>
      <c r="M47" s="6">
        <f>RTD("cqg.rtd", ,"ContractData",A47, "T_CVol",, "T")</f>
        <v>1782921.9135090001</v>
      </c>
      <c r="N47" s="8">
        <f xml:space="preserve"> IFERROR(M47/RTD("cqg.rtd",,"StudyData", $A47, "MA", "InputChoice=Vol,MAType=Sim,Period=21", "MA","D","-1","all",,,,"T"),"")</f>
        <v>0.4393521270368429</v>
      </c>
      <c r="O47" s="9">
        <f>IFERROR(D47/RTD("cqg.rtd",,"StudyData","ATR("&amp;A47&amp;",MAType:=Sim,Period:=21)","Bar",, "Close", "D",,,,,,"T"),"")</f>
        <v>9.8492462311805667E-2</v>
      </c>
      <c r="P47" s="10">
        <f xml:space="preserve"> RTD("cqg.rtd",,"StudyData", $A47, "MA", "InputChoice=Close,MAType=Sim,Period=21", "MA","D",,"all",,,,"T")</f>
        <v>159.08619047619999</v>
      </c>
      <c r="Q47" s="2">
        <f xml:space="preserve"> RTD("cqg.rtd",,"StudyData",$A47, "StdDev", "InputChoice=Close,Period1=21", "STDDEV","D",,"all",,,,"T")</f>
        <v>5.1740897301000004</v>
      </c>
      <c r="R47" s="2">
        <f t="shared" si="0"/>
        <v>-0.86125110089922374</v>
      </c>
    </row>
    <row r="48" spans="1:18" x14ac:dyDescent="0.3">
      <c r="A48" t="s">
        <v>118</v>
      </c>
      <c r="B48" t="str">
        <f>PROPER(RTD("cqg.rtd", ,"ContractData",A48, "LongDescription",, "T"))</f>
        <v>International Business Machines</v>
      </c>
      <c r="C48" s="2">
        <f>RTD("cqg.rtd", ,"ContractData",A48, "LastTrade",, "T")</f>
        <v>222.64000000000001</v>
      </c>
      <c r="D48" s="2">
        <f>RTD("cqg.rtd", ,"ContractData",A48, "NetLastTrade",, "T")</f>
        <v>-2.9799999999999898</v>
      </c>
      <c r="E48" s="4">
        <f>IFERROR(RTD("cqg.rtd", ,"ContractData",A48, "PerCentNetLastTrade",, "T")/100,"")</f>
        <v>-1.3208048931832283E-2</v>
      </c>
      <c r="F48" s="2">
        <f>RTD("cqg.rtd", ,"ContractData",A48, "Open",, "T")</f>
        <v>225.51</v>
      </c>
      <c r="G48" s="2">
        <f>RTD("cqg.rtd", ,"ContractData",A48, "High",, "T")</f>
        <v>225.91</v>
      </c>
      <c r="H48" s="2">
        <f>RTD("cqg.rtd", ,"ContractData",A48, "Low",, "T")</f>
        <v>221.63</v>
      </c>
      <c r="I48" s="4">
        <f>IFERROR(RTD("cqg.rtd",,"StudyData",A48, "PCB","BaseType=Index,Index=1", "Close", "W","0","all",,,,"T")/100,"")</f>
        <v>-1.2726708349962203E-2</v>
      </c>
      <c r="J48" s="4">
        <f>IFERROR(RTD("cqg.rtd",,"StudyData",A48, "PCB","BaseType=Index,Index=1", "Close", "M","0","all",,,,"T")/100,"")</f>
        <v>1.232210248715504E-2</v>
      </c>
      <c r="K48" s="4">
        <f>IFERROR(RTD("cqg.rtd",,"StudyData",A48, "PCB","BaseType=Index,Index=1", "Close", "Q","0","all",,,,"T")/100,"")</f>
        <v>1.232210248715504E-2</v>
      </c>
      <c r="L48" s="4">
        <f>IFERROR(RTD("cqg.rtd",,"StudyData",A48, "PCB","BaseType=Index,Index=1", "Close", "A","0","all",,,,"T")/100,"")</f>
        <v>-0.24837108807940303</v>
      </c>
      <c r="M48" s="6">
        <f>RTD("cqg.rtd", ,"ContractData",A48, "T_CVol",, "T")</f>
        <v>7756783.0096960003</v>
      </c>
      <c r="N48" s="8">
        <f xml:space="preserve"> IFERROR(M48/RTD("cqg.rtd",,"StudyData", $A48, "MA", "InputChoice=Vol,MAType=Sim,Period=21", "MA","D","-1","all",,,,"T"),"")</f>
        <v>1.358800103161951</v>
      </c>
      <c r="O48" s="9">
        <f>IFERROR(D48/RTD("cqg.rtd",,"StudyData","ATR("&amp;A48&amp;",MAType:=Sim,Period:=21)","Bar",, "Close", "D",,,,,,"T"),"")</f>
        <v>-0.41842738700215049</v>
      </c>
      <c r="P48" s="10">
        <f xml:space="preserve"> RTD("cqg.rtd",,"StudyData", $A48, "MA", "InputChoice=Close,MAType=Sim,Period=21", "MA","D",,"all",,,,"T")</f>
        <v>232.3180952381</v>
      </c>
      <c r="Q48" s="2">
        <f xml:space="preserve"> RTD("cqg.rtd",,"StudyData",$A48, "StdDev", "InputChoice=Close,Period1=21", "STDDEV","D",,"all",,,,"T")</f>
        <v>8.3138327754999999</v>
      </c>
      <c r="R48" s="2">
        <f t="shared" si="0"/>
        <v>-1.1640954899430169</v>
      </c>
    </row>
    <row r="49" spans="1:18" x14ac:dyDescent="0.3">
      <c r="A49" t="s">
        <v>19</v>
      </c>
      <c r="B49" t="str">
        <f>PROPER(RTD("cqg.rtd", ,"ContractData",A49, "LongDescription",, "T"))</f>
        <v>Intel Corp</v>
      </c>
      <c r="C49" s="2">
        <f>RTD("cqg.rtd", ,"ContractData",A49, "LastTrade",, "T")</f>
        <v>119.33</v>
      </c>
      <c r="D49" s="2">
        <f>RTD("cqg.rtd", ,"ContractData",A49, "NetLastTrade",, "T")</f>
        <v>-0.67000000000000171</v>
      </c>
      <c r="E49" s="4">
        <f>IFERROR(RTD("cqg.rtd", ,"ContractData",A49, "PerCentNetLastTrade",, "T")/100,"")</f>
        <v>-5.5833333333333334E-3</v>
      </c>
      <c r="F49" s="2">
        <f>RTD("cqg.rtd", ,"ContractData",A49, "Open",, "T")</f>
        <v>124</v>
      </c>
      <c r="G49" s="2">
        <f>RTD("cqg.rtd", ,"ContractData",A49, "High",, "T")</f>
        <v>126</v>
      </c>
      <c r="H49" s="2">
        <f>RTD("cqg.rtd", ,"ContractData",A49, "Low",, "T")</f>
        <v>118.96000000000001</v>
      </c>
      <c r="I49" s="4">
        <f>IFERROR(RTD("cqg.rtd",,"StudyData",A49, "PCB","BaseType=Index,Index=1", "Close", "W","0","all",,,,"T")/100,"")</f>
        <v>-2.9837398373983755E-2</v>
      </c>
      <c r="J49" s="4">
        <f>IFERROR(RTD("cqg.rtd",,"StudyData",A49, "PCB","BaseType=Index,Index=1", "Close", "M","0","all",,,,"T")/100,"")</f>
        <v>-7.4856524993762432E-3</v>
      </c>
      <c r="K49" s="4">
        <f>IFERROR(RTD("cqg.rtd",,"StudyData",A49, "PCB","BaseType=Index,Index=1", "Close", "Q","0","all",,,,"T")/100,"")</f>
        <v>-7.4856524993762432E-3</v>
      </c>
      <c r="L49" s="4">
        <f>IFERROR(RTD("cqg.rtd",,"StudyData",A49, "PCB","BaseType=Index,Index=1", "Close", "A","0","all",,,,"T")/100,"")</f>
        <v>2.2338753387533878</v>
      </c>
      <c r="M49" s="6">
        <f>RTD("cqg.rtd", ,"ContractData",A49, "T_CVol",, "T")</f>
        <v>95401476.309339002</v>
      </c>
      <c r="N49" s="8">
        <f xml:space="preserve"> IFERROR(M49/RTD("cqg.rtd",,"StudyData", $A49, "MA", "InputChoice=Vol,MAType=Sim,Period=21", "MA","D","-1","all",,,,"T"),"")</f>
        <v>0.87539500252748559</v>
      </c>
      <c r="O49" s="9">
        <f>IFERROR(D49/RTD("cqg.rtd",,"StudyData","ATR("&amp;A49&amp;",MAType:=Sim,Period:=21)","Bar",, "Close", "D",,,,,,"T"),"")</f>
        <v>-0.10370752561323936</v>
      </c>
      <c r="P49" s="10">
        <f xml:space="preserve"> RTD("cqg.rtd",,"StudyData", $A49, "MA", "InputChoice=Close,MAType=Sim,Period=21", "MA","D",,"all",,,,"T")</f>
        <v>110.6842857143</v>
      </c>
      <c r="Q49" s="2">
        <f xml:space="preserve"> RTD("cqg.rtd",,"StudyData",$A49, "StdDev", "InputChoice=Close,Period1=21", "STDDEV","D",,"all",,,,"T")</f>
        <v>10.808519819100001</v>
      </c>
      <c r="R49" s="2">
        <f t="shared" si="0"/>
        <v>0.79989808321597755</v>
      </c>
    </row>
    <row r="50" spans="1:18" x14ac:dyDescent="0.3">
      <c r="A50" t="s">
        <v>20</v>
      </c>
      <c r="B50" t="str">
        <f>PROPER(RTD("cqg.rtd", ,"ContractData",A50, "LongDescription",, "T"))</f>
        <v>Intuit Inc</v>
      </c>
      <c r="C50" s="2">
        <f>RTD("cqg.rtd", ,"ContractData",A50, "LastTrade",, "T")</f>
        <v>281.08</v>
      </c>
      <c r="D50" s="2">
        <f>RTD("cqg.rtd", ,"ContractData",A50, "NetLastTrade",, "T")</f>
        <v>-1.7000000000000455</v>
      </c>
      <c r="E50" s="4">
        <f>IFERROR(RTD("cqg.rtd", ,"ContractData",A50, "PerCentNetLastTrade",, "T")/100,"")</f>
        <v>-6.0117405757125686E-3</v>
      </c>
      <c r="F50" s="2">
        <f>RTD("cqg.rtd", ,"ContractData",A50, "Open",, "T")</f>
        <v>283.79000000000002</v>
      </c>
      <c r="G50" s="2">
        <f>RTD("cqg.rtd", ,"ContractData",A50, "High",, "T")</f>
        <v>284.2</v>
      </c>
      <c r="H50" s="2">
        <f>RTD("cqg.rtd", ,"ContractData",A50, "Low",, "T")</f>
        <v>277.38</v>
      </c>
      <c r="I50" s="4">
        <f>IFERROR(RTD("cqg.rtd",,"StudyData",A50, "PCB","BaseType=Index,Index=1", "Close", "W","0","all",,,,"T")/100,"")</f>
        <v>1.9181261104463408E-2</v>
      </c>
      <c r="J50" s="4">
        <f>IFERROR(RTD("cqg.rtd",,"StudyData",A50, "PCB","BaseType=Index,Index=1", "Close", "M","0","all",,,,"T")/100,"")</f>
        <v>1.947698668891228E-2</v>
      </c>
      <c r="K50" s="4">
        <f>IFERROR(RTD("cqg.rtd",,"StudyData",A50, "PCB","BaseType=Index,Index=1", "Close", "Q","0","all",,,,"T")/100,"")</f>
        <v>1.947698668891228E-2</v>
      </c>
      <c r="L50" s="4">
        <f>IFERROR(RTD("cqg.rtd",,"StudyData",A50, "PCB","BaseType=Index,Index=1", "Close", "A","0","all",,,,"T")/100,"")</f>
        <v>-0.57567706289061316</v>
      </c>
      <c r="M50" s="6">
        <f>RTD("cqg.rtd", ,"ContractData",A50, "T_CVol",, "T")</f>
        <v>2741257.1861140002</v>
      </c>
      <c r="N50" s="8">
        <f xml:space="preserve"> IFERROR(M50/RTD("cqg.rtd",,"StudyData", $A50, "MA", "InputChoice=Vol,MAType=Sim,Period=21", "MA","D","-1","all",,,,"T"),"")</f>
        <v>0.73668736276433155</v>
      </c>
      <c r="O50" s="9">
        <f>IFERROR(D50/RTD("cqg.rtd",,"StudyData","ATR("&amp;A50&amp;",MAType:=Sim,Period:=21)","Bar",, "Close", "D",,,,,,"T"),"")</f>
        <v>-0.13352782764841814</v>
      </c>
      <c r="P50" s="10">
        <f xml:space="preserve"> RTD("cqg.rtd",,"StudyData", $A50, "MA", "InputChoice=Close,MAType=Sim,Period=21", "MA","D",,"all",,,,"T")</f>
        <v>302.87</v>
      </c>
      <c r="Q50" s="2">
        <f xml:space="preserve"> RTD("cqg.rtd",,"StudyData",$A50, "StdDev", "InputChoice=Close,Period1=21", "STDDEV","D",,"all",,,,"T")</f>
        <v>23.403677366699998</v>
      </c>
      <c r="R50" s="2">
        <f t="shared" si="0"/>
        <v>-0.93105026439152661</v>
      </c>
    </row>
    <row r="51" spans="1:18" x14ac:dyDescent="0.3">
      <c r="A51" t="s">
        <v>21</v>
      </c>
      <c r="B51" t="str">
        <f>PROPER(RTD("cqg.rtd", ,"ContractData",A51, "LongDescription",, "T"))</f>
        <v>Intuitive Surg, Inc.</v>
      </c>
      <c r="C51" s="2">
        <f>RTD("cqg.rtd", ,"ContractData",A51, "LastTrade",, "T")</f>
        <v>391.95</v>
      </c>
      <c r="D51" s="2">
        <f>RTD("cqg.rtd", ,"ContractData",A51, "NetLastTrade",, "T")</f>
        <v>-9.2900000000000205</v>
      </c>
      <c r="E51" s="4">
        <f>IFERROR(RTD("cqg.rtd", ,"ContractData",A51, "PerCentNetLastTrade",, "T")/100,"")</f>
        <v>-2.3153225002492273E-2</v>
      </c>
      <c r="F51" s="2">
        <f>RTD("cqg.rtd", ,"ContractData",A51, "Open",, "T")</f>
        <v>405.15000000000003</v>
      </c>
      <c r="G51" s="2">
        <f>RTD("cqg.rtd", ,"ContractData",A51, "High",, "T")</f>
        <v>406.47</v>
      </c>
      <c r="H51" s="2">
        <f>RTD("cqg.rtd", ,"ContractData",A51, "Low",, "T")</f>
        <v>391.39</v>
      </c>
      <c r="I51" s="4">
        <f>IFERROR(RTD("cqg.rtd",,"StudyData",A51, "PCB","BaseType=Index,Index=1", "Close", "W","0","all",,,,"T")/100,"")</f>
        <v>-3.2652154597956506E-2</v>
      </c>
      <c r="J51" s="4">
        <f>IFERROR(RTD("cqg.rtd",,"StudyData",A51, "PCB","BaseType=Index,Index=1", "Close", "M","0","all",,,,"T")/100,"")</f>
        <v>-3.6101615719450128E-2</v>
      </c>
      <c r="K51" s="4">
        <f>IFERROR(RTD("cqg.rtd",,"StudyData",A51, "PCB","BaseType=Index,Index=1", "Close", "Q","0","all",,,,"T")/100,"")</f>
        <v>-3.6101615719450128E-2</v>
      </c>
      <c r="L51" s="4">
        <f>IFERROR(RTD("cqg.rtd",,"StudyData",A51, "PCB","BaseType=Index,Index=1", "Close", "A","0","all",,,,"T")/100,"")</f>
        <v>-0.30794900769828382</v>
      </c>
      <c r="M51" s="6">
        <f>RTD("cqg.rtd", ,"ContractData",A51, "T_CVol",, "T")</f>
        <v>1833944.4976969999</v>
      </c>
      <c r="N51" s="8">
        <f xml:space="preserve"> IFERROR(M51/RTD("cqg.rtd",,"StudyData", $A51, "MA", "InputChoice=Vol,MAType=Sim,Period=21", "MA","D","-1","all",,,,"T"),"")</f>
        <v>0.76544855772851594</v>
      </c>
      <c r="O51" s="9">
        <f>IFERROR(D51/RTD("cqg.rtd",,"StudyData","ATR("&amp;A51&amp;",MAType:=Sim,Period:=21)","Bar",, "Close", "D",,,,,,"T"),"")</f>
        <v>-0.81651529736879858</v>
      </c>
      <c r="P51" s="10">
        <f xml:space="preserve"> RTD("cqg.rtd",,"StudyData", $A51, "MA", "InputChoice=Close,MAType=Sim,Period=21", "MA","D",,"all",,,,"T")</f>
        <v>386.5395238095</v>
      </c>
      <c r="Q51" s="2">
        <f xml:space="preserve"> RTD("cqg.rtd",,"StudyData",$A51, "StdDev", "InputChoice=Close,Period1=21", "STDDEV","D",,"all",,,,"T")</f>
        <v>18.963265359800001</v>
      </c>
      <c r="R51" s="2">
        <f t="shared" si="0"/>
        <v>0.28531353054677994</v>
      </c>
    </row>
    <row r="52" spans="1:18" x14ac:dyDescent="0.3">
      <c r="A52" t="s">
        <v>119</v>
      </c>
      <c r="B52" t="str">
        <f>PROPER(RTD("cqg.rtd", ,"ContractData",A52, "LongDescription",, "T"))</f>
        <v>Johnson &amp; Johnson</v>
      </c>
      <c r="C52" s="2">
        <f>RTD("cqg.rtd", ,"ContractData",A52, "LastTrade",, "T")</f>
        <v>256.03000000000003</v>
      </c>
      <c r="D52" s="2">
        <f>RTD("cqg.rtd", ,"ContractData",A52, "NetLastTrade",, "T")</f>
        <v>-2.6299999999999955</v>
      </c>
      <c r="E52" s="4">
        <f>IFERROR(RTD("cqg.rtd", ,"ContractData",A52, "PerCentNetLastTrade",, "T")/100,"")</f>
        <v>-1.0167787829583236E-2</v>
      </c>
      <c r="F52" s="2">
        <f>RTD("cqg.rtd", ,"ContractData",A52, "Open",, "T")</f>
        <v>259.38</v>
      </c>
      <c r="G52" s="2">
        <f>RTD("cqg.rtd", ,"ContractData",A52, "High",, "T")</f>
        <v>259.38</v>
      </c>
      <c r="H52" s="2">
        <f>RTD("cqg.rtd", ,"ContractData",A52, "Low",, "T")</f>
        <v>255.12</v>
      </c>
      <c r="I52" s="4">
        <f>IFERROR(RTD("cqg.rtd",,"StudyData",A52, "PCB","BaseType=Index,Index=1", "Close", "W","0","all",,,,"T")/100,"")</f>
        <v>-5.6006194233463591E-2</v>
      </c>
      <c r="J52" s="4">
        <f>IFERROR(RTD("cqg.rtd",,"StudyData",A52, "PCB","BaseType=Index,Index=1", "Close", "M","0","all",,,,"T")/100,"")</f>
        <v>-3.2900203973709977E-2</v>
      </c>
      <c r="K52" s="4">
        <f>IFERROR(RTD("cqg.rtd",,"StudyData",A52, "PCB","BaseType=Index,Index=1", "Close", "Q","0","all",,,,"T")/100,"")</f>
        <v>-3.2900203973709977E-2</v>
      </c>
      <c r="L52" s="4">
        <f>IFERROR(RTD("cqg.rtd",,"StudyData",A52, "PCB","BaseType=Index,Index=1", "Close", "A","0","all",,,,"T")/100,"")</f>
        <v>0.23715873399371834</v>
      </c>
      <c r="M52" s="6">
        <f>RTD("cqg.rtd", ,"ContractData",A52, "T_CVol",, "T")</f>
        <v>10942146.867240001</v>
      </c>
      <c r="N52" s="8">
        <f xml:space="preserve"> IFERROR(M52/RTD("cqg.rtd",,"StudyData", $A52, "MA", "InputChoice=Vol,MAType=Sim,Period=21", "MA","D","-1","all",,,,"T"),"")</f>
        <v>1.7071105322894196</v>
      </c>
      <c r="O52" s="9">
        <f>IFERROR(D52/RTD("cqg.rtd",,"StudyData","ATR("&amp;A52&amp;",MAType:=Sim,Period:=21)","Bar",, "Close", "D",,,,,,"T"),"")</f>
        <v>-0.52089031406696962</v>
      </c>
      <c r="P52" s="10">
        <f xml:space="preserve"> RTD("cqg.rtd",,"StudyData", $A52, "MA", "InputChoice=Close,MAType=Sim,Period=21", "MA","D",,"all",,,,"T")</f>
        <v>268.16571428570001</v>
      </c>
      <c r="Q52" s="2">
        <f xml:space="preserve"> RTD("cqg.rtd",,"StudyData",$A52, "StdDev", "InputChoice=Close,Period1=21", "STDDEV","D",,"all",,,,"T")</f>
        <v>4.6978126332999999</v>
      </c>
      <c r="R52" s="2">
        <f t="shared" si="0"/>
        <v>-2.5832691154340881</v>
      </c>
    </row>
    <row r="53" spans="1:18" x14ac:dyDescent="0.3">
      <c r="A53" t="s">
        <v>120</v>
      </c>
      <c r="B53" t="str">
        <f>PROPER(RTD("cqg.rtd", ,"ContractData",A53, "LongDescription",, "T"))</f>
        <v>Jpmorgan Chase &amp; Co.</v>
      </c>
      <c r="C53" s="2">
        <f>RTD("cqg.rtd", ,"ContractData",A53, "LastTrade",, "T")</f>
        <v>332.38</v>
      </c>
      <c r="D53" s="2">
        <f>RTD("cqg.rtd", ,"ContractData",A53, "NetLastTrade",, "T")</f>
        <v>-0.80000000000001137</v>
      </c>
      <c r="E53" s="4">
        <f>IFERROR(RTD("cqg.rtd", ,"ContractData",A53, "PerCentNetLastTrade",, "T")/100,"")</f>
        <v>-2.401104508073714E-3</v>
      </c>
      <c r="F53" s="2">
        <f>RTD("cqg.rtd", ,"ContractData",A53, "Open",, "T")</f>
        <v>334</v>
      </c>
      <c r="G53" s="2">
        <f>RTD("cqg.rtd", ,"ContractData",A53, "High",, "T")</f>
        <v>334.84000000000003</v>
      </c>
      <c r="H53" s="2">
        <f>RTD("cqg.rtd", ,"ContractData",A53, "Low",, "T")</f>
        <v>330</v>
      </c>
      <c r="I53" s="4">
        <f>IFERROR(RTD("cqg.rtd",,"StudyData",A53, "PCB","BaseType=Index,Index=1", "Close", "W","0","all",,,,"T")/100,"")</f>
        <v>-3.1131580481548439E-2</v>
      </c>
      <c r="J53" s="4">
        <f>IFERROR(RTD("cqg.rtd",,"StudyData",A53, "PCB","BaseType=Index,Index=1", "Close", "M","0","all",,,,"T")/100,"")</f>
        <v>4.6851857449445684E-3</v>
      </c>
      <c r="K53" s="4">
        <f>IFERROR(RTD("cqg.rtd",,"StudyData",A53, "PCB","BaseType=Index,Index=1", "Close", "Q","0","all",,,,"T")/100,"")</f>
        <v>4.6851857449445684E-3</v>
      </c>
      <c r="L53" s="4">
        <f>IFERROR(RTD("cqg.rtd",,"StudyData",A53, "PCB","BaseType=Index,Index=1", "Close", "A","0","all",,,,"T")/100,"")</f>
        <v>3.153125193966845E-2</v>
      </c>
      <c r="M53" s="6">
        <f>RTD("cqg.rtd", ,"ContractData",A53, "T_CVol",, "T")</f>
        <v>6664271.4237839999</v>
      </c>
      <c r="N53" s="8">
        <f xml:space="preserve"> IFERROR(M53/RTD("cqg.rtd",,"StudyData", $A53, "MA", "InputChoice=Vol,MAType=Sim,Period=21", "MA","D","-1","all",,,,"T"),"")</f>
        <v>0.81228618700681743</v>
      </c>
      <c r="O53" s="9">
        <f>IFERROR(D53/RTD("cqg.rtd",,"StudyData","ATR("&amp;A53&amp;",MAType:=Sim,Period:=21)","Bar",, "Close", "D",,,,,,"T"),"")</f>
        <v>-0.1160942574796776</v>
      </c>
      <c r="P53" s="10">
        <f xml:space="preserve"> RTD("cqg.rtd",,"StudyData", $A53, "MA", "InputChoice=Close,MAType=Sim,Period=21", "MA","D",,"all",,,,"T")</f>
        <v>346.11333333329998</v>
      </c>
      <c r="Q53" s="2">
        <f xml:space="preserve"> RTD("cqg.rtd",,"StudyData",$A53, "StdDev", "InputChoice=Close,Period1=21", "STDDEV","D",,"all",,,,"T")</f>
        <v>9.2628712679999996</v>
      </c>
      <c r="R53" s="2">
        <f t="shared" si="0"/>
        <v>-1.4826216338279334</v>
      </c>
    </row>
    <row r="54" spans="1:18" x14ac:dyDescent="0.3">
      <c r="A54" t="s">
        <v>121</v>
      </c>
      <c r="B54" t="str">
        <f>PROPER(RTD("cqg.rtd", ,"ContractData",A54, "LongDescription",, "T"))</f>
        <v>Coca-Cola Company</v>
      </c>
      <c r="C54" s="2">
        <f>RTD("cqg.rtd", ,"ContractData",A54, "LastTrade",, "T")</f>
        <v>85.65</v>
      </c>
      <c r="D54" s="2">
        <f>RTD("cqg.rtd", ,"ContractData",A54, "NetLastTrade",, "T")</f>
        <v>-0.45000000000000284</v>
      </c>
      <c r="E54" s="4">
        <f>IFERROR(RTD("cqg.rtd", ,"ContractData",A54, "PerCentNetLastTrade",, "T")/100,"")</f>
        <v>-5.2264808362369342E-3</v>
      </c>
      <c r="F54" s="2">
        <f>RTD("cqg.rtd", ,"ContractData",A54, "Open",, "T")</f>
        <v>86.3</v>
      </c>
      <c r="G54" s="2">
        <f>RTD("cqg.rtd", ,"ContractData",A54, "High",, "T")</f>
        <v>86.45</v>
      </c>
      <c r="H54" s="2">
        <f>RTD("cqg.rtd", ,"ContractData",A54, "Low",, "T")</f>
        <v>85.16</v>
      </c>
      <c r="I54" s="4">
        <f>IFERROR(RTD("cqg.rtd",,"StudyData",A54, "PCB","BaseType=Index,Index=1", "Close", "W","0","all",,,,"T")/100,"")</f>
        <v>-2.4598565083703412E-2</v>
      </c>
      <c r="J54" s="4">
        <f>IFERROR(RTD("cqg.rtd",,"StudyData",A54, "PCB","BaseType=Index,Index=1", "Close", "M","0","all",,,,"T")/100,"")</f>
        <v>-4.9953531598512157E-3</v>
      </c>
      <c r="K54" s="4">
        <f>IFERROR(RTD("cqg.rtd",,"StudyData",A54, "PCB","BaseType=Index,Index=1", "Close", "Q","0","all",,,,"T")/100,"")</f>
        <v>-4.9953531598512157E-3</v>
      </c>
      <c r="L54" s="4">
        <f>IFERROR(RTD("cqg.rtd",,"StudyData",A54, "PCB","BaseType=Index,Index=1", "Close", "A","0","all",,,,"T")/100,"")</f>
        <v>0.22514661707910186</v>
      </c>
      <c r="M54" s="6">
        <f>RTD("cqg.rtd", ,"ContractData",A54, "T_CVol",, "T")</f>
        <v>20289525.422115002</v>
      </c>
      <c r="N54" s="8">
        <f xml:space="preserve"> IFERROR(M54/RTD("cqg.rtd",,"StudyData", $A54, "MA", "InputChoice=Vol,MAType=Sim,Period=21", "MA","D","-1","all",,,,"T"),"")</f>
        <v>1.2961565693328472</v>
      </c>
      <c r="O54" s="9">
        <f>IFERROR(D54/RTD("cqg.rtd",,"StudyData","ATR("&amp;A54&amp;",MAType:=Sim,Period:=21)","Bar",, "Close", "D",,,,,,"T"),"")</f>
        <v>-0.38336713996254496</v>
      </c>
      <c r="P54" s="10">
        <f xml:space="preserve"> RTD("cqg.rtd",,"StudyData", $A54, "MA", "InputChoice=Close,MAType=Sim,Period=21", "MA","D",,"all",,,,"T")</f>
        <v>87.749047618999995</v>
      </c>
      <c r="Q54" s="2">
        <f xml:space="preserve"> RTD("cqg.rtd",,"StudyData",$A54, "StdDev", "InputChoice=Close,Period1=21", "STDDEV","D",,"all",,,,"T")</f>
        <v>0.93173624290000001</v>
      </c>
      <c r="R54" s="2">
        <f t="shared" si="0"/>
        <v>-2.2528345709369093</v>
      </c>
    </row>
    <row r="55" spans="1:18" x14ac:dyDescent="0.3">
      <c r="A55" t="s">
        <v>22</v>
      </c>
      <c r="B55" t="str">
        <f>PROPER(RTD("cqg.rtd", ,"ContractData",A55, "LongDescription",, "T"))</f>
        <v>Linde Plc</v>
      </c>
      <c r="C55" s="2">
        <f>RTD("cqg.rtd", ,"ContractData",A55, "LastTrade",, "T")</f>
        <v>479.48</v>
      </c>
      <c r="D55" s="2">
        <f>RTD("cqg.rtd", ,"ContractData",A55, "NetLastTrade",, "T")</f>
        <v>10.03000000000003</v>
      </c>
      <c r="E55" s="4">
        <f>IFERROR(RTD("cqg.rtd", ,"ContractData",A55, "PerCentNetLastTrade",, "T")/100,"")</f>
        <v>2.1365427628075407E-2</v>
      </c>
      <c r="F55" s="2">
        <f>RTD("cqg.rtd", ,"ContractData",A55, "Open",, "T")</f>
        <v>472.48</v>
      </c>
      <c r="G55" s="2">
        <f>RTD("cqg.rtd", ,"ContractData",A55, "High",, "T")</f>
        <v>483.41</v>
      </c>
      <c r="H55" s="2">
        <f>RTD("cqg.rtd", ,"ContractData",A55, "Low",, "T")</f>
        <v>470.55</v>
      </c>
      <c r="I55" s="4">
        <f>IFERROR(RTD("cqg.rtd",,"StudyData",A55, "PCB","BaseType=Index,Index=1", "Close", "W","0","all",,,,"T")/100,"")</f>
        <v>2.0409031901083299E-2</v>
      </c>
      <c r="J55" s="4">
        <f>IFERROR(RTD("cqg.rtd",,"StudyData",A55, "PCB","BaseType=Index,Index=1", "Close", "M","0","all",,,,"T")/100,"")</f>
        <v>1.017591909828291E-2</v>
      </c>
      <c r="K55" s="4">
        <f>IFERROR(RTD("cqg.rtd",,"StudyData",A55, "PCB","BaseType=Index,Index=1", "Close", "Q","0","all",,,,"T")/100,"")</f>
        <v>1.017591909828291E-2</v>
      </c>
      <c r="L55" s="4">
        <f>IFERROR(RTD("cqg.rtd",,"StudyData",A55, "PCB","BaseType=Index,Index=1", "Close", "A","0","all",,,,"T")/100,"")</f>
        <v>0.12451042472853498</v>
      </c>
      <c r="M55" s="6">
        <f>RTD("cqg.rtd", ,"ContractData",A55, "T_CVol",, "T")</f>
        <v>2534284.5103099998</v>
      </c>
      <c r="N55" s="8">
        <f xml:space="preserve"> IFERROR(M55/RTD("cqg.rtd",,"StudyData", $A55, "MA", "InputChoice=Vol,MAType=Sim,Period=21", "MA","D","-1","all",,,,"T"),"")</f>
        <v>1.2395995508082611</v>
      </c>
      <c r="O55" s="9">
        <f>IFERROR(D55/RTD("cqg.rtd",,"StudyData","ATR("&amp;A55&amp;",MAType:=Sim,Period:=21)","Bar",, "Close", "D",,,,,,"T"),"")</f>
        <v>1.2693907069292005</v>
      </c>
      <c r="P55" s="10">
        <f xml:space="preserve"> RTD("cqg.rtd",,"StudyData", $A55, "MA", "InputChoice=Close,MAType=Sim,Period=21", "MA","D",,"all",,,,"T")</f>
        <v>468.10095238100001</v>
      </c>
      <c r="Q55" s="2">
        <f xml:space="preserve"> RTD("cqg.rtd",,"StudyData",$A55, "StdDev", "InputChoice=Close,Period1=21", "STDDEV","D",,"all",,,,"T")</f>
        <v>6.5820715401000003</v>
      </c>
      <c r="R55" s="2">
        <f t="shared" si="0"/>
        <v>1.7287942784692256</v>
      </c>
    </row>
    <row r="56" spans="1:18" x14ac:dyDescent="0.3">
      <c r="A56" t="s">
        <v>122</v>
      </c>
      <c r="B56" t="str">
        <f>PROPER(RTD("cqg.rtd", ,"ContractData",A56, "LongDescription",, "T"))</f>
        <v>Lilly (Eli) &amp; Company</v>
      </c>
      <c r="C56" s="2">
        <f>RTD("cqg.rtd", ,"ContractData",A56, "LastTrade",, "T")</f>
        <v>1142.8500000000001</v>
      </c>
      <c r="D56" s="2">
        <f>RTD("cqg.rtd", ,"ContractData",A56, "NetLastTrade",, "T")</f>
        <v>-7</v>
      </c>
      <c r="E56" s="4">
        <f>IFERROR(RTD("cqg.rtd", ,"ContractData",A56, "PerCentNetLastTrade",, "T")/100,"")</f>
        <v>-6.0877505761621079E-3</v>
      </c>
      <c r="F56" s="2">
        <f>RTD("cqg.rtd", ,"ContractData",A56, "Open",, "T")</f>
        <v>1153.82</v>
      </c>
      <c r="G56" s="2">
        <f>RTD("cqg.rtd", ,"ContractData",A56, "High",, "T")</f>
        <v>1164.9100000000001</v>
      </c>
      <c r="H56" s="2">
        <f>RTD("cqg.rtd", ,"ContractData",A56, "Low",, "T")</f>
        <v>1136.6600000000001</v>
      </c>
      <c r="I56" s="4">
        <f>IFERROR(RTD("cqg.rtd",,"StudyData",A56, "PCB","BaseType=Index,Index=1", "Close", "W","0","all",,,,"T")/100,"")</f>
        <v>-3.4314636743109105E-2</v>
      </c>
      <c r="J56" s="4">
        <f>IFERROR(RTD("cqg.rtd",,"StudyData",A56, "PCB","BaseType=Index,Index=1", "Close", "M","0","all",,,,"T")/100,"")</f>
        <v>-1.2298198914508755E-2</v>
      </c>
      <c r="K56" s="4">
        <f>IFERROR(RTD("cqg.rtd",,"StudyData",A56, "PCB","BaseType=Index,Index=1", "Close", "Q","0","all",,,,"T")/100,"")</f>
        <v>-1.2298198914508755E-2</v>
      </c>
      <c r="L56" s="4">
        <f>IFERROR(RTD("cqg.rtd",,"StudyData",A56, "PCB","BaseType=Index,Index=1", "Close", "A","0","all",,,,"T")/100,"")</f>
        <v>6.3432835820895581E-2</v>
      </c>
      <c r="M56" s="6">
        <f>RTD("cqg.rtd", ,"ContractData",A56, "T_CVol",, "T")</f>
        <v>2054753.335702</v>
      </c>
      <c r="N56" s="8">
        <f xml:space="preserve"> IFERROR(M56/RTD("cqg.rtd",,"StudyData", $A56, "MA", "InputChoice=Vol,MAType=Sim,Period=21", "MA","D","-1","all",,,,"T"),"")</f>
        <v>0.89708279312508765</v>
      </c>
      <c r="O56" s="9">
        <f>IFERROR(D56/RTD("cqg.rtd",,"StudyData","ATR("&amp;A56&amp;",MAType:=Sim,Period:=21)","Bar",, "Close", "D",,,,,,"T"),"")</f>
        <v>-0.23807210183620919</v>
      </c>
      <c r="P56" s="10">
        <f xml:space="preserve"> RTD("cqg.rtd",,"StudyData", $A56, "MA", "InputChoice=Close,MAType=Sim,Period=21", "MA","D",,"all",,,,"T")</f>
        <v>1151.6152380952001</v>
      </c>
      <c r="Q56" s="2">
        <f xml:space="preserve"> RTD("cqg.rtd",,"StudyData",$A56, "StdDev", "InputChoice=Close,Period1=21", "STDDEV","D",,"all",,,,"T")</f>
        <v>20.767736566300002</v>
      </c>
      <c r="R56" s="2">
        <f t="shared" si="0"/>
        <v>-0.42206034669292658</v>
      </c>
    </row>
    <row r="57" spans="1:18" x14ac:dyDescent="0.3">
      <c r="A57" t="s">
        <v>123</v>
      </c>
      <c r="B57" t="str">
        <f>PROPER(RTD("cqg.rtd", ,"ContractData",A57, "LongDescription",, "T"))</f>
        <v>Lockheed Martin Corp</v>
      </c>
      <c r="C57" s="2">
        <f>RTD("cqg.rtd", ,"ContractData",A57, "LastTrade",, "T")</f>
        <v>505.41</v>
      </c>
      <c r="D57" s="2">
        <f>RTD("cqg.rtd", ,"ContractData",A57, "NetLastTrade",, "T")</f>
        <v>-8.9999999999974989E-2</v>
      </c>
      <c r="E57" s="4">
        <f>IFERROR(RTD("cqg.rtd", ,"ContractData",A57, "PerCentNetLastTrade",, "T")/100,"")</f>
        <v>-1.7804154302670624E-4</v>
      </c>
      <c r="F57" s="2">
        <f>RTD("cqg.rtd", ,"ContractData",A57, "Open",, "T")</f>
        <v>505.78000000000003</v>
      </c>
      <c r="G57" s="2">
        <f>RTD("cqg.rtd", ,"ContractData",A57, "High",, "T")</f>
        <v>507.97</v>
      </c>
      <c r="H57" s="2">
        <f>RTD("cqg.rtd", ,"ContractData",A57, "Low",, "T")</f>
        <v>498.55</v>
      </c>
      <c r="I57" s="4">
        <f>IFERROR(RTD("cqg.rtd",,"StudyData",A57, "PCB","BaseType=Index,Index=1", "Close", "W","0","all",,,,"T")/100,"")</f>
        <v>-2.7234583108784419E-2</v>
      </c>
      <c r="J57" s="4">
        <f>IFERROR(RTD("cqg.rtd",,"StudyData",A57, "PCB","BaseType=Index,Index=1", "Close", "M","0","all",,,,"T")/100,"")</f>
        <v>-7.5405007363769762E-3</v>
      </c>
      <c r="K57" s="4">
        <f>IFERROR(RTD("cqg.rtd",,"StudyData",A57, "PCB","BaseType=Index,Index=1", "Close", "Q","0","all",,,,"T")/100,"")</f>
        <v>-7.5405007363769762E-3</v>
      </c>
      <c r="L57" s="4">
        <f>IFERROR(RTD("cqg.rtd",,"StudyData",A57, "PCB","BaseType=Index,Index=1", "Close", "A","0","all",,,,"T")/100,"")</f>
        <v>4.4948001736721331E-2</v>
      </c>
      <c r="M57" s="6">
        <f>RTD("cqg.rtd", ,"ContractData",A57, "T_CVol",, "T")</f>
        <v>1065595.2242040001</v>
      </c>
      <c r="N57" s="8">
        <f xml:space="preserve"> IFERROR(M57/RTD("cqg.rtd",,"StudyData", $A57, "MA", "InputChoice=Vol,MAType=Sim,Period=21", "MA","D","-1","all",,,,"T"),"")</f>
        <v>0.88005736078554353</v>
      </c>
      <c r="O57" s="9">
        <f>IFERROR(D57/RTD("cqg.rtd",,"StudyData","ATR("&amp;A57&amp;",MAType:=Sim,Period:=21)","Bar",, "Close", "D",,,,,,"T"),"")</f>
        <v>-7.8371205838490728E-3</v>
      </c>
      <c r="P57" s="10">
        <f xml:space="preserve"> RTD("cqg.rtd",,"StudyData", $A57, "MA", "InputChoice=Close,MAType=Sim,Period=21", "MA","D",,"all",,,,"T")</f>
        <v>524.80285714290005</v>
      </c>
      <c r="Q57" s="2">
        <f xml:space="preserve"> RTD("cqg.rtd",,"StudyData",$A57, "StdDev", "InputChoice=Close,Period1=21", "STDDEV","D",,"all",,,,"T")</f>
        <v>9.9192852771000002</v>
      </c>
      <c r="R57" s="2">
        <f t="shared" si="0"/>
        <v>-1.9550659751334138</v>
      </c>
    </row>
    <row r="58" spans="1:18" x14ac:dyDescent="0.3">
      <c r="A58" t="s">
        <v>124</v>
      </c>
      <c r="B58" t="str">
        <f>PROPER(RTD("cqg.rtd", ,"ContractData",A58, "LongDescription",, "T"))</f>
        <v>Lowes Companies Inc</v>
      </c>
      <c r="C58" s="2">
        <f>RTD("cqg.rtd", ,"ContractData",A58, "LastTrade",, "T")</f>
        <v>180.8</v>
      </c>
      <c r="D58" s="2">
        <f>RTD("cqg.rtd", ,"ContractData",A58, "NetLastTrade",, "T")</f>
        <v>-1.5799999999999841</v>
      </c>
      <c r="E58" s="4">
        <f>IFERROR(RTD("cqg.rtd", ,"ContractData",A58, "PerCentNetLastTrade",, "T")/100,"")</f>
        <v>-8.663230617392258E-3</v>
      </c>
      <c r="F58" s="2">
        <f>RTD("cqg.rtd", ,"ContractData",A58, "Open",, "T")</f>
        <v>184.61</v>
      </c>
      <c r="G58" s="2">
        <f>RTD("cqg.rtd", ,"ContractData",A58, "High",, "T")</f>
        <v>185.16</v>
      </c>
      <c r="H58" s="2">
        <f>RTD("cqg.rtd", ,"ContractData",A58, "Low",, "T")</f>
        <v>180.01</v>
      </c>
      <c r="I58" s="4">
        <f>IFERROR(RTD("cqg.rtd",,"StudyData",A58, "PCB","BaseType=Index,Index=1", "Close", "W","0","all",,,,"T")/100,"")</f>
        <v>-4.4801352493660129E-2</v>
      </c>
      <c r="J58" s="4">
        <f>IFERROR(RTD("cqg.rtd",,"StudyData",A58, "PCB","BaseType=Index,Index=1", "Close", "M","0","all",,,,"T")/100,"")</f>
        <v>-1.8937544088121878E-2</v>
      </c>
      <c r="K58" s="4">
        <f>IFERROR(RTD("cqg.rtd",,"StudyData",A58, "PCB","BaseType=Index,Index=1", "Close", "Q","0","all",,,,"T")/100,"")</f>
        <v>-1.8937544088121878E-2</v>
      </c>
      <c r="L58" s="4">
        <f>IFERROR(RTD("cqg.rtd",,"StudyData",A58, "PCB","BaseType=Index,Index=1", "Close", "A","0","all",,,,"T")/100,"")</f>
        <v>-0.25029026372532753</v>
      </c>
      <c r="M58" s="6">
        <f>RTD("cqg.rtd", ,"ContractData",A58, "T_CVol",, "T")</f>
        <v>2773006.988355</v>
      </c>
      <c r="N58" s="8">
        <f xml:space="preserve"> IFERROR(M58/RTD("cqg.rtd",,"StudyData", $A58, "MA", "InputChoice=Vol,MAType=Sim,Period=21", "MA","D","-1","all",,,,"T"),"")</f>
        <v>0.83621316267287027</v>
      </c>
      <c r="O58" s="9">
        <f>IFERROR(D58/RTD("cqg.rtd",,"StudyData","ATR("&amp;A58&amp;",MAType:=Sim,Period:=21)","Bar",, "Close", "D",,,,,,"T"),"")</f>
        <v>-0.372098239317318</v>
      </c>
      <c r="P58" s="10">
        <f xml:space="preserve"> RTD("cqg.rtd",,"StudyData", $A58, "MA", "InputChoice=Close,MAType=Sim,Period=21", "MA","D",,"all",,,,"T")</f>
        <v>192.919047619</v>
      </c>
      <c r="Q58" s="2">
        <f xml:space="preserve"> RTD("cqg.rtd",,"StudyData",$A58, "StdDev", "InputChoice=Close,Period1=21", "STDDEV","D",,"all",,,,"T")</f>
        <v>6.2161432728000001</v>
      </c>
      <c r="R58" s="2">
        <f t="shared" si="0"/>
        <v>-1.9496087987594084</v>
      </c>
    </row>
    <row r="59" spans="1:18" x14ac:dyDescent="0.3">
      <c r="A59" t="s">
        <v>23</v>
      </c>
      <c r="B59" t="str">
        <f>PROPER(RTD("cqg.rtd", ,"ContractData",A59, "LongDescription",, "T"))</f>
        <v>Lam Research Corp</v>
      </c>
      <c r="C59" s="2">
        <f>RTD("cqg.rtd", ,"ContractData",A59, "LastTrade",, "T")</f>
        <v>347.49</v>
      </c>
      <c r="D59" s="2">
        <f>RTD("cqg.rtd", ,"ContractData",A59, "NetLastTrade",, "T")</f>
        <v>7.3899999999999864</v>
      </c>
      <c r="E59" s="4">
        <f>IFERROR(RTD("cqg.rtd", ,"ContractData",A59, "PerCentNetLastTrade",, "T")/100,"")</f>
        <v>2.1728903263745956E-2</v>
      </c>
      <c r="F59" s="2">
        <f>RTD("cqg.rtd", ,"ContractData",A59, "Open",, "T")</f>
        <v>350</v>
      </c>
      <c r="G59" s="2">
        <f>RTD("cqg.rtd", ,"ContractData",A59, "High",, "T")</f>
        <v>352.56</v>
      </c>
      <c r="H59" s="2">
        <f>RTD("cqg.rtd", ,"ContractData",A59, "Low",, "T")</f>
        <v>344.77</v>
      </c>
      <c r="I59" s="4">
        <f>IFERROR(RTD("cqg.rtd",,"StudyData",A59, "PCB","BaseType=Index,Index=1", "Close", "W","0","all",,,,"T")/100,"")</f>
        <v>0.10240791853050357</v>
      </c>
      <c r="J59" s="4">
        <f>IFERROR(RTD("cqg.rtd",,"StudyData",A59, "PCB","BaseType=Index,Index=1", "Close", "M","0","all",,,,"T")/100,"")</f>
        <v>5.777601899485562E-2</v>
      </c>
      <c r="K59" s="4">
        <f>IFERROR(RTD("cqg.rtd",,"StudyData",A59, "PCB","BaseType=Index,Index=1", "Close", "Q","0","all",,,,"T")/100,"")</f>
        <v>5.777601899485562E-2</v>
      </c>
      <c r="L59" s="4">
        <f>IFERROR(RTD("cqg.rtd",,"StudyData",A59, "PCB","BaseType=Index,Index=1", "Close", "A","0","all",,,,"T")/100,"")</f>
        <v>1.0299684542586751</v>
      </c>
      <c r="M59" s="6">
        <f>RTD("cqg.rtd", ,"ContractData",A59, "T_CVol",, "T")</f>
        <v>7462889.5872860001</v>
      </c>
      <c r="N59" s="8">
        <f xml:space="preserve"> IFERROR(M59/RTD("cqg.rtd",,"StudyData", $A59, "MA", "InputChoice=Vol,MAType=Sim,Period=21", "MA","D","-1","all",,,,"T"),"")</f>
        <v>0.79990660118193457</v>
      </c>
      <c r="O59" s="9">
        <f>IFERROR(D59/RTD("cqg.rtd",,"StudyData","ATR("&amp;A59&amp;",MAType:=Sim,Period:=21)","Bar",, "Close", "D",,,,,,"T"),"")</f>
        <v>0.53515638470476523</v>
      </c>
      <c r="P59" s="10">
        <f xml:space="preserve"> RTD("cqg.rtd",,"StudyData", $A59, "MA", "InputChoice=Close,MAType=Sim,Period=21", "MA","D",,"all",,,,"T")</f>
        <v>304.81571428569998</v>
      </c>
      <c r="Q59" s="2">
        <f xml:space="preserve"> RTD("cqg.rtd",,"StudyData",$A59, "StdDev", "InputChoice=Close,Period1=21", "STDDEV","D",,"all",,,,"T")</f>
        <v>21.599726976100001</v>
      </c>
      <c r="R59" s="2">
        <f t="shared" si="0"/>
        <v>1.9756863483283342</v>
      </c>
    </row>
    <row r="60" spans="1:18" x14ac:dyDescent="0.3">
      <c r="A60" t="s">
        <v>125</v>
      </c>
      <c r="B60" t="str">
        <f>PROPER(RTD("cqg.rtd", ,"ContractData",A60, "LongDescription",, "T"))</f>
        <v>Mastercard Inc.</v>
      </c>
      <c r="C60" s="2">
        <f>RTD("cqg.rtd", ,"ContractData",A60, "LastTrade",, "T")</f>
        <v>552.26</v>
      </c>
      <c r="D60" s="2">
        <f>RTD("cqg.rtd", ,"ContractData",A60, "NetLastTrade",, "T")</f>
        <v>2.2599999999999909</v>
      </c>
      <c r="E60" s="4">
        <f>IFERROR(RTD("cqg.rtd", ,"ContractData",A60, "PerCentNetLastTrade",, "T")/100,"")</f>
        <v>4.1090909090909086E-3</v>
      </c>
      <c r="F60" s="2">
        <f>RTD("cqg.rtd", ,"ContractData",A60, "Open",, "T")</f>
        <v>551.32000000000005</v>
      </c>
      <c r="G60" s="2">
        <f>RTD("cqg.rtd", ,"ContractData",A60, "High",, "T")</f>
        <v>554.68000000000006</v>
      </c>
      <c r="H60" s="2">
        <f>RTD("cqg.rtd", ,"ContractData",A60, "Low",, "T")</f>
        <v>545.4</v>
      </c>
      <c r="I60" s="4">
        <f>IFERROR(RTD("cqg.rtd",,"StudyData",A60, "PCB","BaseType=Index,Index=1", "Close", "W","0","all",,,,"T")/100,"")</f>
        <v>-2.7111776622919029E-2</v>
      </c>
      <c r="J60" s="4">
        <f>IFERROR(RTD("cqg.rtd",,"StudyData",A60, "PCB","BaseType=Index,Index=1", "Close", "M","0","all",,,,"T")/100,"")</f>
        <v>1.4325348613704527E-3</v>
      </c>
      <c r="K60" s="4">
        <f>IFERROR(RTD("cqg.rtd",,"StudyData",A60, "PCB","BaseType=Index,Index=1", "Close", "Q","0","all",,,,"T")/100,"")</f>
        <v>1.4325348613704527E-3</v>
      </c>
      <c r="L60" s="4">
        <f>IFERROR(RTD("cqg.rtd",,"StudyData",A60, "PCB","BaseType=Index,Index=1", "Close", "A","0","all",,,,"T")/100,"")</f>
        <v>-3.2616311659192834E-2</v>
      </c>
      <c r="M60" s="6">
        <f>RTD("cqg.rtd", ,"ContractData",A60, "T_CVol",, "T")</f>
        <v>2453622.3867119998</v>
      </c>
      <c r="N60" s="8">
        <f xml:space="preserve"> IFERROR(M60/RTD("cqg.rtd",,"StudyData", $A60, "MA", "InputChoice=Vol,MAType=Sim,Period=21", "MA","D","-1","all",,,,"T"),"")</f>
        <v>0.90152864384968834</v>
      </c>
      <c r="O60" s="9">
        <f>IFERROR(D60/RTD("cqg.rtd",,"StudyData","ATR("&amp;A60&amp;",MAType:=Sim,Period:=21)","Bar",, "Close", "D",,,,,,"T"),"")</f>
        <v>0.25598705501535174</v>
      </c>
      <c r="P60" s="10">
        <f xml:space="preserve"> RTD("cqg.rtd",,"StudyData", $A60, "MA", "InputChoice=Close,MAType=Sim,Period=21", "MA","D",,"all",,,,"T")</f>
        <v>566.04952380949999</v>
      </c>
      <c r="Q60" s="2">
        <f xml:space="preserve"> RTD("cqg.rtd",,"StudyData",$A60, "StdDev", "InputChoice=Close,Period1=21", "STDDEV","D",,"all",,,,"T")</f>
        <v>8.5596965211999994</v>
      </c>
      <c r="R60" s="2">
        <f t="shared" si="0"/>
        <v>-1.6109827930636516</v>
      </c>
    </row>
    <row r="61" spans="1:18" x14ac:dyDescent="0.3">
      <c r="A61" t="s">
        <v>126</v>
      </c>
      <c r="B61" t="str">
        <f>PROPER(RTD("cqg.rtd", ,"ContractData",A61, "LongDescription",, "T"))</f>
        <v>Mcdonald'S Corporation</v>
      </c>
      <c r="C61" s="2">
        <f>RTD("cqg.rtd", ,"ContractData",A61, "LastTrade",, "T")</f>
        <v>231.89000000000001</v>
      </c>
      <c r="D61" s="2">
        <f>RTD("cqg.rtd", ,"ContractData",A61, "NetLastTrade",, "T")</f>
        <v>6.0000000000002274E-2</v>
      </c>
      <c r="E61" s="4">
        <f>IFERROR(RTD("cqg.rtd", ,"ContractData",A61, "PerCentNetLastTrade",, "T")/100,"")</f>
        <v>2.5881033515938402E-4</v>
      </c>
      <c r="F61" s="2">
        <f>RTD("cqg.rtd", ,"ContractData",A61, "Open",, "T")</f>
        <v>232.70000000000002</v>
      </c>
      <c r="G61" s="2">
        <f>RTD("cqg.rtd", ,"ContractData",A61, "High",, "T")</f>
        <v>233</v>
      </c>
      <c r="H61" s="2">
        <f>RTD("cqg.rtd", ,"ContractData",A61, "Low",, "T")</f>
        <v>230.82</v>
      </c>
      <c r="I61" s="4">
        <f>IFERROR(RTD("cqg.rtd",,"StudyData",A61, "PCB","BaseType=Index,Index=1", "Close", "W","0","all",,,,"T")/100,"")</f>
        <v>-1.949260042283292E-2</v>
      </c>
      <c r="J61" s="4">
        <f>IFERROR(RTD("cqg.rtd",,"StudyData",A61, "PCB","BaseType=Index,Index=1", "Close", "M","0","all",,,,"T")/100,"")</f>
        <v>4.1136225859531349E-3</v>
      </c>
      <c r="K61" s="4">
        <f>IFERROR(RTD("cqg.rtd",,"StudyData",A61, "PCB","BaseType=Index,Index=1", "Close", "Q","0","all",,,,"T")/100,"")</f>
        <v>4.1136225859531349E-3</v>
      </c>
      <c r="L61" s="4">
        <f>IFERROR(RTD("cqg.rtd",,"StudyData",A61, "PCB","BaseType=Index,Index=1", "Close", "A","0","all",,,,"T")/100,"")</f>
        <v>-0.24127212642737944</v>
      </c>
      <c r="M61" s="6">
        <f>RTD("cqg.rtd", ,"ContractData",A61, "T_CVol",, "T")</f>
        <v>6428555.3011720004</v>
      </c>
      <c r="N61" s="8">
        <f xml:space="preserve"> IFERROR(M61/RTD("cqg.rtd",,"StudyData", $A61, "MA", "InputChoice=Vol,MAType=Sim,Period=21", "MA","D","-1","all",,,,"T"),"")</f>
        <v>1.0744256630267559</v>
      </c>
      <c r="O61" s="9">
        <f>IFERROR(D61/RTD("cqg.rtd",,"StudyData","ATR("&amp;A61&amp;",MAType:=Sim,Period:=21)","Bar",, "Close", "D",,,,,,"T"),"")</f>
        <v>1.3503375844062802E-2</v>
      </c>
      <c r="P61" s="10">
        <f xml:space="preserve"> RTD("cqg.rtd",,"StudyData", $A61, "MA", "InputChoice=Close,MAType=Sim,Period=21", "MA","D",,"all",,,,"T")</f>
        <v>245.6214285714</v>
      </c>
      <c r="Q61" s="2">
        <f xml:space="preserve"> RTD("cqg.rtd",,"StudyData",$A61, "StdDev", "InputChoice=Close,Period1=21", "STDDEV","D",,"all",,,,"T")</f>
        <v>9.4972629067999996</v>
      </c>
      <c r="R61" s="2">
        <f t="shared" si="0"/>
        <v>-1.4458300992771658</v>
      </c>
    </row>
    <row r="62" spans="1:18" x14ac:dyDescent="0.3">
      <c r="A62" t="s">
        <v>24</v>
      </c>
      <c r="B62" t="str">
        <f>PROPER(RTD("cqg.rtd", ,"ContractData",A62, "LongDescription",, "T"))</f>
        <v>Mondelez Intl Cmn A</v>
      </c>
      <c r="C62" s="2">
        <f>RTD("cqg.rtd", ,"ContractData",A62, "LastTrade",, "T")</f>
        <v>58.19</v>
      </c>
      <c r="D62" s="2">
        <f>RTD("cqg.rtd", ,"ContractData",A62, "NetLastTrade",, "T")</f>
        <v>0.42999999999999972</v>
      </c>
      <c r="E62" s="4">
        <f>IFERROR(RTD("cqg.rtd", ,"ContractData",A62, "PerCentNetLastTrade",, "T")/100,"")</f>
        <v>7.4445983379501394E-3</v>
      </c>
      <c r="F62" s="2">
        <f>RTD("cqg.rtd", ,"ContractData",A62, "Open",, "T")</f>
        <v>57.68</v>
      </c>
      <c r="G62" s="2">
        <f>RTD("cqg.rtd", ,"ContractData",A62, "High",, "T")</f>
        <v>58.31</v>
      </c>
      <c r="H62" s="2">
        <f>RTD("cqg.rtd", ,"ContractData",A62, "Low",, "T")</f>
        <v>57.480000000000004</v>
      </c>
      <c r="I62" s="4">
        <f>IFERROR(RTD("cqg.rtd",,"StudyData",A62, "PCB","BaseType=Index,Index=1", "Close", "W","0","all",,,,"T")/100,"")</f>
        <v>-3.4190871369294641E-2</v>
      </c>
      <c r="J62" s="4">
        <f>IFERROR(RTD("cqg.rtd",,"StudyData",A62, "PCB","BaseType=Index,Index=1", "Close", "M","0","all",,,,"T")/100,"")</f>
        <v>6.3991698374264517E-3</v>
      </c>
      <c r="K62" s="4">
        <f>IFERROR(RTD("cqg.rtd",,"StudyData",A62, "PCB","BaseType=Index,Index=1", "Close", "Q","0","all",,,,"T")/100,"")</f>
        <v>6.3991698374264517E-3</v>
      </c>
      <c r="L62" s="4">
        <f>IFERROR(RTD("cqg.rtd",,"StudyData",A62, "PCB","BaseType=Index,Index=1", "Close", "A","0","all",,,,"T")/100,"")</f>
        <v>8.099572728961546E-2</v>
      </c>
      <c r="M62" s="6">
        <f>RTD("cqg.rtd", ,"ContractData",A62, "T_CVol",, "T")</f>
        <v>7882368.9391489998</v>
      </c>
      <c r="N62" s="8">
        <f xml:space="preserve"> IFERROR(M62/RTD("cqg.rtd",,"StudyData", $A62, "MA", "InputChoice=Vol,MAType=Sim,Period=21", "MA","D","-1","all",,,,"T"),"")</f>
        <v>0.96951739512615487</v>
      </c>
      <c r="O62" s="9">
        <f>IFERROR(D62/RTD("cqg.rtd",,"StudyData","ATR("&amp;A62&amp;",MAType:=Sim,Period:=21)","Bar",, "Close", "D",,,,,,"T"),"")</f>
        <v>0.37484433376244725</v>
      </c>
      <c r="P62" s="10">
        <f xml:space="preserve"> RTD("cqg.rtd",,"StudyData", $A62, "MA", "InputChoice=Close,MAType=Sim,Period=21", "MA","D",,"all",,,,"T")</f>
        <v>60.880952381</v>
      </c>
      <c r="Q62" s="2">
        <f xml:space="preserve"> RTD("cqg.rtd",,"StudyData",$A62, "StdDev", "InputChoice=Close,Period1=21", "STDDEV","D",,"all",,,,"T")</f>
        <v>1.4832201287</v>
      </c>
      <c r="R62" s="2">
        <f t="shared" si="0"/>
        <v>-1.8142636611590117</v>
      </c>
    </row>
    <row r="63" spans="1:18" x14ac:dyDescent="0.3">
      <c r="A63" t="s">
        <v>127</v>
      </c>
      <c r="B63" t="str">
        <f>PROPER(RTD("cqg.rtd", ,"ContractData",A63, "LongDescription",, "T"))</f>
        <v>Medtronic Inc</v>
      </c>
      <c r="C63" s="2">
        <f>RTD("cqg.rtd", ,"ContractData",A63, "LastTrade",, "T")</f>
        <v>86.38</v>
      </c>
      <c r="D63" s="2">
        <f>RTD("cqg.rtd", ,"ContractData",A63, "NetLastTrade",, "T")</f>
        <v>-6.0000000000002274E-2</v>
      </c>
      <c r="E63" s="4">
        <f>IFERROR(RTD("cqg.rtd", ,"ContractData",A63, "PerCentNetLastTrade",, "T")/100,"")</f>
        <v>-6.941230911614993E-4</v>
      </c>
      <c r="F63" s="2">
        <f>RTD("cqg.rtd", ,"ContractData",A63, "Open",, "T")</f>
        <v>86.55</v>
      </c>
      <c r="G63" s="2">
        <f>RTD("cqg.rtd", ,"ContractData",A63, "High",, "T")</f>
        <v>87.94</v>
      </c>
      <c r="H63" s="2">
        <f>RTD("cqg.rtd", ,"ContractData",A63, "Low",, "T")</f>
        <v>85.59</v>
      </c>
      <c r="I63" s="4">
        <f>IFERROR(RTD("cqg.rtd",,"StudyData",A63, "PCB","BaseType=Index,Index=1", "Close", "W","0","all",,,,"T")/100,"")</f>
        <v>-2.5496389891696811E-2</v>
      </c>
      <c r="J63" s="4">
        <f>IFERROR(RTD("cqg.rtd",,"StudyData",A63, "PCB","BaseType=Index,Index=1", "Close", "M","0","all",,,,"T")/100,"")</f>
        <v>1.0429945532505411E-3</v>
      </c>
      <c r="K63" s="4">
        <f>IFERROR(RTD("cqg.rtd",,"StudyData",A63, "PCB","BaseType=Index,Index=1", "Close", "Q","0","all",,,,"T")/100,"")</f>
        <v>1.0429945532505411E-3</v>
      </c>
      <c r="L63" s="4">
        <f>IFERROR(RTD("cqg.rtd",,"StudyData",A63, "PCB","BaseType=Index,Index=1", "Close", "A","0","all",,,,"T")/100,"")</f>
        <v>-0.10077035186341876</v>
      </c>
      <c r="M63" s="6">
        <f>RTD("cqg.rtd", ,"ContractData",A63, "T_CVol",, "T")</f>
        <v>35366014.418456003</v>
      </c>
      <c r="N63" s="8">
        <f xml:space="preserve"> IFERROR(M63/RTD("cqg.rtd",,"StudyData", $A63, "MA", "InputChoice=Vol,MAType=Sim,Period=21", "MA","D","-1","all",,,,"T"),"")</f>
        <v>2.8662792997376654</v>
      </c>
      <c r="O63" s="9">
        <f>IFERROR(D63/RTD("cqg.rtd",,"StudyData","ATR("&amp;A63&amp;",MAType:=Sim,Period:=21)","Bar",, "Close", "D",,,,,,"T"),"")</f>
        <v>-2.8918980949665198E-2</v>
      </c>
      <c r="P63" s="10">
        <f xml:space="preserve"> RTD("cqg.rtd",,"StudyData", $A63, "MA", "InputChoice=Close,MAType=Sim,Period=21", "MA","D",,"all",,,,"T")</f>
        <v>90.659523809500001</v>
      </c>
      <c r="Q63" s="2">
        <f xml:space="preserve"> RTD("cqg.rtd",,"StudyData",$A63, "StdDev", "InputChoice=Close,Period1=21", "STDDEV","D",,"all",,,,"T")</f>
        <v>2.5321014728</v>
      </c>
      <c r="R63" s="2">
        <f t="shared" si="0"/>
        <v>-1.6901075472175706</v>
      </c>
    </row>
    <row r="64" spans="1:18" x14ac:dyDescent="0.3">
      <c r="A64" t="s">
        <v>25</v>
      </c>
      <c r="B64" t="str">
        <f>PROPER(RTD("cqg.rtd", ,"ContractData",A64, "LongDescription",, "T"))</f>
        <v>Meta Platforms, Inc.</v>
      </c>
      <c r="C64" s="2">
        <f>RTD("cqg.rtd", ,"ContractData",A64, "LastTrade",, "T")</f>
        <v>728.08</v>
      </c>
      <c r="D64" s="2">
        <f>RTD("cqg.rtd", ,"ContractData",A64, "NetLastTrade",, "T")</f>
        <v>2.1499999999999773</v>
      </c>
      <c r="E64" s="4">
        <f>IFERROR(RTD("cqg.rtd", ,"ContractData",A64, "PerCentNetLastTrade",, "T")/100,"")</f>
        <v>2.9617180719904122E-3</v>
      </c>
      <c r="F64" s="2">
        <f>RTD("cqg.rtd", ,"ContractData",A64, "Open",, "T")</f>
        <v>733.25</v>
      </c>
      <c r="G64" s="2">
        <f>RTD("cqg.rtd", ,"ContractData",A64, "High",, "T")</f>
        <v>741.58</v>
      </c>
      <c r="H64" s="2">
        <f>RTD("cqg.rtd", ,"ContractData",A64, "Low",, "T")</f>
        <v>726.2</v>
      </c>
      <c r="I64" s="4">
        <f>IFERROR(RTD("cqg.rtd",,"StudyData",A64, "PCB","BaseType=Index,Index=1", "Close", "W","0","all",,,,"T")/100,"")</f>
        <v>-3.1370566479525221E-2</v>
      </c>
      <c r="J64" s="4">
        <f>IFERROR(RTD("cqg.rtd",,"StudyData",A64, "PCB","BaseType=Index,Index=1", "Close", "M","0","all",,,,"T")/100,"")</f>
        <v>3.9990071430541065E-3</v>
      </c>
      <c r="K64" s="4">
        <f>IFERROR(RTD("cqg.rtd",,"StudyData",A64, "PCB","BaseType=Index,Index=1", "Close", "Q","0","all",,,,"T")/100,"")</f>
        <v>3.9990071430541065E-3</v>
      </c>
      <c r="L64" s="4">
        <f>IFERROR(RTD("cqg.rtd",,"StudyData",A64, "PCB","BaseType=Index,Index=1", "Close", "A","0","all",,,,"T")/100,"")</f>
        <v>0.10300110590980019</v>
      </c>
      <c r="M64" s="6">
        <f>RTD("cqg.rtd", ,"ContractData",A64, "T_CVol",, "T")</f>
        <v>12964079.334697001</v>
      </c>
      <c r="N64" s="8">
        <f xml:space="preserve"> IFERROR(M64/RTD("cqg.rtd",,"StudyData", $A64, "MA", "InputChoice=Vol,MAType=Sim,Period=21", "MA","D","-1","all",,,,"T"),"")</f>
        <v>0.54817127437540414</v>
      </c>
      <c r="O64" s="9">
        <f>IFERROR(D64/RTD("cqg.rtd",,"StudyData","ATR("&amp;A64&amp;",MAType:=Sim,Period:=21)","Bar",, "Close", "D",,,,,,"T"),"")</f>
        <v>8.0012050541245661E-2</v>
      </c>
      <c r="P64" s="10">
        <f xml:space="preserve"> RTD("cqg.rtd",,"StudyData", $A64, "MA", "InputChoice=Close,MAType=Sim,Period=21", "MA","D",,"all",,,,"T")</f>
        <v>691.85809523809996</v>
      </c>
      <c r="Q64" s="2">
        <f xml:space="preserve"> RTD("cqg.rtd",,"StudyData",$A64, "StdDev", "InputChoice=Close,Period1=21", "STDDEV","D",,"all",,,,"T")</f>
        <v>49.1461513892</v>
      </c>
      <c r="R64" s="2">
        <f t="shared" si="0"/>
        <v>0.7370242376671623</v>
      </c>
    </row>
    <row r="65" spans="1:18" x14ac:dyDescent="0.3">
      <c r="A65" t="s">
        <v>128</v>
      </c>
      <c r="B65" t="str">
        <f>PROPER(RTD("cqg.rtd", ,"ContractData",A65, "LongDescription",, "T"))</f>
        <v>3M Company</v>
      </c>
      <c r="C65" s="2">
        <f>RTD("cqg.rtd", ,"ContractData",A65, "LastTrade",, "T")</f>
        <v>161.89000000000001</v>
      </c>
      <c r="D65" s="2">
        <f>RTD("cqg.rtd", ,"ContractData",A65, "NetLastTrade",, "T")</f>
        <v>-1.1299999999999955</v>
      </c>
      <c r="E65" s="4">
        <f>IFERROR(RTD("cqg.rtd", ,"ContractData",A65, "PerCentNetLastTrade",, "T")/100,"")</f>
        <v>-6.931664826401669E-3</v>
      </c>
      <c r="F65" s="2">
        <f>RTD("cqg.rtd", ,"ContractData",A65, "Open",, "T")</f>
        <v>163.5</v>
      </c>
      <c r="G65" s="2">
        <f>RTD("cqg.rtd", ,"ContractData",A65, "High",, "T")</f>
        <v>164.71</v>
      </c>
      <c r="H65" s="2">
        <f>RTD("cqg.rtd", ,"ContractData",A65, "Low",, "T")</f>
        <v>161.12</v>
      </c>
      <c r="I65" s="4">
        <f>IFERROR(RTD("cqg.rtd",,"StudyData",A65, "PCB","BaseType=Index,Index=1", "Close", "W","0","all",,,,"T")/100,"")</f>
        <v>-4.5178413447360635E-2</v>
      </c>
      <c r="J65" s="4">
        <f>IFERROR(RTD("cqg.rtd",,"StudyData",A65, "PCB","BaseType=Index,Index=1", "Close", "M","0","all",,,,"T")/100,"")</f>
        <v>-1.3767895217788553E-2</v>
      </c>
      <c r="K65" s="4">
        <f>IFERROR(RTD("cqg.rtd",,"StudyData",A65, "PCB","BaseType=Index,Index=1", "Close", "Q","0","all",,,,"T")/100,"")</f>
        <v>-1.3767895217788553E-2</v>
      </c>
      <c r="L65" s="4">
        <f>IFERROR(RTD("cqg.rtd",,"StudyData",A65, "PCB","BaseType=Index,Index=1", "Close", "A","0","all",,,,"T")/100,"")</f>
        <v>1.1180512179887699E-2</v>
      </c>
      <c r="M65" s="6">
        <f>RTD("cqg.rtd", ,"ContractData",A65, "T_CVol",, "T")</f>
        <v>3026392.933065</v>
      </c>
      <c r="N65" s="8">
        <f xml:space="preserve"> IFERROR(M65/RTD("cqg.rtd",,"StudyData", $A65, "MA", "InputChoice=Vol,MAType=Sim,Period=21", "MA","D","-1","all",,,,"T"),"")</f>
        <v>1.0045328436175334</v>
      </c>
      <c r="O65" s="9">
        <f>IFERROR(D65/RTD("cqg.rtd",,"StudyData","ATR("&amp;A65&amp;",MAType:=Sim,Period:=21)","Bar",, "Close", "D",,,,,,"T"),"")</f>
        <v>-0.32726520479527466</v>
      </c>
      <c r="P65" s="10">
        <f xml:space="preserve"> RTD("cqg.rtd",,"StudyData", $A65, "MA", "InputChoice=Close,MAType=Sim,Period=21", "MA","D",,"all",,,,"T")</f>
        <v>165.9633333333</v>
      </c>
      <c r="Q65" s="2">
        <f xml:space="preserve"> RTD("cqg.rtd",,"StudyData",$A65, "StdDev", "InputChoice=Close,Period1=21", "STDDEV","D",,"all",,,,"T")</f>
        <v>2.6816809464000002</v>
      </c>
      <c r="R65" s="2">
        <f t="shared" si="0"/>
        <v>-1.5189477848840283</v>
      </c>
    </row>
    <row r="66" spans="1:18" x14ac:dyDescent="0.3">
      <c r="A66" t="s">
        <v>129</v>
      </c>
      <c r="B66" t="str">
        <f>PROPER(RTD("cqg.rtd", ,"ContractData",A66, "LongDescription",, "T"))</f>
        <v>Altria Group Inc</v>
      </c>
      <c r="C66" s="2">
        <f>RTD("cqg.rtd", ,"ContractData",A66, "LastTrade",, "T")</f>
        <v>67.349999999999994</v>
      </c>
      <c r="D66" s="2">
        <f>RTD("cqg.rtd", ,"ContractData",A66, "NetLastTrade",, "T")</f>
        <v>0.39999999999999147</v>
      </c>
      <c r="E66" s="4">
        <f>IFERROR(RTD("cqg.rtd", ,"ContractData",A66, "PerCentNetLastTrade",, "T")/100,"")</f>
        <v>5.9746079163554887E-3</v>
      </c>
      <c r="F66" s="2">
        <f>RTD("cqg.rtd", ,"ContractData",A66, "Open",, "T")</f>
        <v>66.900000000000006</v>
      </c>
      <c r="G66" s="2">
        <f>RTD("cqg.rtd", ,"ContractData",A66, "High",, "T")</f>
        <v>67.44</v>
      </c>
      <c r="H66" s="2">
        <f>RTD("cqg.rtd", ,"ContractData",A66, "Low",, "T")</f>
        <v>66.59</v>
      </c>
      <c r="I66" s="4">
        <f>IFERROR(RTD("cqg.rtd",,"StudyData",A66, "PCB","BaseType=Index,Index=1", "Close", "W","0","all",,,,"T")/100,"")</f>
        <v>-2.1360069747166706E-2</v>
      </c>
      <c r="J66" s="4">
        <f>IFERROR(RTD("cqg.rtd",,"StudyData",A66, "PCB","BaseType=Index,Index=1", "Close", "M","0","all",,,,"T")/100,"")</f>
        <v>1.4850014850001342E-4</v>
      </c>
      <c r="K66" s="4">
        <f>IFERROR(RTD("cqg.rtd",,"StudyData",A66, "PCB","BaseType=Index,Index=1", "Close", "Q","0","all",,,,"T")/100,"")</f>
        <v>1.4850014850001342E-4</v>
      </c>
      <c r="L66" s="4">
        <f>IFERROR(RTD("cqg.rtd",,"StudyData",A66, "PCB","BaseType=Index,Index=1", "Close", "A","0","all",,,,"T")/100,"")</f>
        <v>0.16805411030176881</v>
      </c>
      <c r="M66" s="6">
        <f>RTD("cqg.rtd", ,"ContractData",A66, "T_CVol",, "T")</f>
        <v>6615101.4319869997</v>
      </c>
      <c r="N66" s="8">
        <f xml:space="preserve"> IFERROR(M66/RTD("cqg.rtd",,"StudyData", $A66, "MA", "InputChoice=Vol,MAType=Sim,Period=21", "MA","D","-1","all",,,,"T"),"")</f>
        <v>0.84379498533541564</v>
      </c>
      <c r="O66" s="9">
        <f>IFERROR(D66/RTD("cqg.rtd",,"StudyData","ATR("&amp;A66&amp;",MAType:=Sim,Period:=21)","Bar",, "Close", "D",,,,,,"T"),"")</f>
        <v>0.32270457165429017</v>
      </c>
      <c r="P66" s="10">
        <f xml:space="preserve"> RTD("cqg.rtd",,"StudyData", $A66, "MA", "InputChoice=Close,MAType=Sim,Period=21", "MA","D",,"all",,,,"T")</f>
        <v>68.821428571400006</v>
      </c>
      <c r="Q66" s="2">
        <f xml:space="preserve"> RTD("cqg.rtd",,"StudyData",$A66, "StdDev", "InputChoice=Close,Period1=21", "STDDEV","D",,"all",,,,"T")</f>
        <v>0.89826968969999998</v>
      </c>
      <c r="R66" s="2">
        <f t="shared" si="0"/>
        <v>-1.638069934087871</v>
      </c>
    </row>
    <row r="67" spans="1:18" x14ac:dyDescent="0.3">
      <c r="A67" t="s">
        <v>130</v>
      </c>
      <c r="B67" t="str">
        <f>PROPER(RTD("cqg.rtd", ,"ContractData",A67, "LongDescription",, "T"))</f>
        <v>Merck &amp; Co Inc</v>
      </c>
      <c r="C67" s="2">
        <f>RTD("cqg.rtd", ,"ContractData",A67, "LastTrade",, "T")</f>
        <v>144.30000000000001</v>
      </c>
      <c r="D67" s="2">
        <f>RTD("cqg.rtd", ,"ContractData",A67, "NetLastTrade",, "T")</f>
        <v>0.49000000000000909</v>
      </c>
      <c r="E67" s="4">
        <f>IFERROR(RTD("cqg.rtd", ,"ContractData",A67, "PerCentNetLastTrade",, "T")/100,"")</f>
        <v>3.4072734858493848E-3</v>
      </c>
      <c r="F67" s="2">
        <f>RTD("cqg.rtd", ,"ContractData",A67, "Open",, "T")</f>
        <v>143.77000000000001</v>
      </c>
      <c r="G67" s="2">
        <f>RTD("cqg.rtd", ,"ContractData",A67, "High",, "T")</f>
        <v>144.35</v>
      </c>
      <c r="H67" s="2">
        <f>RTD("cqg.rtd", ,"ContractData",A67, "Low",, "T")</f>
        <v>142.72999999999999</v>
      </c>
      <c r="I67" s="4">
        <f>IFERROR(RTD("cqg.rtd",,"StudyData",A67, "PCB","BaseType=Index,Index=1", "Close", "W","0","all",,,,"T")/100,"")</f>
        <v>-3.0111574136308574E-2</v>
      </c>
      <c r="J67" s="4">
        <f>IFERROR(RTD("cqg.rtd",,"StudyData",A67, "PCB","BaseType=Index,Index=1", "Close", "M","0","all",,,,"T")/100,"")</f>
        <v>-6.950657215607948E-3</v>
      </c>
      <c r="K67" s="4">
        <f>IFERROR(RTD("cqg.rtd",,"StudyData",A67, "PCB","BaseType=Index,Index=1", "Close", "Q","0","all",,,,"T")/100,"")</f>
        <v>-6.950657215607948E-3</v>
      </c>
      <c r="L67" s="4">
        <f>IFERROR(RTD("cqg.rtd",,"StudyData",A67, "PCB","BaseType=Index,Index=1", "Close", "A","0","all",,,,"T")/100,"")</f>
        <v>0.37089112673380209</v>
      </c>
      <c r="M67" s="6">
        <f>RTD("cqg.rtd", ,"ContractData",A67, "T_CVol",, "T")</f>
        <v>9661871.0225419998</v>
      </c>
      <c r="N67" s="8">
        <f xml:space="preserve"> IFERROR(M67/RTD("cqg.rtd",,"StudyData", $A67, "MA", "InputChoice=Vol,MAType=Sim,Period=21", "MA","D","-1","all",,,,"T"),"")</f>
        <v>1.0021672703456017</v>
      </c>
      <c r="O67" s="9">
        <f>IFERROR(D67/RTD("cqg.rtd",,"StudyData","ATR("&amp;A67&amp;",MAType:=Sim,Period:=21)","Bar",, "Close", "D",,,,,,"T"),"")</f>
        <v>0.15333035315223054</v>
      </c>
      <c r="P67" s="10">
        <f xml:space="preserve"> RTD("cqg.rtd",,"StudyData", $A67, "MA", "InputChoice=Close,MAType=Sim,Period=21", "MA","D",,"all",,,,"T")</f>
        <v>147.21476190480001</v>
      </c>
      <c r="Q67" s="2">
        <f xml:space="preserve"> RTD("cqg.rtd",,"StudyData",$A67, "StdDev", "InputChoice=Close,Period1=21", "STDDEV","D",,"all",,,,"T")</f>
        <v>2.4905681491</v>
      </c>
      <c r="R67" s="2">
        <f t="shared" ref="R67:R102" si="1">IFERROR(STANDARDIZE(C67,P67,Q67),"")</f>
        <v>-1.1703200757037266</v>
      </c>
    </row>
    <row r="68" spans="1:18" x14ac:dyDescent="0.3">
      <c r="A68" t="s">
        <v>131</v>
      </c>
      <c r="B68" t="str">
        <f>PROPER(RTD("cqg.rtd", ,"ContractData",A68, "LongDescription",, "T"))</f>
        <v>Morgan Stanley</v>
      </c>
      <c r="C68" s="2">
        <f>RTD("cqg.rtd", ,"ContractData",A68, "LastTrade",, "T")</f>
        <v>190.31</v>
      </c>
      <c r="D68" s="2">
        <f>RTD("cqg.rtd", ,"ContractData",A68, "NetLastTrade",, "T")</f>
        <v>2.3000000000000114</v>
      </c>
      <c r="E68" s="4">
        <f>IFERROR(RTD("cqg.rtd", ,"ContractData",A68, "PerCentNetLastTrade",, "T")/100,"")</f>
        <v>1.2233391840859529E-2</v>
      </c>
      <c r="F68" s="2">
        <f>RTD("cqg.rtd", ,"ContractData",A68, "Open",, "T")</f>
        <v>188.94</v>
      </c>
      <c r="G68" s="2">
        <f>RTD("cqg.rtd", ,"ContractData",A68, "High",, "T")</f>
        <v>191.53</v>
      </c>
      <c r="H68" s="2">
        <f>RTD("cqg.rtd", ,"ContractData",A68, "Low",, "T")</f>
        <v>188.5</v>
      </c>
      <c r="I68" s="4">
        <f>IFERROR(RTD("cqg.rtd",,"StudyData",A68, "PCB","BaseType=Index,Index=1", "Close", "W","0","all",,,,"T")/100,"")</f>
        <v>-3.0563904029341345E-2</v>
      </c>
      <c r="J68" s="4">
        <f>IFERROR(RTD("cqg.rtd",,"StudyData",A68, "PCB","BaseType=Index,Index=1", "Close", "M","0","all",,,,"T")/100,"")</f>
        <v>1.185665674181194E-2</v>
      </c>
      <c r="K68" s="4">
        <f>IFERROR(RTD("cqg.rtd",,"StudyData",A68, "PCB","BaseType=Index,Index=1", "Close", "Q","0","all",,,,"T")/100,"")</f>
        <v>1.185665674181194E-2</v>
      </c>
      <c r="L68" s="4">
        <f>IFERROR(RTD("cqg.rtd",,"StudyData",A68, "PCB","BaseType=Index,Index=1", "Close", "A","0","all",,,,"T")/100,"")</f>
        <v>7.1987833042302718E-2</v>
      </c>
      <c r="M68" s="6">
        <f>RTD("cqg.rtd", ,"ContractData",A68, "T_CVol",, "T")</f>
        <v>6323919.7588839997</v>
      </c>
      <c r="N68" s="8">
        <f xml:space="preserve"> IFERROR(M68/RTD("cqg.rtd",,"StudyData", $A68, "MA", "InputChoice=Vol,MAType=Sim,Period=21", "MA","D","-1","all",,,,"T"),"")</f>
        <v>1.1788044665157376</v>
      </c>
      <c r="O68" s="9">
        <f>IFERROR(D68/RTD("cqg.rtd",,"StudyData","ATR("&amp;A68&amp;",MAType:=Sim,Period:=21)","Bar",, "Close", "D",,,,,,"T"),"")</f>
        <v>0.4672987616103616</v>
      </c>
      <c r="P68" s="10">
        <f xml:space="preserve"> RTD("cqg.rtd",,"StudyData", $A68, "MA", "InputChoice=Close,MAType=Sim,Period=21", "MA","D",,"all",,,,"T")</f>
        <v>203.09523809519999</v>
      </c>
      <c r="Q68" s="2">
        <f xml:space="preserve"> RTD("cqg.rtd",,"StudyData",$A68, "StdDev", "InputChoice=Close,Period1=21", "STDDEV","D",,"all",,,,"T")</f>
        <v>9.5639096503999994</v>
      </c>
      <c r="R68" s="2">
        <f t="shared" si="1"/>
        <v>-1.3368212961594905</v>
      </c>
    </row>
    <row r="69" spans="1:18" x14ac:dyDescent="0.3">
      <c r="A69" t="s">
        <v>26</v>
      </c>
      <c r="B69" t="str">
        <f>PROPER(RTD("cqg.rtd", ,"ContractData",A69, "LongDescription",, "T"))</f>
        <v>Microsoft Corp</v>
      </c>
      <c r="C69" s="2">
        <f>RTD("cqg.rtd", ,"ContractData",A69, "LastTrade",, "T")</f>
        <v>517.53</v>
      </c>
      <c r="D69" s="2">
        <f>RTD("cqg.rtd", ,"ContractData",A69, "NetLastTrade",, "T")</f>
        <v>4.7300000000000182</v>
      </c>
      <c r="E69" s="4">
        <f>IFERROR(RTD("cqg.rtd", ,"ContractData",A69, "PerCentNetLastTrade",, "T")/100,"")</f>
        <v>9.2238689547581906E-3</v>
      </c>
      <c r="F69" s="2">
        <f>RTD("cqg.rtd", ,"ContractData",A69, "Open",, "T")</f>
        <v>519.38</v>
      </c>
      <c r="G69" s="2">
        <f>RTD("cqg.rtd", ,"ContractData",A69, "High",, "T")</f>
        <v>522.5</v>
      </c>
      <c r="H69" s="2">
        <f>RTD("cqg.rtd", ,"ContractData",A69, "Low",, "T")</f>
        <v>513.66</v>
      </c>
      <c r="I69" s="4">
        <f>IFERROR(RTD("cqg.rtd",,"StudyData",A69, "PCB","BaseType=Index,Index=1", "Close", "W","0","all",,,,"T")/100,"")</f>
        <v>2.6347908634752381E-3</v>
      </c>
      <c r="J69" s="4">
        <f>IFERROR(RTD("cqg.rtd",,"StudyData",A69, "PCB","BaseType=Index,Index=1", "Close", "M","0","all",,,,"T")/100,"")</f>
        <v>9.0271007993760893E-3</v>
      </c>
      <c r="K69" s="4">
        <f>IFERROR(RTD("cqg.rtd",,"StudyData",A69, "PCB","BaseType=Index,Index=1", "Close", "Q","0","all",,,,"T")/100,"")</f>
        <v>9.0271007993760893E-3</v>
      </c>
      <c r="L69" s="4">
        <f>IFERROR(RTD("cqg.rtd",,"StudyData",A69, "PCB","BaseType=Index,Index=1", "Close", "A","0","all",,,,"T")/100,"")</f>
        <v>7.0117034034986092E-2</v>
      </c>
      <c r="M69" s="6">
        <f>RTD("cqg.rtd", ,"ContractData",A69, "T_CVol",, "T")</f>
        <v>17822339.535112999</v>
      </c>
      <c r="N69" s="8">
        <f xml:space="preserve"> IFERROR(M69/RTD("cqg.rtd",,"StudyData", $A69, "MA", "InputChoice=Vol,MAType=Sim,Period=21", "MA","D","-1","all",,,,"T"),"")</f>
        <v>0.83776602020883317</v>
      </c>
      <c r="O69" s="9">
        <f>IFERROR(D69/RTD("cqg.rtd",,"StudyData","ATR("&amp;A69&amp;",MAType:=Sim,Period:=21)","Bar",, "Close", "D",,,,,,"T"),"")</f>
        <v>0.41361648969445958</v>
      </c>
      <c r="P69" s="10">
        <f xml:space="preserve"> RTD("cqg.rtd",,"StudyData", $A69, "MA", "InputChoice=Close,MAType=Sim,Period=21", "MA","D",,"all",,,,"T")</f>
        <v>502.0742857143</v>
      </c>
      <c r="Q69" s="2">
        <f xml:space="preserve"> RTD("cqg.rtd",,"StudyData",$A69, "StdDev", "InputChoice=Close,Period1=21", "STDDEV","D",,"all",,,,"T")</f>
        <v>8.2970514392000005</v>
      </c>
      <c r="R69" s="2">
        <f t="shared" si="1"/>
        <v>1.8627960063834683</v>
      </c>
    </row>
    <row r="70" spans="1:18" x14ac:dyDescent="0.3">
      <c r="A70" t="s">
        <v>27</v>
      </c>
      <c r="B70" t="str">
        <f>PROPER(RTD("cqg.rtd", ,"ContractData",A70, "LongDescription",, "T"))</f>
        <v>Micron Technology</v>
      </c>
      <c r="C70" s="2">
        <f>RTD("cqg.rtd", ,"ContractData",A70, "LastTrade",, "T")</f>
        <v>1074.8900000000001</v>
      </c>
      <c r="D70" s="2">
        <f>RTD("cqg.rtd", ,"ContractData",A70, "NetLastTrade",, "T")</f>
        <v>-22.5</v>
      </c>
      <c r="E70" s="4">
        <f>IFERROR(RTD("cqg.rtd", ,"ContractData",A70, "PerCentNetLastTrade",, "T")/100,"")</f>
        <v>-2.0503193941989628E-2</v>
      </c>
      <c r="F70" s="2">
        <f>RTD("cqg.rtd", ,"ContractData",A70, "Open",, "T")</f>
        <v>1107.3399999999999</v>
      </c>
      <c r="G70" s="2">
        <f>RTD("cqg.rtd", ,"ContractData",A70, "High",, "T")</f>
        <v>1108</v>
      </c>
      <c r="H70" s="2">
        <f>RTD("cqg.rtd", ,"ContractData",A70, "Low",, "T")</f>
        <v>1072.01</v>
      </c>
      <c r="I70" s="4">
        <f>IFERROR(RTD("cqg.rtd",,"StudyData",A70, "PCB","BaseType=Index,Index=1", "Close", "W","0","all",,,,"T")/100,"")</f>
        <v>-6.8281775510957163E-3</v>
      </c>
      <c r="J70" s="4">
        <f>IFERROR(RTD("cqg.rtd",,"StudyData",A70, "PCB","BaseType=Index,Index=1", "Close", "M","0","all",,,,"T")/100,"")</f>
        <v>9.1821502004487531E-3</v>
      </c>
      <c r="K70" s="4">
        <f>IFERROR(RTD("cqg.rtd",,"StudyData",A70, "PCB","BaseType=Index,Index=1", "Close", "Q","0","all",,,,"T")/100,"")</f>
        <v>9.1821502004487531E-3</v>
      </c>
      <c r="L70" s="4">
        <f>IFERROR(RTD("cqg.rtd",,"StudyData",A70, "PCB","BaseType=Index,Index=1", "Close", "A","0","all",,,,"T")/100,"")</f>
        <v>2.766125924109176</v>
      </c>
      <c r="M70" s="6">
        <f>RTD("cqg.rtd", ,"ContractData",A70, "T_CVol",, "T")</f>
        <v>27337514.690843999</v>
      </c>
      <c r="N70" s="8">
        <f xml:space="preserve"> IFERROR(M70/RTD("cqg.rtd",,"StudyData", $A70, "MA", "InputChoice=Vol,MAType=Sim,Period=21", "MA","D","-1","all",,,,"T"),"")</f>
        <v>1.0520561377724078</v>
      </c>
      <c r="O70" s="9">
        <f>IFERROR(D70/RTD("cqg.rtd",,"StudyData","ATR("&amp;A70&amp;",MAType:=Sim,Period:=21)","Bar",, "Close", "D",,,,,,"T"),"")</f>
        <v>-0.50314130550580671</v>
      </c>
      <c r="P70" s="10">
        <f xml:space="preserve"> RTD("cqg.rtd",,"StudyData", $A70, "MA", "InputChoice=Close,MAType=Sim,Period=21", "MA","D",,"all",,,,"T")</f>
        <v>1021.8185714286</v>
      </c>
      <c r="Q70" s="2">
        <f xml:space="preserve"> RTD("cqg.rtd",,"StudyData",$A70, "StdDev", "InputChoice=Close,Period1=21", "STDDEV","D",,"all",,,,"T")</f>
        <v>56.555617824300001</v>
      </c>
      <c r="R70" s="2">
        <f t="shared" si="1"/>
        <v>0.93839357809291168</v>
      </c>
    </row>
    <row r="71" spans="1:18" x14ac:dyDescent="0.3">
      <c r="A71" t="s">
        <v>132</v>
      </c>
      <c r="B71" t="str">
        <f>PROPER(RTD("cqg.rtd", ,"ContractData",A71, "LongDescription",, "T"))</f>
        <v>Nextera Energy, Inc.</v>
      </c>
      <c r="C71" s="2">
        <f>RTD("cqg.rtd", ,"ContractData",A71, "LastTrade",, "T")</f>
        <v>76.83</v>
      </c>
      <c r="D71" s="2">
        <f>RTD("cqg.rtd", ,"ContractData",A71, "NetLastTrade",, "T")</f>
        <v>0.47999999999998977</v>
      </c>
      <c r="E71" s="4">
        <f>IFERROR(RTD("cqg.rtd", ,"ContractData",A71, "PerCentNetLastTrade",, "T")/100,"")</f>
        <v>6.2868369351669938E-3</v>
      </c>
      <c r="F71" s="2">
        <f>RTD("cqg.rtd", ,"ContractData",A71, "Open",, "T")</f>
        <v>76.67</v>
      </c>
      <c r="G71" s="2">
        <f>RTD("cqg.rtd", ,"ContractData",A71, "High",, "T")</f>
        <v>77.7</v>
      </c>
      <c r="H71" s="2">
        <f>RTD("cqg.rtd", ,"ContractData",A71, "Low",, "T")</f>
        <v>76.570000000000007</v>
      </c>
      <c r="I71" s="4">
        <f>IFERROR(RTD("cqg.rtd",,"StudyData",A71, "PCB","BaseType=Index,Index=1", "Close", "W","0","all",,,,"T")/100,"")</f>
        <v>9.858044164037856E-3</v>
      </c>
      <c r="J71" s="4">
        <f>IFERROR(RTD("cqg.rtd",,"StudyData",A71, "PCB","BaseType=Index,Index=1", "Close", "M","0","all",,,,"T")/100,"")</f>
        <v>1.4391338790599466E-2</v>
      </c>
      <c r="K71" s="4">
        <f>IFERROR(RTD("cqg.rtd",,"StudyData",A71, "PCB","BaseType=Index,Index=1", "Close", "Q","0","all",,,,"T")/100,"")</f>
        <v>1.4391338790599466E-2</v>
      </c>
      <c r="L71" s="4">
        <f>IFERROR(RTD("cqg.rtd",,"StudyData",A71, "PCB","BaseType=Index,Index=1", "Close", "A","0","all",,,,"T")/100,"")</f>
        <v>-4.2974588938714531E-2</v>
      </c>
      <c r="M71" s="6">
        <f>RTD("cqg.rtd", ,"ContractData",A71, "T_CVol",, "T")</f>
        <v>18187303.922233999</v>
      </c>
      <c r="N71" s="8">
        <f xml:space="preserve"> IFERROR(M71/RTD("cqg.rtd",,"StudyData", $A71, "MA", "InputChoice=Vol,MAType=Sim,Period=21", "MA","D","-1","all",,,,"T"),"")</f>
        <v>1.464385131531807</v>
      </c>
      <c r="O71" s="9">
        <f>IFERROR(D71/RTD("cqg.rtd",,"StudyData","ATR("&amp;A71&amp;",MAType:=Sim,Period:=21)","Bar",, "Close", "D",,,,,,"T"),"")</f>
        <v>0.37597911226171576</v>
      </c>
      <c r="P71" s="10">
        <f xml:space="preserve"> RTD("cqg.rtd",,"StudyData", $A71, "MA", "InputChoice=Close,MAType=Sim,Period=21", "MA","D",,"all",,,,"T")</f>
        <v>79.592857142900002</v>
      </c>
      <c r="Q71" s="2">
        <f xml:space="preserve"> RTD("cqg.rtd",,"StudyData",$A71, "StdDev", "InputChoice=Close,Period1=21", "STDDEV","D",,"all",,,,"T")</f>
        <v>2.9794009351000001</v>
      </c>
      <c r="R71" s="2">
        <f t="shared" si="1"/>
        <v>-0.92731968710591517</v>
      </c>
    </row>
    <row r="72" spans="1:18" x14ac:dyDescent="0.3">
      <c r="A72" t="s">
        <v>28</v>
      </c>
      <c r="B72" t="str">
        <f>PROPER(RTD("cqg.rtd", ,"ContractData",A72, "LongDescription",, "T"))</f>
        <v>Netflix, Inc.</v>
      </c>
      <c r="C72" s="2">
        <f>RTD("cqg.rtd", ,"ContractData",A72, "LastTrade",, "T")</f>
        <v>67.06</v>
      </c>
      <c r="D72" s="2">
        <f>RTD("cqg.rtd", ,"ContractData",A72, "NetLastTrade",, "T")</f>
        <v>-0.78999999999999204</v>
      </c>
      <c r="E72" s="4">
        <f>IFERROR(RTD("cqg.rtd", ,"ContractData",A72, "PerCentNetLastTrade",, "T")/100,"")</f>
        <v>-1.1643330876934414E-2</v>
      </c>
      <c r="F72" s="2">
        <f>RTD("cqg.rtd", ,"ContractData",A72, "Open",, "T")</f>
        <v>67.599999999999994</v>
      </c>
      <c r="G72" s="2">
        <f>RTD("cqg.rtd", ,"ContractData",A72, "High",, "T")</f>
        <v>67.87</v>
      </c>
      <c r="H72" s="2">
        <f>RTD("cqg.rtd", ,"ContractData",A72, "Low",, "T")</f>
        <v>66.739999999999995</v>
      </c>
      <c r="I72" s="4">
        <f>IFERROR(RTD("cqg.rtd",,"StudyData",A72, "PCB","BaseType=Index,Index=1", "Close", "W","0","all",,,,"T")/100,"")</f>
        <v>-5.7351700871520916E-2</v>
      </c>
      <c r="J72" s="4">
        <f>IFERROR(RTD("cqg.rtd",,"StudyData",A72, "PCB","BaseType=Index,Index=1", "Close", "M","0","all",,,,"T")/100,"")</f>
        <v>-3.6217303822937572E-2</v>
      </c>
      <c r="K72" s="4">
        <f>IFERROR(RTD("cqg.rtd",,"StudyData",A72, "PCB","BaseType=Index,Index=1", "Close", "Q","0","all",,,,"T")/100,"")</f>
        <v>-3.6217303822937572E-2</v>
      </c>
      <c r="L72" s="4">
        <f>IFERROR(RTD("cqg.rtd",,"StudyData",A72, "PCB","BaseType=Index,Index=1", "Close", "A","0","all",,,,"T")/100,"")</f>
        <v>-0.28476962457337884</v>
      </c>
      <c r="M72" s="6">
        <f>RTD("cqg.rtd", ,"ContractData",A72, "T_CVol",, "T")</f>
        <v>38672123.481344998</v>
      </c>
      <c r="N72" s="8">
        <f xml:space="preserve"> IFERROR(M72/RTD("cqg.rtd",,"StudyData", $A72, "MA", "InputChoice=Vol,MAType=Sim,Period=21", "MA","D","-1","all",,,,"T"),"")</f>
        <v>1.1223109168500665</v>
      </c>
      <c r="O72" s="9">
        <f>IFERROR(D72/RTD("cqg.rtd",,"StudyData","ATR("&amp;A72&amp;",MAType:=Sim,Period:=21)","Bar",, "Close", "D",,,,,,"T"),"")</f>
        <v>-0.38296398891170741</v>
      </c>
      <c r="P72" s="10">
        <f xml:space="preserve"> RTD("cqg.rtd",,"StudyData", $A72, "MA", "InputChoice=Close,MAType=Sim,Period=21", "MA","D",,"all",,,,"T")</f>
        <v>73.934285714300003</v>
      </c>
      <c r="Q72" s="2">
        <f xml:space="preserve"> RTD("cqg.rtd",,"StudyData",$A72, "StdDev", "InputChoice=Close,Period1=21", "STDDEV","D",,"all",,,,"T")</f>
        <v>4.1069251288000004</v>
      </c>
      <c r="R72" s="2">
        <f t="shared" si="1"/>
        <v>-1.6738278635989143</v>
      </c>
    </row>
    <row r="73" spans="1:18" x14ac:dyDescent="0.3">
      <c r="A73" t="s">
        <v>133</v>
      </c>
      <c r="B73" t="str">
        <f>PROPER(RTD("cqg.rtd", ,"ContractData",A73, "LongDescription",, "T"))</f>
        <v>Servicenow, Inc.</v>
      </c>
      <c r="C73" s="2">
        <f>RTD("cqg.rtd", ,"ContractData",A73, "LastTrade",, "T")</f>
        <v>134.38</v>
      </c>
      <c r="D73" s="2">
        <f>RTD("cqg.rtd", ,"ContractData",A73, "NetLastTrade",, "T")</f>
        <v>-3.3799999999999955</v>
      </c>
      <c r="E73" s="4">
        <f>IFERROR(RTD("cqg.rtd", ,"ContractData",A73, "PerCentNetLastTrade",, "T")/100,"")</f>
        <v>-2.4535423925667828E-2</v>
      </c>
      <c r="F73" s="2">
        <f>RTD("cqg.rtd", ,"ContractData",A73, "Open",, "T")</f>
        <v>139.41</v>
      </c>
      <c r="G73" s="2">
        <f>RTD("cqg.rtd", ,"ContractData",A73, "High",, "T")</f>
        <v>139.56</v>
      </c>
      <c r="H73" s="2">
        <f>RTD("cqg.rtd", ,"ContractData",A73, "Low",, "T")</f>
        <v>133.47</v>
      </c>
      <c r="I73" s="4">
        <f>IFERROR(RTD("cqg.rtd",,"StudyData",A73, "PCB","BaseType=Index,Index=1", "Close", "W","0","all",,,,"T")/100,"")</f>
        <v>-9.1431942191417866E-3</v>
      </c>
      <c r="J73" s="4">
        <f>IFERROR(RTD("cqg.rtd",,"StudyData",A73, "PCB","BaseType=Index,Index=1", "Close", "M","0","all",,,,"T")/100,"")</f>
        <v>2.7609879859712303E-3</v>
      </c>
      <c r="K73" s="4">
        <f>IFERROR(RTD("cqg.rtd",,"StudyData",A73, "PCB","BaseType=Index,Index=1", "Close", "Q","0","all",,,,"T")/100,"")</f>
        <v>2.7609879859712303E-3</v>
      </c>
      <c r="L73" s="4">
        <f>IFERROR(RTD("cqg.rtd",,"StudyData",A73, "PCB","BaseType=Index,Index=1", "Close", "A","0","all",,,,"T")/100,"")</f>
        <v>-0.12278869377896731</v>
      </c>
      <c r="M73" s="6">
        <f>RTD("cqg.rtd", ,"ContractData",A73, "T_CVol",, "T")</f>
        <v>8859762.1306960005</v>
      </c>
      <c r="N73" s="8">
        <f xml:space="preserve"> IFERROR(M73/RTD("cqg.rtd",,"StudyData", $A73, "MA", "InputChoice=Vol,MAType=Sim,Period=21", "MA","D","-1","all",,,,"T"),"")</f>
        <v>0.71482840915254442</v>
      </c>
      <c r="O73" s="9">
        <f>IFERROR(D73/RTD("cqg.rtd",,"StudyData","ATR("&amp;A73&amp;",MAType:=Sim,Period:=21)","Bar",, "Close", "D",,,,,,"T"),"")</f>
        <v>-0.55933806146175336</v>
      </c>
      <c r="P73" s="10">
        <f xml:space="preserve"> RTD("cqg.rtd",,"StudyData", $A73, "MA", "InputChoice=Close,MAType=Sim,Period=21", "MA","D",,"all",,,,"T")</f>
        <v>136.68</v>
      </c>
      <c r="Q73" s="2">
        <f xml:space="preserve"> RTD("cqg.rtd",,"StudyData",$A73, "StdDev", "InputChoice=Close,Period1=21", "STDDEV","D",,"all",,,,"T")</f>
        <v>4.1725280678000001</v>
      </c>
      <c r="R73" s="2">
        <f t="shared" si="1"/>
        <v>-0.55122457239999001</v>
      </c>
    </row>
    <row r="74" spans="1:18" x14ac:dyDescent="0.3">
      <c r="A74" t="s">
        <v>29</v>
      </c>
      <c r="B74" t="str">
        <f>PROPER(RTD("cqg.rtd", ,"ContractData",A74, "LongDescription",, "T"))</f>
        <v>Nvidia Corporation</v>
      </c>
      <c r="C74" s="2">
        <f>RTD("cqg.rtd", ,"ContractData",A74, "LastTrade",, "T")</f>
        <v>233.95000000000002</v>
      </c>
      <c r="D74" s="2">
        <f>RTD("cqg.rtd", ,"ContractData",A74, "NetLastTrade",, "T")</f>
        <v>3.0900000000000034</v>
      </c>
      <c r="E74" s="4">
        <f>IFERROR(RTD("cqg.rtd", ,"ContractData",A74, "PerCentNetLastTrade",, "T")/100,"")</f>
        <v>1.3384735337433942E-2</v>
      </c>
      <c r="F74" s="2">
        <f>RTD("cqg.rtd", ,"ContractData",A74, "Open",, "T")</f>
        <v>236.05</v>
      </c>
      <c r="G74" s="2">
        <f>RTD("cqg.rtd", ,"ContractData",A74, "High",, "T")</f>
        <v>237.88</v>
      </c>
      <c r="H74" s="2">
        <f>RTD("cqg.rtd", ,"ContractData",A74, "Low",, "T")</f>
        <v>233.6</v>
      </c>
      <c r="I74" s="4">
        <f>IFERROR(RTD("cqg.rtd",,"StudyData",A74, "PCB","BaseType=Index,Index=1", "Close", "W","0","all",,,,"T")/100,"")</f>
        <v>3.9454391966943725E-2</v>
      </c>
      <c r="J74" s="4">
        <f>IFERROR(RTD("cqg.rtd",,"StudyData",A74, "PCB","BaseType=Index,Index=1", "Close", "M","0","all",,,,"T")/100,"")</f>
        <v>2.4389175934845526E-2</v>
      </c>
      <c r="K74" s="4">
        <f>IFERROR(RTD("cqg.rtd",,"StudyData",A74, "PCB","BaseType=Index,Index=1", "Close", "Q","0","all",,,,"T")/100,"")</f>
        <v>2.4389175934845526E-2</v>
      </c>
      <c r="L74" s="4">
        <f>IFERROR(RTD("cqg.rtd",,"StudyData",A74, "PCB","BaseType=Index,Index=1", "Close", "A","0","all",,,,"T")/100,"")</f>
        <v>0.25442359249329771</v>
      </c>
      <c r="M74" s="6">
        <f>RTD("cqg.rtd", ,"ContractData",A74, "T_CVol",, "T")</f>
        <v>135167817.96321201</v>
      </c>
      <c r="N74" s="8">
        <f xml:space="preserve"> IFERROR(M74/RTD("cqg.rtd",,"StudyData", $A74, "MA", "InputChoice=Vol,MAType=Sim,Period=21", "MA","D","-1","all",,,,"T"),"")</f>
        <v>1.2048384361316489</v>
      </c>
      <c r="O74" s="9">
        <f>IFERROR(D74/RTD("cqg.rtd",,"StudyData","ATR("&amp;A74&amp;",MAType:=Sim,Period:=21)","Bar",, "Close", "D",,,,,,"T"),"")</f>
        <v>0.56108949416779119</v>
      </c>
      <c r="P74" s="10">
        <f xml:space="preserve"> RTD("cqg.rtd",,"StudyData", $A74, "MA", "InputChoice=Close,MAType=Sim,Period=21", "MA","D",,"all",,,,"T")</f>
        <v>224.0080952381</v>
      </c>
      <c r="Q74" s="2">
        <f xml:space="preserve"> RTD("cqg.rtd",,"StudyData",$A74, "StdDev", "InputChoice=Close,Period1=21", "STDDEV","D",,"all",,,,"T")</f>
        <v>6.1819557847000004</v>
      </c>
      <c r="R74" s="2">
        <f t="shared" si="1"/>
        <v>1.6082135020288701</v>
      </c>
    </row>
    <row r="75" spans="1:18" x14ac:dyDescent="0.3">
      <c r="A75" t="s">
        <v>134</v>
      </c>
      <c r="B75" t="str">
        <f>PROPER(RTD("cqg.rtd", ,"ContractData",A75, "LongDescription",, "T"))</f>
        <v>Oracle Corporation</v>
      </c>
      <c r="C75" s="2">
        <f>RTD("cqg.rtd", ,"ContractData",A75, "LastTrade",, "T")</f>
        <v>142.30000000000001</v>
      </c>
      <c r="D75" s="2">
        <f>RTD("cqg.rtd", ,"ContractData",A75, "NetLastTrade",, "T")</f>
        <v>4.2300000000000182</v>
      </c>
      <c r="E75" s="4">
        <f>IFERROR(RTD("cqg.rtd", ,"ContractData",A75, "PerCentNetLastTrade",, "T")/100,"")</f>
        <v>3.0636633591656408E-2</v>
      </c>
      <c r="F75" s="2">
        <f>RTD("cqg.rtd", ,"ContractData",A75, "Open",, "T")</f>
        <v>142.09</v>
      </c>
      <c r="G75" s="2">
        <f>RTD("cqg.rtd", ,"ContractData",A75, "High",, "T")</f>
        <v>144.86000000000001</v>
      </c>
      <c r="H75" s="2">
        <f>RTD("cqg.rtd", ,"ContractData",A75, "Low",, "T")</f>
        <v>140.26</v>
      </c>
      <c r="I75" s="4">
        <f>IFERROR(RTD("cqg.rtd",,"StudyData",A75, "PCB","BaseType=Index,Index=1", "Close", "W","0","all",,,,"T")/100,"")</f>
        <v>3.7928519328957092E-2</v>
      </c>
      <c r="J75" s="4">
        <f>IFERROR(RTD("cqg.rtd",,"StudyData",A75, "PCB","BaseType=Index,Index=1", "Close", "M","0","all",,,,"T")/100,"")</f>
        <v>3.6416605972323372E-2</v>
      </c>
      <c r="K75" s="4">
        <f>IFERROR(RTD("cqg.rtd",,"StudyData",A75, "PCB","BaseType=Index,Index=1", "Close", "Q","0","all",,,,"T")/100,"")</f>
        <v>3.6416605972323372E-2</v>
      </c>
      <c r="L75" s="4">
        <f>IFERROR(RTD("cqg.rtd",,"StudyData",A75, "PCB","BaseType=Index,Index=1", "Close", "A","0","all",,,,"T")/100,"")</f>
        <v>-0.26991945000256523</v>
      </c>
      <c r="M75" s="6">
        <f>RTD("cqg.rtd", ,"ContractData",A75, "T_CVol",, "T")</f>
        <v>35409321.933076002</v>
      </c>
      <c r="N75" s="8">
        <f xml:space="preserve"> IFERROR(M75/RTD("cqg.rtd",,"StudyData", $A75, "MA", "InputChoice=Vol,MAType=Sim,Period=21", "MA","D","-1","all",,,,"T"),"")</f>
        <v>1.0085826604375991</v>
      </c>
      <c r="O75" s="9">
        <f>IFERROR(D75/RTD("cqg.rtd",,"StudyData","ATR("&amp;A75&amp;",MAType:=Sim,Period:=21)","Bar",, "Close", "D",,,,,,"T"),"")</f>
        <v>0.56716894394038864</v>
      </c>
      <c r="P75" s="10">
        <f xml:space="preserve"> RTD("cqg.rtd",,"StudyData", $A75, "MA", "InputChoice=Close,MAType=Sim,Period=21", "MA","D",,"all",,,,"T")</f>
        <v>146.36714285709999</v>
      </c>
      <c r="Q75" s="2">
        <f xml:space="preserve"> RTD("cqg.rtd",,"StudyData",$A75, "StdDev", "InputChoice=Close,Period1=21", "STDDEV","D",,"all",,,,"T")</f>
        <v>8.2027255301000004</v>
      </c>
      <c r="R75" s="2">
        <f t="shared" si="1"/>
        <v>-0.49582822711494501</v>
      </c>
    </row>
    <row r="76" spans="1:18" x14ac:dyDescent="0.3">
      <c r="A76" s="40" t="s">
        <v>30</v>
      </c>
      <c r="B76" t="str">
        <f>PROPER(RTD("cqg.rtd", ,"ContractData",A76, "LongDescription",, "T"))</f>
        <v>Palo Alto Ntwks Cm</v>
      </c>
      <c r="C76" s="2">
        <f>RTD("cqg.rtd", ,"ContractData",A76, "LastTrade",, "T")</f>
        <v>403.24</v>
      </c>
      <c r="D76" s="2">
        <f>RTD("cqg.rtd", ,"ContractData",A76, "NetLastTrade",, "T")</f>
        <v>6.9900000000000091</v>
      </c>
      <c r="E76" s="4">
        <f>IFERROR(RTD("cqg.rtd", ,"ContractData",A76, "PerCentNetLastTrade",, "T")/100,"")</f>
        <v>1.7640378548895899E-2</v>
      </c>
      <c r="F76" s="2">
        <f>RTD("cqg.rtd", ,"ContractData",A76, "Open",, "T")</f>
        <v>403.44</v>
      </c>
      <c r="G76" s="2">
        <f>RTD("cqg.rtd", ,"ContractData",A76, "High",, "T")</f>
        <v>409.5</v>
      </c>
      <c r="H76" s="2">
        <f>RTD("cqg.rtd", ,"ContractData",A76, "Low",, "T")</f>
        <v>399.95</v>
      </c>
      <c r="I76" s="4">
        <f>IFERROR(RTD("cqg.rtd",,"StudyData",A76, "PCB","BaseType=Index,Index=1", "Close", "W","0","all",,,,"T")/100,"")</f>
        <v>7.6052729892725629E-2</v>
      </c>
      <c r="J76" s="4">
        <f>IFERROR(RTD("cqg.rtd",,"StudyData",A76, "PCB","BaseType=Index,Index=1", "Close", "M","0","all",,,,"T")/100,"")</f>
        <v>1.4925373134328375E-2</v>
      </c>
      <c r="K76" s="4">
        <f>IFERROR(RTD("cqg.rtd",,"StudyData",A76, "PCB","BaseType=Index,Index=1", "Close", "Q","0","all",,,,"T")/100,"")</f>
        <v>1.4925373134328375E-2</v>
      </c>
      <c r="L76" s="4">
        <f>IFERROR(RTD("cqg.rtd",,"StudyData",A76, "PCB","BaseType=Index,Index=1", "Close", "A","0","all",,,,"T")/100,"")</f>
        <v>1.1891422366992397</v>
      </c>
      <c r="M76" s="6">
        <f>RTD("cqg.rtd", ,"ContractData",A76, "T_CVol",, "T")</f>
        <v>4908517.8544319998</v>
      </c>
      <c r="N76" s="8">
        <f xml:space="preserve"> IFERROR(M76/RTD("cqg.rtd",,"StudyData", $A76, "MA", "InputChoice=Vol,MAType=Sim,Period=21", "MA","D","-1","all",,,,"T"),"")</f>
        <v>0.73271549815315073</v>
      </c>
      <c r="O76" s="9">
        <f>IFERROR(D76/RTD("cqg.rtd",,"StudyData","ATR("&amp;A76&amp;",MAType:=Sim,Period:=21)","Bar",, "Close", "D",,,,,,"T"),"")</f>
        <v>0.41995193683030335</v>
      </c>
      <c r="P76" s="10">
        <f xml:space="preserve"> RTD("cqg.rtd",,"StudyData", $A76, "MA", "InputChoice=Close,MAType=Sim,Period=21", "MA","D",,"all",,,,"T")</f>
        <v>369.110952381</v>
      </c>
      <c r="Q76" s="2">
        <f xml:space="preserve"> RTD("cqg.rtd",,"StudyData",$A76, "StdDev", "InputChoice=Close,Period1=21", "STDDEV","D",,"all",,,,"T")</f>
        <v>24.028196512899999</v>
      </c>
      <c r="R76" s="2">
        <f t="shared" si="1"/>
        <v>1.420374916639173</v>
      </c>
    </row>
    <row r="77" spans="1:18" x14ac:dyDescent="0.3">
      <c r="A77" t="s">
        <v>31</v>
      </c>
      <c r="B77" t="str">
        <f>PROPER(RTD("cqg.rtd", ,"ContractData",A77, "LongDescription",, "T"))</f>
        <v>Pepsico Inc</v>
      </c>
      <c r="C77" s="2">
        <f>RTD("cqg.rtd", ,"ContractData",A77, "LastTrade",, "T")</f>
        <v>125.89</v>
      </c>
      <c r="D77" s="2">
        <f>RTD("cqg.rtd", ,"ContractData",A77, "NetLastTrade",, "T")</f>
        <v>0.28999999999999204</v>
      </c>
      <c r="E77" s="4">
        <f>IFERROR(RTD("cqg.rtd", ,"ContractData",A77, "PerCentNetLastTrade",, "T")/100,"")</f>
        <v>2.3089171974522292E-3</v>
      </c>
      <c r="F77" s="2">
        <f>RTD("cqg.rtd", ,"ContractData",A77, "Open",, "T")</f>
        <v>125.96000000000001</v>
      </c>
      <c r="G77" s="2">
        <f>RTD("cqg.rtd", ,"ContractData",A77, "High",, "T")</f>
        <v>126.3</v>
      </c>
      <c r="H77" s="2">
        <f>RTD("cqg.rtd", ,"ContractData",A77, "Low",, "T")</f>
        <v>125.16</v>
      </c>
      <c r="I77" s="4">
        <f>IFERROR(RTD("cqg.rtd",,"StudyData",A77, "PCB","BaseType=Index,Index=1", "Close", "W","0","all",,,,"T")/100,"")</f>
        <v>-2.1301407136748773E-2</v>
      </c>
      <c r="J77" s="4">
        <f>IFERROR(RTD("cqg.rtd",,"StudyData",A77, "PCB","BaseType=Index,Index=1", "Close", "M","0","all",,,,"T")/100,"")</f>
        <v>-6.549873737373724E-3</v>
      </c>
      <c r="K77" s="4">
        <f>IFERROR(RTD("cqg.rtd",,"StudyData",A77, "PCB","BaseType=Index,Index=1", "Close", "Q","0","all",,,,"T")/100,"")</f>
        <v>-6.549873737373724E-3</v>
      </c>
      <c r="L77" s="4">
        <f>IFERROR(RTD("cqg.rtd",,"StudyData",A77, "PCB","BaseType=Index,Index=1", "Close", "A","0","all",,,,"T")/100,"")</f>
        <v>-0.12284002229654409</v>
      </c>
      <c r="M77" s="6">
        <f>RTD("cqg.rtd", ,"ContractData",A77, "T_CVol",, "T")</f>
        <v>6093478.29416</v>
      </c>
      <c r="N77" s="8">
        <f xml:space="preserve"> IFERROR(M77/RTD("cqg.rtd",,"StudyData", $A77, "MA", "InputChoice=Vol,MAType=Sim,Period=21", "MA","D","-1","all",,,,"T"),"")</f>
        <v>0.65385361830190214</v>
      </c>
      <c r="O77" s="9">
        <f>IFERROR(D77/RTD("cqg.rtd",,"StudyData","ATR("&amp;A77&amp;",MAType:=Sim,Period:=21)","Bar",, "Close", "D",,,,,,"T"),"")</f>
        <v>0.13331873905662189</v>
      </c>
      <c r="P77" s="10">
        <f xml:space="preserve"> RTD("cqg.rtd",,"StudyData", $A77, "MA", "InputChoice=Close,MAType=Sim,Period=21", "MA","D",,"all",,,,"T")</f>
        <v>132.30904761900001</v>
      </c>
      <c r="Q77" s="2">
        <f xml:space="preserve"> RTD("cqg.rtd",,"StudyData",$A77, "StdDev", "InputChoice=Close,Period1=21", "STDDEV","D",,"all",,,,"T")</f>
        <v>4.4056618386000004</v>
      </c>
      <c r="R77" s="2">
        <f t="shared" si="1"/>
        <v>-1.4569996187087773</v>
      </c>
    </row>
    <row r="78" spans="1:18" x14ac:dyDescent="0.3">
      <c r="A78" t="s">
        <v>135</v>
      </c>
      <c r="B78" t="str">
        <f>PROPER(RTD("cqg.rtd", ,"ContractData",A78, "LongDescription",, "T"))</f>
        <v>Pfizer Inc</v>
      </c>
      <c r="C78" s="2">
        <f>RTD("cqg.rtd", ,"ContractData",A78, "LastTrade",, "T")</f>
        <v>27.8</v>
      </c>
      <c r="D78" s="2">
        <f>RTD("cqg.rtd", ,"ContractData",A78, "NetLastTrade",, "T")</f>
        <v>-0.32000000000000028</v>
      </c>
      <c r="E78" s="4">
        <f>IFERROR(RTD("cqg.rtd", ,"ContractData",A78, "PerCentNetLastTrade",, "T")/100,"")</f>
        <v>-1.1379800853485065E-2</v>
      </c>
      <c r="F78" s="2">
        <f>RTD("cqg.rtd", ,"ContractData",A78, "Open",, "T")</f>
        <v>28.14</v>
      </c>
      <c r="G78" s="2">
        <f>RTD("cqg.rtd", ,"ContractData",A78, "High",, "T")</f>
        <v>28.16</v>
      </c>
      <c r="H78" s="2">
        <f>RTD("cqg.rtd", ,"ContractData",A78, "Low",, "T")</f>
        <v>27.44</v>
      </c>
      <c r="I78" s="4">
        <f>IFERROR(RTD("cqg.rtd",,"StudyData",A78, "PCB","BaseType=Index,Index=1", "Close", "W","0","all",,,,"T")/100,"")</f>
        <v>-3.0345308685036661E-2</v>
      </c>
      <c r="J78" s="4">
        <f>IFERROR(RTD("cqg.rtd",,"StudyData",A78, "PCB","BaseType=Index,Index=1", "Close", "M","0","all",,,,"T")/100,"")</f>
        <v>-2.5245441795231378E-2</v>
      </c>
      <c r="K78" s="4">
        <f>IFERROR(RTD("cqg.rtd",,"StudyData",A78, "PCB","BaseType=Index,Index=1", "Close", "Q","0","all",,,,"T")/100,"")</f>
        <v>-2.5245441795231378E-2</v>
      </c>
      <c r="L78" s="4">
        <f>IFERROR(RTD("cqg.rtd",,"StudyData",A78, "PCB","BaseType=Index,Index=1", "Close", "A","0","all",,,,"T")/100,"")</f>
        <v>0.11646586345381518</v>
      </c>
      <c r="M78" s="6">
        <f>RTD("cqg.rtd", ,"ContractData",A78, "T_CVol",, "T")</f>
        <v>35007893.893734001</v>
      </c>
      <c r="N78" s="8">
        <f xml:space="preserve"> IFERROR(M78/RTD("cqg.rtd",,"StudyData", $A78, "MA", "InputChoice=Vol,MAType=Sim,Period=21", "MA","D","-1","all",,,,"T"),"")</f>
        <v>1.0828392706133745</v>
      </c>
      <c r="O78" s="9">
        <f>IFERROR(D78/RTD("cqg.rtd",,"StudyData","ATR("&amp;A78&amp;",MAType:=Sim,Period:=21)","Bar",, "Close", "D",,,,,,"T"),"")</f>
        <v>-0.65560975609116534</v>
      </c>
      <c r="P78" s="10">
        <f xml:space="preserve"> RTD("cqg.rtd",,"StudyData", $A78, "MA", "InputChoice=Close,MAType=Sim,Period=21", "MA","D",,"all",,,,"T")</f>
        <v>28.049523809499998</v>
      </c>
      <c r="Q78" s="2">
        <f xml:space="preserve"> RTD("cqg.rtd",,"StudyData",$A78, "StdDev", "InputChoice=Close,Period1=21", "STDDEV","D",,"all",,,,"T")</f>
        <v>0.43652825350000002</v>
      </c>
      <c r="R78" s="2">
        <f t="shared" si="1"/>
        <v>-0.57160975835896866</v>
      </c>
    </row>
    <row r="79" spans="1:18" x14ac:dyDescent="0.3">
      <c r="A79" t="s">
        <v>136</v>
      </c>
      <c r="B79" t="str">
        <f>PROPER(RTD("cqg.rtd", ,"ContractData",A79, "LongDescription",, "T"))</f>
        <v>Procter &amp; Gamble Co</v>
      </c>
      <c r="C79" s="2">
        <f>RTD("cqg.rtd", ,"ContractData",A79, "LastTrade",, "T")</f>
        <v>144.91</v>
      </c>
      <c r="D79" s="2">
        <f>RTD("cqg.rtd", ,"ContractData",A79, "NetLastTrade",, "T")</f>
        <v>0.95999999999997954</v>
      </c>
      <c r="E79" s="4">
        <f>IFERROR(RTD("cqg.rtd", ,"ContractData",A79, "PerCentNetLastTrade",, "T")/100,"")</f>
        <v>6.6689822855158041E-3</v>
      </c>
      <c r="F79" s="2">
        <f>RTD("cqg.rtd", ,"ContractData",A79, "Open",, "T")</f>
        <v>144.4</v>
      </c>
      <c r="G79" s="2">
        <f>RTD("cqg.rtd", ,"ContractData",A79, "High",, "T")</f>
        <v>145.21</v>
      </c>
      <c r="H79" s="2">
        <f>RTD("cqg.rtd", ,"ContractData",A79, "Low",, "T")</f>
        <v>143.81</v>
      </c>
      <c r="I79" s="4">
        <f>IFERROR(RTD("cqg.rtd",,"StudyData",A79, "PCB","BaseType=Index,Index=1", "Close", "W","0","all",,,,"T")/100,"")</f>
        <v>-9.0268754701497197E-3</v>
      </c>
      <c r="J79" s="4">
        <f>IFERROR(RTD("cqg.rtd",,"StudyData",A79, "PCB","BaseType=Index,Index=1", "Close", "M","0","all",,,,"T")/100,"")</f>
        <v>-2.5468061674009126E-3</v>
      </c>
      <c r="K79" s="4">
        <f>IFERROR(RTD("cqg.rtd",,"StudyData",A79, "PCB","BaseType=Index,Index=1", "Close", "Q","0","all",,,,"T")/100,"")</f>
        <v>-2.5468061674009126E-3</v>
      </c>
      <c r="L79" s="4">
        <f>IFERROR(RTD("cqg.rtd",,"StudyData",A79, "PCB","BaseType=Index,Index=1", "Close", "A","0","all",,,,"T")/100,"")</f>
        <v>1.1164608192031222E-2</v>
      </c>
      <c r="M79" s="6">
        <f>RTD("cqg.rtd", ,"ContractData",A79, "T_CVol",, "T")</f>
        <v>6251440.1699599996</v>
      </c>
      <c r="N79" s="8">
        <f xml:space="preserve"> IFERROR(M79/RTD("cqg.rtd",,"StudyData", $A79, "MA", "InputChoice=Vol,MAType=Sim,Period=21", "MA","D","-1","all",,,,"T"),"")</f>
        <v>0.78594492840953745</v>
      </c>
      <c r="O79" s="9">
        <f>IFERROR(D79/RTD("cqg.rtd",,"StudyData","ATR("&amp;A79&amp;",MAType:=Sim,Period:=21)","Bar",, "Close", "D",,,,,,"T"),"")</f>
        <v>0.4281163728993061</v>
      </c>
      <c r="P79" s="10">
        <f xml:space="preserve"> RTD("cqg.rtd",,"StudyData", $A79, "MA", "InputChoice=Close,MAType=Sim,Period=21", "MA","D",,"all",,,,"T")</f>
        <v>146.12714285710001</v>
      </c>
      <c r="Q79" s="2">
        <f xml:space="preserve"> RTD("cqg.rtd",,"StudyData",$A79, "StdDev", "InputChoice=Close,Period1=21", "STDDEV","D",,"all",,,,"T")</f>
        <v>1.5951657411</v>
      </c>
      <c r="R79" s="2">
        <f t="shared" si="1"/>
        <v>-0.76301968236898898</v>
      </c>
    </row>
    <row r="80" spans="1:18" x14ac:dyDescent="0.3">
      <c r="A80" t="s">
        <v>32</v>
      </c>
      <c r="B80" t="str">
        <f>PROPER(RTD("cqg.rtd", ,"ContractData",A80, "LongDescription",, "T"))</f>
        <v>Palantir Tech Cl A</v>
      </c>
      <c r="C80" s="2">
        <f>RTD("cqg.rtd", ,"ContractData",A80, "LastTrade",, "T")</f>
        <v>188.75</v>
      </c>
      <c r="D80" s="2">
        <f>RTD("cqg.rtd", ,"ContractData",A80, "NetLastTrade",, "T")</f>
        <v>-1.289999999999992</v>
      </c>
      <c r="E80" s="4">
        <f>IFERROR(RTD("cqg.rtd", ,"ContractData",A80, "PerCentNetLastTrade",, "T")/100,"")</f>
        <v>-6.7880446221848037E-3</v>
      </c>
      <c r="F80" s="2">
        <f>RTD("cqg.rtd", ,"ContractData",A80, "Open",, "T")</f>
        <v>193.03</v>
      </c>
      <c r="G80" s="2">
        <f>RTD("cqg.rtd", ,"ContractData",A80, "High",, "T")</f>
        <v>194.78</v>
      </c>
      <c r="H80" s="2">
        <f>RTD("cqg.rtd", ,"ContractData",A80, "Low",, "T")</f>
        <v>188.26</v>
      </c>
      <c r="I80" s="4">
        <f>IFERROR(RTD("cqg.rtd",,"StudyData",A80, "PCB","BaseType=Index,Index=1", "Close", "W","0","all",,,,"T")/100,"")</f>
        <v>-4.8505298676649747E-3</v>
      </c>
      <c r="J80" s="4">
        <f>IFERROR(RTD("cqg.rtd",,"StudyData",A80, "PCB","BaseType=Index,Index=1", "Close", "M","0","all",,,,"T")/100,"")</f>
        <v>9.0884790163057397E-3</v>
      </c>
      <c r="K80" s="4">
        <f>IFERROR(RTD("cqg.rtd",,"StudyData",A80, "PCB","BaseType=Index,Index=1", "Close", "Q","0","all",,,,"T")/100,"")</f>
        <v>9.0884790163057397E-3</v>
      </c>
      <c r="L80" s="4">
        <f>IFERROR(RTD("cqg.rtd",,"StudyData",A80, "PCB","BaseType=Index,Index=1", "Close", "A","0","all",,,,"T")/100,"")</f>
        <v>6.1884669479606184E-2</v>
      </c>
      <c r="M80" s="6">
        <f>RTD("cqg.rtd", ,"ContractData",A80, "T_CVol",, "T")</f>
        <v>17932108.511264998</v>
      </c>
      <c r="N80" s="8">
        <f xml:space="preserve"> IFERROR(M80/RTD("cqg.rtd",,"StudyData", $A80, "MA", "InputChoice=Vol,MAType=Sim,Period=21", "MA","D","-1","all",,,,"T"),"")</f>
        <v>0.72318283174799036</v>
      </c>
      <c r="O80" s="9">
        <f>IFERROR(D80/RTD("cqg.rtd",,"StudyData","ATR("&amp;A80&amp;",MAType:=Sim,Period:=21)","Bar",, "Close", "D",,,,,,"T"),"")</f>
        <v>-0.20703095146956671</v>
      </c>
      <c r="P80" s="10">
        <f xml:space="preserve"> RTD("cqg.rtd",,"StudyData", $A80, "MA", "InputChoice=Close,MAType=Sim,Period=21", "MA","D",,"all",,,,"T")</f>
        <v>180.29952380949999</v>
      </c>
      <c r="Q80" s="2">
        <f xml:space="preserve"> RTD("cqg.rtd",,"StudyData",$A80, "StdDev", "InputChoice=Close,Period1=21", "STDDEV","D",,"all",,,,"T")</f>
        <v>8.4861480835999998</v>
      </c>
      <c r="R80" s="2">
        <f t="shared" si="1"/>
        <v>0.99579645644306802</v>
      </c>
    </row>
    <row r="81" spans="1:18" x14ac:dyDescent="0.3">
      <c r="A81" t="s">
        <v>137</v>
      </c>
      <c r="B81" t="str">
        <f>PROPER(RTD("cqg.rtd", ,"ContractData",A81, "LongDescription",, "T"))</f>
        <v>Philip Morris International</v>
      </c>
      <c r="C81" s="2">
        <f>RTD("cqg.rtd", ,"ContractData",A81, "LastTrade",, "T")</f>
        <v>187.46</v>
      </c>
      <c r="D81" s="2">
        <f>RTD("cqg.rtd", ,"ContractData",A81, "NetLastTrade",, "T")</f>
        <v>-0.71999999999999886</v>
      </c>
      <c r="E81" s="4">
        <f>IFERROR(RTD("cqg.rtd", ,"ContractData",A81, "PerCentNetLastTrade",, "T")/100,"")</f>
        <v>-3.8261239239026461E-3</v>
      </c>
      <c r="F81" s="2">
        <f>RTD("cqg.rtd", ,"ContractData",A81, "Open",, "T")</f>
        <v>186.88</v>
      </c>
      <c r="G81" s="2">
        <f>RTD("cqg.rtd", ,"ContractData",A81, "High",, "T")</f>
        <v>189.1</v>
      </c>
      <c r="H81" s="2">
        <f>RTD("cqg.rtd", ,"ContractData",A81, "Low",, "T")</f>
        <v>185.88</v>
      </c>
      <c r="I81" s="4">
        <f>IFERROR(RTD("cqg.rtd",,"StudyData",A81, "PCB","BaseType=Index,Index=1", "Close", "W","0","all",,,,"T")/100,"")</f>
        <v>-1.5854682906341778E-2</v>
      </c>
      <c r="J81" s="4">
        <f>IFERROR(RTD("cqg.rtd",,"StudyData",A81, "PCB","BaseType=Index,Index=1", "Close", "M","0","all",,,,"T")/100,"")</f>
        <v>-1.7608217168011663E-2</v>
      </c>
      <c r="K81" s="4">
        <f>IFERROR(RTD("cqg.rtd",,"StudyData",A81, "PCB","BaseType=Index,Index=1", "Close", "Q","0","all",,,,"T")/100,"")</f>
        <v>-1.7608217168011663E-2</v>
      </c>
      <c r="L81" s="4">
        <f>IFERROR(RTD("cqg.rtd",,"StudyData",A81, "PCB","BaseType=Index,Index=1", "Close", "A","0","all",,,,"T")/100,"")</f>
        <v>0.16870324189526187</v>
      </c>
      <c r="M81" s="6">
        <f>RTD("cqg.rtd", ,"ContractData",A81, "T_CVol",, "T")</f>
        <v>3094373.8890470001</v>
      </c>
      <c r="N81" s="8">
        <f xml:space="preserve"> IFERROR(M81/RTD("cqg.rtd",,"StudyData", $A81, "MA", "InputChoice=Vol,MAType=Sim,Period=21", "MA","D","-1","all",,,,"T"),"")</f>
        <v>0.70641065035178097</v>
      </c>
      <c r="O81" s="9">
        <f>IFERROR(D81/RTD("cqg.rtd",,"StudyData","ATR("&amp;A81&amp;",MAType:=Sim,Period:=21)","Bar",, "Close", "D",,,,,,"T"),"")</f>
        <v>-0.16298372318707741</v>
      </c>
      <c r="P81" s="10">
        <f xml:space="preserve"> RTD("cqg.rtd",,"StudyData", $A81, "MA", "InputChoice=Close,MAType=Sim,Period=21", "MA","D",,"all",,,,"T")</f>
        <v>189.73333333330001</v>
      </c>
      <c r="Q81" s="2">
        <f xml:space="preserve"> RTD("cqg.rtd",,"StudyData",$A81, "StdDev", "InputChoice=Close,Period1=21", "STDDEV","D",,"all",,,,"T")</f>
        <v>3.1718543973000002</v>
      </c>
      <c r="R81" s="2">
        <f t="shared" si="1"/>
        <v>-0.71672058315008003</v>
      </c>
    </row>
    <row r="82" spans="1:18" x14ac:dyDescent="0.3">
      <c r="A82" t="s">
        <v>33</v>
      </c>
      <c r="B82" t="str">
        <f>PROPER(RTD("cqg.rtd", ,"ContractData",A82, "LongDescription",, "T"))</f>
        <v>Qualcomm Inc</v>
      </c>
      <c r="C82" s="2">
        <f>RTD("cqg.rtd", ,"ContractData",A82, "LastTrade",, "T")</f>
        <v>184.87</v>
      </c>
      <c r="D82" s="2">
        <f>RTD("cqg.rtd", ,"ContractData",A82, "NetLastTrade",, "T")</f>
        <v>2.7800000000000011</v>
      </c>
      <c r="E82" s="4">
        <f>IFERROR(RTD("cqg.rtd", ,"ContractData",A82, "PerCentNetLastTrade",, "T")/100,"")</f>
        <v>1.5267175572519085E-2</v>
      </c>
      <c r="F82" s="2">
        <f>RTD("cqg.rtd", ,"ContractData",A82, "Open",, "T")</f>
        <v>186.71</v>
      </c>
      <c r="G82" s="2">
        <f>RTD("cqg.rtd", ,"ContractData",A82, "High",, "T")</f>
        <v>188.95000000000002</v>
      </c>
      <c r="H82" s="2">
        <f>RTD("cqg.rtd", ,"ContractData",A82, "Low",, "T")</f>
        <v>183.36</v>
      </c>
      <c r="I82" s="4">
        <f>IFERROR(RTD("cqg.rtd",,"StudyData",A82, "PCB","BaseType=Index,Index=1", "Close", "W","0","all",,,,"T")/100,"")</f>
        <v>-8.46660395108184E-2</v>
      </c>
      <c r="J82" s="4">
        <f>IFERROR(RTD("cqg.rtd",,"StudyData",A82, "PCB","BaseType=Index,Index=1", "Close", "M","0","all",,,,"T")/100,"")</f>
        <v>4.5098891545316917E-3</v>
      </c>
      <c r="K82" s="4">
        <f>IFERROR(RTD("cqg.rtd",,"StudyData",A82, "PCB","BaseType=Index,Index=1", "Close", "Q","0","all",,,,"T")/100,"")</f>
        <v>4.5098891545316917E-3</v>
      </c>
      <c r="L82" s="4">
        <f>IFERROR(RTD("cqg.rtd",,"StudyData",A82, "PCB","BaseType=Index,Index=1", "Close", "A","0","all",,,,"T")/100,"")</f>
        <v>8.0795089155217728E-2</v>
      </c>
      <c r="M82" s="6">
        <f>RTD("cqg.rtd", ,"ContractData",A82, "T_CVol",, "T")</f>
        <v>10122274.544819999</v>
      </c>
      <c r="N82" s="8">
        <f xml:space="preserve"> IFERROR(M82/RTD("cqg.rtd",,"StudyData", $A82, "MA", "InputChoice=Vol,MAType=Sim,Period=21", "MA","D","-1","all",,,,"T"),"")</f>
        <v>0.69244879359639433</v>
      </c>
      <c r="O82" s="9">
        <f>IFERROR(D82/RTD("cqg.rtd",,"StudyData","ATR("&amp;A82&amp;",MAType:=Sim,Period:=21)","Bar",, "Close", "D",,,,,,"T"),"")</f>
        <v>0.30262816857570629</v>
      </c>
      <c r="P82" s="10">
        <f xml:space="preserve"> RTD("cqg.rtd",,"StudyData", $A82, "MA", "InputChoice=Close,MAType=Sim,Period=21", "MA","D",,"all",,,,"T")</f>
        <v>184.49619047620001</v>
      </c>
      <c r="Q82" s="2">
        <f xml:space="preserve"> RTD("cqg.rtd",,"StudyData",$A82, "StdDev", "InputChoice=Close,Period1=21", "STDDEV","D",,"all",,,,"T")</f>
        <v>8.9879684001999998</v>
      </c>
      <c r="R82" s="2">
        <f t="shared" si="1"/>
        <v>4.1589990880661468E-2</v>
      </c>
    </row>
    <row r="83" spans="1:18" x14ac:dyDescent="0.3">
      <c r="A83" t="s">
        <v>138</v>
      </c>
      <c r="B83" t="str">
        <f>PROPER(RTD("cqg.rtd", ,"ContractData",A83, "LongDescription",, "T"))</f>
        <v>Rtx Corporation</v>
      </c>
      <c r="C83" s="2">
        <f>RTD("cqg.rtd", ,"ContractData",A83, "LastTrade",, "T")</f>
        <v>184.68</v>
      </c>
      <c r="D83" s="2">
        <f>RTD("cqg.rtd", ,"ContractData",A83, "NetLastTrade",, "T")</f>
        <v>-0.32999999999998408</v>
      </c>
      <c r="E83" s="4">
        <f>IFERROR(RTD("cqg.rtd", ,"ContractData",A83, "PerCentNetLastTrade",, "T")/100,"")</f>
        <v>-1.7836873682503648E-3</v>
      </c>
      <c r="F83" s="2">
        <f>RTD("cqg.rtd", ,"ContractData",A83, "Open",, "T")</f>
        <v>184.5</v>
      </c>
      <c r="G83" s="2">
        <f>RTD("cqg.rtd", ,"ContractData",A83, "High",, "T")</f>
        <v>185.82</v>
      </c>
      <c r="H83" s="2">
        <f>RTD("cqg.rtd", ,"ContractData",A83, "Low",, "T")</f>
        <v>183.83</v>
      </c>
      <c r="I83" s="4">
        <f>IFERROR(RTD("cqg.rtd",,"StudyData",A83, "PCB","BaseType=Index,Index=1", "Close", "W","0","all",,,,"T")/100,"")</f>
        <v>-2.4920802534318894E-2</v>
      </c>
      <c r="J83" s="4">
        <f>IFERROR(RTD("cqg.rtd",,"StudyData",A83, "PCB","BaseType=Index,Index=1", "Close", "M","0","all",,,,"T")/100,"")</f>
        <v>-5.2248855373013669E-3</v>
      </c>
      <c r="K83" s="4">
        <f>IFERROR(RTD("cqg.rtd",,"StudyData",A83, "PCB","BaseType=Index,Index=1", "Close", "Q","0","all",,,,"T")/100,"")</f>
        <v>-5.2248855373013669E-3</v>
      </c>
      <c r="L83" s="4">
        <f>IFERROR(RTD("cqg.rtd",,"StudyData",A83, "PCB","BaseType=Index,Index=1", "Close", "A","0","all",,,,"T")/100,"")</f>
        <v>6.9792802617230157E-3</v>
      </c>
      <c r="M83" s="6">
        <f>RTD("cqg.rtd", ,"ContractData",A83, "T_CVol",, "T")</f>
        <v>3813660.3038619999</v>
      </c>
      <c r="N83" s="8">
        <f xml:space="preserve"> IFERROR(M83/RTD("cqg.rtd",,"StudyData", $A83, "MA", "InputChoice=Vol,MAType=Sim,Period=21", "MA","D","-1","all",,,,"T"),"")</f>
        <v>0.96002080554198677</v>
      </c>
      <c r="O83" s="9">
        <f>IFERROR(D83/RTD("cqg.rtd",,"StudyData","ATR("&amp;A83&amp;",MAType:=Sim,Period:=21)","Bar",, "Close", "D",,,,,,"T"),"")</f>
        <v>-9.6477794792585642E-2</v>
      </c>
      <c r="P83" s="10">
        <f xml:space="preserve"> RTD("cqg.rtd",,"StudyData", $A83, "MA", "InputChoice=Close,MAType=Sim,Period=21", "MA","D",,"all",,,,"T")</f>
        <v>193.13142857139999</v>
      </c>
      <c r="Q83" s="2">
        <f xml:space="preserve"> RTD("cqg.rtd",,"StudyData",$A83, "StdDev", "InputChoice=Close,Period1=21", "STDDEV","D",,"all",,,,"T")</f>
        <v>5.1869242980000001</v>
      </c>
      <c r="R83" s="2">
        <f t="shared" si="1"/>
        <v>-1.6293718754790252</v>
      </c>
    </row>
    <row r="84" spans="1:18" x14ac:dyDescent="0.3">
      <c r="A84" t="s">
        <v>34</v>
      </c>
      <c r="B84" t="str">
        <f>PROPER(RTD("cqg.rtd", ,"ContractData",A84, "LongDescription",, "T"))</f>
        <v>Starbucks Corp</v>
      </c>
      <c r="C84" s="2">
        <f>RTD("cqg.rtd", ,"ContractData",A84, "LastTrade",, "T")</f>
        <v>94.710000000000008</v>
      </c>
      <c r="D84" s="2">
        <f>RTD("cqg.rtd", ,"ContractData",A84, "NetLastTrade",, "T")</f>
        <v>-0.16999999999998749</v>
      </c>
      <c r="E84" s="4">
        <f>IFERROR(RTD("cqg.rtd", ,"ContractData",A84, "PerCentNetLastTrade",, "T")/100,"")</f>
        <v>-1.7917369308600337E-3</v>
      </c>
      <c r="F84" s="2">
        <f>RTD("cqg.rtd", ,"ContractData",A84, "Open",, "T")</f>
        <v>95.08</v>
      </c>
      <c r="G84" s="2">
        <f>RTD("cqg.rtd", ,"ContractData",A84, "High",, "T")</f>
        <v>95.29</v>
      </c>
      <c r="H84" s="2">
        <f>RTD("cqg.rtd", ,"ContractData",A84, "Low",, "T")</f>
        <v>94.27</v>
      </c>
      <c r="I84" s="4">
        <f>IFERROR(RTD("cqg.rtd",,"StudyData",A84, "PCB","BaseType=Index,Index=1", "Close", "W","0","all",,,,"T")/100,"")</f>
        <v>-1.5812776723591764E-3</v>
      </c>
      <c r="J84" s="4">
        <f>IFERROR(RTD("cqg.rtd",,"StudyData",A84, "PCB","BaseType=Index,Index=1", "Close", "M","0","all",,,,"T")/100,"")</f>
        <v>7.9821200510855686E-3</v>
      </c>
      <c r="K84" s="4">
        <f>IFERROR(RTD("cqg.rtd",,"StudyData",A84, "PCB","BaseType=Index,Index=1", "Close", "Q","0","all",,,,"T")/100,"")</f>
        <v>7.9821200510855686E-3</v>
      </c>
      <c r="L84" s="4">
        <f>IFERROR(RTD("cqg.rtd",,"StudyData",A84, "PCB","BaseType=Index,Index=1", "Close", "A","0","all",,,,"T")/100,"")</f>
        <v>0.12468827930174563</v>
      </c>
      <c r="M84" s="6">
        <f>RTD("cqg.rtd", ,"ContractData",A84, "T_CVol",, "T")</f>
        <v>6366524.4671649998</v>
      </c>
      <c r="N84" s="8">
        <f xml:space="preserve"> IFERROR(M84/RTD("cqg.rtd",,"StudyData", $A84, "MA", "InputChoice=Vol,MAType=Sim,Period=21", "MA","D","-1","all",,,,"T"),"")</f>
        <v>0.92890167126574386</v>
      </c>
      <c r="O84" s="9">
        <f>IFERROR(D84/RTD("cqg.rtd",,"StudyData","ATR("&amp;A84&amp;",MAType:=Sim,Period:=21)","Bar",, "Close", "D",,,,,,"T"),"")</f>
        <v>-8.2524271844654121E-2</v>
      </c>
      <c r="P84" s="10">
        <f xml:space="preserve"> RTD("cqg.rtd",,"StudyData", $A84, "MA", "InputChoice=Close,MAType=Sim,Period=21", "MA","D",,"all",,,,"T")</f>
        <v>97.271428571399994</v>
      </c>
      <c r="Q84" s="2">
        <f xml:space="preserve"> RTD("cqg.rtd",,"StudyData",$A84, "StdDev", "InputChoice=Close,Period1=21", "STDDEV","D",,"all",,,,"T")</f>
        <v>3.3580057655000002</v>
      </c>
      <c r="R84" s="2">
        <f t="shared" si="1"/>
        <v>-0.76278266038611009</v>
      </c>
    </row>
    <row r="85" spans="1:18" x14ac:dyDescent="0.3">
      <c r="A85" t="s">
        <v>139</v>
      </c>
      <c r="B85" t="str">
        <f>PROPER(RTD("cqg.rtd", ,"ContractData",A85, "LongDescription",, "T"))</f>
        <v>Charles Schwab Corp</v>
      </c>
      <c r="C85" s="2">
        <f>RTD("cqg.rtd", ,"ContractData",A85, "LastTrade",, "T")</f>
        <v>96.7</v>
      </c>
      <c r="D85" s="2">
        <f>RTD("cqg.rtd", ,"ContractData",A85, "NetLastTrade",, "T")</f>
        <v>-1.6700000000000017</v>
      </c>
      <c r="E85" s="4">
        <f>IFERROR(RTD("cqg.rtd", ,"ContractData",A85, "PerCentNetLastTrade",, "T")/100,"")</f>
        <v>-1.6976720544881571E-2</v>
      </c>
      <c r="F85" s="2">
        <f>RTD("cqg.rtd", ,"ContractData",A85, "Open",, "T")</f>
        <v>97.29</v>
      </c>
      <c r="G85" s="2">
        <f>RTD("cqg.rtd", ,"ContractData",A85, "High",, "T")</f>
        <v>98.55</v>
      </c>
      <c r="H85" s="2">
        <f>RTD("cqg.rtd", ,"ContractData",A85, "Low",, "T")</f>
        <v>96.320000000000007</v>
      </c>
      <c r="I85" s="4">
        <f>IFERROR(RTD("cqg.rtd",,"StudyData",A85, "PCB","BaseType=Index,Index=1", "Close", "W","0","all",,,,"T")/100,"")</f>
        <v>-2.3528223770574556E-2</v>
      </c>
      <c r="J85" s="4">
        <f>IFERROR(RTD("cqg.rtd",,"StudyData",A85, "PCB","BaseType=Index,Index=1", "Close", "M","0","all",,,,"T")/100,"")</f>
        <v>-1.0640474728872583E-2</v>
      </c>
      <c r="K85" s="4">
        <f>IFERROR(RTD("cqg.rtd",,"StudyData",A85, "PCB","BaseType=Index,Index=1", "Close", "Q","0","all",,,,"T")/100,"")</f>
        <v>-1.0640474728872583E-2</v>
      </c>
      <c r="L85" s="4">
        <f>IFERROR(RTD("cqg.rtd",,"StudyData",A85, "PCB","BaseType=Index,Index=1", "Close", "A","0","all",,,,"T")/100,"")</f>
        <v>-3.2128916024421916E-2</v>
      </c>
      <c r="M85" s="6">
        <f>RTD("cqg.rtd", ,"ContractData",A85, "T_CVol",, "T")</f>
        <v>7722111.0983950002</v>
      </c>
      <c r="N85" s="8">
        <f xml:space="preserve"> IFERROR(M85/RTD("cqg.rtd",,"StudyData", $A85, "MA", "InputChoice=Vol,MAType=Sim,Period=21", "MA","D","-1","all",,,,"T"),"")</f>
        <v>0.91698365749147814</v>
      </c>
      <c r="O85" s="9">
        <f>IFERROR(D85/RTD("cqg.rtd",,"StudyData","ATR("&amp;A85&amp;",MAType:=Sim,Period:=21)","Bar",, "Close", "D",,,,,,"T"),"")</f>
        <v>-0.73784977909775995</v>
      </c>
      <c r="P85" s="10">
        <f xml:space="preserve"> RTD("cqg.rtd",,"StudyData", $A85, "MA", "InputChoice=Close,MAType=Sim,Period=21", "MA","D",,"all",,,,"T")</f>
        <v>103.4885714286</v>
      </c>
      <c r="Q85" s="2">
        <f xml:space="preserve"> RTD("cqg.rtd",,"StudyData",$A85, "StdDev", "InputChoice=Close,Period1=21", "STDDEV","D",,"all",,,,"T")</f>
        <v>4.3410732552000004</v>
      </c>
      <c r="R85" s="2">
        <f t="shared" si="1"/>
        <v>-1.5638002469707766</v>
      </c>
    </row>
    <row r="86" spans="1:18" x14ac:dyDescent="0.3">
      <c r="A86" t="s">
        <v>140</v>
      </c>
      <c r="B86" t="str">
        <f>PROPER(RTD("cqg.rtd", ,"ContractData",A86, "LongDescription",, "T"))</f>
        <v>Southern Company</v>
      </c>
      <c r="C86" s="2">
        <f>RTD("cqg.rtd", ,"ContractData",A86, "LastTrade",, "T")</f>
        <v>83.72</v>
      </c>
      <c r="D86" s="2">
        <f>RTD("cqg.rtd", ,"ContractData",A86, "NetLastTrade",, "T")</f>
        <v>0.25</v>
      </c>
      <c r="E86" s="4">
        <f>IFERROR(RTD("cqg.rtd", ,"ContractData",A86, "PerCentNetLastTrade",, "T")/100,"")</f>
        <v>2.9950880555888342E-3</v>
      </c>
      <c r="F86" s="2">
        <f>RTD("cqg.rtd", ,"ContractData",A86, "Open",, "T")</f>
        <v>83.72</v>
      </c>
      <c r="G86" s="2">
        <f>RTD("cqg.rtd", ,"ContractData",A86, "High",, "T")</f>
        <v>84.31</v>
      </c>
      <c r="H86" s="2">
        <f>RTD("cqg.rtd", ,"ContractData",A86, "Low",, "T")</f>
        <v>83.59</v>
      </c>
      <c r="I86" s="4">
        <f>IFERROR(RTD("cqg.rtd",,"StudyData",A86, "PCB","BaseType=Index,Index=1", "Close", "W","0","all",,,,"T")/100,"")</f>
        <v>1.0135135135135177E-2</v>
      </c>
      <c r="J86" s="4">
        <f>IFERROR(RTD("cqg.rtd",,"StudyData",A86, "PCB","BaseType=Index,Index=1", "Close", "M","0","all",,,,"T")/100,"")</f>
        <v>1.0013270599589796E-2</v>
      </c>
      <c r="K86" s="4">
        <f>IFERROR(RTD("cqg.rtd",,"StudyData",A86, "PCB","BaseType=Index,Index=1", "Close", "Q","0","all",,,,"T")/100,"")</f>
        <v>1.0013270599589796E-2</v>
      </c>
      <c r="L86" s="4">
        <f>IFERROR(RTD("cqg.rtd",,"StudyData",A86, "PCB","BaseType=Index,Index=1", "Close", "A","0","all",,,,"T")/100,"")</f>
        <v>-3.9908256880733989E-2</v>
      </c>
      <c r="M86" s="6">
        <f>RTD("cqg.rtd", ,"ContractData",A86, "T_CVol",, "T")</f>
        <v>7802505.8080169996</v>
      </c>
      <c r="N86" s="8">
        <f xml:space="preserve"> IFERROR(M86/RTD("cqg.rtd",,"StudyData", $A86, "MA", "InputChoice=Vol,MAType=Sim,Period=21", "MA","D","-1","all",,,,"T"),"")</f>
        <v>1.2104025136990235</v>
      </c>
      <c r="O86" s="9">
        <f>IFERROR(D86/RTD("cqg.rtd",,"StudyData","ATR("&amp;A86&amp;",MAType:=Sim,Period:=21)","Bar",, "Close", "D",,,,,,"T"),"")</f>
        <v>0.20107238606437192</v>
      </c>
      <c r="P86" s="10">
        <f xml:space="preserve"> RTD("cqg.rtd",,"StudyData", $A86, "MA", "InputChoice=Close,MAType=Sim,Period=21", "MA","D",,"all",,,,"T")</f>
        <v>85.539047619000002</v>
      </c>
      <c r="Q86" s="2">
        <f xml:space="preserve"> RTD("cqg.rtd",,"StudyData",$A86, "StdDev", "InputChoice=Close,Period1=21", "STDDEV","D",,"all",,,,"T")</f>
        <v>2.1413322617000001</v>
      </c>
      <c r="R86" s="2">
        <f t="shared" si="1"/>
        <v>-0.84949339788859468</v>
      </c>
    </row>
    <row r="87" spans="1:18" x14ac:dyDescent="0.3">
      <c r="A87" t="s">
        <v>141</v>
      </c>
      <c r="B87" t="str">
        <f>PROPER(RTD("cqg.rtd", ,"ContractData",A87, "LongDescription",, "T"))</f>
        <v>Simon Property Grp</v>
      </c>
      <c r="C87" s="2">
        <f>RTD("cqg.rtd", ,"ContractData",A87, "LastTrade",, "T")</f>
        <v>200.95000000000002</v>
      </c>
      <c r="D87" s="2">
        <f>RTD("cqg.rtd", ,"ContractData",A87, "NetLastTrade",, "T")</f>
        <v>0.14000000000001478</v>
      </c>
      <c r="E87" s="4">
        <f>IFERROR(RTD("cqg.rtd", ,"ContractData",A87, "PerCentNetLastTrade",, "T")/100,"")</f>
        <v>6.9717643543648221E-4</v>
      </c>
      <c r="F87" s="2">
        <f>RTD("cqg.rtd", ,"ContractData",A87, "Open",, "T")</f>
        <v>200.99</v>
      </c>
      <c r="G87" s="2">
        <f>RTD("cqg.rtd", ,"ContractData",A87, "High",, "T")</f>
        <v>202.89000000000001</v>
      </c>
      <c r="H87" s="2">
        <f>RTD("cqg.rtd", ,"ContractData",A87, "Low",, "T")</f>
        <v>200.57</v>
      </c>
      <c r="I87" s="4">
        <f>IFERROR(RTD("cqg.rtd",,"StudyData",A87, "PCB","BaseType=Index,Index=1", "Close", "W","0","all",,,,"T")/100,"")</f>
        <v>-1.8894639195390958E-2</v>
      </c>
      <c r="J87" s="4">
        <f>IFERROR(RTD("cqg.rtd",,"StudyData",A87, "PCB","BaseType=Index,Index=1", "Close", "M","0","all",,,,"T")/100,"")</f>
        <v>9.4640366606906835E-4</v>
      </c>
      <c r="K87" s="4">
        <f>IFERROR(RTD("cqg.rtd",,"StudyData",A87, "PCB","BaseType=Index,Index=1", "Close", "Q","0","all",,,,"T")/100,"")</f>
        <v>9.4640366606906835E-4</v>
      </c>
      <c r="L87" s="4">
        <f>IFERROR(RTD("cqg.rtd",,"StudyData",A87, "PCB","BaseType=Index,Index=1", "Close", "A","0","all",,,,"T")/100,"")</f>
        <v>8.5570741721138793E-2</v>
      </c>
      <c r="M87" s="6">
        <f>RTD("cqg.rtd", ,"ContractData",A87, "T_CVol",, "T")</f>
        <v>1228679.8486279999</v>
      </c>
      <c r="N87" s="8">
        <f xml:space="preserve"> IFERROR(M87/RTD("cqg.rtd",,"StudyData", $A87, "MA", "InputChoice=Vol,MAType=Sim,Period=21", "MA","D","-1","all",,,,"T"),"")</f>
        <v>0.99124551291214535</v>
      </c>
      <c r="O87" s="9">
        <f>IFERROR(D87/RTD("cqg.rtd",,"StudyData","ATR("&amp;A87&amp;",MAType:=Sim,Period:=21)","Bar",, "Close", "D",,,,,,"T"),"")</f>
        <v>4.6518987342145095E-2</v>
      </c>
      <c r="P87" s="10">
        <f xml:space="preserve"> RTD("cqg.rtd",,"StudyData", $A87, "MA", "InputChoice=Close,MAType=Sim,Period=21", "MA","D",,"all",,,,"T")</f>
        <v>204.98142857139999</v>
      </c>
      <c r="Q87" s="2">
        <f xml:space="preserve"> RTD("cqg.rtd",,"StudyData",$A87, "StdDev", "InputChoice=Close,Period1=21", "STDDEV","D",,"all",,,,"T")</f>
        <v>2.8431543276000002</v>
      </c>
      <c r="R87" s="2">
        <f t="shared" si="1"/>
        <v>-1.4179422243332924</v>
      </c>
    </row>
    <row r="88" spans="1:18" x14ac:dyDescent="0.3">
      <c r="A88" t="s">
        <v>142</v>
      </c>
      <c r="B88" t="str">
        <f>PROPER(RTD("cqg.rtd", ,"ContractData",A88, "LongDescription",, "T"))</f>
        <v>At&amp;T Inc</v>
      </c>
      <c r="C88" s="2">
        <f>RTD("cqg.rtd", ,"ContractData",A88, "LastTrade",, "T")</f>
        <v>24.3</v>
      </c>
      <c r="D88" s="2">
        <f>RTD("cqg.rtd", ,"ContractData",A88, "NetLastTrade",, "T")</f>
        <v>0</v>
      </c>
      <c r="E88" s="4">
        <f>IFERROR(RTD("cqg.rtd", ,"ContractData",A88, "PerCentNetLastTrade",, "T")/100,"")</f>
        <v>0</v>
      </c>
      <c r="F88" s="2">
        <f>RTD("cqg.rtd", ,"ContractData",A88, "Open",, "T")</f>
        <v>24.36</v>
      </c>
      <c r="G88" s="2">
        <f>RTD("cqg.rtd", ,"ContractData",A88, "High",, "T")</f>
        <v>24.490000000000002</v>
      </c>
      <c r="H88" s="2">
        <f>RTD("cqg.rtd", ,"ContractData",A88, "Low",, "T")</f>
        <v>24.21</v>
      </c>
      <c r="I88" s="4">
        <f>IFERROR(RTD("cqg.rtd",,"StudyData",A88, "PCB","BaseType=Index,Index=1", "Close", "W","0","all",,,,"T")/100,"")</f>
        <v>-4.2553191489361639E-2</v>
      </c>
      <c r="J88" s="4">
        <f>IFERROR(RTD("cqg.rtd",,"StudyData",A88, "PCB","BaseType=Index,Index=1", "Close", "M","0","all",,,,"T")/100,"")</f>
        <v>-4.0983606557377624E-3</v>
      </c>
      <c r="K88" s="4">
        <f>IFERROR(RTD("cqg.rtd",,"StudyData",A88, "PCB","BaseType=Index,Index=1", "Close", "Q","0","all",,,,"T")/100,"")</f>
        <v>-4.0983606557377624E-3</v>
      </c>
      <c r="L88" s="4">
        <f>IFERROR(RTD("cqg.rtd",,"StudyData",A88, "PCB","BaseType=Index,Index=1", "Close", "A","0","all",,,,"T")/100,"")</f>
        <v>-2.1739130434782577E-2</v>
      </c>
      <c r="M88" s="6">
        <f>RTD("cqg.rtd", ,"ContractData",A88, "T_CVol",, "T")</f>
        <v>29139101.113106001</v>
      </c>
      <c r="N88" s="8">
        <f xml:space="preserve"> IFERROR(M88/RTD("cqg.rtd",,"StudyData", $A88, "MA", "InputChoice=Vol,MAType=Sim,Period=21", "MA","D","-1","all",,,,"T"),"")</f>
        <v>0.76623577449556846</v>
      </c>
      <c r="O88" s="9">
        <f>IFERROR(D88/RTD("cqg.rtd",,"StudyData","ATR("&amp;A88&amp;",MAType:=Sim,Period:=21)","Bar",, "Close", "D",,,,,,"T"),"")</f>
        <v>0</v>
      </c>
      <c r="P88" s="10">
        <f xml:space="preserve"> RTD("cqg.rtd",,"StudyData", $A88, "MA", "InputChoice=Close,MAType=Sim,Period=21", "MA","D",,"all",,,,"T")</f>
        <v>25.389047618999999</v>
      </c>
      <c r="Q88" s="2">
        <f xml:space="preserve"> RTD("cqg.rtd",,"StudyData",$A88, "StdDev", "InputChoice=Close,Period1=21", "STDDEV","D",,"all",,,,"T")</f>
        <v>0.6571432022</v>
      </c>
      <c r="R88" s="2">
        <f t="shared" si="1"/>
        <v>-1.6572455065411291</v>
      </c>
    </row>
    <row r="89" spans="1:18" x14ac:dyDescent="0.3">
      <c r="A89" t="s">
        <v>143</v>
      </c>
      <c r="B89" t="str">
        <f>PROPER(RTD("cqg.rtd", ,"ContractData",A89, "LongDescription",, "T"))</f>
        <v>Thermo Electron Corp</v>
      </c>
      <c r="C89" s="2">
        <f>RTD("cqg.rtd", ,"ContractData",A89, "LastTrade",, "T")</f>
        <v>654.80000000000007</v>
      </c>
      <c r="D89" s="2">
        <f>RTD("cqg.rtd", ,"ContractData",A89, "NetLastTrade",, "T")</f>
        <v>2.2900000000000773</v>
      </c>
      <c r="E89" s="4">
        <f>IFERROR(RTD("cqg.rtd", ,"ContractData",A89, "PerCentNetLastTrade",, "T")/100,"")</f>
        <v>3.5095247582412532E-3</v>
      </c>
      <c r="F89" s="2">
        <f>RTD("cqg.rtd", ,"ContractData",A89, "Open",, "T")</f>
        <v>654.15</v>
      </c>
      <c r="G89" s="2">
        <f>RTD("cqg.rtd", ,"ContractData",A89, "High",, "T")</f>
        <v>659.47</v>
      </c>
      <c r="H89" s="2">
        <f>RTD("cqg.rtd", ,"ContractData",A89, "Low",, "T")</f>
        <v>648.29</v>
      </c>
      <c r="I89" s="4">
        <f>IFERROR(RTD("cqg.rtd",,"StudyData",A89, "PCB","BaseType=Index,Index=1", "Close", "W","0","all",,,,"T")/100,"")</f>
        <v>-2.9925925925925821E-2</v>
      </c>
      <c r="J89" s="4">
        <f>IFERROR(RTD("cqg.rtd",,"StudyData",A89, "PCB","BaseType=Index,Index=1", "Close", "M","0","all",,,,"T")/100,"")</f>
        <v>-2.9997777942374636E-2</v>
      </c>
      <c r="K89" s="4">
        <f>IFERROR(RTD("cqg.rtd",,"StudyData",A89, "PCB","BaseType=Index,Index=1", "Close", "Q","0","all",,,,"T")/100,"")</f>
        <v>-2.9997777942374636E-2</v>
      </c>
      <c r="L89" s="4">
        <f>IFERROR(RTD("cqg.rtd",,"StudyData",A89, "PCB","BaseType=Index,Index=1", "Close", "A","0","all",,,,"T")/100,"")</f>
        <v>0.13003710415048755</v>
      </c>
      <c r="M89" s="6">
        <f>RTD("cqg.rtd", ,"ContractData",A89, "T_CVol",, "T")</f>
        <v>1667702.063392</v>
      </c>
      <c r="N89" s="8">
        <f xml:space="preserve"> IFERROR(M89/RTD("cqg.rtd",,"StudyData", $A89, "MA", "InputChoice=Vol,MAType=Sim,Period=21", "MA","D","-1","all",,,,"T"),"")</f>
        <v>0.72955273506122253</v>
      </c>
      <c r="O89" s="9">
        <f>IFERROR(D89/RTD("cqg.rtd",,"StudyData","ATR("&amp;A89&amp;",MAType:=Sim,Period:=21)","Bar",, "Close", "D",,,,,,"T"),"")</f>
        <v>0.14868750579751672</v>
      </c>
      <c r="P89" s="10">
        <f xml:space="preserve"> RTD("cqg.rtd",,"StudyData", $A89, "MA", "InputChoice=Close,MAType=Sim,Period=21", "MA","D",,"all",,,,"T")</f>
        <v>644.93666666670003</v>
      </c>
      <c r="Q89" s="2">
        <f xml:space="preserve"> RTD("cqg.rtd",,"StudyData",$A89, "StdDev", "InputChoice=Close,Period1=21", "STDDEV","D",,"all",,,,"T")</f>
        <v>27.066585854900001</v>
      </c>
      <c r="R89" s="2">
        <f t="shared" si="1"/>
        <v>0.36440995499675938</v>
      </c>
    </row>
    <row r="90" spans="1:18" x14ac:dyDescent="0.3">
      <c r="A90" t="s">
        <v>35</v>
      </c>
      <c r="B90" t="str">
        <f>PROPER(RTD("cqg.rtd", ,"ContractData",A90, "LongDescription",, "T"))</f>
        <v>T-Mobile Us Cmn</v>
      </c>
      <c r="C90" s="2">
        <f>RTD("cqg.rtd", ,"ContractData",A90, "LastTrade",, "T")</f>
        <v>163.64000000000001</v>
      </c>
      <c r="D90" s="2">
        <f>RTD("cqg.rtd", ,"ContractData",A90, "NetLastTrade",, "T")</f>
        <v>1.910000000000025</v>
      </c>
      <c r="E90" s="4">
        <f>IFERROR(RTD("cqg.rtd", ,"ContractData",A90, "PerCentNetLastTrade",, "T")/100,"")</f>
        <v>1.1809806467569406E-2</v>
      </c>
      <c r="F90" s="2">
        <f>RTD("cqg.rtd", ,"ContractData",A90, "Open",, "T")</f>
        <v>161.6</v>
      </c>
      <c r="G90" s="2">
        <f>RTD("cqg.rtd", ,"ContractData",A90, "High",, "T")</f>
        <v>164.57</v>
      </c>
      <c r="H90" s="2">
        <f>RTD("cqg.rtd", ,"ContractData",A90, "Low",, "T")</f>
        <v>160.81</v>
      </c>
      <c r="I90" s="4">
        <f>IFERROR(RTD("cqg.rtd",,"StudyData",A90, "PCB","BaseType=Index,Index=1", "Close", "W","0","all",,,,"T")/100,"")</f>
        <v>-1.0820286526023041E-2</v>
      </c>
      <c r="J90" s="4">
        <f>IFERROR(RTD("cqg.rtd",,"StudyData",A90, "PCB","BaseType=Index,Index=1", "Close", "M","0","all",,,,"T")/100,"")</f>
        <v>3.4338974736325867E-3</v>
      </c>
      <c r="K90" s="4">
        <f>IFERROR(RTD("cqg.rtd",,"StudyData",A90, "PCB","BaseType=Index,Index=1", "Close", "Q","0","all",,,,"T")/100,"")</f>
        <v>3.4338974736325867E-3</v>
      </c>
      <c r="L90" s="4">
        <f>IFERROR(RTD("cqg.rtd",,"StudyData",A90, "PCB","BaseType=Index,Index=1", "Close", "A","0","all",,,,"T")/100,"")</f>
        <v>-0.19405043341213546</v>
      </c>
      <c r="M90" s="6">
        <f>RTD("cqg.rtd", ,"ContractData",A90, "T_CVol",, "T")</f>
        <v>3410026.1010889998</v>
      </c>
      <c r="N90" s="8">
        <f xml:space="preserve"> IFERROR(M90/RTD("cqg.rtd",,"StudyData", $A90, "MA", "InputChoice=Vol,MAType=Sim,Period=21", "MA","D","-1","all",,,,"T"),"")</f>
        <v>0.65702382228223577</v>
      </c>
      <c r="O90" s="9">
        <f>IFERROR(D90/RTD("cqg.rtd",,"StudyData","ATR("&amp;A90&amp;",MAType:=Sim,Period:=21)","Bar",, "Close", "D",,,,,,"T"),"")</f>
        <v>0.40182328191025651</v>
      </c>
      <c r="P90" s="10">
        <f xml:space="preserve"> RTD("cqg.rtd",,"StudyData", $A90, "MA", "InputChoice=Close,MAType=Sim,Period=21", "MA","D",,"all",,,,"T")</f>
        <v>171.63428571430001</v>
      </c>
      <c r="Q90" s="2">
        <f xml:space="preserve"> RTD("cqg.rtd",,"StudyData",$A90, "StdDev", "InputChoice=Close,Period1=21", "STDDEV","D",,"all",,,,"T")</f>
        <v>8.4126817938999991</v>
      </c>
      <c r="R90" s="2">
        <f t="shared" si="1"/>
        <v>-0.95026602814058825</v>
      </c>
    </row>
    <row r="91" spans="1:18" x14ac:dyDescent="0.3">
      <c r="A91" t="s">
        <v>36</v>
      </c>
      <c r="B91" t="str">
        <f>PROPER(RTD("cqg.rtd", ,"ContractData",A91, "LongDescription",, "T"))</f>
        <v>Tesla, Inc.</v>
      </c>
      <c r="C91" s="2">
        <f>RTD("cqg.rtd", ,"ContractData",A91, "LastTrade",, "T")</f>
        <v>370.59000000000003</v>
      </c>
      <c r="D91" s="2">
        <f>RTD("cqg.rtd", ,"ContractData",A91, "NetLastTrade",, "T")</f>
        <v>16.480000000000018</v>
      </c>
      <c r="E91" s="4">
        <f>IFERROR(RTD("cqg.rtd", ,"ContractData",A91, "PerCentNetLastTrade",, "T")/100,"")</f>
        <v>4.6539210979639097E-2</v>
      </c>
      <c r="F91" s="2">
        <f>RTD("cqg.rtd", ,"ContractData",A91, "Open",, "T")</f>
        <v>360.08</v>
      </c>
      <c r="G91" s="2">
        <f>RTD("cqg.rtd", ,"ContractData",A91, "High",, "T")</f>
        <v>374.6</v>
      </c>
      <c r="H91" s="2">
        <f>RTD("cqg.rtd", ,"ContractData",A91, "Low",, "T")</f>
        <v>359.41</v>
      </c>
      <c r="I91" s="4">
        <f>IFERROR(RTD("cqg.rtd",,"StudyData",A91, "PCB","BaseType=Index,Index=1", "Close", "W","0","all",,,,"T")/100,"")</f>
        <v>-4.0848136303780645E-3</v>
      </c>
      <c r="J91" s="4">
        <f>IFERROR(RTD("cqg.rtd",,"StudyData",A91, "PCB","BaseType=Index,Index=1", "Close", "M","0","all",,,,"T")/100,"")</f>
        <v>4.4474507482878248E-2</v>
      </c>
      <c r="K91" s="4">
        <f>IFERROR(RTD("cqg.rtd",,"StudyData",A91, "PCB","BaseType=Index,Index=1", "Close", "Q","0","all",,,,"T")/100,"")</f>
        <v>4.4474507482878248E-2</v>
      </c>
      <c r="L91" s="4">
        <f>IFERROR(RTD("cqg.rtd",,"StudyData",A91, "PCB","BaseType=Index,Index=1", "Close", "A","0","all",,,,"T")/100,"")</f>
        <v>-0.17595392688784131</v>
      </c>
      <c r="M91" s="6">
        <f>RTD("cqg.rtd", ,"ContractData",A91, "T_CVol",, "T")</f>
        <v>55330140.540632002</v>
      </c>
      <c r="N91" s="8">
        <f xml:space="preserve"> IFERROR(M91/RTD("cqg.rtd",,"StudyData", $A91, "MA", "InputChoice=Vol,MAType=Sim,Period=21", "MA","D","-1","all",,,,"T"),"")</f>
        <v>1.4440546936099723</v>
      </c>
      <c r="O91" s="9">
        <f>IFERROR(D91/RTD("cqg.rtd",,"StudyData","ATR("&amp;A91&amp;",MAType:=Sim,Period:=21)","Bar",, "Close", "D",,,,,,"T"),"")</f>
        <v>1.2952580560683673</v>
      </c>
      <c r="P91" s="10">
        <f xml:space="preserve"> RTD("cqg.rtd",,"StudyData", $A91, "MA", "InputChoice=Close,MAType=Sim,Period=21", "MA","D",,"all",,,,"T")</f>
        <v>365.41333333329999</v>
      </c>
      <c r="Q91" s="2">
        <f xml:space="preserve"> RTD("cqg.rtd",,"StudyData",$A91, "StdDev", "InputChoice=Close,Period1=21", "STDDEV","D",,"all",,,,"T")</f>
        <v>8.8005093647999999</v>
      </c>
      <c r="R91" s="2">
        <f t="shared" si="1"/>
        <v>0.58822352799322186</v>
      </c>
    </row>
    <row r="92" spans="1:18" x14ac:dyDescent="0.3">
      <c r="A92" t="s">
        <v>37</v>
      </c>
      <c r="B92" t="str">
        <f>PROPER(RTD("cqg.rtd", ,"ContractData",A92, "LongDescription",, "T"))</f>
        <v>Texas Instruments</v>
      </c>
      <c r="C92" s="2">
        <f>RTD("cqg.rtd", ,"ContractData",A92, "LastTrade",, "T")</f>
        <v>293.8</v>
      </c>
      <c r="D92" s="2">
        <f>RTD("cqg.rtd", ,"ContractData",A92, "NetLastTrade",, "T")</f>
        <v>12.490000000000009</v>
      </c>
      <c r="E92" s="4">
        <f>IFERROR(RTD("cqg.rtd", ,"ContractData",A92, "PerCentNetLastTrade",, "T")/100,"")</f>
        <v>4.4399417013259397E-2</v>
      </c>
      <c r="F92" s="2">
        <f>RTD("cqg.rtd", ,"ContractData",A92, "Open",, "T")</f>
        <v>290</v>
      </c>
      <c r="G92" s="2">
        <f>RTD("cqg.rtd", ,"ContractData",A92, "High",, "T")</f>
        <v>297.06</v>
      </c>
      <c r="H92" s="2">
        <f>RTD("cqg.rtd", ,"ContractData",A92, "Low",, "T")</f>
        <v>288.2</v>
      </c>
      <c r="I92" s="4">
        <f>IFERROR(RTD("cqg.rtd",,"StudyData",A92, "PCB","BaseType=Index,Index=1", "Close", "W","0","all",,,,"T")/100,"")</f>
        <v>5.656848994857417E-2</v>
      </c>
      <c r="J92" s="4">
        <f>IFERROR(RTD("cqg.rtd",,"StudyData",A92, "PCB","BaseType=Index,Index=1", "Close", "M","0","all",,,,"T")/100,"")</f>
        <v>4.894855225106208E-2</v>
      </c>
      <c r="K92" s="4">
        <f>IFERROR(RTD("cqg.rtd",,"StudyData",A92, "PCB","BaseType=Index,Index=1", "Close", "Q","0","all",,,,"T")/100,"")</f>
        <v>4.894855225106208E-2</v>
      </c>
      <c r="L92" s="4">
        <f>IFERROR(RTD("cqg.rtd",,"StudyData",A92, "PCB","BaseType=Index,Index=1", "Close", "A","0","all",,,,"T")/100,"")</f>
        <v>0.69346936422848571</v>
      </c>
      <c r="M92" s="6">
        <f>RTD("cqg.rtd", ,"ContractData",A92, "T_CVol",, "T")</f>
        <v>5052143.9707829999</v>
      </c>
      <c r="N92" s="8">
        <f xml:space="preserve"> IFERROR(M92/RTD("cqg.rtd",,"StudyData", $A92, "MA", "InputChoice=Vol,MAType=Sim,Period=21", "MA","D","-1","all",,,,"T"),"")</f>
        <v>0.88107259096183332</v>
      </c>
      <c r="O92" s="9">
        <f>IFERROR(D92/RTD("cqg.rtd",,"StudyData","ATR("&amp;A92&amp;",MAType:=Sim,Period:=21)","Bar",, "Close", "D",,,,,,"T"),"")</f>
        <v>1.5863674851887666</v>
      </c>
      <c r="P92" s="10">
        <f xml:space="preserve"> RTD("cqg.rtd",,"StudyData", $A92, "MA", "InputChoice=Close,MAType=Sim,Period=21", "MA","D",,"all",,,,"T")</f>
        <v>269.11523809520003</v>
      </c>
      <c r="Q92" s="2">
        <f xml:space="preserve"> RTD("cqg.rtd",,"StudyData",$A92, "StdDev", "InputChoice=Close,Period1=21", "STDDEV","D",,"all",,,,"T")</f>
        <v>10.0031736007</v>
      </c>
      <c r="R92" s="2">
        <f t="shared" si="1"/>
        <v>2.4676930432430564</v>
      </c>
    </row>
    <row r="93" spans="1:18" x14ac:dyDescent="0.3">
      <c r="A93" t="s">
        <v>144</v>
      </c>
      <c r="B93" t="str">
        <f>PROPER(RTD("cqg.rtd", ,"ContractData",A93, "LongDescription",, "T"))</f>
        <v>Uber Technologies, Inc.</v>
      </c>
      <c r="C93" s="2">
        <f>RTD("cqg.rtd", ,"ContractData",A93, "LastTrade",, "T")</f>
        <v>68.11</v>
      </c>
      <c r="D93" s="2">
        <f>RTD("cqg.rtd", ,"ContractData",A93, "NetLastTrade",, "T")</f>
        <v>0.23000000000000398</v>
      </c>
      <c r="E93" s="4">
        <f>IFERROR(RTD("cqg.rtd", ,"ContractData",A93, "PerCentNetLastTrade",, "T")/100,"")</f>
        <v>3.3883323512080145E-3</v>
      </c>
      <c r="F93" s="2">
        <f>RTD("cqg.rtd", ,"ContractData",A93, "Open",, "T")</f>
        <v>68.239999999999995</v>
      </c>
      <c r="G93" s="2">
        <f>RTD("cqg.rtd", ,"ContractData",A93, "High",, "T")</f>
        <v>68.47</v>
      </c>
      <c r="H93" s="2">
        <f>RTD("cqg.rtd", ,"ContractData",A93, "Low",, "T")</f>
        <v>67.22</v>
      </c>
      <c r="I93" s="4">
        <f>IFERROR(RTD("cqg.rtd",,"StudyData",A93, "PCB","BaseType=Index,Index=1", "Close", "W","0","all",,,,"T")/100,"")</f>
        <v>-2.1689169778799266E-2</v>
      </c>
      <c r="J93" s="4">
        <f>IFERROR(RTD("cqg.rtd",,"StudyData",A93, "PCB","BaseType=Index,Index=1", "Close", "M","0","all",,,,"T")/100,"")</f>
        <v>-5.8385637133266041E-3</v>
      </c>
      <c r="K93" s="4">
        <f>IFERROR(RTD("cqg.rtd",,"StudyData",A93, "PCB","BaseType=Index,Index=1", "Close", "Q","0","all",,,,"T")/100,"")</f>
        <v>-5.8385637133266041E-3</v>
      </c>
      <c r="L93" s="4">
        <f>IFERROR(RTD("cqg.rtd",,"StudyData",A93, "PCB","BaseType=Index,Index=1", "Close", "A","0","all",,,,"T")/100,"")</f>
        <v>-0.16644229592461152</v>
      </c>
      <c r="M93" s="6">
        <f>RTD("cqg.rtd", ,"ContractData",A93, "T_CVol",, "T")</f>
        <v>15575448.43371</v>
      </c>
      <c r="N93" s="8">
        <f xml:space="preserve"> IFERROR(M93/RTD("cqg.rtd",,"StudyData", $A93, "MA", "InputChoice=Vol,MAType=Sim,Period=21", "MA","D","-1","all",,,,"T"),"")</f>
        <v>0.82808855879385446</v>
      </c>
      <c r="O93" s="9">
        <f>IFERROR(D93/RTD("cqg.rtd",,"StudyData","ATR("&amp;A93&amp;",MAType:=Sim,Period:=21)","Bar",, "Close", "D",,,,,,"T"),"")</f>
        <v>0.12733983654032732</v>
      </c>
      <c r="P93" s="10">
        <f xml:space="preserve"> RTD("cqg.rtd",,"StudyData", $A93, "MA", "InputChoice=Close,MAType=Sim,Period=21", "MA","D",,"all",,,,"T")</f>
        <v>70.836666666699998</v>
      </c>
      <c r="Q93" s="2">
        <f xml:space="preserve"> RTD("cqg.rtd",,"StudyData",$A93, "StdDev", "InputChoice=Close,Period1=21", "STDDEV","D",,"all",,,,"T")</f>
        <v>2.1941813385</v>
      </c>
      <c r="R93" s="2">
        <f t="shared" si="1"/>
        <v>-1.2426806384945464</v>
      </c>
    </row>
    <row r="94" spans="1:18" x14ac:dyDescent="0.3">
      <c r="A94" t="s">
        <v>145</v>
      </c>
      <c r="B94" t="str">
        <f>PROPER(RTD("cqg.rtd", ,"ContractData",A94, "LongDescription",, "T"))</f>
        <v>United Health Group Inc</v>
      </c>
      <c r="C94" s="2">
        <f>RTD("cqg.rtd", ,"ContractData",A94, "LastTrade",, "T")</f>
        <v>371.90000000000003</v>
      </c>
      <c r="D94" s="2">
        <f>RTD("cqg.rtd", ,"ContractData",A94, "NetLastTrade",, "T")</f>
        <v>6.7000000000000455</v>
      </c>
      <c r="E94" s="4">
        <f>IFERROR(RTD("cqg.rtd", ,"ContractData",A94, "PerCentNetLastTrade",, "T")/100,"")</f>
        <v>1.8346111719605696E-2</v>
      </c>
      <c r="F94" s="2">
        <f>RTD("cqg.rtd", ,"ContractData",A94, "Open",, "T")</f>
        <v>365.14</v>
      </c>
      <c r="G94" s="2">
        <f>RTD("cqg.rtd", ,"ContractData",A94, "High",, "T")</f>
        <v>372.68</v>
      </c>
      <c r="H94" s="2">
        <f>RTD("cqg.rtd", ,"ContractData",A94, "Low",, "T")</f>
        <v>364.47</v>
      </c>
      <c r="I94" s="4">
        <f>IFERROR(RTD("cqg.rtd",,"StudyData",A94, "PCB","BaseType=Index,Index=1", "Close", "W","0","all",,,,"T")/100,"")</f>
        <v>-1.2453862290554708E-2</v>
      </c>
      <c r="J94" s="4">
        <f>IFERROR(RTD("cqg.rtd",,"StudyData",A94, "PCB","BaseType=Index,Index=1", "Close", "M","0","all",,,,"T")/100,"")</f>
        <v>1.3130652718753542E-2</v>
      </c>
      <c r="K94" s="4">
        <f>IFERROR(RTD("cqg.rtd",,"StudyData",A94, "PCB","BaseType=Index,Index=1", "Close", "Q","0","all",,,,"T")/100,"")</f>
        <v>1.3130652718753542E-2</v>
      </c>
      <c r="L94" s="4">
        <f>IFERROR(RTD("cqg.rtd",,"StudyData",A94, "PCB","BaseType=Index,Index=1", "Close", "A","0","all",,,,"T")/100,"")</f>
        <v>0.12659416558116998</v>
      </c>
      <c r="M94" s="6">
        <f>RTD("cqg.rtd", ,"ContractData",A94, "T_CVol",, "T")</f>
        <v>3310328.7054340001</v>
      </c>
      <c r="N94" s="8">
        <f xml:space="preserve"> IFERROR(M94/RTD("cqg.rtd",,"StudyData", $A94, "MA", "InputChoice=Vol,MAType=Sim,Period=21", "MA","D","-1","all",,,,"T"),"")</f>
        <v>0.64853335123560207</v>
      </c>
      <c r="O94" s="9">
        <f>IFERROR(D94/RTD("cqg.rtd",,"StudyData","ATR("&amp;A94&amp;",MAType:=Sim,Period:=21)","Bar",, "Close", "D",,,,,,"T"),"")</f>
        <v>0.71661403687663872</v>
      </c>
      <c r="P94" s="10">
        <f xml:space="preserve"> RTD("cqg.rtd",,"StudyData", $A94, "MA", "InputChoice=Close,MAType=Sim,Period=21", "MA","D",,"all",,,,"T")</f>
        <v>379.83571428570002</v>
      </c>
      <c r="Q94" s="2">
        <f xml:space="preserve"> RTD("cqg.rtd",,"StudyData",$A94, "StdDev", "InputChoice=Close,Period1=21", "STDDEV","D",,"all",,,,"T")</f>
        <v>10.0949740307</v>
      </c>
      <c r="R94" s="2">
        <f t="shared" si="1"/>
        <v>-0.78610546808407333</v>
      </c>
    </row>
    <row r="95" spans="1:18" x14ac:dyDescent="0.3">
      <c r="A95" t="s">
        <v>146</v>
      </c>
      <c r="B95" t="str">
        <f>PROPER(RTD("cqg.rtd", ,"ContractData",A95, "LongDescription",, "T"))</f>
        <v>Union Pacific Corp</v>
      </c>
      <c r="C95" s="2">
        <f>RTD("cqg.rtd", ,"ContractData",A95, "LastTrade",, "T")</f>
        <v>278.28000000000003</v>
      </c>
      <c r="D95" s="2">
        <f>RTD("cqg.rtd", ,"ContractData",A95, "NetLastTrade",, "T")</f>
        <v>5.8600000000000136</v>
      </c>
      <c r="E95" s="4">
        <f>IFERROR(RTD("cqg.rtd", ,"ContractData",A95, "PerCentNetLastTrade",, "T")/100,"")</f>
        <v>2.1510902283239118E-2</v>
      </c>
      <c r="F95" s="2">
        <f>RTD("cqg.rtd", ,"ContractData",A95, "Open",, "T")</f>
        <v>273.72000000000003</v>
      </c>
      <c r="G95" s="2">
        <f>RTD("cqg.rtd", ,"ContractData",A95, "High",, "T")</f>
        <v>278.60000000000002</v>
      </c>
      <c r="H95" s="2">
        <f>RTD("cqg.rtd", ,"ContractData",A95, "Low",, "T")</f>
        <v>273.08</v>
      </c>
      <c r="I95" s="4">
        <f>IFERROR(RTD("cqg.rtd",,"StudyData",A95, "PCB","BaseType=Index,Index=1", "Close", "W","0","all",,,,"T")/100,"")</f>
        <v>1.6399430220241824E-2</v>
      </c>
      <c r="J95" s="4">
        <f>IFERROR(RTD("cqg.rtd",,"StudyData",A95, "PCB","BaseType=Index,Index=1", "Close", "M","0","all",,,,"T")/100,"")</f>
        <v>2.2599492889427971E-2</v>
      </c>
      <c r="K95" s="4">
        <f>IFERROR(RTD("cqg.rtd",,"StudyData",A95, "PCB","BaseType=Index,Index=1", "Close", "Q","0","all",,,,"T")/100,"")</f>
        <v>2.2599492889427971E-2</v>
      </c>
      <c r="L95" s="4">
        <f>IFERROR(RTD("cqg.rtd",,"StudyData",A95, "PCB","BaseType=Index,Index=1", "Close", "A","0","all",,,,"T")/100,"")</f>
        <v>0.20300881895210116</v>
      </c>
      <c r="M95" s="6">
        <f>RTD("cqg.rtd", ,"ContractData",A95, "T_CVol",, "T")</f>
        <v>3049553.3931490001</v>
      </c>
      <c r="N95" s="8">
        <f xml:space="preserve"> IFERROR(M95/RTD("cqg.rtd",,"StudyData", $A95, "MA", "InputChoice=Vol,MAType=Sim,Period=21", "MA","D","-1","all",,,,"T"),"")</f>
        <v>1.2615822683713838</v>
      </c>
      <c r="O95" s="9">
        <f>IFERROR(D95/RTD("cqg.rtd",,"StudyData","ATR("&amp;A95&amp;",MAType:=Sim,Period:=21)","Bar",, "Close", "D",,,,,,"T"),"")</f>
        <v>1.2167292861356234</v>
      </c>
      <c r="P95" s="10">
        <f xml:space="preserve"> RTD("cqg.rtd",,"StudyData", $A95, "MA", "InputChoice=Close,MAType=Sim,Period=21", "MA","D",,"all",,,,"T")</f>
        <v>279.6423809524</v>
      </c>
      <c r="Q95" s="2">
        <f xml:space="preserve"> RTD("cqg.rtd",,"StudyData",$A95, "StdDev", "InputChoice=Close,Period1=21", "STDDEV","D",,"all",,,,"T")</f>
        <v>6.1459199820999997</v>
      </c>
      <c r="R95" s="2">
        <f t="shared" si="1"/>
        <v>-0.22167241948608349</v>
      </c>
    </row>
    <row r="96" spans="1:18" x14ac:dyDescent="0.3">
      <c r="A96" t="s">
        <v>147</v>
      </c>
      <c r="B96" t="str">
        <f>PROPER(RTD("cqg.rtd", ,"ContractData",A96, "LongDescription",, "T"))</f>
        <v>United Parcel Svc</v>
      </c>
      <c r="C96" s="2">
        <f>RTD("cqg.rtd", ,"ContractData",A96, "LastTrade",, "T")</f>
        <v>93.02</v>
      </c>
      <c r="D96" s="2">
        <f>RTD("cqg.rtd", ,"ContractData",A96, "NetLastTrade",, "T")</f>
        <v>-0.87000000000000455</v>
      </c>
      <c r="E96" s="4">
        <f>IFERROR(RTD("cqg.rtd", ,"ContractData",A96, "PerCentNetLastTrade",, "T")/100,"")</f>
        <v>-9.2661625306209392E-3</v>
      </c>
      <c r="F96" s="2">
        <f>RTD("cqg.rtd", ,"ContractData",A96, "Open",, "T")</f>
        <v>94.24</v>
      </c>
      <c r="G96" s="2">
        <f>RTD("cqg.rtd", ,"ContractData",A96, "High",, "T")</f>
        <v>94.75</v>
      </c>
      <c r="H96" s="2">
        <f>RTD("cqg.rtd", ,"ContractData",A96, "Low",, "T")</f>
        <v>92.65</v>
      </c>
      <c r="I96" s="4">
        <f>IFERROR(RTD("cqg.rtd",,"StudyData",A96, "PCB","BaseType=Index,Index=1", "Close", "W","0","all",,,,"T")/100,"")</f>
        <v>-1.0004257130694038E-2</v>
      </c>
      <c r="J96" s="4">
        <f>IFERROR(RTD("cqg.rtd",,"StudyData",A96, "PCB","BaseType=Index,Index=1", "Close", "M","0","all",,,,"T")/100,"")</f>
        <v>-4.4948630136986481E-3</v>
      </c>
      <c r="K96" s="4">
        <f>IFERROR(RTD("cqg.rtd",,"StudyData",A96, "PCB","BaseType=Index,Index=1", "Close", "Q","0","all",,,,"T")/100,"")</f>
        <v>-4.4948630136986481E-3</v>
      </c>
      <c r="L96" s="4">
        <f>IFERROR(RTD("cqg.rtd",,"StudyData",A96, "PCB","BaseType=Index,Index=1", "Close", "A","0","all",,,,"T")/100,"")</f>
        <v>-6.220385119467689E-2</v>
      </c>
      <c r="M96" s="6">
        <f>RTD("cqg.rtd", ,"ContractData",A96, "T_CVol",, "T")</f>
        <v>4677714.1027109995</v>
      </c>
      <c r="N96" s="8">
        <f xml:space="preserve"> IFERROR(M96/RTD("cqg.rtd",,"StudyData", $A96, "MA", "InputChoice=Vol,MAType=Sim,Period=21", "MA","D","-1","all",,,,"T"),"")</f>
        <v>0.98595257420952753</v>
      </c>
      <c r="O96" s="9">
        <f>IFERROR(D96/RTD("cqg.rtd",,"StudyData","ATR("&amp;A96&amp;",MAType:=Sim,Period:=21)","Bar",, "Close", "D",,,,,,"T"),"")</f>
        <v>-0.42607276119502568</v>
      </c>
      <c r="P96" s="10">
        <f xml:space="preserve"> RTD("cqg.rtd",,"StudyData", $A96, "MA", "InputChoice=Close,MAType=Sim,Period=21", "MA","D",,"all",,,,"T")</f>
        <v>97.596666666700003</v>
      </c>
      <c r="Q96" s="2">
        <f xml:space="preserve"> RTD("cqg.rtd",,"StudyData",$A96, "StdDev", "InputChoice=Close,Period1=21", "STDDEV","D",,"all",,,,"T")</f>
        <v>3.598179875</v>
      </c>
      <c r="R96" s="2">
        <f t="shared" si="1"/>
        <v>-1.2719393764882325</v>
      </c>
    </row>
    <row r="97" spans="1:18" x14ac:dyDescent="0.3">
      <c r="A97" t="s">
        <v>148</v>
      </c>
      <c r="B97" t="str">
        <f>PROPER(RTD("cqg.rtd", ,"ContractData",A97, "LongDescription",, "T"))</f>
        <v>U S Bancorp</v>
      </c>
      <c r="C97" s="2">
        <f>RTD("cqg.rtd", ,"ContractData",A97, "LastTrade",, "T")</f>
        <v>57.51</v>
      </c>
      <c r="D97" s="2">
        <f>RTD("cqg.rtd", ,"ContractData",A97, "NetLastTrade",, "T")</f>
        <v>0.14999999999999858</v>
      </c>
      <c r="E97" s="4">
        <f>IFERROR(RTD("cqg.rtd", ,"ContractData",A97, "PerCentNetLastTrade",, "T")/100,"")</f>
        <v>2.615062761506276E-3</v>
      </c>
      <c r="F97" s="2">
        <f>RTD("cqg.rtd", ,"ContractData",A97, "Open",, "T")</f>
        <v>57.370000000000005</v>
      </c>
      <c r="G97" s="2">
        <f>RTD("cqg.rtd", ,"ContractData",A97, "High",, "T")</f>
        <v>57.870000000000005</v>
      </c>
      <c r="H97" s="2">
        <f>RTD("cqg.rtd", ,"ContractData",A97, "Low",, "T")</f>
        <v>57.15</v>
      </c>
      <c r="I97" s="4">
        <f>IFERROR(RTD("cqg.rtd",,"StudyData",A97, "PCB","BaseType=Index,Index=1", "Close", "W","0","all",,,,"T")/100,"")</f>
        <v>-3.0675880667453234E-2</v>
      </c>
      <c r="J97" s="4">
        <f>IFERROR(RTD("cqg.rtd",,"StudyData",A97, "PCB","BaseType=Index,Index=1", "Close", "M","0","all",,,,"T")/100,"")</f>
        <v>-4.3282548476454297E-3</v>
      </c>
      <c r="K97" s="4">
        <f>IFERROR(RTD("cqg.rtd",,"StudyData",A97, "PCB","BaseType=Index,Index=1", "Close", "Q","0","all",,,,"T")/100,"")</f>
        <v>-4.3282548476454297E-3</v>
      </c>
      <c r="L97" s="4">
        <f>IFERROR(RTD("cqg.rtd",,"StudyData",A97, "PCB","BaseType=Index,Index=1", "Close", "A","0","all",,,,"T")/100,"")</f>
        <v>7.7773613193403271E-2</v>
      </c>
      <c r="M97" s="6">
        <f>RTD("cqg.rtd", ,"ContractData",A97, "T_CVol",, "T")</f>
        <v>7590219.5386389997</v>
      </c>
      <c r="N97" s="8">
        <f xml:space="preserve"> IFERROR(M97/RTD("cqg.rtd",,"StudyData", $A97, "MA", "InputChoice=Vol,MAType=Sim,Period=21", "MA","D","-1","all",,,,"T"),"")</f>
        <v>0.94544449153114618</v>
      </c>
      <c r="O97" s="9">
        <f>IFERROR(D97/RTD("cqg.rtd",,"StudyData","ATR("&amp;A97&amp;",MAType:=Sim,Period:=21)","Bar",, "Close", "D",,,,,,"T"),"")</f>
        <v>0.1307053941930395</v>
      </c>
      <c r="P97" s="10">
        <f xml:space="preserve"> RTD("cqg.rtd",,"StudyData", $A97, "MA", "InputChoice=Close,MAType=Sim,Period=21", "MA","D",,"all",,,,"T")</f>
        <v>60.349047618999997</v>
      </c>
      <c r="Q97" s="2">
        <f xml:space="preserve"> RTD("cqg.rtd",,"StudyData",$A97, "StdDev", "InputChoice=Close,Period1=21", "STDDEV","D",,"all",,,,"T")</f>
        <v>2.0353633225999999</v>
      </c>
      <c r="R97" s="2">
        <f t="shared" si="1"/>
        <v>-1.3948603610353763</v>
      </c>
    </row>
    <row r="98" spans="1:18" x14ac:dyDescent="0.3">
      <c r="A98" t="s">
        <v>149</v>
      </c>
      <c r="B98" t="str">
        <f>PROPER(RTD("cqg.rtd", ,"ContractData",A98, "LongDescription",, "T"))</f>
        <v>Visa Inc.</v>
      </c>
      <c r="C98" s="2">
        <f>RTD("cqg.rtd", ,"ContractData",A98, "LastTrade",, "T")</f>
        <v>360.66</v>
      </c>
      <c r="D98" s="2">
        <f>RTD("cqg.rtd", ,"ContractData",A98, "NetLastTrade",, "T")</f>
        <v>0.81000000000000227</v>
      </c>
      <c r="E98" s="4">
        <f>IFERROR(RTD("cqg.rtd", ,"ContractData",A98, "PerCentNetLastTrade",, "T")/100,"")</f>
        <v>2.2509378907878282E-3</v>
      </c>
      <c r="F98" s="2">
        <f>RTD("cqg.rtd", ,"ContractData",A98, "Open",, "T")</f>
        <v>360.21</v>
      </c>
      <c r="G98" s="2">
        <f>RTD("cqg.rtd", ,"ContractData",A98, "High",, "T")</f>
        <v>361.38</v>
      </c>
      <c r="H98" s="2">
        <f>RTD("cqg.rtd", ,"ContractData",A98, "Low",, "T")</f>
        <v>356.75</v>
      </c>
      <c r="I98" s="4">
        <f>IFERROR(RTD("cqg.rtd",,"StudyData",A98, "PCB","BaseType=Index,Index=1", "Close", "W","0","all",,,,"T")/100,"")</f>
        <v>-1.8291687081495919E-2</v>
      </c>
      <c r="J98" s="4">
        <f>IFERROR(RTD("cqg.rtd",,"StudyData",A98, "PCB","BaseType=Index,Index=1", "Close", "M","0","all",,,,"T")/100,"")</f>
        <v>3.7013330364846827E-3</v>
      </c>
      <c r="K98" s="4">
        <f>IFERROR(RTD("cqg.rtd",,"StudyData",A98, "PCB","BaseType=Index,Index=1", "Close", "Q","0","all",,,,"T")/100,"")</f>
        <v>3.7013330364846827E-3</v>
      </c>
      <c r="L98" s="4">
        <f>IFERROR(RTD("cqg.rtd",,"StudyData",A98, "PCB","BaseType=Index,Index=1", "Close", "A","0","all",,,,"T")/100,"")</f>
        <v>2.8371018790453784E-2</v>
      </c>
      <c r="M98" s="6">
        <f>RTD("cqg.rtd", ,"ContractData",A98, "T_CVol",, "T")</f>
        <v>4011286.344643</v>
      </c>
      <c r="N98" s="8">
        <f xml:space="preserve"> IFERROR(M98/RTD("cqg.rtd",,"StudyData", $A98, "MA", "InputChoice=Vol,MAType=Sim,Period=21", "MA","D","-1","all",,,,"T"),"")</f>
        <v>0.65764655281997075</v>
      </c>
      <c r="O98" s="9">
        <f>IFERROR(D98/RTD("cqg.rtd",,"StudyData","ATR("&amp;A98&amp;",MAType:=Sim,Period:=21)","Bar",, "Close", "D",,,,,,"T"),"")</f>
        <v>0.14832577607125672</v>
      </c>
      <c r="P98" s="10">
        <f xml:space="preserve"> RTD("cqg.rtd",,"StudyData", $A98, "MA", "InputChoice=Close,MAType=Sim,Period=21", "MA","D",,"all",,,,"T")</f>
        <v>368.09</v>
      </c>
      <c r="Q98" s="2">
        <f xml:space="preserve"> RTD("cqg.rtd",,"StudyData",$A98, "StdDev", "InputChoice=Close,Period1=21", "STDDEV","D",,"all",,,,"T")</f>
        <v>5.2461804699999997</v>
      </c>
      <c r="R98" s="2">
        <f t="shared" si="1"/>
        <v>-1.4162684723653722</v>
      </c>
    </row>
    <row r="99" spans="1:18" x14ac:dyDescent="0.3">
      <c r="A99" t="s">
        <v>150</v>
      </c>
      <c r="B99" t="str">
        <f>PROPER(RTD("cqg.rtd", ,"ContractData",A99, "LongDescription",, "T"))</f>
        <v>Verizon Communications</v>
      </c>
      <c r="C99" s="2">
        <f>RTD("cqg.rtd", ,"ContractData",A99, "LastTrade",, "T")</f>
        <v>45.92</v>
      </c>
      <c r="D99" s="2">
        <f>RTD("cqg.rtd", ,"ContractData",A99, "NetLastTrade",, "T")</f>
        <v>-6.0000000000002274E-2</v>
      </c>
      <c r="E99" s="4">
        <f>IFERROR(RTD("cqg.rtd", ,"ContractData",A99, "PerCentNetLastTrade",, "T")/100,"")</f>
        <v>-1.3049151805132667E-3</v>
      </c>
      <c r="F99" s="2">
        <f>RTD("cqg.rtd", ,"ContractData",A99, "Open",, "T")</f>
        <v>46.050000000000004</v>
      </c>
      <c r="G99" s="2">
        <f>RTD("cqg.rtd", ,"ContractData",A99, "High",, "T")</f>
        <v>46.38</v>
      </c>
      <c r="H99" s="2">
        <f>RTD("cqg.rtd", ,"ContractData",A99, "Low",, "T")</f>
        <v>45.79</v>
      </c>
      <c r="I99" s="4">
        <f>IFERROR(RTD("cqg.rtd",,"StudyData",A99, "PCB","BaseType=Index,Index=1", "Close", "W","0","all",,,,"T")/100,"")</f>
        <v>-2.4638912489379706E-2</v>
      </c>
      <c r="J99" s="4">
        <f>IFERROR(RTD("cqg.rtd",,"StudyData",A99, "PCB","BaseType=Index,Index=1", "Close", "M","0","all",,,,"T")/100,"")</f>
        <v>1.0900370612601758E-3</v>
      </c>
      <c r="K99" s="4">
        <f>IFERROR(RTD("cqg.rtd",,"StudyData",A99, "PCB","BaseType=Index,Index=1", "Close", "Q","0","all",,,,"T")/100,"")</f>
        <v>1.0900370612601758E-3</v>
      </c>
      <c r="L99" s="4">
        <f>IFERROR(RTD("cqg.rtd",,"StudyData",A99, "PCB","BaseType=Index,Index=1", "Close", "A","0","all",,,,"T")/100,"")</f>
        <v>0.12742450282347156</v>
      </c>
      <c r="M99" s="6">
        <f>RTD("cqg.rtd", ,"ContractData",A99, "T_CVol",, "T")</f>
        <v>19768010.841758002</v>
      </c>
      <c r="N99" s="8">
        <f xml:space="preserve"> IFERROR(M99/RTD("cqg.rtd",,"StudyData", $A99, "MA", "InputChoice=Vol,MAType=Sim,Period=21", "MA","D","-1","all",,,,"T"),"")</f>
        <v>0.93173815480508448</v>
      </c>
      <c r="O99" s="9">
        <f>IFERROR(D99/RTD("cqg.rtd",,"StudyData","ATR("&amp;A99&amp;",MAType:=Sim,Period:=21)","Bar",, "Close", "D",,,,,,"T"),"")</f>
        <v>-6.2407132245541952E-2</v>
      </c>
      <c r="P99" s="10">
        <f xml:space="preserve"> RTD("cqg.rtd",,"StudyData", $A99, "MA", "InputChoice=Close,MAType=Sim,Period=21", "MA","D",,"all",,,,"T")</f>
        <v>48.374285714300001</v>
      </c>
      <c r="Q99" s="2">
        <f xml:space="preserve"> RTD("cqg.rtd",,"StudyData",$A99, "StdDev", "InputChoice=Close,Period1=21", "STDDEV","D",,"all",,,,"T")</f>
        <v>1.9344780800000001</v>
      </c>
      <c r="R99" s="2">
        <f t="shared" si="1"/>
        <v>-1.2687069135981106</v>
      </c>
    </row>
    <row r="100" spans="1:18" x14ac:dyDescent="0.3">
      <c r="A100" t="s">
        <v>151</v>
      </c>
      <c r="B100" t="str">
        <f>PROPER(RTD("cqg.rtd", ,"ContractData",A100, "LongDescription",, "T"))</f>
        <v>Wells Fargo &amp; Co New</v>
      </c>
      <c r="C100" s="2">
        <f>RTD("cqg.rtd", ,"ContractData",A100, "LastTrade",, "T")</f>
        <v>80.45</v>
      </c>
      <c r="D100" s="2">
        <f>RTD("cqg.rtd", ,"ContractData",A100, "NetLastTrade",, "T")</f>
        <v>0.20000000000000284</v>
      </c>
      <c r="E100" s="4">
        <f>IFERROR(RTD("cqg.rtd", ,"ContractData",A100, "PerCentNetLastTrade",, "T")/100,"")</f>
        <v>2.4922118380062306E-3</v>
      </c>
      <c r="F100" s="2">
        <f>RTD("cqg.rtd", ,"ContractData",A100, "Open",, "T")</f>
        <v>80.320000000000007</v>
      </c>
      <c r="G100" s="2">
        <f>RTD("cqg.rtd", ,"ContractData",A100, "High",, "T")</f>
        <v>80.73</v>
      </c>
      <c r="H100" s="2">
        <f>RTD("cqg.rtd", ,"ContractData",A100, "Low",, "T")</f>
        <v>79.81</v>
      </c>
      <c r="I100" s="4">
        <f>IFERROR(RTD("cqg.rtd",,"StudyData",A100, "PCB","BaseType=Index,Index=1", "Close", "W","0","all",,,,"T")/100,"")</f>
        <v>-3.0372423767626805E-2</v>
      </c>
      <c r="J100" s="4">
        <f>IFERROR(RTD("cqg.rtd",,"StudyData",A100, "PCB","BaseType=Index,Index=1", "Close", "M","0","all",,,,"T")/100,"")</f>
        <v>4.9968769519051302E-3</v>
      </c>
      <c r="K100" s="4">
        <f>IFERROR(RTD("cqg.rtd",,"StudyData",A100, "PCB","BaseType=Index,Index=1", "Close", "Q","0","all",,,,"T")/100,"")</f>
        <v>4.9968769519051302E-3</v>
      </c>
      <c r="L100" s="4">
        <f>IFERROR(RTD("cqg.rtd",,"StudyData",A100, "PCB","BaseType=Index,Index=1", "Close", "A","0","all",,,,"T")/100,"")</f>
        <v>-0.13680257510729613</v>
      </c>
      <c r="M100" s="6">
        <f>RTD("cqg.rtd", ,"ContractData",A100, "T_CVol",, "T")</f>
        <v>10121631.066013999</v>
      </c>
      <c r="N100" s="8">
        <f xml:space="preserve"> IFERROR(M100/RTD("cqg.rtd",,"StudyData", $A100, "MA", "InputChoice=Vol,MAType=Sim,Period=21", "MA","D","-1","all",,,,"T"),"")</f>
        <v>0.71265834805562844</v>
      </c>
      <c r="O100" s="9">
        <f>IFERROR(D100/RTD("cqg.rtd",,"StudyData","ATR("&amp;A100&amp;",MAType:=Sim,Period:=21)","Bar",, "Close", "D",,,,,,"T"),"")</f>
        <v>0.10040640688525221</v>
      </c>
      <c r="P100" s="10">
        <f xml:space="preserve"> RTD("cqg.rtd",,"StudyData", $A100, "MA", "InputChoice=Close,MAType=Sim,Period=21", "MA","D",,"all",,,,"T")</f>
        <v>85.419047618999997</v>
      </c>
      <c r="Q100" s="2">
        <f xml:space="preserve"> RTD("cqg.rtd",,"StudyData",$A100, "StdDev", "InputChoice=Close,Period1=21", "STDDEV","D",,"all",,,,"T")</f>
        <v>3.7494722229000002</v>
      </c>
      <c r="R100" s="2">
        <f t="shared" si="1"/>
        <v>-1.3252658837292901</v>
      </c>
    </row>
    <row r="101" spans="1:18" x14ac:dyDescent="0.3">
      <c r="A101" t="s">
        <v>38</v>
      </c>
      <c r="B101" t="str">
        <f>PROPER(RTD("cqg.rtd", ,"ContractData",A101, "LongDescription",, "T"))</f>
        <v>Walmart Inc Cmn</v>
      </c>
      <c r="C101" s="2">
        <f>RTD("cqg.rtd", ,"ContractData",A101, "LastTrade",, "T")</f>
        <v>104.26</v>
      </c>
      <c r="D101" s="2">
        <f>RTD("cqg.rtd", ,"ContractData",A101, "NetLastTrade",, "T")</f>
        <v>0</v>
      </c>
      <c r="E101" s="4">
        <f>IFERROR(RTD("cqg.rtd", ,"ContractData",A101, "PerCentNetLastTrade",, "T")/100,"")</f>
        <v>0</v>
      </c>
      <c r="F101" s="2">
        <f>RTD("cqg.rtd", ,"ContractData",A101, "Open",, "T")</f>
        <v>104.94</v>
      </c>
      <c r="G101" s="2">
        <f>RTD("cqg.rtd", ,"ContractData",A101, "High",, "T")</f>
        <v>105.14</v>
      </c>
      <c r="H101" s="2">
        <f>RTD("cqg.rtd", ,"ContractData",A101, "Low",, "T")</f>
        <v>103.81</v>
      </c>
      <c r="I101" s="4">
        <f>IFERROR(RTD("cqg.rtd",,"StudyData",A101, "PCB","BaseType=Index,Index=1", "Close", "W","0","all",,,,"T")/100,"")</f>
        <v>-3.4450824226708636E-2</v>
      </c>
      <c r="J101" s="4">
        <f>IFERROR(RTD("cqg.rtd",,"StudyData",A101, "PCB","BaseType=Index,Index=1", "Close", "M","0","all",,,,"T")/100,"")</f>
        <v>3.2717474980754756E-3</v>
      </c>
      <c r="K101" s="4">
        <f>IFERROR(RTD("cqg.rtd",,"StudyData",A101, "PCB","BaseType=Index,Index=1", "Close", "Q","0","all",,,,"T")/100,"")</f>
        <v>3.2717474980754756E-3</v>
      </c>
      <c r="L101" s="4">
        <f>IFERROR(RTD("cqg.rtd",,"StudyData",A101, "PCB","BaseType=Index,Index=1", "Close", "A","0","all",,,,"T")/100,"")</f>
        <v>-6.4177362893815565E-2</v>
      </c>
      <c r="M101" s="6">
        <f>RTD("cqg.rtd", ,"ContractData",A101, "T_CVol",, "T")</f>
        <v>23275480.467046</v>
      </c>
      <c r="N101" s="8">
        <f xml:space="preserve"> IFERROR(M101/RTD("cqg.rtd",,"StudyData", $A101, "MA", "InputChoice=Vol,MAType=Sim,Period=21", "MA","D","-1","all",,,,"T"),"")</f>
        <v>1.0308579381171783</v>
      </c>
      <c r="O101" s="9">
        <f>IFERROR(D101/RTD("cqg.rtd",,"StudyData","ATR("&amp;A101&amp;",MAType:=Sim,Period:=21)","Bar",, "Close", "D",,,,,,"T"),"")</f>
        <v>0</v>
      </c>
      <c r="P101" s="10">
        <f xml:space="preserve"> RTD("cqg.rtd",,"StudyData", $A101, "MA", "InputChoice=Close,MAType=Sim,Period=21", "MA","D",,"all",,,,"T")</f>
        <v>107.1495238095</v>
      </c>
      <c r="Q101" s="2">
        <f xml:space="preserve"> RTD("cqg.rtd",,"StudyData",$A101, "StdDev", "InputChoice=Close,Period1=21", "STDDEV","D",,"all",,,,"T")</f>
        <v>1.7263599917000001</v>
      </c>
      <c r="R101" s="2">
        <f t="shared" si="1"/>
        <v>-1.6737666670869658</v>
      </c>
    </row>
    <row r="102" spans="1:18" x14ac:dyDescent="0.3">
      <c r="A102" t="s">
        <v>152</v>
      </c>
      <c r="B102" t="str">
        <f>PROPER(RTD("cqg.rtd", ,"ContractData",A102, "LongDescription",, "T"))</f>
        <v>Exxonmobil Holdings Corporation</v>
      </c>
      <c r="C102" s="2">
        <f>RTD("cqg.rtd", ,"ContractData",A102, "LastTrade",, "T")</f>
        <v>164.01</v>
      </c>
      <c r="D102" s="2">
        <f>RTD("cqg.rtd", ,"ContractData",A102, "NetLastTrade",, "T")</f>
        <v>0.18999999999999773</v>
      </c>
      <c r="E102" s="4">
        <f>IFERROR(RTD("cqg.rtd", ,"ContractData",A102, "PerCentNetLastTrade",, "T")/100,"")</f>
        <v>1.1598095470638505E-3</v>
      </c>
      <c r="F102" s="2">
        <f>RTD("cqg.rtd", ,"ContractData",A102, "Open",, "T")</f>
        <v>161.55000000000001</v>
      </c>
      <c r="G102" s="2">
        <f>RTD("cqg.rtd", ,"ContractData",A102, "High",, "T")</f>
        <v>164.61</v>
      </c>
      <c r="H102" s="2">
        <f>RTD("cqg.rtd", ,"ContractData",A102, "Low",, "T")</f>
        <v>161.55000000000001</v>
      </c>
      <c r="I102" s="4">
        <f>IFERROR(RTD("cqg.rtd",,"StudyData",A102, "PCB","BaseType=Index,Index=1", "Close", "W","0","all",,,,"T")/100,"")</f>
        <v>2.129646926956839E-2</v>
      </c>
      <c r="J102" s="4">
        <f>IFERROR(RTD("cqg.rtd",,"StudyData",A102, "PCB","BaseType=Index,Index=1", "Close", "M","0","all",,,,"T")/100,"")</f>
        <v>7.7419354838709122E-3</v>
      </c>
      <c r="K102" s="4">
        <f>IFERROR(RTD("cqg.rtd",,"StudyData",A102, "PCB","BaseType=Index,Index=1", "Close", "Q","0","all",,,,"T")/100,"")</f>
        <v>7.7419354838709122E-3</v>
      </c>
      <c r="L102" s="4">
        <f>IFERROR(RTD("cqg.rtd",,"StudyData",A102, "PCB","BaseType=Index,Index=1", "Close", "A","0","all",,,,"T")/100,"")</f>
        <v>0.36288848263254103</v>
      </c>
      <c r="M102" s="6">
        <f>RTD("cqg.rtd", ,"ContractData",A102, "T_CVol",, "T")</f>
        <v>11292311.628829001</v>
      </c>
      <c r="N102" s="8">
        <f xml:space="preserve"> IFERROR(M102/RTD("cqg.rtd",,"StudyData", $A102, "MA", "InputChoice=Vol,MAType=Sim,Period=21", "MA","D","-1","all",,,,"T"),"")</f>
        <v>0.80078847279581356</v>
      </c>
      <c r="O102" s="9">
        <f>IFERROR(D102/RTD("cqg.rtd",,"StudyData","ATR("&amp;A102&amp;",MAType:=Sim,Period:=21)","Bar",, "Close", "D",,,,,,"T"),"")</f>
        <v>5.0951347210457201E-2</v>
      </c>
      <c r="P102" s="10">
        <f xml:space="preserve"> RTD("cqg.rtd",,"StudyData", $A102, "MA", "InputChoice=Close,MAType=Sim,Period=21", "MA","D",,"all",,,,"T")</f>
        <v>162.7495238095</v>
      </c>
      <c r="Q102" s="2">
        <f xml:space="preserve"> RTD("cqg.rtd",,"StudyData",$A102, "StdDev", "InputChoice=Close,Period1=21", "STDDEV","D",,"all",,,,"T")</f>
        <v>2.5098595601000002</v>
      </c>
      <c r="R102" s="2">
        <f t="shared" si="1"/>
        <v>0.50220984892468046</v>
      </c>
    </row>
    <row r="103" spans="1:18" x14ac:dyDescent="0.3">
      <c r="E103" s="4"/>
      <c r="M103" s="6"/>
      <c r="N103" s="8"/>
      <c r="O103" s="9"/>
      <c r="P103" s="10"/>
      <c r="Q103" s="2"/>
      <c r="R103" s="2"/>
    </row>
    <row r="104" spans="1:18" x14ac:dyDescent="0.3">
      <c r="E104" s="4"/>
      <c r="M104" s="6"/>
      <c r="N104" s="8"/>
      <c r="O104" s="9"/>
      <c r="P104" s="10"/>
      <c r="Q104" s="2"/>
      <c r="R104" s="2"/>
    </row>
    <row r="105" spans="1:18" x14ac:dyDescent="0.3">
      <c r="E105" s="4"/>
      <c r="M105" s="6"/>
      <c r="N105" s="8"/>
      <c r="O105" s="9"/>
      <c r="P105" s="10"/>
      <c r="Q105" s="2"/>
      <c r="R105" s="2"/>
    </row>
    <row r="106" spans="1:18" x14ac:dyDescent="0.3">
      <c r="E106" s="4"/>
      <c r="M106" s="6"/>
      <c r="N106" s="8"/>
      <c r="O106" s="9"/>
      <c r="P106" s="10"/>
      <c r="Q106" s="2"/>
      <c r="R106" s="2"/>
    </row>
    <row r="107" spans="1:18" x14ac:dyDescent="0.3">
      <c r="E107" s="4"/>
      <c r="M107" s="6"/>
      <c r="N107" s="8"/>
      <c r="O107" s="9"/>
      <c r="P107" s="10"/>
      <c r="Q107" s="2"/>
      <c r="R107" s="2"/>
    </row>
    <row r="108" spans="1:18" x14ac:dyDescent="0.3">
      <c r="E108" s="4"/>
      <c r="M108" s="6"/>
      <c r="N108" s="8"/>
      <c r="O108" s="9"/>
      <c r="P108" s="10"/>
      <c r="Q108" s="2"/>
      <c r="R108" s="2"/>
    </row>
    <row r="109" spans="1:18" x14ac:dyDescent="0.3">
      <c r="E109" s="4"/>
      <c r="M109" s="6"/>
      <c r="N109" s="8"/>
      <c r="O109" s="9"/>
      <c r="P109" s="10"/>
      <c r="Q109" s="2"/>
      <c r="R109" s="2"/>
    </row>
    <row r="110" spans="1:18" x14ac:dyDescent="0.3">
      <c r="E110" s="4"/>
      <c r="M110" s="6"/>
      <c r="N110" s="8"/>
      <c r="O110" s="9"/>
      <c r="P110" s="10"/>
      <c r="Q110" s="2"/>
      <c r="R110" s="2"/>
    </row>
    <row r="111" spans="1:18" x14ac:dyDescent="0.3">
      <c r="E111" s="4"/>
      <c r="M111" s="6"/>
      <c r="N111" s="8"/>
      <c r="O111" s="9"/>
      <c r="P111" s="10"/>
      <c r="Q111" s="2"/>
      <c r="R111" s="2"/>
    </row>
    <row r="112" spans="1:18" x14ac:dyDescent="0.3">
      <c r="E112" s="4"/>
      <c r="M112" s="6"/>
      <c r="N112" s="8"/>
      <c r="O112" s="9"/>
      <c r="P112" s="10"/>
      <c r="Q112" s="2"/>
      <c r="R112" s="2"/>
    </row>
    <row r="113" spans="5:18" x14ac:dyDescent="0.3">
      <c r="E113" s="4"/>
      <c r="M113" s="6"/>
      <c r="N113" s="8"/>
      <c r="O113" s="9"/>
      <c r="P113" s="10"/>
      <c r="Q113" s="2"/>
      <c r="R113" s="2"/>
    </row>
    <row r="114" spans="5:18" x14ac:dyDescent="0.3">
      <c r="E114" s="4"/>
      <c r="M114" s="6"/>
      <c r="N114" s="8"/>
      <c r="O114" s="9"/>
      <c r="P114" s="10"/>
      <c r="Q114" s="2"/>
      <c r="R114" s="2"/>
    </row>
    <row r="115" spans="5:18" x14ac:dyDescent="0.3">
      <c r="E115" s="4"/>
      <c r="M115" s="6"/>
      <c r="N115" s="8"/>
      <c r="O115" s="9"/>
      <c r="P115" s="10"/>
      <c r="Q115" s="2"/>
      <c r="R115" s="2"/>
    </row>
    <row r="116" spans="5:18" x14ac:dyDescent="0.3">
      <c r="E116" s="4"/>
      <c r="M116" s="6"/>
      <c r="N116" s="8"/>
      <c r="O116" s="9"/>
      <c r="P116" s="10"/>
      <c r="Q116" s="2"/>
      <c r="R116" s="2"/>
    </row>
    <row r="117" spans="5:18" x14ac:dyDescent="0.3">
      <c r="E117" s="4"/>
      <c r="M117" s="6"/>
      <c r="N117" s="8"/>
      <c r="O117" s="9"/>
      <c r="P117" s="10"/>
      <c r="Q117" s="2"/>
      <c r="R117" s="2"/>
    </row>
    <row r="118" spans="5:18" x14ac:dyDescent="0.3">
      <c r="E118" s="4"/>
      <c r="M118" s="6"/>
      <c r="N118" s="8"/>
      <c r="O118" s="9"/>
      <c r="P118" s="10"/>
      <c r="Q118" s="2"/>
      <c r="R118" s="2"/>
    </row>
    <row r="119" spans="5:18" x14ac:dyDescent="0.3">
      <c r="E119" s="4"/>
      <c r="M119" s="6"/>
      <c r="N119" s="8"/>
      <c r="O119" s="9"/>
      <c r="P119" s="10"/>
      <c r="Q119" s="2"/>
      <c r="R119" s="2"/>
    </row>
    <row r="120" spans="5:18" x14ac:dyDescent="0.3">
      <c r="E120" s="4"/>
      <c r="M120" s="6"/>
      <c r="N120" s="8"/>
      <c r="O120" s="9"/>
      <c r="P120" s="10"/>
      <c r="Q120" s="2"/>
      <c r="R120" s="2"/>
    </row>
    <row r="121" spans="5:18" x14ac:dyDescent="0.3">
      <c r="E121" s="4"/>
      <c r="M121" s="6"/>
      <c r="N121" s="8"/>
      <c r="O121" s="9"/>
      <c r="P121" s="10"/>
      <c r="Q121" s="2"/>
      <c r="R121" s="2"/>
    </row>
    <row r="122" spans="5:18" x14ac:dyDescent="0.3">
      <c r="E122" s="4"/>
      <c r="M122" s="6"/>
      <c r="N122" s="8"/>
      <c r="O122" s="9"/>
      <c r="P122" s="10"/>
      <c r="Q122" s="2"/>
      <c r="R122" s="2"/>
    </row>
    <row r="123" spans="5:18" x14ac:dyDescent="0.3">
      <c r="E123" s="4"/>
      <c r="M123" s="6"/>
      <c r="N123" s="8"/>
      <c r="O123" s="9"/>
      <c r="P123" s="10"/>
      <c r="Q123" s="2"/>
      <c r="R123" s="2"/>
    </row>
    <row r="124" spans="5:18" x14ac:dyDescent="0.3">
      <c r="E124" s="4"/>
      <c r="M124" s="6"/>
      <c r="N124" s="8"/>
      <c r="O124" s="9"/>
      <c r="P124" s="10"/>
      <c r="Q124" s="2"/>
      <c r="R124" s="2"/>
    </row>
    <row r="125" spans="5:18" x14ac:dyDescent="0.3">
      <c r="E125" s="4"/>
      <c r="M125" s="6"/>
      <c r="N125" s="8"/>
      <c r="O125" s="9"/>
      <c r="P125" s="10"/>
      <c r="Q125" s="2"/>
      <c r="R125" s="2"/>
    </row>
    <row r="126" spans="5:18" x14ac:dyDescent="0.3">
      <c r="E126" s="4"/>
      <c r="M126" s="6"/>
      <c r="N126" s="8"/>
      <c r="O126" s="9"/>
      <c r="P126" s="10"/>
      <c r="Q126" s="2"/>
      <c r="R126" s="2"/>
    </row>
    <row r="127" spans="5:18" x14ac:dyDescent="0.3">
      <c r="E127" s="4"/>
      <c r="M127" s="6"/>
      <c r="N127" s="8"/>
      <c r="O127" s="9"/>
      <c r="P127" s="10"/>
      <c r="Q127" s="2"/>
      <c r="R127" s="2"/>
    </row>
    <row r="128" spans="5:18" x14ac:dyDescent="0.3">
      <c r="E128" s="4"/>
      <c r="M128" s="6"/>
      <c r="N128" s="8"/>
      <c r="O128" s="9"/>
      <c r="P128" s="10"/>
      <c r="Q128" s="2"/>
      <c r="R128" s="2"/>
    </row>
    <row r="129" spans="5:18" x14ac:dyDescent="0.3">
      <c r="E129" s="4"/>
      <c r="M129" s="6"/>
      <c r="N129" s="8"/>
      <c r="O129" s="9"/>
      <c r="P129" s="10"/>
      <c r="Q129" s="2"/>
      <c r="R129" s="2"/>
    </row>
    <row r="130" spans="5:18" x14ac:dyDescent="0.3">
      <c r="E130" s="4"/>
      <c r="M130" s="6"/>
      <c r="N130" s="8"/>
      <c r="O130" s="9"/>
      <c r="P130" s="10"/>
      <c r="Q130" s="2"/>
      <c r="R130" s="2"/>
    </row>
    <row r="131" spans="5:18" x14ac:dyDescent="0.3">
      <c r="E131" s="4"/>
      <c r="M131" s="6"/>
      <c r="N131" s="8"/>
      <c r="O131" s="9"/>
      <c r="P131" s="10"/>
      <c r="Q131" s="2"/>
      <c r="R131" s="2"/>
    </row>
    <row r="132" spans="5:18" x14ac:dyDescent="0.3">
      <c r="E132" s="4"/>
      <c r="M132" s="6"/>
      <c r="N132" s="8"/>
      <c r="O132" s="9"/>
      <c r="P132" s="10"/>
      <c r="Q132" s="2"/>
      <c r="R132" s="2"/>
    </row>
    <row r="133" spans="5:18" x14ac:dyDescent="0.3">
      <c r="E133" s="4"/>
      <c r="M133" s="6"/>
      <c r="N133" s="8"/>
      <c r="O133" s="9"/>
      <c r="P133" s="10"/>
      <c r="Q133" s="2"/>
      <c r="R133" s="2"/>
    </row>
    <row r="134" spans="5:18" x14ac:dyDescent="0.3">
      <c r="E134" s="4"/>
      <c r="M134" s="6"/>
      <c r="N134" s="8"/>
      <c r="O134" s="9"/>
      <c r="P134" s="10"/>
      <c r="Q134" s="2"/>
      <c r="R134" s="2"/>
    </row>
    <row r="135" spans="5:18" x14ac:dyDescent="0.3">
      <c r="E135" s="4"/>
      <c r="M135" s="6"/>
      <c r="N135" s="8"/>
      <c r="O135" s="9"/>
      <c r="P135" s="10"/>
      <c r="Q135" s="2"/>
      <c r="R135" s="2"/>
    </row>
    <row r="136" spans="5:18" x14ac:dyDescent="0.3">
      <c r="E136" s="4"/>
      <c r="M136" s="6"/>
      <c r="N136" s="8"/>
      <c r="O136" s="9"/>
      <c r="P136" s="10"/>
      <c r="Q136" s="2"/>
      <c r="R136" s="2"/>
    </row>
    <row r="137" spans="5:18" x14ac:dyDescent="0.3">
      <c r="E137" s="4"/>
      <c r="M137" s="6"/>
      <c r="N137" s="8"/>
      <c r="O137" s="9"/>
      <c r="P137" s="10"/>
      <c r="Q137" s="2"/>
      <c r="R137" s="2"/>
    </row>
    <row r="138" spans="5:18" x14ac:dyDescent="0.3">
      <c r="E138" s="4"/>
      <c r="M138" s="6"/>
      <c r="N138" s="8"/>
      <c r="O138" s="9"/>
      <c r="P138" s="10"/>
      <c r="Q138" s="2"/>
      <c r="R138" s="2"/>
    </row>
    <row r="139" spans="5:18" x14ac:dyDescent="0.3">
      <c r="E139" s="4"/>
      <c r="M139" s="6"/>
      <c r="N139" s="8"/>
      <c r="O139" s="9"/>
      <c r="P139" s="10"/>
      <c r="Q139" s="2"/>
      <c r="R139" s="2"/>
    </row>
    <row r="140" spans="5:18" x14ac:dyDescent="0.3">
      <c r="E140" s="4"/>
      <c r="M140" s="6"/>
      <c r="N140" s="8"/>
      <c r="O140" s="9"/>
      <c r="P140" s="10"/>
      <c r="Q140" s="2"/>
      <c r="R140" s="2"/>
    </row>
    <row r="141" spans="5:18" x14ac:dyDescent="0.3">
      <c r="E141" s="4"/>
      <c r="M141" s="6"/>
      <c r="N141" s="8"/>
      <c r="O141" s="9"/>
      <c r="P141" s="10"/>
      <c r="Q141" s="2"/>
      <c r="R141" s="2"/>
    </row>
    <row r="142" spans="5:18" x14ac:dyDescent="0.3">
      <c r="E142" s="4"/>
      <c r="M142" s="6"/>
      <c r="N142" s="8"/>
      <c r="O142" s="9"/>
      <c r="P142" s="10"/>
      <c r="Q142" s="2"/>
      <c r="R142" s="2"/>
    </row>
    <row r="143" spans="5:18" x14ac:dyDescent="0.3">
      <c r="E143" s="4"/>
      <c r="M143" s="6"/>
      <c r="N143" s="8"/>
      <c r="O143" s="9"/>
      <c r="P143" s="10"/>
      <c r="Q143" s="2"/>
      <c r="R143" s="2"/>
    </row>
    <row r="144" spans="5:18" x14ac:dyDescent="0.3">
      <c r="E144" s="4"/>
      <c r="M144" s="6"/>
      <c r="N144" s="8"/>
      <c r="O144" s="9"/>
      <c r="P144" s="10"/>
      <c r="Q144" s="2"/>
      <c r="R144" s="2"/>
    </row>
    <row r="145" spans="5:18" x14ac:dyDescent="0.3">
      <c r="E145" s="4"/>
      <c r="M145" s="6"/>
      <c r="N145" s="8"/>
      <c r="O145" s="9"/>
      <c r="P145" s="10"/>
      <c r="Q145" s="2"/>
      <c r="R145" s="2"/>
    </row>
    <row r="146" spans="5:18" x14ac:dyDescent="0.3">
      <c r="E146" s="4"/>
      <c r="M146" s="6"/>
      <c r="N146" s="8"/>
      <c r="O146" s="9"/>
      <c r="P146" s="10"/>
      <c r="Q146" s="2"/>
      <c r="R146" s="2"/>
    </row>
    <row r="147" spans="5:18" x14ac:dyDescent="0.3">
      <c r="E147" s="4"/>
      <c r="M147" s="6"/>
      <c r="N147" s="8"/>
      <c r="O147" s="9"/>
      <c r="P147" s="10"/>
      <c r="Q147" s="2"/>
      <c r="R147" s="2"/>
    </row>
    <row r="148" spans="5:18" x14ac:dyDescent="0.3">
      <c r="E148" s="4"/>
      <c r="M148" s="6"/>
      <c r="N148" s="8"/>
      <c r="O148" s="9"/>
      <c r="P148" s="10"/>
      <c r="Q148" s="2"/>
      <c r="R148" s="2"/>
    </row>
    <row r="149" spans="5:18" x14ac:dyDescent="0.3">
      <c r="E149" s="4"/>
      <c r="M149" s="6"/>
      <c r="N149" s="8"/>
      <c r="O149" s="9"/>
      <c r="P149" s="10"/>
      <c r="Q149" s="2"/>
      <c r="R149" s="2"/>
    </row>
    <row r="150" spans="5:18" x14ac:dyDescent="0.3">
      <c r="E150" s="4"/>
      <c r="M150" s="6"/>
      <c r="N150" s="8"/>
      <c r="O150" s="9"/>
      <c r="P150" s="10"/>
      <c r="Q150" s="2"/>
      <c r="R150" s="2"/>
    </row>
    <row r="151" spans="5:18" x14ac:dyDescent="0.3">
      <c r="E151" s="4"/>
      <c r="M151" s="6"/>
      <c r="N151" s="8"/>
      <c r="O151" s="9"/>
      <c r="P151" s="10"/>
      <c r="Q151" s="2"/>
      <c r="R151" s="2"/>
    </row>
    <row r="152" spans="5:18" x14ac:dyDescent="0.3">
      <c r="E152" s="4"/>
      <c r="M152" s="6"/>
      <c r="N152" s="8"/>
      <c r="O152" s="9"/>
      <c r="P152" s="10"/>
      <c r="Q152" s="2"/>
      <c r="R152" s="2"/>
    </row>
    <row r="153" spans="5:18" x14ac:dyDescent="0.3">
      <c r="E153" s="4"/>
      <c r="M153" s="6"/>
      <c r="N153" s="8"/>
      <c r="O153" s="9"/>
      <c r="P153" s="10"/>
      <c r="Q153" s="2"/>
      <c r="R153" s="2"/>
    </row>
    <row r="154" spans="5:18" x14ac:dyDescent="0.3">
      <c r="E154" s="4"/>
      <c r="M154" s="6"/>
      <c r="N154" s="8"/>
      <c r="O154" s="9"/>
      <c r="P154" s="10"/>
      <c r="Q154" s="2"/>
      <c r="R154" s="2"/>
    </row>
    <row r="155" spans="5:18" x14ac:dyDescent="0.3">
      <c r="E155" s="4"/>
      <c r="M155" s="6"/>
      <c r="N155" s="8"/>
      <c r="O155" s="9"/>
      <c r="P155" s="10"/>
      <c r="Q155" s="2"/>
      <c r="R155" s="2"/>
    </row>
    <row r="156" spans="5:18" x14ac:dyDescent="0.3">
      <c r="E156" s="4"/>
      <c r="M156" s="6"/>
      <c r="N156" s="8"/>
      <c r="O156" s="9"/>
      <c r="P156" s="10"/>
      <c r="Q156" s="2"/>
      <c r="R156" s="2"/>
    </row>
    <row r="157" spans="5:18" x14ac:dyDescent="0.3">
      <c r="E157" s="4"/>
      <c r="M157" s="6"/>
      <c r="N157" s="8"/>
      <c r="O157" s="9"/>
      <c r="P157" s="10"/>
      <c r="Q157" s="2"/>
      <c r="R157" s="2"/>
    </row>
    <row r="158" spans="5:18" x14ac:dyDescent="0.3">
      <c r="E158" s="4"/>
      <c r="M158" s="6"/>
      <c r="N158" s="8"/>
      <c r="O158" s="9"/>
      <c r="P158" s="10"/>
      <c r="Q158" s="2"/>
      <c r="R158" s="2"/>
    </row>
    <row r="159" spans="5:18" x14ac:dyDescent="0.3">
      <c r="E159" s="4"/>
      <c r="M159" s="6"/>
      <c r="N159" s="8"/>
      <c r="O159" s="9"/>
      <c r="P159" s="10"/>
      <c r="Q159" s="2"/>
      <c r="R159" s="2"/>
    </row>
    <row r="160" spans="5:18" x14ac:dyDescent="0.3">
      <c r="E160" s="4"/>
      <c r="M160" s="6"/>
      <c r="N160" s="8"/>
      <c r="O160" s="9"/>
      <c r="P160" s="10"/>
      <c r="Q160" s="2"/>
      <c r="R160" s="2"/>
    </row>
    <row r="161" spans="5:18" x14ac:dyDescent="0.3">
      <c r="E161" s="4"/>
      <c r="M161" s="6"/>
      <c r="N161" s="8"/>
      <c r="O161" s="9"/>
      <c r="P161" s="10"/>
      <c r="Q161" s="2"/>
      <c r="R161" s="2"/>
    </row>
    <row r="162" spans="5:18" x14ac:dyDescent="0.3">
      <c r="E162" s="4"/>
      <c r="M162" s="6"/>
      <c r="N162" s="8"/>
      <c r="O162" s="9"/>
      <c r="P162" s="10"/>
      <c r="Q162" s="2"/>
      <c r="R162" s="2"/>
    </row>
    <row r="163" spans="5:18" x14ac:dyDescent="0.3">
      <c r="E163" s="4"/>
      <c r="M163" s="6"/>
      <c r="N163" s="8"/>
      <c r="O163" s="9"/>
      <c r="P163" s="10"/>
      <c r="Q163" s="2"/>
      <c r="R163" s="2"/>
    </row>
    <row r="164" spans="5:18" x14ac:dyDescent="0.3">
      <c r="E164" s="4"/>
      <c r="M164" s="6"/>
      <c r="N164" s="8"/>
      <c r="O164" s="9"/>
      <c r="P164" s="10"/>
      <c r="Q164" s="2"/>
      <c r="R164" s="2"/>
    </row>
    <row r="165" spans="5:18" x14ac:dyDescent="0.3">
      <c r="E165" s="4"/>
      <c r="M165" s="6"/>
      <c r="N165" s="8"/>
      <c r="O165" s="9"/>
      <c r="P165" s="10"/>
      <c r="Q165" s="2"/>
      <c r="R165" s="2"/>
    </row>
    <row r="166" spans="5:18" x14ac:dyDescent="0.3">
      <c r="E166" s="4"/>
      <c r="M166" s="6"/>
      <c r="N166" s="8"/>
      <c r="O166" s="9"/>
      <c r="P166" s="10"/>
      <c r="Q166" s="2"/>
      <c r="R166" s="2"/>
    </row>
    <row r="167" spans="5:18" x14ac:dyDescent="0.3">
      <c r="E167" s="4"/>
      <c r="M167" s="6"/>
      <c r="N167" s="8"/>
      <c r="O167" s="9"/>
      <c r="P167" s="10"/>
      <c r="Q167" s="2"/>
      <c r="R167" s="2"/>
    </row>
    <row r="168" spans="5:18" x14ac:dyDescent="0.3">
      <c r="E168" s="4"/>
      <c r="M168" s="6"/>
      <c r="N168" s="8"/>
      <c r="O168" s="9"/>
      <c r="P168" s="10"/>
      <c r="Q168" s="2"/>
      <c r="R168" s="2"/>
    </row>
    <row r="169" spans="5:18" x14ac:dyDescent="0.3">
      <c r="E169" s="4"/>
      <c r="M169" s="6"/>
      <c r="N169" s="8"/>
      <c r="O169" s="9"/>
      <c r="P169" s="10"/>
      <c r="Q169" s="2"/>
      <c r="R169" s="2"/>
    </row>
    <row r="170" spans="5:18" x14ac:dyDescent="0.3">
      <c r="E170" s="4"/>
      <c r="M170" s="6"/>
      <c r="N170" s="8"/>
      <c r="O170" s="9"/>
      <c r="P170" s="10"/>
      <c r="Q170" s="2"/>
      <c r="R170" s="2"/>
    </row>
    <row r="171" spans="5:18" x14ac:dyDescent="0.3">
      <c r="E171" s="4"/>
      <c r="M171" s="6"/>
      <c r="N171" s="8"/>
      <c r="O171" s="9"/>
      <c r="P171" s="10"/>
      <c r="Q171" s="2"/>
      <c r="R171" s="2"/>
    </row>
    <row r="172" spans="5:18" x14ac:dyDescent="0.3">
      <c r="E172" s="4"/>
      <c r="M172" s="6"/>
      <c r="N172" s="8"/>
      <c r="O172" s="9"/>
      <c r="P172" s="10"/>
      <c r="Q172" s="2"/>
      <c r="R172" s="2"/>
    </row>
    <row r="173" spans="5:18" x14ac:dyDescent="0.3">
      <c r="E173" s="4"/>
      <c r="M173" s="6"/>
      <c r="N173" s="8"/>
      <c r="O173" s="9"/>
      <c r="P173" s="10"/>
      <c r="Q173" s="2"/>
      <c r="R173" s="2"/>
    </row>
    <row r="174" spans="5:18" x14ac:dyDescent="0.3">
      <c r="E174" s="4"/>
      <c r="M174" s="6"/>
      <c r="N174" s="8"/>
      <c r="O174" s="9"/>
      <c r="P174" s="10"/>
      <c r="Q174" s="2"/>
      <c r="R174" s="2"/>
    </row>
    <row r="175" spans="5:18" x14ac:dyDescent="0.3">
      <c r="E175" s="4"/>
      <c r="M175" s="6"/>
      <c r="N175" s="8"/>
      <c r="O175" s="9"/>
      <c r="P175" s="10"/>
      <c r="Q175" s="2"/>
      <c r="R175" s="2"/>
    </row>
    <row r="176" spans="5:18" x14ac:dyDescent="0.3">
      <c r="E176" s="4"/>
      <c r="M176" s="6"/>
      <c r="N176" s="8"/>
      <c r="O176" s="9"/>
      <c r="P176" s="10"/>
      <c r="Q176" s="2"/>
      <c r="R176" s="2"/>
    </row>
    <row r="177" spans="5:18" x14ac:dyDescent="0.3">
      <c r="E177" s="4"/>
      <c r="M177" s="6"/>
      <c r="N177" s="8"/>
      <c r="O177" s="9"/>
      <c r="P177" s="10"/>
      <c r="Q177" s="2"/>
      <c r="R177" s="2"/>
    </row>
    <row r="178" spans="5:18" x14ac:dyDescent="0.3">
      <c r="E178" s="4"/>
      <c r="M178" s="6"/>
      <c r="N178" s="8"/>
      <c r="O178" s="9"/>
      <c r="P178" s="10"/>
      <c r="Q178" s="2"/>
      <c r="R178" s="2"/>
    </row>
    <row r="179" spans="5:18" x14ac:dyDescent="0.3">
      <c r="E179" s="4"/>
      <c r="M179" s="6"/>
      <c r="N179" s="8"/>
      <c r="O179" s="9"/>
      <c r="P179" s="10"/>
      <c r="Q179" s="2"/>
      <c r="R179" s="2"/>
    </row>
    <row r="180" spans="5:18" x14ac:dyDescent="0.3">
      <c r="E180" s="4"/>
      <c r="M180" s="6"/>
      <c r="N180" s="8"/>
      <c r="O180" s="9"/>
      <c r="P180" s="10"/>
      <c r="Q180" s="2"/>
      <c r="R180" s="2"/>
    </row>
    <row r="181" spans="5:18" x14ac:dyDescent="0.3">
      <c r="E181" s="4"/>
      <c r="M181" s="6"/>
      <c r="N181" s="8"/>
      <c r="O181" s="9"/>
      <c r="P181" s="10"/>
      <c r="Q181" s="2"/>
      <c r="R181" s="2"/>
    </row>
    <row r="182" spans="5:18" x14ac:dyDescent="0.3">
      <c r="E182" s="4"/>
      <c r="M182" s="6"/>
      <c r="N182" s="8"/>
      <c r="O182" s="9"/>
      <c r="P182" s="10"/>
      <c r="Q182" s="2"/>
      <c r="R182" s="2"/>
    </row>
    <row r="183" spans="5:18" x14ac:dyDescent="0.3">
      <c r="E183" s="4"/>
      <c r="M183" s="6"/>
      <c r="N183" s="8"/>
      <c r="O183" s="9"/>
      <c r="P183" s="10"/>
      <c r="Q183" s="2"/>
      <c r="R183" s="2"/>
    </row>
    <row r="184" spans="5:18" x14ac:dyDescent="0.3">
      <c r="E184" s="4"/>
      <c r="M184" s="6"/>
      <c r="N184" s="8"/>
      <c r="O184" s="9"/>
      <c r="P184" s="10"/>
      <c r="Q184" s="2"/>
      <c r="R184" s="2"/>
    </row>
    <row r="185" spans="5:18" x14ac:dyDescent="0.3">
      <c r="E185" s="4"/>
      <c r="M185" s="6"/>
      <c r="N185" s="8"/>
      <c r="O185" s="9"/>
      <c r="P185" s="10"/>
      <c r="Q185" s="2"/>
      <c r="R185" s="2"/>
    </row>
    <row r="186" spans="5:18" x14ac:dyDescent="0.3">
      <c r="E186" s="4"/>
      <c r="M186" s="6"/>
      <c r="N186" s="8"/>
      <c r="O186" s="9"/>
      <c r="P186" s="10"/>
      <c r="Q186" s="2"/>
      <c r="R186" s="2"/>
    </row>
    <row r="187" spans="5:18" x14ac:dyDescent="0.3">
      <c r="E187" s="4"/>
      <c r="M187" s="6"/>
      <c r="N187" s="8"/>
      <c r="O187" s="9"/>
      <c r="P187" s="10"/>
      <c r="Q187" s="2"/>
      <c r="R187" s="2"/>
    </row>
    <row r="188" spans="5:18" x14ac:dyDescent="0.3">
      <c r="E188" s="4"/>
      <c r="M188" s="6"/>
      <c r="N188" s="8"/>
      <c r="O188" s="9"/>
      <c r="P188" s="10"/>
      <c r="Q188" s="2"/>
      <c r="R188" s="2"/>
    </row>
    <row r="189" spans="5:18" x14ac:dyDescent="0.3">
      <c r="E189" s="4"/>
      <c r="M189" s="6"/>
      <c r="N189" s="8"/>
      <c r="O189" s="9"/>
      <c r="P189" s="10"/>
      <c r="Q189" s="2"/>
      <c r="R189" s="2"/>
    </row>
    <row r="190" spans="5:18" x14ac:dyDescent="0.3">
      <c r="E190" s="4"/>
      <c r="M190" s="6"/>
      <c r="N190" s="8"/>
      <c r="O190" s="9"/>
      <c r="P190" s="10"/>
      <c r="Q190" s="2"/>
      <c r="R190" s="2"/>
    </row>
    <row r="191" spans="5:18" x14ac:dyDescent="0.3">
      <c r="E191" s="4"/>
      <c r="M191" s="6"/>
      <c r="N191" s="8"/>
      <c r="O191" s="9"/>
      <c r="P191" s="10"/>
      <c r="Q191" s="2"/>
      <c r="R191" s="2"/>
    </row>
    <row r="192" spans="5:18" x14ac:dyDescent="0.3">
      <c r="E192" s="4"/>
      <c r="M192" s="6"/>
      <c r="N192" s="8"/>
      <c r="O192" s="9"/>
      <c r="P192" s="10"/>
      <c r="Q192" s="2"/>
      <c r="R192" s="2"/>
    </row>
    <row r="193" spans="5:18" x14ac:dyDescent="0.3">
      <c r="E193" s="4"/>
      <c r="M193" s="6"/>
      <c r="N193" s="8"/>
      <c r="O193" s="9"/>
      <c r="P193" s="10"/>
      <c r="Q193" s="2"/>
      <c r="R193" s="2"/>
    </row>
    <row r="194" spans="5:18" x14ac:dyDescent="0.3">
      <c r="E194" s="4"/>
      <c r="M194" s="6"/>
      <c r="N194" s="8"/>
      <c r="O194" s="9"/>
      <c r="P194" s="10"/>
      <c r="Q194" s="2"/>
      <c r="R194" s="2"/>
    </row>
    <row r="195" spans="5:18" x14ac:dyDescent="0.3">
      <c r="E195" s="4"/>
      <c r="M195" s="6"/>
      <c r="N195" s="8"/>
      <c r="O195" s="9"/>
      <c r="P195" s="10"/>
      <c r="Q195" s="2"/>
      <c r="R195" s="2"/>
    </row>
    <row r="196" spans="5:18" x14ac:dyDescent="0.3">
      <c r="E196" s="4"/>
      <c r="M196" s="6"/>
      <c r="N196" s="8"/>
      <c r="O196" s="9"/>
      <c r="P196" s="10"/>
      <c r="Q196" s="2"/>
      <c r="R196" s="2"/>
    </row>
    <row r="197" spans="5:18" x14ac:dyDescent="0.3">
      <c r="E197" s="4"/>
      <c r="M197" s="6"/>
      <c r="N197" s="8"/>
      <c r="O197" s="9"/>
      <c r="P197" s="10"/>
      <c r="Q197" s="2"/>
      <c r="R197" s="2"/>
    </row>
    <row r="198" spans="5:18" x14ac:dyDescent="0.3">
      <c r="E198" s="4"/>
      <c r="M198" s="6"/>
      <c r="N198" s="8"/>
      <c r="O198" s="9"/>
      <c r="P198" s="10"/>
      <c r="Q198" s="2"/>
      <c r="R198" s="2"/>
    </row>
    <row r="199" spans="5:18" x14ac:dyDescent="0.3">
      <c r="E199" s="4"/>
      <c r="M199" s="6"/>
      <c r="N199" s="8"/>
      <c r="O199" s="9"/>
      <c r="P199" s="10"/>
      <c r="Q199" s="2"/>
      <c r="R199" s="2"/>
    </row>
    <row r="200" spans="5:18" x14ac:dyDescent="0.3">
      <c r="E200" s="4"/>
      <c r="M200" s="6"/>
      <c r="N200" s="8"/>
      <c r="O200" s="9"/>
      <c r="P200" s="10"/>
      <c r="Q200" s="2"/>
      <c r="R200" s="2"/>
    </row>
    <row r="201" spans="5:18" x14ac:dyDescent="0.3">
      <c r="E201" s="4"/>
      <c r="M201" s="6"/>
      <c r="N201" s="8"/>
      <c r="O201" s="9"/>
      <c r="P201" s="10"/>
      <c r="Q201" s="2"/>
      <c r="R201" s="2"/>
    </row>
    <row r="202" spans="5:18" x14ac:dyDescent="0.3">
      <c r="E202" s="4"/>
      <c r="M202" s="6"/>
      <c r="N202" s="8"/>
      <c r="O202" s="9"/>
      <c r="P202" s="10"/>
      <c r="Q202" s="2"/>
      <c r="R202" s="2"/>
    </row>
    <row r="203" spans="5:18" x14ac:dyDescent="0.3">
      <c r="E203" s="4"/>
      <c r="M203" s="6"/>
      <c r="N203" s="8"/>
      <c r="O203" s="9"/>
      <c r="P203" s="10"/>
      <c r="Q203" s="2"/>
      <c r="R203" s="2"/>
    </row>
    <row r="204" spans="5:18" x14ac:dyDescent="0.3">
      <c r="E204" s="4"/>
      <c r="M204" s="6"/>
      <c r="N204" s="8"/>
      <c r="O204" s="9"/>
      <c r="P204" s="10"/>
      <c r="Q204" s="2"/>
      <c r="R204" s="2"/>
    </row>
    <row r="205" spans="5:18" x14ac:dyDescent="0.3">
      <c r="E205" s="4"/>
      <c r="M205" s="6"/>
      <c r="N205" s="8"/>
      <c r="O205" s="9"/>
      <c r="P205" s="10"/>
      <c r="Q205" s="2"/>
      <c r="R205" s="2"/>
    </row>
    <row r="206" spans="5:18" x14ac:dyDescent="0.3">
      <c r="E206" s="4"/>
      <c r="M206" s="6"/>
      <c r="N206" s="8"/>
      <c r="O206" s="9"/>
      <c r="P206" s="10"/>
      <c r="Q206" s="2"/>
      <c r="R206" s="2"/>
    </row>
    <row r="207" spans="5:18" x14ac:dyDescent="0.3">
      <c r="E207" s="4"/>
      <c r="M207" s="6"/>
      <c r="N207" s="8"/>
      <c r="O207" s="9"/>
      <c r="P207" s="10"/>
      <c r="Q207" s="2"/>
      <c r="R207" s="2"/>
    </row>
    <row r="208" spans="5:18" x14ac:dyDescent="0.3">
      <c r="E208" s="4"/>
      <c r="M208" s="6"/>
      <c r="N208" s="8"/>
      <c r="O208" s="9"/>
      <c r="P208" s="10"/>
      <c r="Q208" s="2"/>
      <c r="R208" s="2"/>
    </row>
    <row r="209" spans="5:18" x14ac:dyDescent="0.3">
      <c r="E209" s="4"/>
      <c r="M209" s="6"/>
      <c r="N209" s="8"/>
      <c r="O209" s="9"/>
      <c r="P209" s="10"/>
      <c r="Q209" s="2"/>
      <c r="R209" s="2"/>
    </row>
    <row r="210" spans="5:18" x14ac:dyDescent="0.3">
      <c r="E210" s="4"/>
      <c r="M210" s="6"/>
      <c r="N210" s="8"/>
      <c r="O210" s="9"/>
      <c r="P210" s="10"/>
      <c r="Q210" s="2"/>
      <c r="R210" s="2"/>
    </row>
    <row r="211" spans="5:18" x14ac:dyDescent="0.3">
      <c r="E211" s="4"/>
      <c r="M211" s="6"/>
      <c r="N211" s="8"/>
      <c r="O211" s="9"/>
      <c r="P211" s="10"/>
      <c r="Q211" s="2"/>
      <c r="R211" s="2"/>
    </row>
    <row r="212" spans="5:18" x14ac:dyDescent="0.3">
      <c r="E212" s="4"/>
      <c r="M212" s="6"/>
      <c r="N212" s="8"/>
      <c r="O212" s="9"/>
      <c r="P212" s="10"/>
      <c r="Q212" s="2"/>
      <c r="R212" s="2"/>
    </row>
    <row r="213" spans="5:18" x14ac:dyDescent="0.3">
      <c r="E213" s="4"/>
      <c r="M213" s="6"/>
      <c r="N213" s="8"/>
      <c r="O213" s="9"/>
      <c r="P213" s="10"/>
      <c r="Q213" s="2"/>
      <c r="R213" s="2"/>
    </row>
    <row r="214" spans="5:18" x14ac:dyDescent="0.3">
      <c r="E214" s="4"/>
      <c r="M214" s="6"/>
      <c r="N214" s="8"/>
      <c r="O214" s="9"/>
      <c r="P214" s="10"/>
      <c r="Q214" s="2"/>
      <c r="R214" s="2"/>
    </row>
    <row r="215" spans="5:18" x14ac:dyDescent="0.3">
      <c r="E215" s="4"/>
      <c r="M215" s="6"/>
      <c r="N215" s="8"/>
      <c r="O215" s="9"/>
      <c r="P215" s="10"/>
      <c r="Q215" s="2"/>
      <c r="R215" s="2"/>
    </row>
    <row r="216" spans="5:18" x14ac:dyDescent="0.3">
      <c r="E216" s="4"/>
      <c r="M216" s="6"/>
      <c r="N216" s="8"/>
      <c r="O216" s="9"/>
      <c r="P216" s="10"/>
      <c r="Q216" s="2"/>
      <c r="R216" s="2"/>
    </row>
    <row r="217" spans="5:18" x14ac:dyDescent="0.3">
      <c r="E217" s="4"/>
      <c r="M217" s="6"/>
      <c r="N217" s="8"/>
      <c r="O217" s="9"/>
      <c r="P217" s="10"/>
      <c r="Q217" s="2"/>
      <c r="R217" s="2"/>
    </row>
    <row r="218" spans="5:18" x14ac:dyDescent="0.3">
      <c r="E218" s="4"/>
      <c r="M218" s="6"/>
      <c r="N218" s="8"/>
      <c r="O218" s="9"/>
      <c r="P218" s="10"/>
      <c r="Q218" s="2"/>
      <c r="R218" s="2"/>
    </row>
    <row r="219" spans="5:18" x14ac:dyDescent="0.3">
      <c r="E219" s="4"/>
      <c r="M219" s="6"/>
      <c r="N219" s="8"/>
      <c r="O219" s="9"/>
      <c r="P219" s="10"/>
      <c r="Q219" s="2"/>
      <c r="R219" s="2"/>
    </row>
    <row r="220" spans="5:18" x14ac:dyDescent="0.3">
      <c r="E220" s="4"/>
      <c r="M220" s="6"/>
      <c r="N220" s="8"/>
      <c r="O220" s="9"/>
      <c r="P220" s="10"/>
      <c r="Q220" s="2"/>
      <c r="R220" s="2"/>
    </row>
    <row r="221" spans="5:18" x14ac:dyDescent="0.3">
      <c r="E221" s="4"/>
      <c r="M221" s="6"/>
      <c r="N221" s="8"/>
      <c r="O221" s="9"/>
      <c r="P221" s="10"/>
      <c r="Q221" s="2"/>
      <c r="R221" s="2"/>
    </row>
    <row r="222" spans="5:18" x14ac:dyDescent="0.3">
      <c r="E222" s="4"/>
      <c r="M222" s="6"/>
      <c r="N222" s="8"/>
      <c r="O222" s="9"/>
      <c r="P222" s="10"/>
      <c r="Q222" s="2"/>
      <c r="R222" s="2"/>
    </row>
    <row r="223" spans="5:18" x14ac:dyDescent="0.3">
      <c r="E223" s="4"/>
      <c r="M223" s="6"/>
      <c r="N223" s="8"/>
      <c r="O223" s="9"/>
      <c r="P223" s="10"/>
      <c r="Q223" s="2"/>
      <c r="R223" s="2"/>
    </row>
    <row r="224" spans="5:18" x14ac:dyDescent="0.3">
      <c r="E224" s="4"/>
      <c r="M224" s="6"/>
      <c r="N224" s="8"/>
      <c r="O224" s="9"/>
      <c r="P224" s="10"/>
      <c r="Q224" s="2"/>
      <c r="R224" s="2"/>
    </row>
    <row r="225" spans="5:18" x14ac:dyDescent="0.3">
      <c r="E225" s="4"/>
      <c r="M225" s="6"/>
      <c r="N225" s="8"/>
      <c r="O225" s="9"/>
      <c r="P225" s="10"/>
      <c r="Q225" s="2"/>
      <c r="R225" s="2"/>
    </row>
    <row r="226" spans="5:18" x14ac:dyDescent="0.3">
      <c r="E226" s="4"/>
      <c r="M226" s="6"/>
      <c r="N226" s="8"/>
      <c r="O226" s="9"/>
      <c r="P226" s="10"/>
      <c r="Q226" s="2"/>
      <c r="R226" s="2"/>
    </row>
    <row r="227" spans="5:18" x14ac:dyDescent="0.3">
      <c r="E227" s="4"/>
      <c r="M227" s="6"/>
      <c r="N227" s="8"/>
      <c r="O227" s="9"/>
      <c r="P227" s="10"/>
      <c r="Q227" s="2"/>
      <c r="R227" s="2"/>
    </row>
    <row r="228" spans="5:18" x14ac:dyDescent="0.3">
      <c r="E228" s="4"/>
      <c r="M228" s="6"/>
      <c r="N228" s="8"/>
      <c r="O228" s="9"/>
      <c r="P228" s="10"/>
      <c r="Q228" s="2"/>
      <c r="R228" s="2"/>
    </row>
    <row r="229" spans="5:18" x14ac:dyDescent="0.3">
      <c r="E229" s="4"/>
      <c r="M229" s="6"/>
      <c r="N229" s="8"/>
      <c r="O229" s="9"/>
      <c r="P229" s="10"/>
      <c r="Q229" s="2"/>
      <c r="R229" s="2"/>
    </row>
    <row r="230" spans="5:18" x14ac:dyDescent="0.3">
      <c r="E230" s="4"/>
      <c r="M230" s="6"/>
      <c r="N230" s="8"/>
      <c r="O230" s="9"/>
      <c r="P230" s="10"/>
      <c r="Q230" s="2"/>
      <c r="R230" s="2"/>
    </row>
    <row r="231" spans="5:18" x14ac:dyDescent="0.3">
      <c r="E231" s="4"/>
      <c r="M231" s="6"/>
      <c r="N231" s="8"/>
      <c r="O231" s="9"/>
      <c r="P231" s="10"/>
      <c r="Q231" s="2"/>
      <c r="R231" s="2"/>
    </row>
    <row r="232" spans="5:18" x14ac:dyDescent="0.3">
      <c r="E232" s="4"/>
      <c r="M232" s="6"/>
      <c r="N232" s="8"/>
      <c r="O232" s="9"/>
      <c r="P232" s="10"/>
      <c r="Q232" s="2"/>
      <c r="R232" s="2"/>
    </row>
    <row r="233" spans="5:18" x14ac:dyDescent="0.3">
      <c r="E233" s="4"/>
      <c r="M233" s="6"/>
      <c r="N233" s="8"/>
      <c r="O233" s="9"/>
      <c r="P233" s="10"/>
      <c r="Q233" s="2"/>
      <c r="R233" s="2"/>
    </row>
    <row r="234" spans="5:18" x14ac:dyDescent="0.3">
      <c r="E234" s="4"/>
      <c r="M234" s="6"/>
      <c r="N234" s="8"/>
      <c r="O234" s="9"/>
      <c r="P234" s="10"/>
      <c r="Q234" s="2"/>
      <c r="R234" s="2"/>
    </row>
    <row r="235" spans="5:18" x14ac:dyDescent="0.3">
      <c r="E235" s="4"/>
      <c r="M235" s="6"/>
      <c r="N235" s="8"/>
      <c r="O235" s="9"/>
      <c r="P235" s="10"/>
      <c r="Q235" s="2"/>
      <c r="R235" s="2"/>
    </row>
    <row r="236" spans="5:18" x14ac:dyDescent="0.3">
      <c r="E236" s="4"/>
      <c r="M236" s="6"/>
      <c r="N236" s="8"/>
      <c r="O236" s="9"/>
      <c r="P236" s="10"/>
      <c r="Q236" s="2"/>
      <c r="R236" s="2"/>
    </row>
    <row r="237" spans="5:18" x14ac:dyDescent="0.3">
      <c r="E237" s="4"/>
      <c r="M237" s="6"/>
      <c r="N237" s="8"/>
      <c r="O237" s="9"/>
      <c r="P237" s="10"/>
      <c r="Q237" s="2"/>
      <c r="R237" s="2"/>
    </row>
    <row r="238" spans="5:18" x14ac:dyDescent="0.3">
      <c r="E238" s="4"/>
      <c r="M238" s="6"/>
      <c r="N238" s="8"/>
      <c r="O238" s="9"/>
      <c r="P238" s="10"/>
      <c r="Q238" s="2"/>
      <c r="R238" s="2"/>
    </row>
    <row r="239" spans="5:18" x14ac:dyDescent="0.3">
      <c r="E239" s="4"/>
      <c r="M239" s="6"/>
      <c r="N239" s="8"/>
      <c r="O239" s="9"/>
      <c r="P239" s="10"/>
      <c r="Q239" s="2"/>
      <c r="R239" s="2"/>
    </row>
    <row r="240" spans="5:18" x14ac:dyDescent="0.3">
      <c r="E240" s="4"/>
      <c r="M240" s="6"/>
      <c r="N240" s="8"/>
      <c r="O240" s="9"/>
      <c r="P240" s="10"/>
      <c r="Q240" s="2"/>
      <c r="R240" s="2"/>
    </row>
    <row r="241" spans="5:18" x14ac:dyDescent="0.3">
      <c r="E241" s="4"/>
      <c r="M241" s="6"/>
      <c r="N241" s="8"/>
      <c r="O241" s="9"/>
      <c r="P241" s="10"/>
      <c r="Q241" s="2"/>
      <c r="R241" s="2"/>
    </row>
    <row r="242" spans="5:18" x14ac:dyDescent="0.3">
      <c r="E242" s="4"/>
      <c r="M242" s="6"/>
      <c r="N242" s="8"/>
      <c r="O242" s="9"/>
      <c r="P242" s="10"/>
      <c r="Q242" s="2"/>
      <c r="R242" s="2"/>
    </row>
    <row r="243" spans="5:18" x14ac:dyDescent="0.3">
      <c r="E243" s="4"/>
      <c r="M243" s="6"/>
      <c r="N243" s="8"/>
      <c r="O243" s="9"/>
      <c r="P243" s="10"/>
      <c r="Q243" s="2"/>
      <c r="R243" s="2"/>
    </row>
    <row r="244" spans="5:18" x14ac:dyDescent="0.3">
      <c r="E244" s="4"/>
      <c r="M244" s="6"/>
      <c r="N244" s="8"/>
      <c r="O244" s="9"/>
      <c r="P244" s="10"/>
      <c r="Q244" s="2"/>
      <c r="R244" s="2"/>
    </row>
    <row r="245" spans="5:18" x14ac:dyDescent="0.3">
      <c r="E245" s="4"/>
      <c r="M245" s="6"/>
      <c r="N245" s="8"/>
      <c r="O245" s="9"/>
      <c r="P245" s="10"/>
      <c r="Q245" s="2"/>
      <c r="R245" s="2"/>
    </row>
    <row r="246" spans="5:18" x14ac:dyDescent="0.3">
      <c r="E246" s="4"/>
      <c r="M246" s="6"/>
      <c r="N246" s="8"/>
      <c r="O246" s="9"/>
      <c r="P246" s="10"/>
      <c r="Q246" s="2"/>
      <c r="R246" s="2"/>
    </row>
    <row r="247" spans="5:18" x14ac:dyDescent="0.3">
      <c r="E247" s="4"/>
      <c r="M247" s="6"/>
      <c r="N247" s="8"/>
      <c r="O247" s="9"/>
      <c r="P247" s="10"/>
      <c r="Q247" s="2"/>
      <c r="R247" s="2"/>
    </row>
    <row r="248" spans="5:18" x14ac:dyDescent="0.3">
      <c r="E248" s="4"/>
      <c r="M248" s="6"/>
      <c r="N248" s="8"/>
      <c r="O248" s="9"/>
      <c r="P248" s="10"/>
      <c r="Q248" s="2"/>
      <c r="R248" s="2"/>
    </row>
    <row r="249" spans="5:18" x14ac:dyDescent="0.3">
      <c r="E249" s="4"/>
      <c r="M249" s="6"/>
      <c r="N249" s="8"/>
      <c r="O249" s="9"/>
      <c r="P249" s="10"/>
      <c r="Q249" s="2"/>
      <c r="R249" s="2"/>
    </row>
    <row r="250" spans="5:18" x14ac:dyDescent="0.3">
      <c r="E250" s="4"/>
      <c r="M250" s="6"/>
      <c r="N250" s="8"/>
      <c r="O250" s="9"/>
      <c r="P250" s="10"/>
      <c r="Q250" s="2"/>
      <c r="R250" s="2"/>
    </row>
    <row r="251" spans="5:18" x14ac:dyDescent="0.3">
      <c r="E251" s="4"/>
      <c r="M251" s="6"/>
      <c r="N251" s="8"/>
      <c r="O251" s="9"/>
      <c r="P251" s="10"/>
      <c r="Q251" s="2"/>
      <c r="R251" s="2"/>
    </row>
    <row r="252" spans="5:18" x14ac:dyDescent="0.3">
      <c r="E252" s="4"/>
      <c r="M252" s="6"/>
      <c r="N252" s="8"/>
      <c r="O252" s="9"/>
      <c r="P252" s="10"/>
      <c r="Q252" s="2"/>
      <c r="R252" s="2"/>
    </row>
    <row r="253" spans="5:18" x14ac:dyDescent="0.3">
      <c r="E253" s="4"/>
      <c r="M253" s="6"/>
      <c r="N253" s="8"/>
      <c r="O253" s="9"/>
      <c r="P253" s="10"/>
      <c r="Q253" s="2"/>
      <c r="R253" s="2"/>
    </row>
    <row r="254" spans="5:18" x14ac:dyDescent="0.3">
      <c r="E254" s="4"/>
      <c r="M254" s="6"/>
      <c r="N254" s="8"/>
      <c r="O254" s="9"/>
      <c r="P254" s="10"/>
      <c r="Q254" s="2"/>
      <c r="R254" s="2"/>
    </row>
    <row r="255" spans="5:18" x14ac:dyDescent="0.3">
      <c r="E255" s="4"/>
      <c r="M255" s="6"/>
      <c r="N255" s="8"/>
      <c r="O255" s="9"/>
      <c r="P255" s="10"/>
      <c r="Q255" s="2"/>
      <c r="R255" s="2"/>
    </row>
    <row r="256" spans="5:18" x14ac:dyDescent="0.3">
      <c r="E256" s="4"/>
      <c r="M256" s="6"/>
      <c r="N256" s="8"/>
      <c r="O256" s="9"/>
      <c r="P256" s="10"/>
      <c r="Q256" s="2"/>
      <c r="R256" s="2"/>
    </row>
    <row r="257" spans="5:18" x14ac:dyDescent="0.3">
      <c r="E257" s="4"/>
      <c r="M257" s="6"/>
      <c r="N257" s="8"/>
      <c r="O257" s="9"/>
      <c r="P257" s="10"/>
      <c r="Q257" s="2"/>
      <c r="R257" s="2"/>
    </row>
    <row r="258" spans="5:18" x14ac:dyDescent="0.3">
      <c r="E258" s="4"/>
      <c r="M258" s="6"/>
      <c r="N258" s="8"/>
      <c r="O258" s="9"/>
      <c r="P258" s="10"/>
      <c r="Q258" s="2"/>
      <c r="R258" s="2"/>
    </row>
    <row r="259" spans="5:18" x14ac:dyDescent="0.3">
      <c r="E259" s="4"/>
      <c r="M259" s="6"/>
      <c r="N259" s="8"/>
      <c r="O259" s="9"/>
      <c r="P259" s="10"/>
      <c r="Q259" s="2"/>
      <c r="R259" s="2"/>
    </row>
    <row r="260" spans="5:18" x14ac:dyDescent="0.3">
      <c r="E260" s="4"/>
      <c r="M260" s="6"/>
      <c r="N260" s="8"/>
      <c r="O260" s="9"/>
      <c r="P260" s="10"/>
      <c r="Q260" s="2"/>
      <c r="R260" s="2"/>
    </row>
    <row r="261" spans="5:18" x14ac:dyDescent="0.3">
      <c r="E261" s="4"/>
      <c r="M261" s="6"/>
      <c r="N261" s="8"/>
      <c r="O261" s="9"/>
      <c r="P261" s="10"/>
      <c r="Q261" s="2"/>
      <c r="R261" s="2"/>
    </row>
    <row r="262" spans="5:18" x14ac:dyDescent="0.3">
      <c r="E262" s="4"/>
      <c r="M262" s="6"/>
      <c r="N262" s="8"/>
      <c r="O262" s="9"/>
      <c r="P262" s="10"/>
      <c r="Q262" s="2"/>
      <c r="R262" s="2"/>
    </row>
    <row r="263" spans="5:18" x14ac:dyDescent="0.3">
      <c r="E263" s="4"/>
      <c r="M263" s="6"/>
      <c r="N263" s="8"/>
      <c r="O263" s="9"/>
      <c r="P263" s="10"/>
      <c r="Q263" s="2"/>
      <c r="R263" s="2"/>
    </row>
    <row r="264" spans="5:18" x14ac:dyDescent="0.3">
      <c r="E264" s="4"/>
      <c r="M264" s="6"/>
      <c r="N264" s="8"/>
      <c r="O264" s="9"/>
      <c r="P264" s="10"/>
      <c r="Q264" s="2"/>
      <c r="R264" s="2"/>
    </row>
    <row r="265" spans="5:18" x14ac:dyDescent="0.3">
      <c r="E265" s="4"/>
      <c r="M265" s="6"/>
      <c r="N265" s="8"/>
      <c r="O265" s="9"/>
      <c r="P265" s="10"/>
      <c r="Q265" s="2"/>
      <c r="R265" s="2"/>
    </row>
    <row r="266" spans="5:18" x14ac:dyDescent="0.3">
      <c r="E266" s="4"/>
      <c r="M266" s="6"/>
      <c r="N266" s="8"/>
      <c r="O266" s="9"/>
      <c r="P266" s="10"/>
      <c r="Q266" s="2"/>
      <c r="R266" s="2"/>
    </row>
    <row r="267" spans="5:18" x14ac:dyDescent="0.3">
      <c r="E267" s="4"/>
      <c r="M267" s="6"/>
      <c r="N267" s="8"/>
      <c r="O267" s="9"/>
      <c r="P267" s="10"/>
      <c r="Q267" s="2"/>
      <c r="R267" s="2"/>
    </row>
    <row r="268" spans="5:18" x14ac:dyDescent="0.3">
      <c r="E268" s="4"/>
      <c r="M268" s="6"/>
      <c r="N268" s="8"/>
      <c r="O268" s="9"/>
      <c r="P268" s="10"/>
      <c r="Q268" s="2"/>
      <c r="R268" s="2"/>
    </row>
    <row r="269" spans="5:18" x14ac:dyDescent="0.3">
      <c r="E269" s="4"/>
      <c r="M269" s="6"/>
      <c r="N269" s="8"/>
      <c r="O269" s="9"/>
      <c r="P269" s="10"/>
      <c r="Q269" s="2"/>
      <c r="R269" s="2"/>
    </row>
    <row r="270" spans="5:18" x14ac:dyDescent="0.3">
      <c r="E270" s="4"/>
      <c r="M270" s="6"/>
      <c r="N270" s="8"/>
      <c r="O270" s="9"/>
      <c r="P270" s="10"/>
      <c r="Q270" s="2"/>
      <c r="R270" s="2"/>
    </row>
    <row r="271" spans="5:18" x14ac:dyDescent="0.3">
      <c r="E271" s="4"/>
      <c r="M271" s="6"/>
      <c r="N271" s="8"/>
      <c r="O271" s="9"/>
      <c r="P271" s="10"/>
      <c r="Q271" s="2"/>
      <c r="R271" s="2"/>
    </row>
    <row r="272" spans="5:18" x14ac:dyDescent="0.3">
      <c r="E272" s="4"/>
      <c r="M272" s="6"/>
      <c r="N272" s="8"/>
      <c r="O272" s="9"/>
      <c r="P272" s="10"/>
      <c r="Q272" s="2"/>
      <c r="R272" s="2"/>
    </row>
    <row r="273" spans="5:18" x14ac:dyDescent="0.3">
      <c r="E273" s="4"/>
      <c r="M273" s="6"/>
      <c r="N273" s="8"/>
      <c r="O273" s="9"/>
      <c r="P273" s="10"/>
      <c r="Q273" s="2"/>
      <c r="R273" s="2"/>
    </row>
    <row r="274" spans="5:18" x14ac:dyDescent="0.3">
      <c r="E274" s="4"/>
      <c r="M274" s="6"/>
      <c r="N274" s="8"/>
      <c r="O274" s="9"/>
      <c r="P274" s="10"/>
      <c r="Q274" s="2"/>
      <c r="R274" s="2"/>
    </row>
    <row r="275" spans="5:18" x14ac:dyDescent="0.3">
      <c r="E275" s="4"/>
      <c r="M275" s="6"/>
      <c r="N275" s="8"/>
      <c r="O275" s="9"/>
      <c r="P275" s="10"/>
      <c r="Q275" s="2"/>
      <c r="R275" s="2"/>
    </row>
    <row r="276" spans="5:18" x14ac:dyDescent="0.3">
      <c r="E276" s="4"/>
      <c r="M276" s="6"/>
      <c r="N276" s="8"/>
      <c r="O276" s="9"/>
      <c r="P276" s="10"/>
      <c r="Q276" s="2"/>
      <c r="R276" s="2"/>
    </row>
    <row r="277" spans="5:18" x14ac:dyDescent="0.3">
      <c r="E277" s="4"/>
      <c r="M277" s="6"/>
      <c r="N277" s="8"/>
      <c r="O277" s="9"/>
      <c r="P277" s="10"/>
      <c r="Q277" s="2"/>
      <c r="R277" s="2"/>
    </row>
    <row r="278" spans="5:18" x14ac:dyDescent="0.3">
      <c r="E278" s="4"/>
      <c r="M278" s="6"/>
      <c r="N278" s="8"/>
      <c r="O278" s="9"/>
      <c r="P278" s="10"/>
      <c r="Q278" s="2"/>
      <c r="R278" s="2"/>
    </row>
    <row r="279" spans="5:18" x14ac:dyDescent="0.3">
      <c r="E279" s="4"/>
      <c r="M279" s="6"/>
      <c r="N279" s="8"/>
      <c r="O279" s="9"/>
      <c r="P279" s="10"/>
      <c r="Q279" s="2"/>
      <c r="R279" s="2"/>
    </row>
    <row r="280" spans="5:18" x14ac:dyDescent="0.3">
      <c r="E280" s="4"/>
      <c r="M280" s="6"/>
      <c r="N280" s="8"/>
      <c r="O280" s="9"/>
      <c r="P280" s="10"/>
      <c r="Q280" s="2"/>
      <c r="R280" s="2"/>
    </row>
    <row r="281" spans="5:18" x14ac:dyDescent="0.3">
      <c r="E281" s="4"/>
      <c r="M281" s="6"/>
      <c r="N281" s="8"/>
      <c r="O281" s="9"/>
      <c r="P281" s="10"/>
      <c r="Q281" s="2"/>
      <c r="R281" s="2"/>
    </row>
    <row r="282" spans="5:18" x14ac:dyDescent="0.3">
      <c r="E282" s="4"/>
      <c r="M282" s="6"/>
      <c r="N282" s="8"/>
      <c r="O282" s="9"/>
      <c r="P282" s="10"/>
      <c r="Q282" s="2"/>
      <c r="R282" s="2"/>
    </row>
    <row r="283" spans="5:18" x14ac:dyDescent="0.3">
      <c r="E283" s="4"/>
      <c r="M283" s="6"/>
      <c r="N283" s="8"/>
      <c r="O283" s="9"/>
      <c r="P283" s="10"/>
      <c r="Q283" s="2"/>
      <c r="R283" s="2"/>
    </row>
    <row r="284" spans="5:18" x14ac:dyDescent="0.3">
      <c r="E284" s="4"/>
      <c r="M284" s="6"/>
      <c r="N284" s="8"/>
      <c r="O284" s="9"/>
      <c r="P284" s="10"/>
      <c r="Q284" s="2"/>
      <c r="R284" s="2"/>
    </row>
    <row r="285" spans="5:18" x14ac:dyDescent="0.3">
      <c r="E285" s="4"/>
      <c r="M285" s="6"/>
      <c r="N285" s="8"/>
      <c r="O285" s="9"/>
      <c r="P285" s="10"/>
      <c r="Q285" s="2"/>
      <c r="R285" s="2"/>
    </row>
    <row r="286" spans="5:18" x14ac:dyDescent="0.3">
      <c r="E286" s="4"/>
      <c r="M286" s="6"/>
      <c r="N286" s="8"/>
      <c r="O286" s="9"/>
      <c r="P286" s="10"/>
      <c r="Q286" s="2"/>
      <c r="R286" s="2"/>
    </row>
    <row r="287" spans="5:18" x14ac:dyDescent="0.3">
      <c r="E287" s="4"/>
      <c r="M287" s="6"/>
      <c r="N287" s="8"/>
      <c r="O287" s="9"/>
      <c r="P287" s="10"/>
      <c r="Q287" s="2"/>
      <c r="R287" s="2"/>
    </row>
    <row r="288" spans="5:18" x14ac:dyDescent="0.3">
      <c r="E288" s="4"/>
      <c r="M288" s="6"/>
      <c r="N288" s="8"/>
      <c r="O288" s="9"/>
      <c r="P288" s="10"/>
      <c r="Q288" s="2"/>
      <c r="R288" s="2"/>
    </row>
    <row r="289" spans="5:18" x14ac:dyDescent="0.3">
      <c r="E289" s="4"/>
      <c r="M289" s="6"/>
      <c r="N289" s="8"/>
      <c r="O289" s="9"/>
      <c r="P289" s="10"/>
      <c r="Q289" s="2"/>
      <c r="R289" s="2"/>
    </row>
    <row r="290" spans="5:18" x14ac:dyDescent="0.3">
      <c r="E290" s="4"/>
      <c r="M290" s="6"/>
      <c r="N290" s="8"/>
      <c r="O290" s="9"/>
      <c r="P290" s="10"/>
      <c r="Q290" s="2"/>
      <c r="R290" s="2"/>
    </row>
    <row r="291" spans="5:18" x14ac:dyDescent="0.3">
      <c r="E291" s="4"/>
      <c r="M291" s="6"/>
      <c r="N291" s="8"/>
      <c r="O291" s="9"/>
      <c r="P291" s="10"/>
      <c r="Q291" s="2"/>
      <c r="R291" s="2"/>
    </row>
    <row r="292" spans="5:18" x14ac:dyDescent="0.3">
      <c r="E292" s="4"/>
      <c r="M292" s="6"/>
      <c r="N292" s="8"/>
      <c r="O292" s="9"/>
      <c r="P292" s="10"/>
      <c r="Q292" s="2"/>
      <c r="R292" s="2"/>
    </row>
    <row r="293" spans="5:18" x14ac:dyDescent="0.3">
      <c r="E293" s="4"/>
      <c r="M293" s="6"/>
      <c r="N293" s="8"/>
      <c r="O293" s="9"/>
      <c r="P293" s="10"/>
      <c r="Q293" s="2"/>
      <c r="R293" s="2"/>
    </row>
    <row r="294" spans="5:18" x14ac:dyDescent="0.3">
      <c r="E294" s="4"/>
      <c r="M294" s="6"/>
      <c r="N294" s="8"/>
      <c r="O294" s="9"/>
      <c r="P294" s="10"/>
      <c r="Q294" s="2"/>
      <c r="R294" s="2"/>
    </row>
    <row r="295" spans="5:18" x14ac:dyDescent="0.3">
      <c r="E295" s="4"/>
      <c r="M295" s="6"/>
      <c r="N295" s="8"/>
      <c r="O295" s="9"/>
      <c r="P295" s="10"/>
      <c r="Q295" s="2"/>
      <c r="R295" s="2"/>
    </row>
    <row r="296" spans="5:18" x14ac:dyDescent="0.3">
      <c r="E296" s="4"/>
      <c r="M296" s="6"/>
      <c r="N296" s="8"/>
      <c r="O296" s="9"/>
      <c r="P296" s="10"/>
      <c r="Q296" s="2"/>
      <c r="R296" s="2"/>
    </row>
    <row r="297" spans="5:18" x14ac:dyDescent="0.3">
      <c r="E297" s="4"/>
      <c r="M297" s="6"/>
      <c r="N297" s="8"/>
      <c r="O297" s="9"/>
      <c r="P297" s="10"/>
      <c r="Q297" s="2"/>
      <c r="R297" s="2"/>
    </row>
    <row r="298" spans="5:18" x14ac:dyDescent="0.3">
      <c r="E298" s="4"/>
      <c r="M298" s="6"/>
      <c r="N298" s="8"/>
      <c r="O298" s="9"/>
      <c r="P298" s="10"/>
      <c r="Q298" s="2"/>
      <c r="R298" s="2"/>
    </row>
    <row r="299" spans="5:18" x14ac:dyDescent="0.3">
      <c r="E299" s="4"/>
      <c r="M299" s="6"/>
      <c r="N299" s="8"/>
      <c r="O299" s="9"/>
      <c r="P299" s="10"/>
      <c r="Q299" s="2"/>
      <c r="R299" s="2"/>
    </row>
    <row r="300" spans="5:18" x14ac:dyDescent="0.3">
      <c r="E300" s="4"/>
      <c r="M300" s="6"/>
      <c r="N300" s="8"/>
      <c r="O300" s="9"/>
      <c r="P300" s="10"/>
      <c r="Q300" s="2"/>
      <c r="R300" s="2"/>
    </row>
    <row r="301" spans="5:18" x14ac:dyDescent="0.3">
      <c r="E301" s="4"/>
      <c r="M301" s="6"/>
      <c r="N301" s="8"/>
      <c r="O301" s="9"/>
      <c r="P301" s="10"/>
      <c r="Q301" s="2"/>
      <c r="R301" s="2"/>
    </row>
    <row r="302" spans="5:18" x14ac:dyDescent="0.3">
      <c r="E302" s="4"/>
      <c r="M302" s="6"/>
      <c r="N302" s="8"/>
      <c r="O302" s="9"/>
      <c r="P302" s="10"/>
      <c r="Q302" s="2"/>
      <c r="R302" s="2"/>
    </row>
    <row r="303" spans="5:18" x14ac:dyDescent="0.3">
      <c r="E303" s="4"/>
      <c r="M303" s="6"/>
      <c r="N303" s="8"/>
      <c r="O303" s="9"/>
      <c r="P303" s="10"/>
      <c r="Q303" s="2"/>
      <c r="R303" s="2"/>
    </row>
    <row r="304" spans="5:18" x14ac:dyDescent="0.3">
      <c r="E304" s="4"/>
      <c r="M304" s="6"/>
      <c r="N304" s="8"/>
      <c r="O304" s="9"/>
      <c r="P304" s="10"/>
      <c r="Q304" s="2"/>
      <c r="R304" s="2"/>
    </row>
    <row r="305" spans="5:18" x14ac:dyDescent="0.3">
      <c r="E305" s="4"/>
      <c r="M305" s="6"/>
      <c r="N305" s="8"/>
      <c r="O305" s="9"/>
      <c r="P305" s="10"/>
      <c r="Q305" s="2"/>
      <c r="R305" s="2"/>
    </row>
    <row r="306" spans="5:18" x14ac:dyDescent="0.3">
      <c r="E306" s="4"/>
      <c r="M306" s="6"/>
      <c r="N306" s="8"/>
      <c r="O306" s="9"/>
      <c r="P306" s="10"/>
      <c r="Q306" s="2"/>
      <c r="R306" s="2"/>
    </row>
    <row r="307" spans="5:18" x14ac:dyDescent="0.3">
      <c r="E307" s="4"/>
      <c r="M307" s="6"/>
      <c r="N307" s="8"/>
      <c r="O307" s="9"/>
      <c r="P307" s="10"/>
      <c r="Q307" s="2"/>
      <c r="R307" s="2"/>
    </row>
    <row r="308" spans="5:18" x14ac:dyDescent="0.3">
      <c r="E308" s="4"/>
      <c r="M308" s="6"/>
      <c r="N308" s="8"/>
      <c r="O308" s="9"/>
      <c r="P308" s="10"/>
      <c r="Q308" s="2"/>
      <c r="R308" s="2"/>
    </row>
    <row r="309" spans="5:18" x14ac:dyDescent="0.3">
      <c r="E309" s="4"/>
      <c r="M309" s="6"/>
      <c r="N309" s="8"/>
      <c r="O309" s="9"/>
      <c r="P309" s="10"/>
      <c r="Q309" s="2"/>
      <c r="R309" s="2"/>
    </row>
    <row r="310" spans="5:18" x14ac:dyDescent="0.3">
      <c r="E310" s="4"/>
      <c r="M310" s="6"/>
      <c r="N310" s="8"/>
      <c r="O310" s="9"/>
      <c r="P310" s="10"/>
      <c r="Q310" s="2"/>
      <c r="R310" s="2"/>
    </row>
    <row r="311" spans="5:18" x14ac:dyDescent="0.3">
      <c r="E311" s="4"/>
      <c r="M311" s="6"/>
      <c r="N311" s="8"/>
      <c r="O311" s="9"/>
      <c r="P311" s="10"/>
      <c r="Q311" s="2"/>
      <c r="R311" s="2"/>
    </row>
    <row r="312" spans="5:18" x14ac:dyDescent="0.3">
      <c r="E312" s="4"/>
      <c r="M312" s="6"/>
      <c r="N312" s="8"/>
      <c r="O312" s="9"/>
      <c r="P312" s="10"/>
      <c r="Q312" s="2"/>
      <c r="R312" s="2"/>
    </row>
    <row r="313" spans="5:18" x14ac:dyDescent="0.3">
      <c r="E313" s="4"/>
      <c r="M313" s="6"/>
      <c r="N313" s="8"/>
      <c r="O313" s="9"/>
      <c r="P313" s="10"/>
      <c r="Q313" s="2"/>
      <c r="R313" s="2"/>
    </row>
    <row r="314" spans="5:18" x14ac:dyDescent="0.3">
      <c r="E314" s="4"/>
      <c r="M314" s="6"/>
      <c r="N314" s="8"/>
      <c r="O314" s="9"/>
      <c r="P314" s="10"/>
      <c r="Q314" s="2"/>
      <c r="R314" s="2"/>
    </row>
    <row r="315" spans="5:18" x14ac:dyDescent="0.3">
      <c r="E315" s="4"/>
      <c r="M315" s="6"/>
      <c r="N315" s="8"/>
      <c r="O315" s="9"/>
      <c r="P315" s="10"/>
      <c r="Q315" s="2"/>
      <c r="R315" s="2"/>
    </row>
    <row r="316" spans="5:18" x14ac:dyDescent="0.3">
      <c r="E316" s="4"/>
      <c r="M316" s="6"/>
      <c r="N316" s="8"/>
      <c r="O316" s="9"/>
      <c r="P316" s="10"/>
      <c r="Q316" s="2"/>
      <c r="R316" s="2"/>
    </row>
    <row r="317" spans="5:18" x14ac:dyDescent="0.3">
      <c r="E317" s="4"/>
      <c r="M317" s="6"/>
      <c r="N317" s="8"/>
      <c r="O317" s="9"/>
      <c r="P317" s="10"/>
      <c r="Q317" s="2"/>
      <c r="R317" s="2"/>
    </row>
    <row r="318" spans="5:18" x14ac:dyDescent="0.3">
      <c r="E318" s="4"/>
      <c r="M318" s="6"/>
      <c r="N318" s="8"/>
      <c r="O318" s="9"/>
      <c r="P318" s="10"/>
      <c r="Q318" s="2"/>
      <c r="R318" s="2"/>
    </row>
    <row r="319" spans="5:18" x14ac:dyDescent="0.3">
      <c r="E319" s="4"/>
      <c r="M319" s="6"/>
      <c r="N319" s="8"/>
      <c r="O319" s="9"/>
      <c r="P319" s="10"/>
      <c r="Q319" s="2"/>
      <c r="R319" s="2"/>
    </row>
    <row r="320" spans="5:18" x14ac:dyDescent="0.3">
      <c r="E320" s="4"/>
      <c r="M320" s="6"/>
      <c r="N320" s="8"/>
      <c r="O320" s="9"/>
      <c r="P320" s="10"/>
      <c r="Q320" s="2"/>
      <c r="R320" s="2"/>
    </row>
    <row r="321" spans="5:18" x14ac:dyDescent="0.3">
      <c r="E321" s="4"/>
      <c r="M321" s="6"/>
      <c r="N321" s="8"/>
      <c r="O321" s="9"/>
      <c r="P321" s="10"/>
      <c r="Q321" s="2"/>
      <c r="R321" s="2"/>
    </row>
    <row r="322" spans="5:18" x14ac:dyDescent="0.3">
      <c r="E322" s="4"/>
      <c r="M322" s="6"/>
      <c r="N322" s="8"/>
      <c r="O322" s="9"/>
      <c r="P322" s="10"/>
      <c r="Q322" s="2"/>
      <c r="R322" s="2"/>
    </row>
    <row r="323" spans="5:18" x14ac:dyDescent="0.3">
      <c r="E323" s="4"/>
      <c r="M323" s="6"/>
      <c r="N323" s="8"/>
      <c r="O323" s="9"/>
      <c r="P323" s="10"/>
      <c r="Q323" s="2"/>
      <c r="R323" s="2"/>
    </row>
    <row r="324" spans="5:18" x14ac:dyDescent="0.3">
      <c r="E324" s="4"/>
      <c r="M324" s="6"/>
      <c r="N324" s="8"/>
      <c r="O324" s="9"/>
      <c r="P324" s="10"/>
      <c r="Q324" s="2"/>
      <c r="R324" s="2"/>
    </row>
    <row r="325" spans="5:18" x14ac:dyDescent="0.3">
      <c r="E325" s="4"/>
      <c r="M325" s="6"/>
      <c r="N325" s="8"/>
      <c r="O325" s="9"/>
      <c r="P325" s="10"/>
      <c r="Q325" s="2"/>
      <c r="R325" s="2"/>
    </row>
    <row r="326" spans="5:18" x14ac:dyDescent="0.3">
      <c r="E326" s="4"/>
      <c r="M326" s="6"/>
      <c r="N326" s="8"/>
      <c r="O326" s="9"/>
      <c r="P326" s="10"/>
      <c r="Q326" s="2"/>
      <c r="R326" s="2"/>
    </row>
    <row r="327" spans="5:18" x14ac:dyDescent="0.3">
      <c r="E327" s="4"/>
      <c r="M327" s="6"/>
      <c r="N327" s="8"/>
      <c r="O327" s="9"/>
      <c r="P327" s="10"/>
      <c r="Q327" s="2"/>
      <c r="R327" s="2"/>
    </row>
    <row r="328" spans="5:18" x14ac:dyDescent="0.3">
      <c r="E328" s="4"/>
      <c r="M328" s="6"/>
      <c r="N328" s="8"/>
      <c r="O328" s="9"/>
      <c r="P328" s="10"/>
      <c r="Q328" s="2"/>
      <c r="R328" s="2"/>
    </row>
    <row r="329" spans="5:18" x14ac:dyDescent="0.3">
      <c r="E329" s="4"/>
      <c r="M329" s="6"/>
      <c r="N329" s="8"/>
      <c r="O329" s="9"/>
      <c r="P329" s="10"/>
      <c r="Q329" s="2"/>
      <c r="R329" s="2"/>
    </row>
    <row r="330" spans="5:18" x14ac:dyDescent="0.3">
      <c r="E330" s="4"/>
      <c r="M330" s="6"/>
      <c r="N330" s="8"/>
      <c r="O330" s="9"/>
      <c r="P330" s="10"/>
      <c r="Q330" s="2"/>
      <c r="R330" s="2"/>
    </row>
    <row r="331" spans="5:18" x14ac:dyDescent="0.3">
      <c r="E331" s="4"/>
      <c r="M331" s="6"/>
      <c r="N331" s="8"/>
      <c r="O331" s="9"/>
      <c r="P331" s="10"/>
      <c r="Q331" s="2"/>
      <c r="R331" s="2"/>
    </row>
    <row r="332" spans="5:18" x14ac:dyDescent="0.3">
      <c r="E332" s="4"/>
      <c r="M332" s="6"/>
      <c r="N332" s="8"/>
      <c r="O332" s="9"/>
      <c r="P332" s="10"/>
      <c r="Q332" s="2"/>
      <c r="R332" s="2"/>
    </row>
    <row r="333" spans="5:18" x14ac:dyDescent="0.3">
      <c r="E333" s="4"/>
      <c r="M333" s="6"/>
      <c r="N333" s="8"/>
      <c r="O333" s="9"/>
      <c r="P333" s="10"/>
      <c r="Q333" s="2"/>
      <c r="R333" s="2"/>
    </row>
    <row r="334" spans="5:18" x14ac:dyDescent="0.3">
      <c r="E334" s="4"/>
      <c r="M334" s="6"/>
      <c r="N334" s="8"/>
      <c r="O334" s="9"/>
      <c r="P334" s="10"/>
      <c r="Q334" s="2"/>
      <c r="R334" s="2"/>
    </row>
    <row r="335" spans="5:18" x14ac:dyDescent="0.3">
      <c r="E335" s="4"/>
      <c r="M335" s="6"/>
      <c r="N335" s="8"/>
      <c r="O335" s="9"/>
      <c r="P335" s="10"/>
      <c r="Q335" s="2"/>
      <c r="R335" s="2"/>
    </row>
    <row r="336" spans="5:18" x14ac:dyDescent="0.3">
      <c r="E336" s="4"/>
      <c r="M336" s="6"/>
      <c r="N336" s="8"/>
      <c r="O336" s="9"/>
      <c r="P336" s="10"/>
      <c r="Q336" s="2"/>
      <c r="R336" s="2"/>
    </row>
    <row r="337" spans="5:18" x14ac:dyDescent="0.3">
      <c r="E337" s="4"/>
      <c r="M337" s="6"/>
      <c r="N337" s="8"/>
      <c r="O337" s="9"/>
      <c r="P337" s="10"/>
      <c r="Q337" s="2"/>
      <c r="R337" s="2"/>
    </row>
    <row r="338" spans="5:18" x14ac:dyDescent="0.3">
      <c r="E338" s="4"/>
      <c r="M338" s="6"/>
      <c r="N338" s="8"/>
      <c r="O338" s="9"/>
      <c r="P338" s="10"/>
      <c r="Q338" s="2"/>
      <c r="R338" s="2"/>
    </row>
    <row r="339" spans="5:18" x14ac:dyDescent="0.3">
      <c r="E339" s="4"/>
      <c r="M339" s="6"/>
      <c r="N339" s="8"/>
      <c r="O339" s="9"/>
      <c r="P339" s="10"/>
      <c r="Q339" s="2"/>
      <c r="R339" s="2"/>
    </row>
    <row r="340" spans="5:18" x14ac:dyDescent="0.3">
      <c r="E340" s="4"/>
      <c r="M340" s="6"/>
      <c r="N340" s="8"/>
      <c r="O340" s="9"/>
      <c r="P340" s="10"/>
      <c r="Q340" s="2"/>
      <c r="R340" s="2"/>
    </row>
    <row r="341" spans="5:18" x14ac:dyDescent="0.3">
      <c r="E341" s="4"/>
      <c r="M341" s="6"/>
      <c r="N341" s="8"/>
      <c r="O341" s="9"/>
      <c r="P341" s="10"/>
      <c r="Q341" s="2"/>
      <c r="R341" s="2"/>
    </row>
    <row r="342" spans="5:18" x14ac:dyDescent="0.3">
      <c r="E342" s="4"/>
      <c r="M342" s="6"/>
      <c r="N342" s="8"/>
      <c r="O342" s="9"/>
      <c r="P342" s="10"/>
      <c r="Q342" s="2"/>
      <c r="R342" s="2"/>
    </row>
    <row r="343" spans="5:18" x14ac:dyDescent="0.3">
      <c r="E343" s="4"/>
      <c r="M343" s="6"/>
      <c r="N343" s="8"/>
      <c r="O343" s="9"/>
      <c r="P343" s="10"/>
      <c r="Q343" s="2"/>
      <c r="R343" s="2"/>
    </row>
    <row r="344" spans="5:18" x14ac:dyDescent="0.3">
      <c r="E344" s="4"/>
      <c r="M344" s="6"/>
      <c r="N344" s="8"/>
      <c r="O344" s="9"/>
      <c r="P344" s="10"/>
      <c r="Q344" s="2"/>
      <c r="R344" s="2"/>
    </row>
    <row r="345" spans="5:18" x14ac:dyDescent="0.3">
      <c r="E345" s="4"/>
      <c r="M345" s="6"/>
      <c r="N345" s="8"/>
      <c r="O345" s="9"/>
      <c r="P345" s="10"/>
      <c r="Q345" s="2"/>
      <c r="R345" s="2"/>
    </row>
    <row r="346" spans="5:18" x14ac:dyDescent="0.3">
      <c r="E346" s="4"/>
      <c r="M346" s="6"/>
      <c r="N346" s="8"/>
      <c r="O346" s="9"/>
      <c r="P346" s="10"/>
      <c r="Q346" s="2"/>
      <c r="R346" s="2"/>
    </row>
    <row r="347" spans="5:18" x14ac:dyDescent="0.3">
      <c r="E347" s="4"/>
      <c r="M347" s="6"/>
      <c r="N347" s="8"/>
      <c r="O347" s="9"/>
      <c r="P347" s="10"/>
      <c r="Q347" s="2"/>
      <c r="R347" s="2"/>
    </row>
    <row r="348" spans="5:18" x14ac:dyDescent="0.3">
      <c r="E348" s="4"/>
      <c r="M348" s="6"/>
      <c r="N348" s="8"/>
      <c r="O348" s="9"/>
      <c r="P348" s="10"/>
      <c r="Q348" s="2"/>
      <c r="R348" s="2"/>
    </row>
    <row r="349" spans="5:18" x14ac:dyDescent="0.3">
      <c r="E349" s="4"/>
      <c r="M349" s="6"/>
      <c r="N349" s="8"/>
      <c r="O349" s="9"/>
      <c r="P349" s="10"/>
      <c r="Q349" s="2"/>
      <c r="R349" s="2"/>
    </row>
    <row r="350" spans="5:18" x14ac:dyDescent="0.3">
      <c r="E350" s="4"/>
      <c r="M350" s="6"/>
      <c r="N350" s="8"/>
      <c r="O350" s="9"/>
      <c r="P350" s="10"/>
      <c r="Q350" s="2"/>
      <c r="R350" s="2"/>
    </row>
    <row r="351" spans="5:18" x14ac:dyDescent="0.3">
      <c r="E351" s="4"/>
      <c r="M351" s="6"/>
      <c r="N351" s="8"/>
      <c r="O351" s="9"/>
      <c r="P351" s="10"/>
      <c r="Q351" s="2"/>
      <c r="R351" s="2"/>
    </row>
    <row r="352" spans="5:18" x14ac:dyDescent="0.3">
      <c r="E352" s="4"/>
      <c r="M352" s="6"/>
      <c r="N352" s="8"/>
      <c r="O352" s="9"/>
      <c r="P352" s="10"/>
      <c r="Q352" s="2"/>
      <c r="R352" s="2"/>
    </row>
    <row r="353" spans="5:18" x14ac:dyDescent="0.3">
      <c r="E353" s="4"/>
      <c r="M353" s="6"/>
      <c r="N353" s="8"/>
      <c r="O353" s="9"/>
      <c r="P353" s="10"/>
      <c r="Q353" s="2"/>
      <c r="R353" s="2"/>
    </row>
    <row r="354" spans="5:18" x14ac:dyDescent="0.3">
      <c r="E354" s="4"/>
      <c r="M354" s="6"/>
      <c r="N354" s="8"/>
      <c r="O354" s="9"/>
      <c r="P354" s="10"/>
      <c r="Q354" s="2"/>
      <c r="R354" s="2"/>
    </row>
    <row r="355" spans="5:18" x14ac:dyDescent="0.3">
      <c r="E355" s="4"/>
      <c r="M355" s="6"/>
      <c r="N355" s="8"/>
      <c r="O355" s="9"/>
      <c r="P355" s="10"/>
      <c r="Q355" s="2"/>
      <c r="R355" s="2"/>
    </row>
    <row r="356" spans="5:18" x14ac:dyDescent="0.3">
      <c r="E356" s="4"/>
      <c r="M356" s="6"/>
      <c r="N356" s="8"/>
      <c r="O356" s="9"/>
      <c r="P356" s="10"/>
      <c r="Q356" s="2"/>
      <c r="R356" s="2"/>
    </row>
    <row r="357" spans="5:18" x14ac:dyDescent="0.3">
      <c r="E357" s="4"/>
      <c r="M357" s="6"/>
      <c r="N357" s="8"/>
      <c r="O357" s="9"/>
      <c r="P357" s="10"/>
      <c r="Q357" s="2"/>
      <c r="R357" s="2"/>
    </row>
    <row r="358" spans="5:18" x14ac:dyDescent="0.3">
      <c r="E358" s="4"/>
      <c r="M358" s="6"/>
      <c r="N358" s="8"/>
      <c r="O358" s="9"/>
      <c r="P358" s="10"/>
      <c r="Q358" s="2"/>
      <c r="R358" s="2"/>
    </row>
    <row r="359" spans="5:18" x14ac:dyDescent="0.3">
      <c r="E359" s="4"/>
      <c r="M359" s="6"/>
      <c r="N359" s="8"/>
      <c r="O359" s="9"/>
      <c r="P359" s="10"/>
      <c r="Q359" s="2"/>
      <c r="R359" s="2"/>
    </row>
    <row r="360" spans="5:18" x14ac:dyDescent="0.3">
      <c r="E360" s="4"/>
      <c r="M360" s="6"/>
      <c r="N360" s="8"/>
      <c r="O360" s="9"/>
      <c r="P360" s="10"/>
      <c r="Q360" s="2"/>
      <c r="R360" s="2"/>
    </row>
    <row r="361" spans="5:18" x14ac:dyDescent="0.3">
      <c r="E361" s="4"/>
      <c r="M361" s="6"/>
      <c r="N361" s="8"/>
      <c r="O361" s="9"/>
      <c r="P361" s="10"/>
      <c r="Q361" s="2"/>
      <c r="R361" s="2"/>
    </row>
    <row r="362" spans="5:18" x14ac:dyDescent="0.3">
      <c r="E362" s="4"/>
      <c r="M362" s="6"/>
      <c r="N362" s="8"/>
      <c r="O362" s="9"/>
      <c r="P362" s="10"/>
      <c r="Q362" s="2"/>
      <c r="R362" s="2"/>
    </row>
    <row r="363" spans="5:18" x14ac:dyDescent="0.3">
      <c r="E363" s="4"/>
      <c r="M363" s="6"/>
      <c r="N363" s="8"/>
      <c r="O363" s="9"/>
      <c r="P363" s="10"/>
      <c r="Q363" s="2"/>
      <c r="R363" s="2"/>
    </row>
    <row r="364" spans="5:18" x14ac:dyDescent="0.3">
      <c r="E364" s="4"/>
      <c r="M364" s="6"/>
      <c r="N364" s="8"/>
      <c r="O364" s="9"/>
      <c r="P364" s="10"/>
      <c r="Q364" s="2"/>
      <c r="R364" s="2"/>
    </row>
    <row r="365" spans="5:18" x14ac:dyDescent="0.3">
      <c r="E365" s="4"/>
      <c r="M365" s="6"/>
      <c r="N365" s="8"/>
      <c r="O365" s="9"/>
      <c r="P365" s="10"/>
      <c r="Q365" s="2"/>
      <c r="R365" s="2"/>
    </row>
    <row r="366" spans="5:18" x14ac:dyDescent="0.3">
      <c r="E366" s="4"/>
      <c r="M366" s="6"/>
      <c r="N366" s="8"/>
      <c r="O366" s="9"/>
      <c r="P366" s="10"/>
      <c r="Q366" s="2"/>
      <c r="R366" s="2"/>
    </row>
    <row r="367" spans="5:18" x14ac:dyDescent="0.3">
      <c r="E367" s="4"/>
      <c r="M367" s="6"/>
      <c r="N367" s="8"/>
      <c r="O367" s="9"/>
      <c r="P367" s="10"/>
      <c r="Q367" s="2"/>
      <c r="R367" s="2"/>
    </row>
    <row r="368" spans="5:18" x14ac:dyDescent="0.3">
      <c r="E368" s="4"/>
      <c r="M368" s="6"/>
      <c r="N368" s="8"/>
      <c r="O368" s="9"/>
      <c r="P368" s="10"/>
      <c r="Q368" s="2"/>
      <c r="R368" s="2"/>
    </row>
    <row r="369" spans="5:18" x14ac:dyDescent="0.3">
      <c r="E369" s="4"/>
      <c r="M369" s="6"/>
      <c r="N369" s="8"/>
      <c r="O369" s="9"/>
      <c r="P369" s="10"/>
      <c r="Q369" s="2"/>
      <c r="R369" s="2"/>
    </row>
    <row r="370" spans="5:18" x14ac:dyDescent="0.3">
      <c r="E370" s="4"/>
      <c r="M370" s="6"/>
      <c r="N370" s="8"/>
      <c r="O370" s="9"/>
      <c r="P370" s="10"/>
      <c r="Q370" s="2"/>
      <c r="R370" s="2"/>
    </row>
    <row r="371" spans="5:18" x14ac:dyDescent="0.3">
      <c r="E371" s="4"/>
      <c r="M371" s="6"/>
      <c r="N371" s="8"/>
      <c r="O371" s="9"/>
      <c r="P371" s="10"/>
      <c r="Q371" s="2"/>
      <c r="R371" s="2"/>
    </row>
    <row r="372" spans="5:18" x14ac:dyDescent="0.3">
      <c r="E372" s="4"/>
      <c r="M372" s="6"/>
      <c r="N372" s="8"/>
      <c r="O372" s="9"/>
      <c r="P372" s="10"/>
      <c r="Q372" s="2"/>
      <c r="R372" s="2"/>
    </row>
    <row r="373" spans="5:18" x14ac:dyDescent="0.3">
      <c r="E373" s="4"/>
      <c r="M373" s="6"/>
      <c r="N373" s="8"/>
      <c r="O373" s="9"/>
      <c r="P373" s="10"/>
      <c r="Q373" s="2"/>
      <c r="R373" s="2"/>
    </row>
    <row r="374" spans="5:18" x14ac:dyDescent="0.3">
      <c r="E374" s="4"/>
      <c r="M374" s="6"/>
      <c r="N374" s="8"/>
      <c r="O374" s="9"/>
      <c r="P374" s="10"/>
      <c r="Q374" s="2"/>
      <c r="R374" s="2"/>
    </row>
    <row r="375" spans="5:18" x14ac:dyDescent="0.3">
      <c r="E375" s="4"/>
      <c r="M375" s="6"/>
      <c r="N375" s="8"/>
      <c r="O375" s="9"/>
      <c r="P375" s="10"/>
      <c r="Q375" s="2"/>
      <c r="R375" s="2"/>
    </row>
    <row r="376" spans="5:18" x14ac:dyDescent="0.3">
      <c r="E376" s="4"/>
      <c r="M376" s="6"/>
      <c r="N376" s="8"/>
      <c r="O376" s="9"/>
      <c r="P376" s="10"/>
      <c r="Q376" s="2"/>
      <c r="R376" s="2"/>
    </row>
    <row r="377" spans="5:18" x14ac:dyDescent="0.3">
      <c r="E377" s="4"/>
      <c r="M377" s="6"/>
      <c r="N377" s="8"/>
      <c r="O377" s="9"/>
      <c r="P377" s="10"/>
      <c r="Q377" s="2"/>
      <c r="R377" s="2"/>
    </row>
    <row r="378" spans="5:18" x14ac:dyDescent="0.3">
      <c r="E378" s="4"/>
      <c r="M378" s="6"/>
      <c r="N378" s="8"/>
      <c r="O378" s="9"/>
      <c r="P378" s="10"/>
      <c r="Q378" s="2"/>
      <c r="R378" s="2"/>
    </row>
    <row r="379" spans="5:18" x14ac:dyDescent="0.3">
      <c r="E379" s="4"/>
      <c r="M379" s="6"/>
      <c r="N379" s="8"/>
      <c r="O379" s="9"/>
      <c r="P379" s="10"/>
      <c r="Q379" s="2"/>
      <c r="R379" s="2"/>
    </row>
    <row r="380" spans="5:18" x14ac:dyDescent="0.3">
      <c r="E380" s="4"/>
      <c r="M380" s="6"/>
      <c r="N380" s="8"/>
      <c r="O380" s="9"/>
      <c r="P380" s="10"/>
      <c r="Q380" s="2"/>
      <c r="R380" s="2"/>
    </row>
    <row r="381" spans="5:18" x14ac:dyDescent="0.3">
      <c r="E381" s="4"/>
      <c r="M381" s="6"/>
      <c r="N381" s="8"/>
      <c r="O381" s="9"/>
      <c r="P381" s="10"/>
      <c r="Q381" s="2"/>
      <c r="R381" s="2"/>
    </row>
    <row r="382" spans="5:18" x14ac:dyDescent="0.3">
      <c r="E382" s="4"/>
      <c r="M382" s="6"/>
      <c r="N382" s="8"/>
      <c r="O382" s="9"/>
      <c r="P382" s="10"/>
      <c r="Q382" s="2"/>
      <c r="R382" s="2"/>
    </row>
    <row r="383" spans="5:18" x14ac:dyDescent="0.3">
      <c r="E383" s="4"/>
      <c r="M383" s="6"/>
      <c r="N383" s="8"/>
      <c r="O383" s="9"/>
      <c r="P383" s="10"/>
      <c r="Q383" s="2"/>
      <c r="R383" s="2"/>
    </row>
    <row r="384" spans="5:18" x14ac:dyDescent="0.3">
      <c r="E384" s="4"/>
      <c r="M384" s="6"/>
      <c r="N384" s="8"/>
      <c r="O384" s="9"/>
      <c r="P384" s="10"/>
      <c r="Q384" s="2"/>
      <c r="R384" s="2"/>
    </row>
    <row r="385" spans="5:18" x14ac:dyDescent="0.3">
      <c r="E385" s="4"/>
      <c r="M385" s="6"/>
      <c r="N385" s="8"/>
      <c r="O385" s="9"/>
      <c r="P385" s="10"/>
      <c r="Q385" s="2"/>
      <c r="R385" s="2"/>
    </row>
    <row r="386" spans="5:18" x14ac:dyDescent="0.3">
      <c r="E386" s="4"/>
      <c r="M386" s="6"/>
      <c r="N386" s="8"/>
      <c r="O386" s="9"/>
      <c r="P386" s="10"/>
      <c r="Q386" s="2"/>
      <c r="R386" s="2"/>
    </row>
    <row r="387" spans="5:18" x14ac:dyDescent="0.3">
      <c r="E387" s="4"/>
      <c r="M387" s="6"/>
      <c r="N387" s="8"/>
      <c r="O387" s="9"/>
      <c r="P387" s="10"/>
      <c r="Q387" s="2"/>
      <c r="R387" s="2"/>
    </row>
    <row r="388" spans="5:18" x14ac:dyDescent="0.3">
      <c r="E388" s="4"/>
      <c r="M388" s="6"/>
      <c r="N388" s="8"/>
      <c r="O388" s="9"/>
      <c r="P388" s="10"/>
      <c r="Q388" s="2"/>
      <c r="R388" s="2"/>
    </row>
    <row r="389" spans="5:18" x14ac:dyDescent="0.3">
      <c r="E389" s="4"/>
      <c r="M389" s="6"/>
      <c r="N389" s="8"/>
      <c r="O389" s="9"/>
      <c r="P389" s="10"/>
      <c r="Q389" s="2"/>
      <c r="R389" s="2"/>
    </row>
    <row r="390" spans="5:18" x14ac:dyDescent="0.3">
      <c r="E390" s="4"/>
      <c r="M390" s="6"/>
      <c r="N390" s="8"/>
      <c r="O390" s="9"/>
      <c r="P390" s="10"/>
      <c r="Q390" s="2"/>
      <c r="R390" s="2"/>
    </row>
    <row r="391" spans="5:18" x14ac:dyDescent="0.3">
      <c r="E391" s="4"/>
      <c r="M391" s="6"/>
      <c r="N391" s="8"/>
      <c r="O391" s="9"/>
      <c r="P391" s="10"/>
      <c r="Q391" s="2"/>
      <c r="R391" s="2"/>
    </row>
    <row r="392" spans="5:18" x14ac:dyDescent="0.3">
      <c r="E392" s="4"/>
      <c r="M392" s="6"/>
      <c r="N392" s="8"/>
      <c r="O392" s="9"/>
      <c r="P392" s="10"/>
      <c r="Q392" s="2"/>
      <c r="R392" s="2"/>
    </row>
    <row r="393" spans="5:18" x14ac:dyDescent="0.3">
      <c r="E393" s="4"/>
      <c r="M393" s="6"/>
      <c r="N393" s="8"/>
      <c r="O393" s="9"/>
      <c r="P393" s="10"/>
      <c r="Q393" s="2"/>
      <c r="R393" s="2"/>
    </row>
    <row r="394" spans="5:18" x14ac:dyDescent="0.3">
      <c r="E394" s="4"/>
      <c r="M394" s="6"/>
      <c r="N394" s="8"/>
      <c r="O394" s="9"/>
      <c r="P394" s="10"/>
      <c r="Q394" s="2"/>
      <c r="R394" s="2"/>
    </row>
    <row r="395" spans="5:18" x14ac:dyDescent="0.3">
      <c r="E395" s="4"/>
      <c r="M395" s="6"/>
      <c r="N395" s="8"/>
      <c r="O395" s="9"/>
      <c r="P395" s="10"/>
      <c r="Q395" s="2"/>
      <c r="R395" s="2"/>
    </row>
    <row r="396" spans="5:18" x14ac:dyDescent="0.3">
      <c r="E396" s="4"/>
      <c r="M396" s="6"/>
      <c r="N396" s="8"/>
      <c r="O396" s="9"/>
      <c r="P396" s="10"/>
      <c r="Q396" s="2"/>
      <c r="R396" s="2"/>
    </row>
    <row r="397" spans="5:18" x14ac:dyDescent="0.3">
      <c r="E397" s="4"/>
      <c r="M397" s="6"/>
      <c r="N397" s="8"/>
      <c r="O397" s="9"/>
      <c r="P397" s="10"/>
      <c r="Q397" s="2"/>
      <c r="R397" s="2"/>
    </row>
    <row r="398" spans="5:18" x14ac:dyDescent="0.3">
      <c r="E398" s="4"/>
      <c r="M398" s="6"/>
      <c r="N398" s="8"/>
      <c r="O398" s="9"/>
      <c r="P398" s="10"/>
      <c r="Q398" s="2"/>
      <c r="R398" s="2"/>
    </row>
    <row r="399" spans="5:18" x14ac:dyDescent="0.3">
      <c r="E399" s="4"/>
      <c r="M399" s="6"/>
      <c r="N399" s="8"/>
      <c r="O399" s="9"/>
      <c r="P399" s="10"/>
      <c r="Q399" s="2"/>
      <c r="R399" s="2"/>
    </row>
    <row r="400" spans="5:18" x14ac:dyDescent="0.3">
      <c r="E400" s="4"/>
      <c r="M400" s="6"/>
      <c r="N400" s="8"/>
      <c r="O400" s="9"/>
      <c r="P400" s="10"/>
      <c r="Q400" s="2"/>
      <c r="R400" s="2"/>
    </row>
    <row r="401" spans="5:18" x14ac:dyDescent="0.3">
      <c r="E401" s="4"/>
      <c r="M401" s="6"/>
      <c r="N401" s="8"/>
      <c r="O401" s="9"/>
      <c r="P401" s="10"/>
      <c r="Q401" s="2"/>
      <c r="R401" s="2"/>
    </row>
    <row r="402" spans="5:18" x14ac:dyDescent="0.3">
      <c r="E402" s="4"/>
      <c r="M402" s="6"/>
      <c r="N402" s="8"/>
      <c r="O402" s="9"/>
      <c r="P402" s="10"/>
      <c r="Q402" s="2"/>
      <c r="R402" s="2"/>
    </row>
    <row r="403" spans="5:18" x14ac:dyDescent="0.3">
      <c r="E403" s="4"/>
      <c r="M403" s="6"/>
      <c r="N403" s="8"/>
      <c r="O403" s="9"/>
      <c r="P403" s="10"/>
      <c r="Q403" s="2"/>
      <c r="R403" s="2"/>
    </row>
    <row r="404" spans="5:18" x14ac:dyDescent="0.3">
      <c r="E404" s="4"/>
      <c r="M404" s="6"/>
      <c r="N404" s="8"/>
      <c r="O404" s="9"/>
      <c r="P404" s="10"/>
      <c r="Q404" s="2"/>
      <c r="R404" s="2"/>
    </row>
    <row r="405" spans="5:18" x14ac:dyDescent="0.3">
      <c r="E405" s="4"/>
      <c r="M405" s="6"/>
      <c r="N405" s="8"/>
      <c r="O405" s="9"/>
      <c r="P405" s="10"/>
      <c r="Q405" s="2"/>
      <c r="R405" s="2"/>
    </row>
    <row r="406" spans="5:18" x14ac:dyDescent="0.3">
      <c r="E406" s="4"/>
      <c r="M406" s="6"/>
      <c r="N406" s="8"/>
      <c r="O406" s="9"/>
      <c r="P406" s="10"/>
      <c r="Q406" s="2"/>
      <c r="R406" s="2"/>
    </row>
    <row r="407" spans="5:18" x14ac:dyDescent="0.3">
      <c r="E407" s="4"/>
      <c r="M407" s="6"/>
      <c r="N407" s="8"/>
      <c r="O407" s="9"/>
      <c r="P407" s="10"/>
      <c r="Q407" s="2"/>
      <c r="R407" s="2"/>
    </row>
    <row r="408" spans="5:18" x14ac:dyDescent="0.3">
      <c r="E408" s="4"/>
      <c r="M408" s="6"/>
      <c r="N408" s="8"/>
      <c r="O408" s="9"/>
      <c r="P408" s="10"/>
      <c r="Q408" s="2"/>
      <c r="R408" s="2"/>
    </row>
    <row r="409" spans="5:18" x14ac:dyDescent="0.3">
      <c r="E409" s="4"/>
      <c r="M409" s="6"/>
      <c r="N409" s="8"/>
      <c r="O409" s="9"/>
      <c r="P409" s="10"/>
      <c r="Q409" s="2"/>
      <c r="R409" s="2"/>
    </row>
    <row r="410" spans="5:18" x14ac:dyDescent="0.3">
      <c r="E410" s="4"/>
      <c r="M410" s="6"/>
      <c r="N410" s="8"/>
      <c r="O410" s="9"/>
      <c r="P410" s="10"/>
      <c r="Q410" s="2"/>
      <c r="R410" s="2"/>
    </row>
    <row r="411" spans="5:18" x14ac:dyDescent="0.3">
      <c r="E411" s="4"/>
      <c r="M411" s="6"/>
      <c r="N411" s="8"/>
      <c r="O411" s="9"/>
      <c r="P411" s="10"/>
      <c r="Q411" s="2"/>
      <c r="R411" s="2"/>
    </row>
    <row r="412" spans="5:18" x14ac:dyDescent="0.3">
      <c r="E412" s="4"/>
      <c r="M412" s="6"/>
      <c r="N412" s="8"/>
      <c r="O412" s="9"/>
      <c r="P412" s="10"/>
      <c r="Q412" s="2"/>
      <c r="R412" s="2"/>
    </row>
    <row r="413" spans="5:18" x14ac:dyDescent="0.3">
      <c r="E413" s="4"/>
      <c r="M413" s="6"/>
      <c r="N413" s="8"/>
      <c r="O413" s="9"/>
      <c r="P413" s="10"/>
      <c r="Q413" s="2"/>
      <c r="R413" s="2"/>
    </row>
    <row r="414" spans="5:18" x14ac:dyDescent="0.3">
      <c r="E414" s="4"/>
      <c r="M414" s="6"/>
      <c r="N414" s="8"/>
      <c r="O414" s="9"/>
      <c r="P414" s="10"/>
      <c r="Q414" s="2"/>
      <c r="R414" s="2"/>
    </row>
    <row r="415" spans="5:18" x14ac:dyDescent="0.3">
      <c r="E415" s="4"/>
      <c r="M415" s="6"/>
      <c r="N415" s="8"/>
      <c r="O415" s="9"/>
      <c r="P415" s="10"/>
      <c r="Q415" s="2"/>
      <c r="R415" s="2"/>
    </row>
    <row r="416" spans="5:18" x14ac:dyDescent="0.3">
      <c r="E416" s="4"/>
      <c r="M416" s="6"/>
      <c r="N416" s="8"/>
      <c r="O416" s="9"/>
      <c r="P416" s="10"/>
      <c r="Q416" s="2"/>
      <c r="R416" s="2"/>
    </row>
    <row r="417" spans="5:18" x14ac:dyDescent="0.3">
      <c r="E417" s="4"/>
      <c r="M417" s="6"/>
      <c r="N417" s="8"/>
      <c r="O417" s="9"/>
      <c r="P417" s="10"/>
      <c r="Q417" s="2"/>
      <c r="R417" s="2"/>
    </row>
    <row r="418" spans="5:18" x14ac:dyDescent="0.3">
      <c r="E418" s="4"/>
      <c r="M418" s="6"/>
      <c r="N418" s="8"/>
      <c r="O418" s="9"/>
      <c r="P418" s="10"/>
      <c r="Q418" s="2"/>
      <c r="R418" s="2"/>
    </row>
    <row r="419" spans="5:18" x14ac:dyDescent="0.3">
      <c r="E419" s="4"/>
      <c r="M419" s="6"/>
      <c r="N419" s="8"/>
      <c r="O419" s="9"/>
      <c r="P419" s="10"/>
      <c r="Q419" s="2"/>
      <c r="R419" s="2"/>
    </row>
    <row r="420" spans="5:18" x14ac:dyDescent="0.3">
      <c r="E420" s="4"/>
      <c r="M420" s="6"/>
      <c r="N420" s="8"/>
      <c r="O420" s="9"/>
      <c r="P420" s="10"/>
      <c r="Q420" s="2"/>
      <c r="R420" s="2"/>
    </row>
    <row r="421" spans="5:18" x14ac:dyDescent="0.3">
      <c r="E421" s="4"/>
      <c r="M421" s="6"/>
      <c r="N421" s="8"/>
      <c r="O421" s="9"/>
      <c r="P421" s="10"/>
      <c r="Q421" s="2"/>
      <c r="R421" s="2"/>
    </row>
    <row r="422" spans="5:18" x14ac:dyDescent="0.3">
      <c r="E422" s="4"/>
      <c r="M422" s="6"/>
      <c r="N422" s="8"/>
      <c r="O422" s="9"/>
      <c r="P422" s="10"/>
      <c r="Q422" s="2"/>
      <c r="R422" s="2"/>
    </row>
    <row r="423" spans="5:18" x14ac:dyDescent="0.3">
      <c r="E423" s="4"/>
      <c r="M423" s="6"/>
      <c r="N423" s="8"/>
      <c r="O423" s="9"/>
      <c r="P423" s="10"/>
      <c r="Q423" s="2"/>
      <c r="R423" s="2"/>
    </row>
    <row r="424" spans="5:18" x14ac:dyDescent="0.3">
      <c r="E424" s="4"/>
      <c r="M424" s="6"/>
      <c r="N424" s="8"/>
      <c r="O424" s="9"/>
      <c r="P424" s="10"/>
      <c r="Q424" s="2"/>
      <c r="R424" s="2"/>
    </row>
    <row r="425" spans="5:18" x14ac:dyDescent="0.3">
      <c r="E425" s="4"/>
      <c r="M425" s="6"/>
      <c r="N425" s="8"/>
      <c r="O425" s="9"/>
      <c r="P425" s="10"/>
      <c r="Q425" s="2"/>
      <c r="R425" s="2"/>
    </row>
    <row r="426" spans="5:18" x14ac:dyDescent="0.3">
      <c r="E426" s="4"/>
      <c r="M426" s="6"/>
      <c r="N426" s="8"/>
      <c r="O426" s="9"/>
      <c r="P426" s="10"/>
      <c r="Q426" s="2"/>
      <c r="R426" s="2"/>
    </row>
    <row r="427" spans="5:18" x14ac:dyDescent="0.3">
      <c r="E427" s="4"/>
      <c r="M427" s="6"/>
      <c r="N427" s="8"/>
      <c r="O427" s="9"/>
      <c r="P427" s="10"/>
      <c r="Q427" s="2"/>
      <c r="R427" s="2"/>
    </row>
    <row r="428" spans="5:18" x14ac:dyDescent="0.3">
      <c r="E428" s="4"/>
      <c r="M428" s="6"/>
      <c r="N428" s="8"/>
      <c r="O428" s="9"/>
      <c r="P428" s="10"/>
      <c r="Q428" s="2"/>
      <c r="R428" s="2"/>
    </row>
    <row r="429" spans="5:18" x14ac:dyDescent="0.3">
      <c r="E429" s="4"/>
      <c r="M429" s="6"/>
      <c r="N429" s="8"/>
      <c r="O429" s="9"/>
      <c r="P429" s="10"/>
      <c r="Q429" s="2"/>
      <c r="R429" s="2"/>
    </row>
    <row r="430" spans="5:18" x14ac:dyDescent="0.3">
      <c r="E430" s="4"/>
      <c r="M430" s="6"/>
      <c r="N430" s="8"/>
      <c r="O430" s="9"/>
      <c r="P430" s="10"/>
      <c r="Q430" s="2"/>
      <c r="R430" s="2"/>
    </row>
    <row r="431" spans="5:18" x14ac:dyDescent="0.3">
      <c r="E431" s="4"/>
      <c r="M431" s="6"/>
      <c r="N431" s="8"/>
      <c r="O431" s="9"/>
      <c r="P431" s="10"/>
      <c r="Q431" s="2"/>
      <c r="R431" s="2"/>
    </row>
    <row r="432" spans="5:18" x14ac:dyDescent="0.3">
      <c r="E432" s="4"/>
      <c r="M432" s="6"/>
      <c r="N432" s="8"/>
      <c r="O432" s="9"/>
      <c r="P432" s="10"/>
      <c r="Q432" s="2"/>
      <c r="R432" s="2"/>
    </row>
    <row r="433" spans="5:18" x14ac:dyDescent="0.3">
      <c r="E433" s="4"/>
      <c r="M433" s="6"/>
      <c r="N433" s="8"/>
      <c r="O433" s="9"/>
      <c r="P433" s="10"/>
      <c r="Q433" s="2"/>
      <c r="R433" s="2"/>
    </row>
    <row r="434" spans="5:18" x14ac:dyDescent="0.3">
      <c r="E434" s="4"/>
      <c r="M434" s="6"/>
      <c r="N434" s="8"/>
      <c r="O434" s="9"/>
      <c r="P434" s="10"/>
      <c r="Q434" s="2"/>
      <c r="R434" s="2"/>
    </row>
    <row r="435" spans="5:18" x14ac:dyDescent="0.3">
      <c r="E435" s="4"/>
      <c r="M435" s="6"/>
      <c r="N435" s="8"/>
      <c r="O435" s="9"/>
      <c r="P435" s="10"/>
      <c r="Q435" s="2"/>
      <c r="R435" s="2"/>
    </row>
    <row r="436" spans="5:18" x14ac:dyDescent="0.3">
      <c r="E436" s="4"/>
      <c r="M436" s="6"/>
      <c r="N436" s="8"/>
      <c r="O436" s="9"/>
      <c r="P436" s="10"/>
      <c r="Q436" s="2"/>
      <c r="R436" s="2"/>
    </row>
    <row r="437" spans="5:18" x14ac:dyDescent="0.3">
      <c r="E437" s="4"/>
      <c r="M437" s="6"/>
      <c r="N437" s="8"/>
      <c r="O437" s="9"/>
      <c r="P437" s="10"/>
      <c r="Q437" s="2"/>
      <c r="R437" s="2"/>
    </row>
    <row r="438" spans="5:18" x14ac:dyDescent="0.3">
      <c r="E438" s="4"/>
      <c r="M438" s="6"/>
      <c r="N438" s="8"/>
      <c r="O438" s="9"/>
      <c r="P438" s="10"/>
      <c r="Q438" s="2"/>
      <c r="R438" s="2"/>
    </row>
    <row r="439" spans="5:18" x14ac:dyDescent="0.3">
      <c r="E439" s="4"/>
      <c r="M439" s="6"/>
      <c r="N439" s="8"/>
      <c r="O439" s="9"/>
      <c r="P439" s="10"/>
      <c r="Q439" s="2"/>
      <c r="R439" s="2"/>
    </row>
    <row r="440" spans="5:18" x14ac:dyDescent="0.3">
      <c r="E440" s="4"/>
      <c r="M440" s="6"/>
      <c r="N440" s="8"/>
      <c r="O440" s="9"/>
      <c r="P440" s="10"/>
      <c r="Q440" s="2"/>
      <c r="R440" s="2"/>
    </row>
    <row r="441" spans="5:18" x14ac:dyDescent="0.3">
      <c r="E441" s="4"/>
      <c r="M441" s="6"/>
      <c r="N441" s="8"/>
      <c r="O441" s="9"/>
      <c r="P441" s="10"/>
      <c r="Q441" s="2"/>
      <c r="R441" s="2"/>
    </row>
    <row r="442" spans="5:18" x14ac:dyDescent="0.3">
      <c r="E442" s="4"/>
      <c r="M442" s="6"/>
      <c r="N442" s="8"/>
      <c r="O442" s="9"/>
      <c r="P442" s="10"/>
      <c r="Q442" s="2"/>
      <c r="R442" s="2"/>
    </row>
    <row r="443" spans="5:18" x14ac:dyDescent="0.3">
      <c r="E443" s="4"/>
      <c r="M443" s="6"/>
      <c r="N443" s="8"/>
      <c r="O443" s="9"/>
      <c r="P443" s="10"/>
      <c r="Q443" s="2"/>
      <c r="R443" s="2"/>
    </row>
    <row r="444" spans="5:18" x14ac:dyDescent="0.3">
      <c r="E444" s="4"/>
      <c r="M444" s="6"/>
      <c r="N444" s="8"/>
      <c r="O444" s="9"/>
      <c r="P444" s="10"/>
      <c r="Q444" s="2"/>
      <c r="R444" s="2"/>
    </row>
    <row r="445" spans="5:18" x14ac:dyDescent="0.3">
      <c r="E445" s="4"/>
      <c r="M445" s="6"/>
      <c r="N445" s="8"/>
      <c r="O445" s="9"/>
      <c r="P445" s="10"/>
      <c r="Q445" s="2"/>
      <c r="R445" s="2"/>
    </row>
    <row r="446" spans="5:18" x14ac:dyDescent="0.3">
      <c r="E446" s="4"/>
      <c r="M446" s="6"/>
      <c r="N446" s="8"/>
      <c r="O446" s="9"/>
      <c r="P446" s="10"/>
      <c r="Q446" s="2"/>
      <c r="R446" s="2"/>
    </row>
    <row r="447" spans="5:18" x14ac:dyDescent="0.3">
      <c r="E447" s="4"/>
      <c r="M447" s="6"/>
      <c r="N447" s="8"/>
      <c r="O447" s="9"/>
      <c r="P447" s="10"/>
      <c r="Q447" s="2"/>
      <c r="R447" s="2"/>
    </row>
    <row r="448" spans="5:18" x14ac:dyDescent="0.3">
      <c r="E448" s="4"/>
      <c r="M448" s="6"/>
      <c r="N448" s="8"/>
      <c r="O448" s="9"/>
      <c r="P448" s="10"/>
      <c r="Q448" s="2"/>
      <c r="R448" s="2"/>
    </row>
    <row r="449" spans="5:18" x14ac:dyDescent="0.3">
      <c r="E449" s="4"/>
      <c r="M449" s="6"/>
      <c r="N449" s="8"/>
      <c r="O449" s="9"/>
      <c r="P449" s="10"/>
      <c r="Q449" s="2"/>
      <c r="R449" s="2"/>
    </row>
    <row r="450" spans="5:18" x14ac:dyDescent="0.3">
      <c r="E450" s="4"/>
      <c r="M450" s="6"/>
      <c r="N450" s="8"/>
      <c r="O450" s="9"/>
      <c r="P450" s="10"/>
      <c r="Q450" s="2"/>
      <c r="R450" s="2"/>
    </row>
    <row r="451" spans="5:18" x14ac:dyDescent="0.3">
      <c r="E451" s="4"/>
      <c r="M451" s="6"/>
      <c r="N451" s="8"/>
      <c r="O451" s="9"/>
      <c r="P451" s="10"/>
      <c r="Q451" s="2"/>
      <c r="R451" s="2"/>
    </row>
    <row r="452" spans="5:18" x14ac:dyDescent="0.3">
      <c r="E452" s="4"/>
      <c r="M452" s="6"/>
      <c r="N452" s="8"/>
      <c r="O452" s="9"/>
      <c r="P452" s="10"/>
      <c r="Q452" s="2"/>
      <c r="R452" s="2"/>
    </row>
    <row r="453" spans="5:18" x14ac:dyDescent="0.3">
      <c r="E453" s="4"/>
      <c r="M453" s="6"/>
      <c r="N453" s="8"/>
      <c r="O453" s="9"/>
      <c r="P453" s="10"/>
      <c r="Q453" s="2"/>
      <c r="R453" s="2"/>
    </row>
    <row r="454" spans="5:18" x14ac:dyDescent="0.3">
      <c r="E454" s="4"/>
      <c r="M454" s="6"/>
      <c r="N454" s="8"/>
      <c r="O454" s="9"/>
      <c r="P454" s="10"/>
      <c r="Q454" s="2"/>
      <c r="R454" s="2"/>
    </row>
    <row r="455" spans="5:18" x14ac:dyDescent="0.3">
      <c r="E455" s="4"/>
      <c r="M455" s="6"/>
      <c r="N455" s="8"/>
      <c r="O455" s="9"/>
      <c r="P455" s="10"/>
      <c r="Q455" s="2"/>
      <c r="R455" s="2"/>
    </row>
    <row r="456" spans="5:18" x14ac:dyDescent="0.3">
      <c r="E456" s="4"/>
      <c r="M456" s="6"/>
      <c r="N456" s="8"/>
      <c r="O456" s="9"/>
      <c r="P456" s="10"/>
      <c r="Q456" s="2"/>
      <c r="R456" s="2"/>
    </row>
    <row r="457" spans="5:18" x14ac:dyDescent="0.3">
      <c r="E457" s="4"/>
      <c r="M457" s="6"/>
      <c r="N457" s="8"/>
      <c r="O457" s="9"/>
      <c r="P457" s="10"/>
      <c r="Q457" s="2"/>
      <c r="R457" s="2"/>
    </row>
    <row r="458" spans="5:18" x14ac:dyDescent="0.3">
      <c r="E458" s="4"/>
      <c r="M458" s="6"/>
      <c r="N458" s="8"/>
      <c r="O458" s="9"/>
      <c r="P458" s="10"/>
      <c r="Q458" s="2"/>
      <c r="R458" s="2"/>
    </row>
    <row r="459" spans="5:18" x14ac:dyDescent="0.3">
      <c r="E459" s="4"/>
      <c r="M459" s="6"/>
      <c r="N459" s="8"/>
      <c r="O459" s="9"/>
      <c r="P459" s="10"/>
      <c r="Q459" s="2"/>
      <c r="R459" s="2"/>
    </row>
    <row r="460" spans="5:18" x14ac:dyDescent="0.3">
      <c r="E460" s="4"/>
      <c r="M460" s="6"/>
      <c r="N460" s="8"/>
      <c r="O460" s="9"/>
      <c r="P460" s="10"/>
      <c r="Q460" s="2"/>
      <c r="R460" s="2"/>
    </row>
    <row r="461" spans="5:18" x14ac:dyDescent="0.3">
      <c r="E461" s="4"/>
      <c r="M461" s="6"/>
      <c r="N461" s="8"/>
      <c r="O461" s="9"/>
      <c r="P461" s="10"/>
      <c r="Q461" s="2"/>
      <c r="R461" s="2"/>
    </row>
    <row r="462" spans="5:18" x14ac:dyDescent="0.3">
      <c r="E462" s="4"/>
      <c r="M462" s="6"/>
      <c r="N462" s="8"/>
      <c r="O462" s="9"/>
      <c r="P462" s="10"/>
      <c r="Q462" s="2"/>
      <c r="R462" s="2"/>
    </row>
    <row r="463" spans="5:18" x14ac:dyDescent="0.3">
      <c r="E463" s="4"/>
      <c r="M463" s="6"/>
      <c r="N463" s="8"/>
      <c r="O463" s="9"/>
      <c r="P463" s="10"/>
      <c r="Q463" s="2"/>
      <c r="R463" s="2"/>
    </row>
    <row r="464" spans="5:18" x14ac:dyDescent="0.3">
      <c r="E464" s="4"/>
      <c r="M464" s="6"/>
      <c r="N464" s="8"/>
      <c r="O464" s="9"/>
      <c r="P464" s="10"/>
      <c r="Q464" s="2"/>
      <c r="R464" s="2"/>
    </row>
    <row r="465" spans="5:18" x14ac:dyDescent="0.3">
      <c r="E465" s="4"/>
      <c r="M465" s="6"/>
      <c r="N465" s="8"/>
      <c r="O465" s="9"/>
      <c r="P465" s="10"/>
      <c r="Q465" s="2"/>
      <c r="R465" s="2"/>
    </row>
    <row r="466" spans="5:18" x14ac:dyDescent="0.3">
      <c r="E466" s="4"/>
      <c r="M466" s="6"/>
      <c r="N466" s="8"/>
      <c r="O466" s="9"/>
      <c r="P466" s="10"/>
      <c r="Q466" s="2"/>
      <c r="R466" s="2"/>
    </row>
    <row r="467" spans="5:18" x14ac:dyDescent="0.3">
      <c r="E467" s="4"/>
      <c r="M467" s="6"/>
      <c r="N467" s="8"/>
      <c r="O467" s="9"/>
      <c r="P467" s="10"/>
      <c r="Q467" s="2"/>
      <c r="R467" s="2"/>
    </row>
    <row r="468" spans="5:18" x14ac:dyDescent="0.3">
      <c r="E468" s="4"/>
      <c r="M468" s="6"/>
      <c r="N468" s="8"/>
      <c r="O468" s="9"/>
      <c r="P468" s="10"/>
      <c r="Q468" s="2"/>
      <c r="R468" s="2"/>
    </row>
    <row r="469" spans="5:18" x14ac:dyDescent="0.3">
      <c r="E469" s="4"/>
      <c r="M469" s="6"/>
      <c r="N469" s="8"/>
      <c r="O469" s="9"/>
      <c r="P469" s="10"/>
      <c r="Q469" s="2"/>
      <c r="R469" s="2"/>
    </row>
    <row r="470" spans="5:18" x14ac:dyDescent="0.3">
      <c r="E470" s="4"/>
      <c r="M470" s="6"/>
      <c r="N470" s="8"/>
      <c r="O470" s="9"/>
      <c r="P470" s="10"/>
      <c r="Q470" s="2"/>
      <c r="R470" s="2"/>
    </row>
    <row r="471" spans="5:18" x14ac:dyDescent="0.3">
      <c r="E471" s="4"/>
      <c r="M471" s="6"/>
      <c r="N471" s="8"/>
      <c r="O471" s="9"/>
      <c r="P471" s="10"/>
      <c r="Q471" s="2"/>
      <c r="R471" s="2"/>
    </row>
    <row r="472" spans="5:18" x14ac:dyDescent="0.3">
      <c r="E472" s="4"/>
      <c r="M472" s="6"/>
      <c r="N472" s="8"/>
      <c r="O472" s="9"/>
      <c r="P472" s="10"/>
      <c r="Q472" s="2"/>
      <c r="R472" s="2"/>
    </row>
    <row r="473" spans="5:18" x14ac:dyDescent="0.3">
      <c r="E473" s="4"/>
      <c r="M473" s="6"/>
      <c r="N473" s="8"/>
      <c r="O473" s="9"/>
      <c r="P473" s="10"/>
      <c r="Q473" s="2"/>
      <c r="R473" s="2"/>
    </row>
    <row r="474" spans="5:18" x14ac:dyDescent="0.3">
      <c r="E474" s="4"/>
      <c r="M474" s="6"/>
      <c r="N474" s="8"/>
      <c r="O474" s="9"/>
      <c r="P474" s="10"/>
      <c r="Q474" s="2"/>
      <c r="R474" s="2"/>
    </row>
    <row r="475" spans="5:18" x14ac:dyDescent="0.3">
      <c r="E475" s="4"/>
      <c r="M475" s="6"/>
      <c r="N475" s="8"/>
      <c r="O475" s="9"/>
      <c r="P475" s="10"/>
      <c r="Q475" s="2"/>
      <c r="R475" s="2"/>
    </row>
    <row r="476" spans="5:18" x14ac:dyDescent="0.3">
      <c r="E476" s="4"/>
      <c r="M476" s="6"/>
      <c r="N476" s="8"/>
      <c r="O476" s="9"/>
      <c r="P476" s="10"/>
      <c r="Q476" s="2"/>
      <c r="R476" s="2"/>
    </row>
    <row r="477" spans="5:18" x14ac:dyDescent="0.3">
      <c r="E477" s="4"/>
      <c r="M477" s="6"/>
      <c r="N477" s="8"/>
      <c r="O477" s="9"/>
      <c r="P477" s="10"/>
      <c r="Q477" s="2"/>
      <c r="R477" s="2"/>
    </row>
    <row r="478" spans="5:18" x14ac:dyDescent="0.3">
      <c r="E478" s="4"/>
      <c r="M478" s="6"/>
      <c r="N478" s="8"/>
      <c r="O478" s="9"/>
      <c r="P478" s="10"/>
      <c r="Q478" s="2"/>
      <c r="R478" s="2"/>
    </row>
    <row r="479" spans="5:18" x14ac:dyDescent="0.3">
      <c r="E479" s="4"/>
      <c r="M479" s="6"/>
      <c r="N479" s="8"/>
      <c r="O479" s="9"/>
      <c r="P479" s="10"/>
      <c r="Q479" s="2"/>
      <c r="R479" s="2"/>
    </row>
    <row r="480" spans="5:18" x14ac:dyDescent="0.3">
      <c r="E480" s="4"/>
      <c r="M480" s="6"/>
      <c r="N480" s="8"/>
      <c r="O480" s="9"/>
      <c r="P480" s="10"/>
      <c r="Q480" s="2"/>
      <c r="R480" s="2"/>
    </row>
    <row r="481" spans="5:18" x14ac:dyDescent="0.3">
      <c r="E481" s="4"/>
      <c r="M481" s="6"/>
      <c r="N481" s="8"/>
      <c r="O481" s="9"/>
      <c r="P481" s="10"/>
      <c r="Q481" s="2"/>
      <c r="R481" s="2"/>
    </row>
    <row r="482" spans="5:18" x14ac:dyDescent="0.3">
      <c r="E482" s="4"/>
      <c r="M482" s="6"/>
      <c r="N482" s="8"/>
      <c r="O482" s="9"/>
      <c r="P482" s="10"/>
      <c r="Q482" s="2"/>
      <c r="R482" s="2"/>
    </row>
    <row r="483" spans="5:18" x14ac:dyDescent="0.3">
      <c r="E483" s="4"/>
      <c r="M483" s="6"/>
      <c r="N483" s="8"/>
      <c r="O483" s="9"/>
      <c r="P483" s="10"/>
      <c r="Q483" s="2"/>
      <c r="R483" s="2"/>
    </row>
    <row r="484" spans="5:18" x14ac:dyDescent="0.3">
      <c r="E484" s="4"/>
      <c r="M484" s="6"/>
      <c r="N484" s="8"/>
      <c r="O484" s="9"/>
      <c r="P484" s="10"/>
      <c r="Q484" s="2"/>
      <c r="R484" s="2"/>
    </row>
    <row r="485" spans="5:18" x14ac:dyDescent="0.3">
      <c r="E485" s="4"/>
      <c r="M485" s="6"/>
      <c r="N485" s="8"/>
      <c r="O485" s="9"/>
      <c r="P485" s="10"/>
      <c r="Q485" s="2"/>
      <c r="R485" s="2"/>
    </row>
    <row r="486" spans="5:18" x14ac:dyDescent="0.3">
      <c r="E486" s="4"/>
      <c r="M486" s="6"/>
      <c r="N486" s="8"/>
      <c r="O486" s="9"/>
      <c r="P486" s="10"/>
      <c r="Q486" s="2"/>
      <c r="R486" s="2"/>
    </row>
    <row r="487" spans="5:18" x14ac:dyDescent="0.3">
      <c r="E487" s="4"/>
      <c r="M487" s="6"/>
      <c r="N487" s="8"/>
      <c r="O487" s="9"/>
      <c r="P487" s="10"/>
      <c r="Q487" s="2"/>
      <c r="R487" s="2"/>
    </row>
    <row r="488" spans="5:18" x14ac:dyDescent="0.3">
      <c r="E488" s="4"/>
      <c r="M488" s="6"/>
      <c r="N488" s="8"/>
      <c r="O488" s="9"/>
      <c r="P488" s="10"/>
      <c r="Q488" s="2"/>
      <c r="R488" s="2"/>
    </row>
    <row r="489" spans="5:18" x14ac:dyDescent="0.3">
      <c r="E489" s="4"/>
      <c r="M489" s="6"/>
      <c r="N489" s="8"/>
      <c r="O489" s="9"/>
      <c r="P489" s="10"/>
      <c r="Q489" s="2"/>
      <c r="R489" s="2"/>
    </row>
    <row r="490" spans="5:18" x14ac:dyDescent="0.3">
      <c r="E490" s="4"/>
      <c r="M490" s="6"/>
      <c r="N490" s="8"/>
      <c r="O490" s="9"/>
      <c r="P490" s="10"/>
      <c r="Q490" s="2"/>
      <c r="R490" s="2"/>
    </row>
    <row r="491" spans="5:18" x14ac:dyDescent="0.3">
      <c r="E491" s="4"/>
      <c r="M491" s="6"/>
      <c r="N491" s="8"/>
      <c r="O491" s="9"/>
      <c r="P491" s="10"/>
      <c r="Q491" s="2"/>
      <c r="R491" s="2"/>
    </row>
    <row r="492" spans="5:18" x14ac:dyDescent="0.3">
      <c r="E492" s="4"/>
      <c r="M492" s="6"/>
      <c r="N492" s="8"/>
      <c r="O492" s="9"/>
      <c r="P492" s="10"/>
      <c r="Q492" s="2"/>
      <c r="R492" s="2"/>
    </row>
    <row r="493" spans="5:18" x14ac:dyDescent="0.3">
      <c r="E493" s="4"/>
      <c r="M493" s="6"/>
      <c r="N493" s="8"/>
      <c r="O493" s="9"/>
      <c r="P493" s="10"/>
      <c r="Q493" s="2"/>
      <c r="R493" s="2"/>
    </row>
    <row r="494" spans="5:18" x14ac:dyDescent="0.3">
      <c r="E494" s="4"/>
      <c r="M494" s="6"/>
      <c r="N494" s="8"/>
      <c r="O494" s="9"/>
      <c r="P494" s="10"/>
      <c r="Q494" s="2"/>
      <c r="R494" s="2"/>
    </row>
    <row r="495" spans="5:18" x14ac:dyDescent="0.3">
      <c r="E495" s="4"/>
      <c r="M495" s="6"/>
      <c r="N495" s="8"/>
      <c r="O495" s="9"/>
      <c r="P495" s="10"/>
      <c r="Q495" s="2"/>
      <c r="R495" s="2"/>
    </row>
    <row r="496" spans="5:18" x14ac:dyDescent="0.3">
      <c r="E496" s="4"/>
      <c r="M496" s="6"/>
      <c r="N496" s="8"/>
      <c r="O496" s="9"/>
      <c r="P496" s="10"/>
      <c r="Q496" s="2"/>
      <c r="R496" s="2"/>
    </row>
    <row r="497" spans="5:18" x14ac:dyDescent="0.3">
      <c r="E497" s="4"/>
      <c r="M497" s="6"/>
      <c r="N497" s="8"/>
      <c r="O497" s="9"/>
      <c r="P497" s="10"/>
      <c r="Q497" s="2"/>
      <c r="R497" s="2"/>
    </row>
    <row r="498" spans="5:18" x14ac:dyDescent="0.3">
      <c r="E498" s="4"/>
      <c r="M498" s="6"/>
      <c r="N498" s="8"/>
      <c r="O498" s="9"/>
      <c r="P498" s="10"/>
      <c r="Q498" s="2"/>
      <c r="R498" s="2"/>
    </row>
    <row r="499" spans="5:18" x14ac:dyDescent="0.3">
      <c r="E499" s="4"/>
      <c r="M499" s="6"/>
      <c r="N499" s="8"/>
      <c r="O499" s="9"/>
      <c r="P499" s="10"/>
      <c r="Q499" s="2"/>
      <c r="R499" s="2"/>
    </row>
    <row r="500" spans="5:18" x14ac:dyDescent="0.3">
      <c r="E500" s="4"/>
      <c r="M500" s="6"/>
      <c r="N500" s="8"/>
      <c r="O500" s="9"/>
      <c r="P500" s="10"/>
      <c r="Q500" s="2"/>
      <c r="R500" s="2"/>
    </row>
    <row r="501" spans="5:18" x14ac:dyDescent="0.3">
      <c r="E501" s="4"/>
      <c r="M501" s="6"/>
      <c r="N501" s="8"/>
      <c r="O501" s="9"/>
      <c r="P501" s="10"/>
      <c r="Q501" s="2"/>
      <c r="R501" s="2"/>
    </row>
    <row r="502" spans="5:18" x14ac:dyDescent="0.3">
      <c r="E502" s="4"/>
      <c r="M502" s="6"/>
      <c r="N502" s="8"/>
      <c r="O502" s="9"/>
      <c r="P502" s="10"/>
      <c r="Q502" s="2"/>
      <c r="R502" s="2"/>
    </row>
    <row r="503" spans="5:18" x14ac:dyDescent="0.3">
      <c r="E503" s="4"/>
      <c r="M503" s="6"/>
      <c r="N503" s="8"/>
      <c r="O503" s="9"/>
      <c r="P503" s="10"/>
      <c r="Q503" s="2"/>
      <c r="R503" s="2"/>
    </row>
    <row r="504" spans="5:18" x14ac:dyDescent="0.3">
      <c r="E504" s="4"/>
      <c r="M504" s="6"/>
      <c r="N504" s="8"/>
      <c r="O504" s="9"/>
      <c r="P504" s="10"/>
      <c r="Q504" s="2"/>
      <c r="R504" s="2"/>
    </row>
    <row r="523" spans="1:2" x14ac:dyDescent="0.3">
      <c r="B523" s="1"/>
    </row>
    <row r="524" spans="1:2" x14ac:dyDescent="0.3">
      <c r="A524" s="1"/>
      <c r="B524" s="1"/>
    </row>
    <row r="525" spans="1:2" x14ac:dyDescent="0.3">
      <c r="A525" s="1"/>
      <c r="B525" s="1"/>
    </row>
    <row r="526" spans="1:2" x14ac:dyDescent="0.3">
      <c r="A526" s="1"/>
      <c r="B526" s="1"/>
    </row>
    <row r="527" spans="1:2" x14ac:dyDescent="0.3">
      <c r="A527" s="1"/>
      <c r="B527" s="1"/>
    </row>
    <row r="528" spans="1:2" x14ac:dyDescent="0.3">
      <c r="A528" s="1"/>
      <c r="B528" s="1"/>
    </row>
    <row r="529" spans="1:2" x14ac:dyDescent="0.3">
      <c r="A529" s="1"/>
      <c r="B529" s="1"/>
    </row>
    <row r="530" spans="1:2" x14ac:dyDescent="0.3">
      <c r="A530" s="1"/>
      <c r="B530" s="1"/>
    </row>
    <row r="531" spans="1:2" x14ac:dyDescent="0.3">
      <c r="A531" s="1"/>
      <c r="B531" s="1"/>
    </row>
    <row r="532" spans="1:2" x14ac:dyDescent="0.3">
      <c r="A532" s="1"/>
      <c r="B532" s="1"/>
    </row>
    <row r="533" spans="1:2" x14ac:dyDescent="0.3">
      <c r="A533" s="1"/>
      <c r="B533" s="1"/>
    </row>
    <row r="534" spans="1:2" x14ac:dyDescent="0.3">
      <c r="A534" s="1"/>
      <c r="B534" s="1"/>
    </row>
    <row r="535" spans="1:2" x14ac:dyDescent="0.3">
      <c r="A535" s="1"/>
      <c r="B535" s="1"/>
    </row>
    <row r="536" spans="1:2" x14ac:dyDescent="0.3">
      <c r="A536" s="1"/>
      <c r="B536" s="1"/>
    </row>
    <row r="537" spans="1:2" x14ac:dyDescent="0.3">
      <c r="A537" s="1"/>
      <c r="B537" s="1"/>
    </row>
    <row r="538" spans="1:2" x14ac:dyDescent="0.3">
      <c r="A538" s="1"/>
      <c r="B538" s="1"/>
    </row>
    <row r="539" spans="1:2" x14ac:dyDescent="0.3">
      <c r="A539" s="1"/>
      <c r="B539" s="1"/>
    </row>
    <row r="540" spans="1:2" x14ac:dyDescent="0.3">
      <c r="A540" s="1"/>
      <c r="B540" s="1"/>
    </row>
    <row r="541" spans="1:2" x14ac:dyDescent="0.3">
      <c r="A541" s="1"/>
      <c r="B541" s="1"/>
    </row>
    <row r="542" spans="1:2" x14ac:dyDescent="0.3">
      <c r="A542" s="1"/>
      <c r="B542" s="1"/>
    </row>
    <row r="543" spans="1:2" x14ac:dyDescent="0.3">
      <c r="A543" s="1"/>
      <c r="B543" s="1"/>
    </row>
    <row r="544" spans="1:2" x14ac:dyDescent="0.3">
      <c r="A544" s="1"/>
      <c r="B544" s="1"/>
    </row>
    <row r="545" spans="1:2" x14ac:dyDescent="0.3">
      <c r="A545" s="1"/>
      <c r="B545" s="1"/>
    </row>
    <row r="546" spans="1:2" x14ac:dyDescent="0.3">
      <c r="A546" s="1"/>
      <c r="B546" s="1"/>
    </row>
    <row r="547" spans="1:2" x14ac:dyDescent="0.3">
      <c r="A547" s="1"/>
      <c r="B547" s="1"/>
    </row>
    <row r="548" spans="1:2" x14ac:dyDescent="0.3">
      <c r="A548" s="1"/>
      <c r="B548" s="1"/>
    </row>
    <row r="549" spans="1:2" x14ac:dyDescent="0.3">
      <c r="A549" s="1"/>
      <c r="B549" s="1"/>
    </row>
    <row r="550" spans="1:2" x14ac:dyDescent="0.3">
      <c r="A550" s="1"/>
      <c r="B550" s="1"/>
    </row>
    <row r="551" spans="1:2" x14ac:dyDescent="0.3">
      <c r="A551" s="1"/>
      <c r="B551" s="1"/>
    </row>
    <row r="552" spans="1:2" x14ac:dyDescent="0.3">
      <c r="A552" s="1"/>
      <c r="B552" s="1"/>
    </row>
    <row r="553" spans="1:2" x14ac:dyDescent="0.3">
      <c r="A553" s="1"/>
      <c r="B553" s="1"/>
    </row>
    <row r="554" spans="1:2" x14ac:dyDescent="0.3">
      <c r="A554" s="1"/>
      <c r="B554" s="1"/>
    </row>
    <row r="555" spans="1:2" x14ac:dyDescent="0.3">
      <c r="A555" s="1"/>
      <c r="B555" s="1"/>
    </row>
    <row r="556" spans="1:2" x14ac:dyDescent="0.3">
      <c r="A556" s="1"/>
      <c r="B556" s="1"/>
    </row>
    <row r="557" spans="1:2" x14ac:dyDescent="0.3">
      <c r="A557" s="1"/>
      <c r="B557" s="1"/>
    </row>
    <row r="558" spans="1:2" x14ac:dyDescent="0.3">
      <c r="A558" s="1"/>
      <c r="B558" s="1"/>
    </row>
    <row r="559" spans="1:2" x14ac:dyDescent="0.3">
      <c r="A559" s="1"/>
      <c r="B559" s="1"/>
    </row>
    <row r="560" spans="1:2" x14ac:dyDescent="0.3">
      <c r="A560" s="1"/>
      <c r="B560" s="1"/>
    </row>
    <row r="561" spans="1:2" x14ac:dyDescent="0.3">
      <c r="A561" s="1"/>
      <c r="B561" s="1"/>
    </row>
    <row r="562" spans="1:2" x14ac:dyDescent="0.3">
      <c r="A562" s="1"/>
      <c r="B562" s="1"/>
    </row>
    <row r="563" spans="1:2" x14ac:dyDescent="0.3">
      <c r="A563" s="1"/>
      <c r="B563" s="1"/>
    </row>
    <row r="564" spans="1:2" x14ac:dyDescent="0.3">
      <c r="A564" s="1"/>
      <c r="B564" s="1"/>
    </row>
    <row r="565" spans="1:2" x14ac:dyDescent="0.3">
      <c r="A565" s="1"/>
      <c r="B565" s="1"/>
    </row>
    <row r="566" spans="1:2" x14ac:dyDescent="0.3">
      <c r="A566" s="1"/>
      <c r="B566" s="1"/>
    </row>
    <row r="567" spans="1:2" x14ac:dyDescent="0.3">
      <c r="A567" s="1"/>
      <c r="B567" s="1"/>
    </row>
    <row r="568" spans="1:2" x14ac:dyDescent="0.3">
      <c r="A568" s="1"/>
      <c r="B568" s="1"/>
    </row>
    <row r="569" spans="1:2" x14ac:dyDescent="0.3">
      <c r="A569" s="1"/>
      <c r="B569" s="1"/>
    </row>
    <row r="570" spans="1:2" x14ac:dyDescent="0.3">
      <c r="A570" s="1"/>
      <c r="B570" s="1"/>
    </row>
    <row r="571" spans="1:2" x14ac:dyDescent="0.3">
      <c r="A571" s="1"/>
      <c r="B571" s="1"/>
    </row>
    <row r="572" spans="1:2" x14ac:dyDescent="0.3">
      <c r="A572" s="1"/>
      <c r="B572" s="1"/>
    </row>
    <row r="573" spans="1:2" x14ac:dyDescent="0.3">
      <c r="A573" s="1"/>
      <c r="B573" s="1"/>
    </row>
    <row r="574" spans="1:2" x14ac:dyDescent="0.3">
      <c r="A574" s="1"/>
      <c r="B574" s="1"/>
    </row>
    <row r="575" spans="1:2" x14ac:dyDescent="0.3">
      <c r="A575" s="1"/>
      <c r="B575" s="1"/>
    </row>
    <row r="576" spans="1:2" x14ac:dyDescent="0.3">
      <c r="A576" s="1"/>
      <c r="B576" s="1"/>
    </row>
    <row r="577" spans="1:2" x14ac:dyDescent="0.3">
      <c r="A577" s="1"/>
      <c r="B577" s="1"/>
    </row>
    <row r="578" spans="1:2" x14ac:dyDescent="0.3">
      <c r="A578" s="1"/>
      <c r="B578" s="1"/>
    </row>
    <row r="579" spans="1:2" x14ac:dyDescent="0.3">
      <c r="A579" s="1"/>
      <c r="B579" s="1"/>
    </row>
    <row r="580" spans="1:2" x14ac:dyDescent="0.3">
      <c r="A580" s="1"/>
      <c r="B580" s="1"/>
    </row>
    <row r="581" spans="1:2" x14ac:dyDescent="0.3">
      <c r="A581" s="1"/>
      <c r="B581" s="1"/>
    </row>
    <row r="582" spans="1:2" x14ac:dyDescent="0.3">
      <c r="A582" s="1"/>
      <c r="B582" s="1"/>
    </row>
    <row r="583" spans="1:2" x14ac:dyDescent="0.3">
      <c r="A583" s="1"/>
      <c r="B583" s="1"/>
    </row>
    <row r="584" spans="1:2" x14ac:dyDescent="0.3">
      <c r="A584" s="1"/>
      <c r="B584" s="1"/>
    </row>
    <row r="585" spans="1:2" x14ac:dyDescent="0.3">
      <c r="A585" s="1"/>
      <c r="B585" s="1"/>
    </row>
    <row r="586" spans="1:2" x14ac:dyDescent="0.3">
      <c r="A586" s="1"/>
      <c r="B586" s="1"/>
    </row>
    <row r="587" spans="1:2" x14ac:dyDescent="0.3">
      <c r="A587" s="1"/>
      <c r="B587" s="1"/>
    </row>
    <row r="588" spans="1:2" x14ac:dyDescent="0.3">
      <c r="A588" s="1"/>
      <c r="B588" s="1"/>
    </row>
    <row r="589" spans="1:2" x14ac:dyDescent="0.3">
      <c r="A589" s="1"/>
      <c r="B589" s="1"/>
    </row>
  </sheetData>
  <hyperlinks>
    <hyperlink ref="T2" r:id="rId1" xr:uid="{4A107B34-57C4-44AC-A5C3-D908EDE91A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Display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 Hartle</dc:creator>
  <cp:lastModifiedBy>Thom Hartle</cp:lastModifiedBy>
  <dcterms:created xsi:type="dcterms:W3CDTF">2026-07-21T18:35:49Z</dcterms:created>
  <dcterms:modified xsi:type="dcterms:W3CDTF">2026-10-04T22:03:59Z</dcterms:modified>
</cp:coreProperties>
</file>