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hartle\Desktop\Excel Apps\All Stuff\"/>
    </mc:Choice>
  </mc:AlternateContent>
  <bookViews>
    <workbookView xWindow="0" yWindow="0" windowWidth="23040" windowHeight="11028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D8" i="1" l="1"/>
  <c r="W1" i="1" a="1"/>
  <c r="I4" i="1"/>
  <c r="A7" i="1"/>
  <c r="T1" i="1" a="1"/>
  <c r="A26" i="1"/>
  <c r="J4" i="1"/>
  <c r="K9" i="1"/>
  <c r="M4" i="1"/>
  <c r="K8" i="1"/>
  <c r="D4" i="1"/>
  <c r="G4" i="1"/>
  <c r="E4" i="1"/>
  <c r="K4" i="1"/>
  <c r="D2" i="1"/>
  <c r="D9" i="1"/>
  <c r="A23" i="1"/>
  <c r="A11" i="1"/>
  <c r="H4" i="1"/>
  <c r="A3" i="1"/>
  <c r="F4" i="1"/>
  <c r="L4" i="1"/>
  <c r="A29" i="1"/>
  <c r="A32" i="1"/>
  <c r="J8" i="1"/>
  <c r="J9" i="1"/>
  <c r="T14" i="1" l="1"/>
  <c r="T12" i="1"/>
  <c r="T2" i="1"/>
  <c r="T20" i="1"/>
  <c r="T15" i="1"/>
  <c r="T7" i="1"/>
  <c r="D31" i="1" s="1"/>
  <c r="T10" i="1"/>
  <c r="T16" i="1"/>
  <c r="D40" i="1" s="1"/>
  <c r="T9" i="1"/>
  <c r="T3" i="1"/>
  <c r="T19" i="1"/>
  <c r="T5" i="1"/>
  <c r="T8" i="1"/>
  <c r="D32" i="1" s="1"/>
  <c r="T11" i="1"/>
  <c r="D35" i="1" s="1"/>
  <c r="T6" i="1"/>
  <c r="T13" i="1"/>
  <c r="D37" i="1" s="1"/>
  <c r="T17" i="1"/>
  <c r="T18" i="1"/>
  <c r="T1" i="1"/>
  <c r="T4" i="1"/>
  <c r="W10" i="1"/>
  <c r="W8" i="1"/>
  <c r="L32" i="1" s="1"/>
  <c r="W14" i="1"/>
  <c r="L38" i="1" s="1"/>
  <c r="W1" i="1"/>
  <c r="L25" i="1" s="1"/>
  <c r="W13" i="1"/>
  <c r="W12" i="1"/>
  <c r="W11" i="1"/>
  <c r="W7" i="1"/>
  <c r="W18" i="1"/>
  <c r="L42" i="1" s="1"/>
  <c r="W4" i="1"/>
  <c r="L28" i="1" s="1"/>
  <c r="W2" i="1"/>
  <c r="L26" i="1" s="1"/>
  <c r="W19" i="1"/>
  <c r="W6" i="1"/>
  <c r="W17" i="1"/>
  <c r="W9" i="1"/>
  <c r="W5" i="1"/>
  <c r="L29" i="1" s="1"/>
  <c r="W20" i="1"/>
  <c r="W3" i="1"/>
  <c r="L27" i="1" s="1"/>
  <c r="W16" i="1"/>
  <c r="L40" i="1" s="1"/>
  <c r="W15" i="1"/>
  <c r="L39" i="1" s="1"/>
  <c r="L30" i="1"/>
  <c r="L36" i="1"/>
  <c r="L33" i="1"/>
  <c r="L37" i="1"/>
  <c r="L31" i="1"/>
  <c r="L35" i="1"/>
  <c r="L34" i="1"/>
  <c r="L41" i="1"/>
  <c r="D28" i="1"/>
  <c r="D27" i="1"/>
  <c r="D41" i="1"/>
  <c r="D26" i="1"/>
  <c r="D29" i="1"/>
  <c r="D33" i="1"/>
  <c r="D36" i="1"/>
  <c r="D25" i="1"/>
  <c r="D39" i="1"/>
  <c r="D38" i="1"/>
  <c r="D30" i="1"/>
  <c r="D34" i="1"/>
  <c r="A20" i="1"/>
  <c r="D22" i="1"/>
  <c r="D21" i="1"/>
  <c r="D13" i="1"/>
  <c r="D18" i="1"/>
  <c r="D14" i="1"/>
  <c r="D17" i="1"/>
</calcChain>
</file>

<file path=xl/sharedStrings.xml><?xml version="1.0" encoding="utf-8"?>
<sst xmlns="http://schemas.openxmlformats.org/spreadsheetml/2006/main" count="37" uniqueCount="35">
  <si>
    <t>System Name</t>
  </si>
  <si>
    <t>TargetStopSample</t>
  </si>
  <si>
    <t>On (1)</t>
  </si>
  <si>
    <t>PSspread300</t>
  </si>
  <si>
    <t>EP</t>
  </si>
  <si>
    <t>Set Default Account</t>
  </si>
  <si>
    <t>Set Default Symbol</t>
  </si>
  <si>
    <t>Day</t>
  </si>
  <si>
    <t>Set Entry Size</t>
  </si>
  <si>
    <t>Set Duration</t>
  </si>
  <si>
    <t>Tick Size</t>
  </si>
  <si>
    <t>OTE</t>
  </si>
  <si>
    <t>Closed P&amp;L</t>
  </si>
  <si>
    <t>Connected?</t>
  </si>
  <si>
    <t>Display XLS Trader Version</t>
  </si>
  <si>
    <t>Entry Orders</t>
  </si>
  <si>
    <t>When</t>
  </si>
  <si>
    <t>Description</t>
  </si>
  <si>
    <t>Last</t>
  </si>
  <si>
    <t>Net</t>
  </si>
  <si>
    <t>%Net</t>
  </si>
  <si>
    <t>Bid Vol</t>
  </si>
  <si>
    <t>Best Bid</t>
  </si>
  <si>
    <t>Best Ask</t>
  </si>
  <si>
    <t>Ask Vol</t>
  </si>
  <si>
    <t>Open</t>
  </si>
  <si>
    <t>High</t>
  </si>
  <si>
    <t>Low</t>
  </si>
  <si>
    <t>Position</t>
  </si>
  <si>
    <t>Average</t>
  </si>
  <si>
    <t>Price</t>
  </si>
  <si>
    <t xml:space="preserve">Ticks Target Orders </t>
  </si>
  <si>
    <t xml:space="preserve">Ticks Stop Orders </t>
  </si>
  <si>
    <t>Exit at Market Orders</t>
  </si>
  <si>
    <t xml:space="preserve">
Enter in your own account in cell A6. Enter 1 in Cell B1 to turn the system on. To go long at the market enter 1 into cell I8, to go short enter 1 in cell I9. To exit a long at the market enter 1 in cell K21, to cover a short position at the market enter a 1 in cell K22. Change the number of ticks for the target and the stop orders in cell D12 and D16 respectively.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</si>
</sst>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;[Red]&quot;$&quot;#,##0.00"/>
  </numFmts>
  <fonts count="4" x14ac:knownFonts="1">
    <font>
      <sz val="12"/>
      <color theme="1"/>
      <name val="Century Gothic"/>
      <family val="2"/>
    </font>
    <font>
      <b/>
      <sz val="12"/>
      <color theme="1"/>
      <name val="Century Gothic"/>
      <family val="2"/>
    </font>
    <font>
      <b/>
      <sz val="11"/>
      <color theme="1"/>
      <name val="Century Gothic"/>
      <family val="2"/>
    </font>
    <font>
      <sz val="11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shrinkToFit="1"/>
    </xf>
    <xf numFmtId="0" fontId="0" fillId="0" borderId="0" xfId="0" applyAlignment="1">
      <alignment horizontal="center" shrinkToFit="1"/>
    </xf>
    <xf numFmtId="0" fontId="0" fillId="0" borderId="0" xfId="0" quotePrefix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2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shrinkToFit="1"/>
    </xf>
    <xf numFmtId="0" fontId="1" fillId="0" borderId="0" xfId="0" applyFont="1" applyAlignment="1">
      <alignment horizontal="center" shrinkToFi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shrinkToFi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quotePrefix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6">
    <dxf>
      <fill>
        <gradientFill>
          <stop position="0">
            <color rgb="FFFF0000"/>
          </stop>
          <stop position="0.5">
            <color theme="0"/>
          </stop>
          <stop position="1">
            <color rgb="FFFF0000"/>
          </stop>
        </gradientFill>
      </fill>
    </dxf>
    <dxf>
      <fill>
        <gradientFill>
          <stop position="0">
            <color rgb="FFFF0000"/>
          </stop>
          <stop position="0.5">
            <color theme="0"/>
          </stop>
          <stop position="1">
            <color rgb="FFFF0000"/>
          </stop>
        </gradientFill>
      </fill>
    </dxf>
    <dxf>
      <fill>
        <gradientFill>
          <stop position="0">
            <color rgb="FFFF0000"/>
          </stop>
          <stop position="0.5">
            <color theme="0"/>
          </stop>
          <stop position="1">
            <color rgb="FFFF0000"/>
          </stop>
        </gradientFill>
      </fill>
    </dxf>
    <dxf>
      <fill>
        <gradientFill>
          <stop position="0">
            <color rgb="FFFF0000"/>
          </stop>
          <stop position="0.5">
            <color theme="0"/>
          </stop>
          <stop position="1">
            <color rgb="FFFF0000"/>
          </stop>
        </gradientFill>
      </fill>
    </dxf>
    <dxf>
      <font>
        <color rgb="FFFFFFFF"/>
      </font>
      <numFmt numFmtId="165" formatCode="&quot;Disconnected&quot;"/>
      <fill>
        <patternFill>
          <bgColor rgb="FFFF0000"/>
        </patternFill>
      </fill>
    </dxf>
    <dxf>
      <font>
        <color rgb="FFFFFFFF"/>
      </font>
      <numFmt numFmtId="166" formatCode="&quot;Connected&quot;"/>
      <fill>
        <patternFill>
          <bgColor rgb="FF008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 t="s">
        <v>E-Mini S&amp;P 500, Jun 20</v>
        <stp/>
        <stp>ContractData</stp>
        <stp>EP</stp>
        <stp>LongDescription</stp>
        <stp/>
        <stp>T</stp>
        <tr r="D2" s="1"/>
      </tp>
    </main>
    <main first="rtdsrv.4b44f53ae23d4d4c97c925cf8503b135">
      <tp>
        <v>1</v>
        <stp/>
        <stp>IsMarketDataConnectedStudy(2079420061936_$A$32)</stp>
        <tr r="A32" s="1"/>
      </tp>
    </main>
    <main first="rtdsrv.4b44f53ae23d4d4c97c925cf8503b135">
      <tp>
        <v>0</v>
        <stp/>
        <stp>OpenPosition(2079420061936_$D$8,"Total","","")</stp>
        <tr r="J8" s="1"/>
      </tp>
      <tp>
        <v>0</v>
        <stp/>
        <stp>OpenPosition(2079420061936_$D$9,"Total","","")</stp>
        <tr r="J9" s="1"/>
      </tp>
    </main>
    <main first="cqg.rtd">
      <tp>
        <v>625</v>
        <stp/>
        <stp>OrderData</stp>
        <stp>EP</stp>
        <stp/>
        <stp>ProfitLoss</stp>
        <stp>PSspread300</stp>
        <tr r="A26" s="1"/>
      </tp>
      <tp>
        <v>-73</v>
        <stp/>
        <stp>ContractData</stp>
        <stp>EP</stp>
        <stp>NetLastTrade</stp>
        <stp/>
        <stp>T</stp>
        <tr r="E4" s="1"/>
      </tp>
    </main>
    <main first="cqg.rtd">
      <tp>
        <v>2829.5</v>
        <stp/>
        <stp>ContractData</stp>
        <stp>EP</stp>
        <stp>LastTrade</stp>
        <stp/>
        <stp>T</stp>
        <tr r="D4" s="1"/>
      </tp>
      <tp>
        <v>2879.75</v>
        <stp/>
        <stp>ContractData</stp>
        <stp>EP</stp>
        <stp>HIgh</stp>
        <stp/>
        <stp>T</stp>
        <tr r="L4" s="1"/>
      </tp>
      <tp>
        <v>2871.5</v>
        <stp/>
        <stp>ContractData</stp>
        <stp>EP</stp>
        <stp>OPen</stp>
        <stp/>
        <stp>T</stp>
        <tr r="K4" s="1"/>
      </tp>
      <tp>
        <v>81</v>
        <stp/>
        <stp>ContractData</stp>
        <stp>EP</stp>
        <stp>MT_LastAskVolume</stp>
        <stp/>
        <stp>T</stp>
        <tr r="J4" s="1"/>
      </tp>
    </main>
    <main first="rtdsrv.4b44f53ae23d4d4c97c925cf8503b135">
      <tp t="e">
        <v>#N/A</v>
        <stp/>
        <stp>AverageEntryPrice(2079420061936_$D$8,"Total"),"","")</stp>
        <tr r="K8" s="1"/>
      </tp>
      <tp t="e">
        <v>#N/A</v>
        <stp/>
        <stp>AverageEntryPrice(2079420061936_$D$9,"Total"),"","")</stp>
        <tr r="K9" s="1"/>
      </tp>
    </main>
    <main first="cqg.rtd">
      <tp>
        <v>26</v>
        <stp/>
        <stp>ContractData</stp>
        <stp>EP</stp>
        <stp>MT_LastBidVolume</stp>
        <stp/>
        <stp>T</stp>
        <tr r="G4" s="1"/>
      </tp>
    </main>
    <main first="rtdsrv.4b44f53ae23d4d4c97c925cf8503b135">
      <tp>
        <v>1</v>
        <stp/>
        <stp>IsOrderRouterConnectedStudy(2079420061936_$A$32)</stp>
        <tr r="A32" s="1"/>
      </tp>
    </main>
    <main first="cqg.rtd">
      <tp>
        <v>0</v>
        <stp/>
        <stp>OrderData</stp>
        <stp>EP</stp>
        <stp/>
        <stp>OpenTradeEquity</stp>
        <stp>PSspread300</stp>
        <tr r="A23" s="1"/>
      </tp>
      <tp>
        <v>-2.5150732127476312</v>
        <stp/>
        <stp>ContractData</stp>
        <stp>EP</stp>
        <stp>PerCentNetLastTrade</stp>
        <stp/>
        <stp>T</stp>
        <tr r="F4" s="1"/>
      </tp>
    </main>
    <main first="cqg.rtd">
      <tp>
        <v>2829.5</v>
        <stp/>
        <stp>ContractData</stp>
        <stp>EP</stp>
        <stp>Bid</stp>
        <stp/>
        <stp>T</stp>
        <tr r="H4" s="1"/>
      </tp>
      <tp>
        <v>0.25</v>
        <stp/>
        <stp>StudyData</stp>
        <stp>EP</stp>
        <stp>TSize</stp>
        <stp/>
        <stp>TSIZE</stp>
        <stp>1</stp>
        <stp>0</stp>
        <stp>ALL</stp>
        <stp/>
        <stp/>
        <stp>False</stp>
        <stp>T</stp>
        <tr r="A20" s="1"/>
      </tp>
      <tp>
        <v>2829.75</v>
        <stp/>
        <stp>ContractData</stp>
        <stp>EP</stp>
        <stp>Ask</stp>
        <stp/>
        <stp>T</stp>
        <tr r="I4" s="1"/>
      </tp>
      <tp>
        <v>2811.75</v>
        <stp/>
        <stp>ContractData</stp>
        <stp>EP</stp>
        <stp>Low</stp>
        <stp/>
        <stp>T</stp>
        <tr r="M4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volatileDependencies" Target="volatileDependenci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"/>
  <sheetViews>
    <sheetView tabSelected="1" workbookViewId="0">
      <selection activeCell="D13" sqref="D13:J13"/>
    </sheetView>
  </sheetViews>
  <sheetFormatPr defaultRowHeight="15" x14ac:dyDescent="0.25"/>
  <cols>
    <col min="1" max="1" width="16.90625" style="2" customWidth="1"/>
    <col min="2" max="2" width="8.7265625" style="2"/>
    <col min="20" max="23" width="0" hidden="1" customWidth="1"/>
  </cols>
  <sheetData>
    <row r="1" spans="1:23" x14ac:dyDescent="0.25">
      <c r="A1" s="1" t="s">
        <v>0</v>
      </c>
      <c r="B1" s="1" t="s">
        <v>2</v>
      </c>
      <c r="D1" s="23" t="s">
        <v>17</v>
      </c>
      <c r="E1" s="23"/>
      <c r="F1" s="23"/>
      <c r="T1" t="str">
        <f t="array" ref="T1:T20">_xll.FilledOrdersLog(A3)</f>
        <v>0 filled orders:</v>
      </c>
      <c r="W1" s="3" t="str">
        <f t="array" ref="W1:W20">_xll.WorkingOrdersLog(A3)</f>
        <v>0 working orders:</v>
      </c>
    </row>
    <row r="2" spans="1:23" x14ac:dyDescent="0.25">
      <c r="A2" s="2" t="s">
        <v>1</v>
      </c>
      <c r="B2" s="2">
        <v>0</v>
      </c>
      <c r="D2" s="22" t="str">
        <f>RTD("cqg.rtd", ,"ContractData",A10, "LongDescription",, "T")</f>
        <v>E-Mini S&amp;P 500, Jun 20</v>
      </c>
      <c r="E2" s="22"/>
      <c r="F2" s="22"/>
      <c r="T2" t="e">
        <v>#N/A</v>
      </c>
      <c r="W2" t="e">
        <v>#N/A</v>
      </c>
    </row>
    <row r="3" spans="1:23" x14ac:dyDescent="0.25">
      <c r="A3" s="24" t="str">
        <f>_xll.TradeSystem(A2,B2)</f>
        <v xml:space="preserve">TargetStopSample </v>
      </c>
      <c r="B3" s="24"/>
      <c r="D3" s="6" t="s">
        <v>18</v>
      </c>
      <c r="E3" s="6" t="s">
        <v>19</v>
      </c>
      <c r="F3" s="6" t="s">
        <v>20</v>
      </c>
      <c r="G3" s="6" t="s">
        <v>21</v>
      </c>
      <c r="H3" s="6" t="s">
        <v>22</v>
      </c>
      <c r="I3" s="6" t="s">
        <v>23</v>
      </c>
      <c r="J3" s="6" t="s">
        <v>24</v>
      </c>
      <c r="K3" s="6" t="s">
        <v>25</v>
      </c>
      <c r="L3" s="6" t="s">
        <v>26</v>
      </c>
      <c r="M3" s="6" t="s">
        <v>27</v>
      </c>
      <c r="N3" s="6"/>
      <c r="O3" s="6"/>
      <c r="P3" s="6"/>
      <c r="T3" t="e">
        <v>#N/A</v>
      </c>
      <c r="W3" t="e">
        <v>#N/A</v>
      </c>
    </row>
    <row r="4" spans="1:23" x14ac:dyDescent="0.25">
      <c r="D4" s="8">
        <f>RTD("cqg.rtd", ,"ContractData", "EP", "LastTrade",, "T")</f>
        <v>2829.5</v>
      </c>
      <c r="E4" s="8">
        <f>RTD("cqg.rtd", ,"ContractData", "EP", "NetLastTrade",, "T")</f>
        <v>-73</v>
      </c>
      <c r="F4" s="9">
        <f>RTD("cqg.rtd", ,"ContractData", "EP", "PerCentNetLastTrade",, "T")/100</f>
        <v>-2.5150732127476313E-2</v>
      </c>
      <c r="G4" s="4">
        <f>RTD("cqg.rtd", ,"ContractData", "EP", "MT_LastBidVolume",, "T")</f>
        <v>26</v>
      </c>
      <c r="H4" s="8">
        <f>RTD("cqg.rtd", ,"ContractData", "EP", "Bid",, "T")</f>
        <v>2829.5</v>
      </c>
      <c r="I4" s="8">
        <f>RTD("cqg.rtd", ,"ContractData", "EP", "Ask",, "T")</f>
        <v>2829.75</v>
      </c>
      <c r="J4" s="4">
        <f>RTD("cqg.rtd", ,"ContractData", "EP", "MT_LastAskVolume",, "T")</f>
        <v>81</v>
      </c>
      <c r="K4" s="8">
        <f>RTD("cqg.rtd", ,"ContractData", "EP", "OPen",, "T")</f>
        <v>2871.5</v>
      </c>
      <c r="L4" s="8">
        <f>RTD("cqg.rtd", ,"ContractData", "EP", "HIgh",, "T")</f>
        <v>2879.75</v>
      </c>
      <c r="M4" s="8">
        <f>RTD("cqg.rtd", ,"ContractData", "EP", "Low",, "T")</f>
        <v>2811.75</v>
      </c>
      <c r="N4" s="8"/>
      <c r="O4" s="8"/>
      <c r="P4" s="8"/>
      <c r="T4" t="e">
        <v>#N/A</v>
      </c>
      <c r="W4" t="e">
        <v>#N/A</v>
      </c>
    </row>
    <row r="5" spans="1:23" x14ac:dyDescent="0.25">
      <c r="A5" s="25" t="s">
        <v>5</v>
      </c>
      <c r="B5" s="24"/>
      <c r="D5" s="8"/>
      <c r="E5" s="8"/>
      <c r="F5" s="9"/>
      <c r="G5" s="4"/>
      <c r="H5" s="8"/>
      <c r="I5" s="8"/>
      <c r="J5" s="4"/>
      <c r="K5" s="8"/>
      <c r="L5" s="8"/>
      <c r="M5" s="8"/>
      <c r="N5" s="8"/>
      <c r="O5" s="8"/>
      <c r="P5" s="8"/>
      <c r="T5" t="e">
        <v>#N/A</v>
      </c>
      <c r="W5" t="e">
        <v>#N/A</v>
      </c>
    </row>
    <row r="6" spans="1:23" x14ac:dyDescent="0.25">
      <c r="A6" s="24" t="s">
        <v>3</v>
      </c>
      <c r="B6" s="24"/>
      <c r="J6" s="6" t="s">
        <v>25</v>
      </c>
      <c r="K6" s="6" t="s">
        <v>29</v>
      </c>
      <c r="T6" t="e">
        <v>#N/A</v>
      </c>
      <c r="W6" t="e">
        <v>#N/A</v>
      </c>
    </row>
    <row r="7" spans="1:23" x14ac:dyDescent="0.25">
      <c r="A7" s="24" t="str">
        <f>_xll.DefaultAccount(A3,A6)</f>
        <v>PSspread300</v>
      </c>
      <c r="B7" s="24"/>
      <c r="D7" s="23" t="s">
        <v>15</v>
      </c>
      <c r="E7" s="23"/>
      <c r="F7" s="23"/>
      <c r="G7" s="23"/>
      <c r="H7" s="23"/>
      <c r="I7" s="6" t="s">
        <v>16</v>
      </c>
      <c r="J7" s="6" t="s">
        <v>28</v>
      </c>
      <c r="K7" s="6" t="s">
        <v>30</v>
      </c>
      <c r="T7" t="e">
        <v>#N/A</v>
      </c>
      <c r="W7" t="e">
        <v>#N/A</v>
      </c>
    </row>
    <row r="8" spans="1:23" x14ac:dyDescent="0.25">
      <c r="D8" s="22" t="str">
        <f>_xll.Buy(_xll.Market(A10,A14,A17,"Buy"),I8,"LongMKT",A3)</f>
        <v>LongMKT = Buy EP 5 @ Mkt DAY when $I$8</v>
      </c>
      <c r="E8" s="22"/>
      <c r="F8" s="22"/>
      <c r="G8" s="22"/>
      <c r="H8" s="22"/>
      <c r="I8" s="4">
        <v>0</v>
      </c>
      <c r="J8" s="4">
        <f>_xll.OpenPosition(D8)</f>
        <v>0</v>
      </c>
      <c r="K8" s="10" t="e">
        <f>_xll.AverageEntryPrice(D8)</f>
        <v>#N/A</v>
      </c>
      <c r="T8" t="e">
        <v>#N/A</v>
      </c>
      <c r="W8" t="e">
        <v>#N/A</v>
      </c>
    </row>
    <row r="9" spans="1:23" ht="15" customHeight="1" x14ac:dyDescent="0.25">
      <c r="A9" s="25" t="s">
        <v>6</v>
      </c>
      <c r="B9" s="24"/>
      <c r="D9" s="22" t="str">
        <f>_xll.Sell(_xll.Market(A10,A14,A17,"Sell"),I9,"ShortMKT",A3)</f>
        <v>ShortMKT = Sell EP -5 @ Mkt DAY when $I$9</v>
      </c>
      <c r="E9" s="22"/>
      <c r="F9" s="22"/>
      <c r="G9" s="22"/>
      <c r="H9" s="22"/>
      <c r="I9" s="4">
        <v>0</v>
      </c>
      <c r="J9" s="4">
        <f>_xll.OpenPosition(D9)</f>
        <v>0</v>
      </c>
      <c r="K9" s="10" t="e">
        <f>_xll.AverageEntryPrice(D9)</f>
        <v>#N/A</v>
      </c>
      <c r="M9" s="13" t="s">
        <v>34</v>
      </c>
      <c r="N9" s="14"/>
      <c r="O9" s="14"/>
      <c r="P9" s="14"/>
      <c r="Q9" s="15"/>
      <c r="T9" t="e">
        <v>#N/A</v>
      </c>
      <c r="W9" t="e">
        <v>#N/A</v>
      </c>
    </row>
    <row r="10" spans="1:23" x14ac:dyDescent="0.25">
      <c r="A10" s="24" t="s">
        <v>4</v>
      </c>
      <c r="B10" s="24"/>
      <c r="J10" s="3"/>
      <c r="M10" s="16"/>
      <c r="N10" s="17"/>
      <c r="O10" s="17"/>
      <c r="P10" s="17"/>
      <c r="Q10" s="18"/>
      <c r="T10" t="e">
        <v>#N/A</v>
      </c>
      <c r="W10" t="e">
        <v>#N/A</v>
      </c>
    </row>
    <row r="11" spans="1:23" x14ac:dyDescent="0.25">
      <c r="A11" s="24" t="str">
        <f>_xll.DefaultSymbol(A3,A10)</f>
        <v>EP</v>
      </c>
      <c r="B11" s="24"/>
      <c r="M11" s="16"/>
      <c r="N11" s="17"/>
      <c r="O11" s="17"/>
      <c r="P11" s="17"/>
      <c r="Q11" s="18"/>
      <c r="T11" t="e">
        <v>#N/A</v>
      </c>
      <c r="W11" t="e">
        <v>#N/A</v>
      </c>
    </row>
    <row r="12" spans="1:23" x14ac:dyDescent="0.25">
      <c r="D12" s="6">
        <v>5</v>
      </c>
      <c r="E12" s="29" t="s">
        <v>31</v>
      </c>
      <c r="F12" s="29"/>
      <c r="G12" s="29"/>
      <c r="H12" s="29"/>
      <c r="M12" s="16"/>
      <c r="N12" s="17"/>
      <c r="O12" s="17"/>
      <c r="P12" s="17"/>
      <c r="Q12" s="18"/>
      <c r="T12" t="e">
        <v>#N/A</v>
      </c>
      <c r="W12" t="e">
        <v>#N/A</v>
      </c>
    </row>
    <row r="13" spans="1:23" x14ac:dyDescent="0.25">
      <c r="A13" s="25" t="s">
        <v>8</v>
      </c>
      <c r="B13" s="24"/>
      <c r="D13" s="22" t="str">
        <f>_xll.Exit(D8,_xll.Limit(A10,J8,K8+D12*A20,A17,"Sell"),,"LongMKTTarget")</f>
        <v xml:space="preserve">LongMKTTarget = Exit LongMKT = Sell EP 0 @ Lmt -nan(ind) DAY </v>
      </c>
      <c r="E13" s="22"/>
      <c r="F13" s="22"/>
      <c r="G13" s="22"/>
      <c r="H13" s="22"/>
      <c r="I13" s="22"/>
      <c r="J13" s="22"/>
      <c r="M13" s="16"/>
      <c r="N13" s="17"/>
      <c r="O13" s="17"/>
      <c r="P13" s="17"/>
      <c r="Q13" s="18"/>
      <c r="T13" t="e">
        <v>#N/A</v>
      </c>
      <c r="W13" t="e">
        <v>#N/A</v>
      </c>
    </row>
    <row r="14" spans="1:23" x14ac:dyDescent="0.25">
      <c r="A14" s="24">
        <v>5</v>
      </c>
      <c r="B14" s="24"/>
      <c r="D14" s="30" t="str">
        <f>_xll.Exit(D9,_xll.Limit(A10,J9,K9-D12*A20,A17,"Buy"),,"ShortMKTTarget")</f>
        <v xml:space="preserve">ShortMKTTarget = Exit ShortMKT = Buy EP 0 @ Lmt -nan(ind) DAY </v>
      </c>
      <c r="E14" s="22"/>
      <c r="F14" s="22"/>
      <c r="G14" s="22"/>
      <c r="H14" s="22"/>
      <c r="I14" s="22"/>
      <c r="J14" s="22"/>
      <c r="M14" s="16"/>
      <c r="N14" s="17"/>
      <c r="O14" s="17"/>
      <c r="P14" s="17"/>
      <c r="Q14" s="18"/>
      <c r="T14" t="e">
        <v>#N/A</v>
      </c>
      <c r="W14" t="e">
        <v>#N/A</v>
      </c>
    </row>
    <row r="15" spans="1:23" x14ac:dyDescent="0.25">
      <c r="M15" s="16"/>
      <c r="N15" s="17"/>
      <c r="O15" s="17"/>
      <c r="P15" s="17"/>
      <c r="Q15" s="18"/>
      <c r="T15" t="e">
        <v>#N/A</v>
      </c>
      <c r="W15" t="e">
        <v>#N/A</v>
      </c>
    </row>
    <row r="16" spans="1:23" x14ac:dyDescent="0.25">
      <c r="A16" s="31" t="s">
        <v>9</v>
      </c>
      <c r="B16" s="31"/>
      <c r="D16" s="6">
        <v>5</v>
      </c>
      <c r="E16" s="29" t="s">
        <v>32</v>
      </c>
      <c r="F16" s="29"/>
      <c r="G16" s="29"/>
      <c r="H16" s="29"/>
      <c r="M16" s="16"/>
      <c r="N16" s="17"/>
      <c r="O16" s="17"/>
      <c r="P16" s="17"/>
      <c r="Q16" s="18"/>
      <c r="T16" t="e">
        <v>#N/A</v>
      </c>
      <c r="W16" t="e">
        <v>#N/A</v>
      </c>
    </row>
    <row r="17" spans="1:23" x14ac:dyDescent="0.25">
      <c r="A17" s="28" t="s">
        <v>7</v>
      </c>
      <c r="B17" s="28"/>
      <c r="D17" s="22" t="str">
        <f>_xll.Exit(D8,_xll.Stop(A10,J8,K8-D16*A20,A17,"Sell"),,"LongMKTStop")</f>
        <v xml:space="preserve">LongMKTStop = Exit LongMKT = Sell EP 0 @ Stp -nan(ind) DAY </v>
      </c>
      <c r="E17" s="22"/>
      <c r="F17" s="22"/>
      <c r="G17" s="22"/>
      <c r="H17" s="22"/>
      <c r="I17" s="22"/>
      <c r="J17" s="22"/>
      <c r="M17" s="19"/>
      <c r="N17" s="20"/>
      <c r="O17" s="20"/>
      <c r="P17" s="20"/>
      <c r="Q17" s="21"/>
      <c r="T17" t="e">
        <v>#N/A</v>
      </c>
      <c r="W17" t="e">
        <v>#N/A</v>
      </c>
    </row>
    <row r="18" spans="1:23" x14ac:dyDescent="0.25">
      <c r="D18" s="22" t="str">
        <f>_xll.Exit(D9,_xll.Stop(A10,J9,K9+D16*A20,A17,"Buy"),,"ShortMKTStop")</f>
        <v xml:space="preserve">ShortMKTStop = Exit ShortMKT = Buy EP 0 @ Stp -nan(ind) DAY </v>
      </c>
      <c r="E18" s="22"/>
      <c r="F18" s="22"/>
      <c r="G18" s="22"/>
      <c r="H18" s="22"/>
      <c r="I18" s="22"/>
      <c r="J18" s="22"/>
      <c r="T18" t="e">
        <v>#N/A</v>
      </c>
      <c r="W18" t="e">
        <v>#N/A</v>
      </c>
    </row>
    <row r="19" spans="1:23" x14ac:dyDescent="0.25">
      <c r="A19" s="25" t="s">
        <v>10</v>
      </c>
      <c r="B19" s="25"/>
      <c r="T19" t="e">
        <v>#N/A</v>
      </c>
      <c r="W19" t="e">
        <v>#N/A</v>
      </c>
    </row>
    <row r="20" spans="1:23" x14ac:dyDescent="0.25">
      <c r="A20" s="24">
        <f xml:space="preserve"> RTD("cqg.rtd",,"StudyData", A11, "TSize", "", "TSIZE",1,"0","ALL",,,"False","T")</f>
        <v>0.25</v>
      </c>
      <c r="B20" s="24"/>
      <c r="D20" s="23" t="s">
        <v>33</v>
      </c>
      <c r="E20" s="23"/>
      <c r="F20" s="23"/>
      <c r="G20" s="23"/>
      <c r="H20" s="23"/>
      <c r="I20" s="23"/>
      <c r="J20" s="23"/>
      <c r="K20" s="6" t="s">
        <v>16</v>
      </c>
      <c r="T20" t="e">
        <v>#N/A</v>
      </c>
      <c r="W20" t="e">
        <v>#N/A</v>
      </c>
    </row>
    <row r="21" spans="1:23" x14ac:dyDescent="0.25">
      <c r="D21" s="22" t="str">
        <f>_xll.Exit(D8,_xll.Market(A10,J8,A17,"Sell"),K21,"LongMKTExit")</f>
        <v>LongMKTExit = Exit LongMKT = Sell EP 0 @ Mkt DAY when $K$21</v>
      </c>
      <c r="E21" s="22"/>
      <c r="F21" s="22"/>
      <c r="G21" s="22"/>
      <c r="H21" s="22"/>
      <c r="I21" s="22"/>
      <c r="J21" s="22"/>
      <c r="K21" s="5">
        <v>0</v>
      </c>
    </row>
    <row r="22" spans="1:23" x14ac:dyDescent="0.25">
      <c r="A22" s="25" t="s">
        <v>11</v>
      </c>
      <c r="B22" s="25"/>
      <c r="D22" s="22" t="str">
        <f>_xll.Exit(D9,_xll.Market(A10,J9,A17,"Buy"),K22,"ShortMKTExit")</f>
        <v>ShortMKTExit = Exit ShortMKT = Buy EP 0 @ Mkt DAY when $K$22</v>
      </c>
      <c r="E22" s="22"/>
      <c r="F22" s="22"/>
      <c r="G22" s="22"/>
      <c r="H22" s="22"/>
      <c r="I22" s="22"/>
      <c r="J22" s="22"/>
      <c r="K22" s="5">
        <v>0</v>
      </c>
    </row>
    <row r="23" spans="1:23" x14ac:dyDescent="0.25">
      <c r="A23" s="27">
        <f>RTD("cqg.rtd", ,"OrderData",""&amp;A10&amp;"", "", "OpenTradeEquity",""&amp;A6&amp;"")</f>
        <v>0</v>
      </c>
      <c r="B23" s="27"/>
    </row>
    <row r="25" spans="1:23" x14ac:dyDescent="0.25">
      <c r="A25" s="25" t="s">
        <v>12</v>
      </c>
      <c r="B25" s="25"/>
      <c r="D25" s="7" t="str">
        <f>IFERROR(IFERROR(LEFT(T1,FIND("~",SUBSTITUTE(T1,"(","~",1))-1),T1),"")</f>
        <v>0 filled orders:</v>
      </c>
      <c r="J25" s="7"/>
      <c r="L25" s="7" t="str">
        <f>W1</f>
        <v>0 working orders:</v>
      </c>
    </row>
    <row r="26" spans="1:23" x14ac:dyDescent="0.25">
      <c r="A26" s="27">
        <f>RTD("cqg.rtd", ,"OrderData",""&amp;A10&amp;"", "", "ProfitLoss",""&amp;A6&amp;"")</f>
        <v>625</v>
      </c>
      <c r="B26" s="27"/>
      <c r="D26" s="12" t="str">
        <f t="shared" ref="D26:D41" si="0">IFERROR(IFERROR(LEFT(T2,FIND("~",SUBSTITUTE(T2,"(","~",1))-1),T2),"")</f>
        <v/>
      </c>
      <c r="E26" s="12"/>
      <c r="F26" s="12"/>
      <c r="G26" s="12"/>
      <c r="H26" s="12"/>
      <c r="I26" s="12"/>
      <c r="J26" s="12"/>
      <c r="K26" s="12"/>
      <c r="L26" s="12" t="str">
        <f>IFERROR(IFERROR(LEFT(W2,FIND("~",SUBSTITUTE(W2,"(","~",1))-1),W2),"")</f>
        <v/>
      </c>
      <c r="M26" s="12"/>
      <c r="N26" s="12"/>
      <c r="O26" s="12"/>
      <c r="P26" s="12"/>
      <c r="Q26" s="12"/>
      <c r="R26" s="12"/>
    </row>
    <row r="27" spans="1:23" x14ac:dyDescent="0.25">
      <c r="D27" s="12" t="str">
        <f t="shared" si="0"/>
        <v/>
      </c>
      <c r="E27" s="12"/>
      <c r="F27" s="12"/>
      <c r="G27" s="12"/>
      <c r="H27" s="12"/>
      <c r="I27" s="12"/>
      <c r="J27" s="12"/>
      <c r="K27" s="12"/>
      <c r="L27" s="12" t="str">
        <f t="shared" ref="L27:L42" si="1">IFERROR(IFERROR(LEFT(W3,FIND("~",SUBSTITUTE(W3,"(","~",1))-1),W3),"")</f>
        <v/>
      </c>
      <c r="M27" s="12"/>
      <c r="N27" s="12"/>
      <c r="O27" s="12"/>
      <c r="P27" s="12"/>
      <c r="Q27" s="12"/>
      <c r="R27" s="12"/>
    </row>
    <row r="28" spans="1:23" x14ac:dyDescent="0.25">
      <c r="A28" s="25" t="s">
        <v>14</v>
      </c>
      <c r="B28" s="25"/>
      <c r="D28" s="12" t="str">
        <f t="shared" si="0"/>
        <v/>
      </c>
      <c r="E28" s="12"/>
      <c r="F28" s="12"/>
      <c r="G28" s="12"/>
      <c r="H28" s="12"/>
      <c r="I28" s="12"/>
      <c r="J28" s="12"/>
      <c r="K28" s="12"/>
      <c r="L28" s="12" t="str">
        <f t="shared" si="1"/>
        <v/>
      </c>
      <c r="M28" s="12"/>
      <c r="N28" s="12"/>
      <c r="O28" s="12"/>
      <c r="P28" s="12"/>
      <c r="Q28" s="12"/>
      <c r="R28" s="12"/>
    </row>
    <row r="29" spans="1:23" x14ac:dyDescent="0.25">
      <c r="A29" s="24" t="str">
        <f>_xll.XlsTraderVersion()</f>
        <v>1.0.1.48_2020-04-02_x64</v>
      </c>
      <c r="B29" s="24"/>
      <c r="D29" s="12" t="str">
        <f t="shared" si="0"/>
        <v/>
      </c>
      <c r="E29" s="12"/>
      <c r="F29" s="12"/>
      <c r="G29" s="12"/>
      <c r="H29" s="12"/>
      <c r="I29" s="12"/>
      <c r="J29" s="12"/>
      <c r="K29" s="12"/>
      <c r="L29" s="12" t="str">
        <f t="shared" si="1"/>
        <v/>
      </c>
      <c r="M29" s="12"/>
      <c r="N29" s="12"/>
      <c r="O29" s="12"/>
      <c r="P29" s="12"/>
      <c r="Q29" s="12"/>
      <c r="R29" s="12"/>
    </row>
    <row r="30" spans="1:23" x14ac:dyDescent="0.25">
      <c r="D30" s="12" t="str">
        <f t="shared" si="0"/>
        <v/>
      </c>
      <c r="E30" s="12"/>
      <c r="F30" s="12"/>
      <c r="G30" s="12"/>
      <c r="H30" s="12"/>
      <c r="I30" s="12"/>
      <c r="J30" s="12"/>
      <c r="K30" s="12"/>
      <c r="L30" s="12" t="str">
        <f t="shared" si="1"/>
        <v/>
      </c>
      <c r="M30" s="12"/>
      <c r="N30" s="12"/>
      <c r="O30" s="12"/>
      <c r="P30" s="12"/>
      <c r="Q30" s="12"/>
      <c r="R30" s="12"/>
    </row>
    <row r="31" spans="1:23" x14ac:dyDescent="0.25">
      <c r="A31" s="25" t="s">
        <v>13</v>
      </c>
      <c r="B31" s="25"/>
      <c r="D31" s="12" t="str">
        <f t="shared" si="0"/>
        <v/>
      </c>
      <c r="E31" s="12"/>
      <c r="F31" s="12"/>
      <c r="G31" s="12"/>
      <c r="H31" s="12"/>
      <c r="I31" s="12"/>
      <c r="J31" s="12"/>
      <c r="K31" s="12"/>
      <c r="L31" s="12" t="str">
        <f t="shared" si="1"/>
        <v/>
      </c>
      <c r="M31" s="12"/>
      <c r="N31" s="12"/>
      <c r="O31" s="12"/>
      <c r="P31" s="12"/>
      <c r="Q31" s="12"/>
      <c r="R31" s="12"/>
    </row>
    <row r="32" spans="1:23" x14ac:dyDescent="0.25">
      <c r="A32" s="26">
        <f>_xll.IsMarketDataConnected()+_xll.IsOrderRouterConnected()</f>
        <v>2</v>
      </c>
      <c r="B32" s="26"/>
      <c r="D32" s="12" t="str">
        <f t="shared" si="0"/>
        <v/>
      </c>
      <c r="E32" s="12"/>
      <c r="F32" s="12"/>
      <c r="G32" s="12"/>
      <c r="H32" s="12"/>
      <c r="I32" s="12"/>
      <c r="J32" s="12"/>
      <c r="K32" s="12"/>
      <c r="L32" s="12" t="str">
        <f t="shared" si="1"/>
        <v/>
      </c>
      <c r="M32" s="12"/>
      <c r="N32" s="12"/>
      <c r="O32" s="12"/>
      <c r="P32" s="12"/>
      <c r="Q32" s="12"/>
      <c r="R32" s="12"/>
    </row>
    <row r="33" spans="4:18" x14ac:dyDescent="0.25">
      <c r="D33" s="12" t="str">
        <f t="shared" si="0"/>
        <v/>
      </c>
      <c r="E33" s="12"/>
      <c r="F33" s="12"/>
      <c r="G33" s="12"/>
      <c r="H33" s="12"/>
      <c r="I33" s="12"/>
      <c r="J33" s="12"/>
      <c r="K33" s="12"/>
      <c r="L33" s="11" t="str">
        <f t="shared" si="1"/>
        <v/>
      </c>
      <c r="M33" s="11"/>
      <c r="N33" s="11"/>
      <c r="O33" s="11"/>
      <c r="P33" s="11"/>
      <c r="Q33" s="11"/>
      <c r="R33" s="11"/>
    </row>
    <row r="34" spans="4:18" x14ac:dyDescent="0.25">
      <c r="D34" s="12" t="str">
        <f t="shared" si="0"/>
        <v/>
      </c>
      <c r="E34" s="12"/>
      <c r="F34" s="12"/>
      <c r="G34" s="12"/>
      <c r="H34" s="12"/>
      <c r="I34" s="12"/>
      <c r="J34" s="12"/>
      <c r="K34" s="12"/>
      <c r="L34" s="11" t="str">
        <f t="shared" si="1"/>
        <v/>
      </c>
      <c r="M34" s="11"/>
      <c r="N34" s="11"/>
      <c r="O34" s="11"/>
      <c r="P34" s="11"/>
      <c r="Q34" s="11"/>
      <c r="R34" s="11"/>
    </row>
    <row r="35" spans="4:18" x14ac:dyDescent="0.25">
      <c r="D35" s="12" t="str">
        <f t="shared" si="0"/>
        <v/>
      </c>
      <c r="E35" s="12"/>
      <c r="F35" s="12"/>
      <c r="G35" s="12"/>
      <c r="H35" s="12"/>
      <c r="I35" s="12"/>
      <c r="J35" s="12"/>
      <c r="K35" s="12"/>
      <c r="L35" s="11" t="str">
        <f t="shared" si="1"/>
        <v/>
      </c>
      <c r="M35" s="11"/>
      <c r="N35" s="11"/>
      <c r="O35" s="11"/>
      <c r="P35" s="11"/>
      <c r="Q35" s="11"/>
      <c r="R35" s="11"/>
    </row>
    <row r="36" spans="4:18" x14ac:dyDescent="0.25">
      <c r="D36" s="12" t="str">
        <f t="shared" si="0"/>
        <v/>
      </c>
      <c r="E36" s="12"/>
      <c r="F36" s="12"/>
      <c r="G36" s="12"/>
      <c r="H36" s="12"/>
      <c r="I36" s="12"/>
      <c r="J36" s="12"/>
      <c r="K36" s="12"/>
      <c r="L36" s="11" t="str">
        <f t="shared" si="1"/>
        <v/>
      </c>
      <c r="M36" s="11"/>
      <c r="N36" s="11"/>
      <c r="O36" s="11"/>
      <c r="P36" s="11"/>
      <c r="Q36" s="11"/>
      <c r="R36" s="11"/>
    </row>
    <row r="37" spans="4:18" x14ac:dyDescent="0.25">
      <c r="D37" s="12" t="str">
        <f t="shared" si="0"/>
        <v/>
      </c>
      <c r="E37" s="12"/>
      <c r="F37" s="12"/>
      <c r="G37" s="12"/>
      <c r="H37" s="12"/>
      <c r="I37" s="12"/>
      <c r="J37" s="12"/>
      <c r="K37" s="12"/>
      <c r="L37" s="11" t="str">
        <f t="shared" si="1"/>
        <v/>
      </c>
      <c r="M37" s="11"/>
      <c r="N37" s="11"/>
      <c r="O37" s="11"/>
      <c r="P37" s="11"/>
      <c r="Q37" s="11"/>
      <c r="R37" s="11"/>
    </row>
    <row r="38" spans="4:18" x14ac:dyDescent="0.25">
      <c r="D38" s="12" t="str">
        <f t="shared" si="0"/>
        <v/>
      </c>
      <c r="E38" s="12"/>
      <c r="F38" s="12"/>
      <c r="G38" s="12"/>
      <c r="H38" s="12"/>
      <c r="I38" s="12"/>
      <c r="J38" s="12"/>
      <c r="K38" s="12"/>
      <c r="L38" s="11" t="str">
        <f t="shared" si="1"/>
        <v/>
      </c>
      <c r="M38" s="11"/>
      <c r="N38" s="11"/>
      <c r="O38" s="11"/>
      <c r="P38" s="11"/>
      <c r="Q38" s="11"/>
      <c r="R38" s="11"/>
    </row>
    <row r="39" spans="4:18" x14ac:dyDescent="0.25">
      <c r="D39" t="str">
        <f t="shared" si="0"/>
        <v/>
      </c>
      <c r="L39" t="str">
        <f t="shared" si="1"/>
        <v/>
      </c>
    </row>
    <row r="40" spans="4:18" x14ac:dyDescent="0.25">
      <c r="D40" t="str">
        <f t="shared" si="0"/>
        <v/>
      </c>
      <c r="L40" t="str">
        <f t="shared" si="1"/>
        <v/>
      </c>
    </row>
    <row r="41" spans="4:18" x14ac:dyDescent="0.25">
      <c r="D41" t="str">
        <f t="shared" si="0"/>
        <v/>
      </c>
      <c r="L41" t="str">
        <f t="shared" si="1"/>
        <v/>
      </c>
    </row>
    <row r="42" spans="4:18" x14ac:dyDescent="0.25">
      <c r="L42" t="str">
        <f t="shared" si="1"/>
        <v/>
      </c>
    </row>
  </sheetData>
  <mergeCells count="56">
    <mergeCell ref="A16:B16"/>
    <mergeCell ref="A19:B19"/>
    <mergeCell ref="A20:B20"/>
    <mergeCell ref="A22:B22"/>
    <mergeCell ref="A23:B23"/>
    <mergeCell ref="A3:B3"/>
    <mergeCell ref="A29:B29"/>
    <mergeCell ref="A28:B28"/>
    <mergeCell ref="A32:B32"/>
    <mergeCell ref="A31:B31"/>
    <mergeCell ref="A5:B5"/>
    <mergeCell ref="A6:B6"/>
    <mergeCell ref="A7:B7"/>
    <mergeCell ref="A9:B9"/>
    <mergeCell ref="A10:B10"/>
    <mergeCell ref="A26:B26"/>
    <mergeCell ref="A11:B11"/>
    <mergeCell ref="A13:B13"/>
    <mergeCell ref="A14:B14"/>
    <mergeCell ref="A17:B17"/>
    <mergeCell ref="A25:B25"/>
    <mergeCell ref="D2:F2"/>
    <mergeCell ref="D1:F1"/>
    <mergeCell ref="D20:J20"/>
    <mergeCell ref="D21:J21"/>
    <mergeCell ref="D22:J22"/>
    <mergeCell ref="D7:H7"/>
    <mergeCell ref="D9:H9"/>
    <mergeCell ref="E12:H12"/>
    <mergeCell ref="D13:J13"/>
    <mergeCell ref="E16:H16"/>
    <mergeCell ref="D14:J14"/>
    <mergeCell ref="D17:J17"/>
    <mergeCell ref="D18:J18"/>
    <mergeCell ref="D8:H8"/>
    <mergeCell ref="D26:K26"/>
    <mergeCell ref="D27:K27"/>
    <mergeCell ref="D28:K28"/>
    <mergeCell ref="D29:K29"/>
    <mergeCell ref="D30:K30"/>
    <mergeCell ref="D36:K36"/>
    <mergeCell ref="D37:K37"/>
    <mergeCell ref="D38:K38"/>
    <mergeCell ref="M9:Q17"/>
    <mergeCell ref="L26:R26"/>
    <mergeCell ref="L27:R27"/>
    <mergeCell ref="L32:R32"/>
    <mergeCell ref="L31:R31"/>
    <mergeCell ref="L30:R30"/>
    <mergeCell ref="L29:R29"/>
    <mergeCell ref="L28:R28"/>
    <mergeCell ref="D31:K31"/>
    <mergeCell ref="D32:K32"/>
    <mergeCell ref="D33:K33"/>
    <mergeCell ref="D34:K34"/>
    <mergeCell ref="D35:K35"/>
  </mergeCells>
  <conditionalFormatting sqref="A32:B32">
    <cfRule type="cellIs" dxfId="5" priority="6" stopIfTrue="1" operator="equal">
      <formula>2</formula>
    </cfRule>
    <cfRule type="cellIs" dxfId="4" priority="7" stopIfTrue="1" operator="lessThan">
      <formula>2</formula>
    </cfRule>
  </conditionalFormatting>
  <conditionalFormatting sqref="I8">
    <cfRule type="expression" dxfId="3" priority="4">
      <formula>$I$8&lt;&gt;0</formula>
    </cfRule>
  </conditionalFormatting>
  <conditionalFormatting sqref="I9">
    <cfRule type="expression" dxfId="2" priority="3">
      <formula>$I$9&lt;&gt;0</formula>
    </cfRule>
  </conditionalFormatting>
  <conditionalFormatting sqref="K21">
    <cfRule type="expression" dxfId="1" priority="2">
      <formula>$K$21&lt;&gt;0</formula>
    </cfRule>
  </conditionalFormatting>
  <conditionalFormatting sqref="K22">
    <cfRule type="expression" dxfId="0" priority="1">
      <formula>$K$22</formula>
    </cfRule>
  </conditionalFormatting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2020-05-01T15:05:55Z</dcterms:created>
  <dcterms:modified xsi:type="dcterms:W3CDTF">2020-05-01T19:19:01Z</dcterms:modified>
</cp:coreProperties>
</file>