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xWindow="0" yWindow="150" windowWidth="22980" windowHeight="10320"/>
  </bookViews>
  <sheets>
    <sheet name="Main" sheetId="1" r:id="rId1"/>
    <sheet name="Symbols" sheetId="9" r:id="rId2"/>
  </sheets>
  <calcPr calcId="152511"/>
</workbook>
</file>

<file path=xl/calcChain.xml><?xml version="1.0" encoding="utf-8"?>
<calcChain xmlns="http://schemas.openxmlformats.org/spreadsheetml/2006/main">
  <c r="R38" i="1" l="1"/>
  <c r="O15" i="9"/>
  <c r="D29" i="9"/>
  <c r="AW14" i="1" l="1"/>
  <c r="AU14" i="1"/>
  <c r="AS14" i="1"/>
  <c r="AQ14" i="1"/>
  <c r="AO14" i="1"/>
  <c r="AM14" i="1"/>
  <c r="AW11" i="1"/>
  <c r="AU11" i="1"/>
  <c r="AS11" i="1"/>
  <c r="AQ11" i="1"/>
  <c r="AO11" i="1"/>
  <c r="AM11" i="1"/>
  <c r="AH46" i="9"/>
  <c r="O16" i="9" a="1"/>
  <c r="J29" i="9"/>
  <c r="AB29" i="9"/>
  <c r="V44" i="9"/>
  <c r="AG34" i="9" a="1"/>
  <c r="AG33" i="9"/>
  <c r="V27" i="9"/>
  <c r="O33" i="9"/>
  <c r="AB47" i="9"/>
  <c r="AH47" i="9"/>
  <c r="AB26" i="9"/>
  <c r="V28" i="9"/>
  <c r="AH27" i="9"/>
  <c r="U34" i="9" a="1"/>
  <c r="D45" i="9"/>
  <c r="C33" i="9"/>
  <c r="D27" i="9"/>
  <c r="P27" i="9"/>
  <c r="P26" i="9"/>
  <c r="AB28" i="9"/>
  <c r="U33" i="9"/>
  <c r="W44" i="9" s="1"/>
  <c r="O34" i="9" a="1"/>
  <c r="AB44" i="9"/>
  <c r="D28" i="9"/>
  <c r="I33" i="9"/>
  <c r="P45" i="9"/>
  <c r="P47" i="9"/>
  <c r="AB46" i="9"/>
  <c r="AG16" i="9" a="1"/>
  <c r="AH28" i="9"/>
  <c r="J47" i="9"/>
  <c r="V45" i="9"/>
  <c r="C34" i="9" a="1"/>
  <c r="AA15" i="9"/>
  <c r="AH44" i="9"/>
  <c r="D26" i="9"/>
  <c r="P29" i="9"/>
  <c r="V46" i="9"/>
  <c r="AH45" i="9"/>
  <c r="P28" i="9"/>
  <c r="J45" i="9"/>
  <c r="Q27" i="9"/>
  <c r="J27" i="9"/>
  <c r="U15" i="9"/>
  <c r="W26" i="9" s="1"/>
  <c r="AH29" i="9"/>
  <c r="AB45" i="9"/>
  <c r="AA33" i="9"/>
  <c r="AC44" i="9" s="1"/>
  <c r="J26" i="9"/>
  <c r="J28" i="9"/>
  <c r="K44" i="9"/>
  <c r="AG15" i="9"/>
  <c r="P46" i="9"/>
  <c r="V47" i="9"/>
  <c r="U16" i="9" a="1"/>
  <c r="AH26" i="9"/>
  <c r="AB27" i="9"/>
  <c r="J46" i="9"/>
  <c r="D46" i="9"/>
  <c r="D44" i="9"/>
  <c r="V29" i="9"/>
  <c r="Q26" i="9"/>
  <c r="J44" i="9"/>
  <c r="AA34" i="9" a="1"/>
  <c r="P44" i="9"/>
  <c r="I34" i="9" a="1"/>
  <c r="V26" i="9"/>
  <c r="AA16" i="9" a="1"/>
  <c r="D47" i="9"/>
  <c r="AG28" i="9" l="1"/>
  <c r="AG27" i="9"/>
  <c r="AG46" i="9"/>
  <c r="AG45" i="9"/>
  <c r="O27" i="9"/>
  <c r="O28" i="9"/>
  <c r="AH22" i="1"/>
  <c r="AH23" i="1"/>
  <c r="AH24" i="1"/>
  <c r="AI23" i="1"/>
  <c r="AF21" i="1"/>
  <c r="AC24" i="1"/>
  <c r="AC23" i="1"/>
  <c r="AB22" i="1"/>
  <c r="AB24" i="1"/>
  <c r="AB23" i="1"/>
  <c r="Z21" i="1"/>
  <c r="W24" i="1"/>
  <c r="V22" i="1"/>
  <c r="V23" i="1"/>
  <c r="V24" i="1"/>
  <c r="W23" i="1"/>
  <c r="T21" i="1"/>
  <c r="P24" i="1"/>
  <c r="Q23" i="1"/>
  <c r="P22" i="1"/>
  <c r="P23" i="1"/>
  <c r="N21" i="1"/>
  <c r="K24" i="1"/>
  <c r="J22" i="1"/>
  <c r="J23" i="1"/>
  <c r="J24" i="1"/>
  <c r="K23" i="1"/>
  <c r="E23" i="1"/>
  <c r="D22" i="1"/>
  <c r="D24" i="1"/>
  <c r="D23" i="1"/>
  <c r="H21" i="1"/>
  <c r="B21" i="1"/>
  <c r="AH6" i="1"/>
  <c r="AI5" i="1"/>
  <c r="AH4" i="1"/>
  <c r="AH5" i="1"/>
  <c r="AF3" i="1"/>
  <c r="AB6" i="1"/>
  <c r="AC5" i="1"/>
  <c r="AB4" i="1"/>
  <c r="AB5" i="1"/>
  <c r="W6" i="1"/>
  <c r="W5" i="1"/>
  <c r="V4" i="1"/>
  <c r="V5" i="1"/>
  <c r="V6" i="1"/>
  <c r="Z3" i="1"/>
  <c r="T3" i="1"/>
  <c r="Q6" i="1"/>
  <c r="P4" i="1"/>
  <c r="P5" i="1"/>
  <c r="Q5" i="1"/>
  <c r="P6" i="1"/>
  <c r="N3" i="1"/>
  <c r="J4" i="1"/>
  <c r="J5" i="1"/>
  <c r="J6" i="1"/>
  <c r="K5" i="1"/>
  <c r="D5" i="1"/>
  <c r="P35" i="9"/>
  <c r="AA20" i="9"/>
  <c r="J43" i="9"/>
  <c r="AI37" i="1"/>
  <c r="AB21" i="9"/>
  <c r="AH42" i="9"/>
  <c r="V42" i="9"/>
  <c r="P16" i="9"/>
  <c r="AG42" i="9"/>
  <c r="W45" i="9"/>
  <c r="W38" i="9"/>
  <c r="AG35" i="9"/>
  <c r="V20" i="9"/>
  <c r="AC35" i="1"/>
  <c r="V19" i="9"/>
  <c r="AH20" i="9"/>
  <c r="AA40" i="9"/>
  <c r="K38" i="9"/>
  <c r="U38" i="9"/>
  <c r="AH18" i="9"/>
  <c r="U40" i="9"/>
  <c r="AI19" i="1"/>
  <c r="O36" i="9"/>
  <c r="AI18" i="9"/>
  <c r="U35" i="9"/>
  <c r="AA36" i="9"/>
  <c r="P24" i="9"/>
  <c r="U3" i="1"/>
  <c r="W19" i="1"/>
  <c r="AH24" i="9"/>
  <c r="AA35" i="9"/>
  <c r="AI19" i="9"/>
  <c r="AG23" i="9"/>
  <c r="AB35" i="9"/>
  <c r="Q42" i="9"/>
  <c r="W37" i="1"/>
  <c r="O37" i="9"/>
  <c r="U18" i="9"/>
  <c r="Q40" i="9"/>
  <c r="U21" i="9"/>
  <c r="K45" i="9"/>
  <c r="AA37" i="9"/>
  <c r="P41" i="9"/>
  <c r="Q37" i="1"/>
  <c r="K43" i="9"/>
  <c r="AA38" i="9"/>
  <c r="AC20" i="9"/>
  <c r="V37" i="9"/>
  <c r="I35" i="9"/>
  <c r="AC35" i="9"/>
  <c r="K35" i="1"/>
  <c r="U41" i="9"/>
  <c r="J34" i="9"/>
  <c r="I16" i="9" a="1"/>
  <c r="V43" i="9"/>
  <c r="W24" i="9"/>
  <c r="AI16" i="9"/>
  <c r="J37" i="9"/>
  <c r="K41" i="9"/>
  <c r="V17" i="9"/>
  <c r="W19" i="9"/>
  <c r="AH43" i="9"/>
  <c r="O21" i="1"/>
  <c r="AI43" i="9"/>
  <c r="O35" i="9"/>
  <c r="O16" i="9"/>
  <c r="AC23" i="9"/>
  <c r="AH39" i="9"/>
  <c r="Q37" i="9"/>
  <c r="AC17" i="9"/>
  <c r="C15" i="9"/>
  <c r="Q25" i="9"/>
  <c r="AI18" i="1"/>
  <c r="AI36" i="9"/>
  <c r="V22" i="9"/>
  <c r="J41" i="9"/>
  <c r="U17" i="9"/>
  <c r="AC21" i="9"/>
  <c r="AH40" i="9"/>
  <c r="D42" i="9"/>
  <c r="D43" i="9"/>
  <c r="D38" i="9"/>
  <c r="C34" i="9"/>
  <c r="E34" i="9"/>
  <c r="E44" i="9"/>
  <c r="D34" i="9"/>
  <c r="C43" i="9"/>
  <c r="C21" i="1"/>
  <c r="D35" i="9"/>
  <c r="AC36" i="9"/>
  <c r="AA18" i="9"/>
  <c r="Q16" i="9"/>
  <c r="AG22" i="9"/>
  <c r="V36" i="9"/>
  <c r="AI25" i="9"/>
  <c r="V39" i="9"/>
  <c r="W20" i="9"/>
  <c r="AA16" i="9"/>
  <c r="U43" i="9"/>
  <c r="AG43" i="9"/>
  <c r="O25" i="9"/>
  <c r="U34" i="9"/>
  <c r="AI24" i="9"/>
  <c r="U42" i="9"/>
  <c r="W36" i="1"/>
  <c r="AI40" i="9"/>
  <c r="V23" i="9"/>
  <c r="Q17" i="9"/>
  <c r="K40" i="9"/>
  <c r="AI41" i="9"/>
  <c r="AH35" i="9"/>
  <c r="Q36" i="9"/>
  <c r="AA23" i="9"/>
  <c r="O24" i="9"/>
  <c r="AC18" i="9"/>
  <c r="AB39" i="9"/>
  <c r="AG25" i="9"/>
  <c r="U36" i="9"/>
  <c r="W36" i="9"/>
  <c r="E35" i="9"/>
  <c r="D37" i="9"/>
  <c r="E36" i="1"/>
  <c r="AC45" i="9"/>
  <c r="I41" i="9"/>
  <c r="AC42" i="9"/>
  <c r="Q35" i="9"/>
  <c r="Q45" i="9"/>
  <c r="AG39" i="9"/>
  <c r="K42" i="9"/>
  <c r="W17" i="9"/>
  <c r="K36" i="1"/>
  <c r="AA34" i="9"/>
  <c r="J38" i="9"/>
  <c r="W43" i="9"/>
  <c r="O34" i="9"/>
  <c r="W25" i="9"/>
  <c r="AG20" i="9"/>
  <c r="U20" i="9"/>
  <c r="AG3" i="1"/>
  <c r="AB20" i="9"/>
  <c r="K36" i="9"/>
  <c r="AB38" i="9"/>
  <c r="AA17" i="9"/>
  <c r="AA19" i="9"/>
  <c r="AG19" i="9"/>
  <c r="AC37" i="9"/>
  <c r="Q36" i="1"/>
  <c r="AA24" i="9"/>
  <c r="J35" i="9"/>
  <c r="AB37" i="9"/>
  <c r="O23" i="9"/>
  <c r="U16" i="9"/>
  <c r="Q19" i="9"/>
  <c r="I36" i="9"/>
  <c r="AB19" i="9"/>
  <c r="J42" i="9"/>
  <c r="AH22" i="9"/>
  <c r="Q39" i="9"/>
  <c r="AC25" i="9"/>
  <c r="W18" i="9"/>
  <c r="I34" i="9"/>
  <c r="AC22" i="9"/>
  <c r="AB40" i="9"/>
  <c r="P42" i="9"/>
  <c r="C16" i="9" a="1"/>
  <c r="K37" i="9"/>
  <c r="AG21" i="1"/>
  <c r="AI21" i="9"/>
  <c r="V21" i="9"/>
  <c r="AB34" i="9"/>
  <c r="AB24" i="9"/>
  <c r="AC18" i="1"/>
  <c r="AI20" i="9"/>
  <c r="AC26" i="9"/>
  <c r="J36" i="9"/>
  <c r="AA21" i="9"/>
  <c r="O40" i="9"/>
  <c r="AA21" i="1"/>
  <c r="AC39" i="9"/>
  <c r="P37" i="9"/>
  <c r="V16" i="9"/>
  <c r="Q21" i="9"/>
  <c r="AG36" i="9"/>
  <c r="Q24" i="9"/>
  <c r="U37" i="9"/>
  <c r="AB22" i="9"/>
  <c r="AC38" i="9"/>
  <c r="V25" i="9"/>
  <c r="AB41" i="9"/>
  <c r="W17" i="1"/>
  <c r="W37" i="9"/>
  <c r="AI42" i="9"/>
  <c r="O42" i="9"/>
  <c r="Q34" i="9"/>
  <c r="P36" i="9"/>
  <c r="AI38" i="9"/>
  <c r="P21" i="9"/>
  <c r="W42" i="9"/>
  <c r="AG40" i="9"/>
  <c r="AH34" i="9"/>
  <c r="AC43" i="9"/>
  <c r="U21" i="1"/>
  <c r="E40" i="9"/>
  <c r="E43" i="9"/>
  <c r="E42" i="9"/>
  <c r="E36" i="9"/>
  <c r="E41" i="9"/>
  <c r="C42" i="9"/>
  <c r="E37" i="1"/>
  <c r="E37" i="9"/>
  <c r="P17" i="9"/>
  <c r="AI35" i="9"/>
  <c r="AG21" i="9"/>
  <c r="AI36" i="1"/>
  <c r="AI39" i="9"/>
  <c r="O38" i="9"/>
  <c r="K34" i="9"/>
  <c r="P43" i="9"/>
  <c r="AG16" i="9"/>
  <c r="AB17" i="9"/>
  <c r="W21" i="9"/>
  <c r="AB23" i="9"/>
  <c r="W35" i="9"/>
  <c r="U24" i="9"/>
  <c r="AI17" i="9"/>
  <c r="K35" i="9"/>
  <c r="J39" i="9"/>
  <c r="W41" i="9"/>
  <c r="AH23" i="9"/>
  <c r="P20" i="9"/>
  <c r="AC37" i="1"/>
  <c r="Q20" i="9"/>
  <c r="AC17" i="1"/>
  <c r="O39" i="9"/>
  <c r="W34" i="9"/>
  <c r="D41" i="9"/>
  <c r="C35" i="9"/>
  <c r="D40" i="9"/>
  <c r="E26" i="9"/>
  <c r="Q44" i="9"/>
  <c r="AH25" i="9"/>
  <c r="V41" i="9"/>
  <c r="AC34" i="9"/>
  <c r="Q35" i="1"/>
  <c r="AA42" i="9"/>
  <c r="I37" i="9"/>
  <c r="P18" i="9"/>
  <c r="AB18" i="9"/>
  <c r="AB36" i="9"/>
  <c r="I39" i="9"/>
  <c r="AA3" i="1"/>
  <c r="J40" i="9"/>
  <c r="AA41" i="9"/>
  <c r="O17" i="9"/>
  <c r="I21" i="1"/>
  <c r="P25" i="9"/>
  <c r="AG34" i="9"/>
  <c r="Q18" i="1"/>
  <c r="AC24" i="9"/>
  <c r="Q23" i="9"/>
  <c r="AA43" i="9"/>
  <c r="O19" i="9"/>
  <c r="W18" i="1"/>
  <c r="Q22" i="9"/>
  <c r="P23" i="9"/>
  <c r="Q43" i="9"/>
  <c r="AH41" i="9"/>
  <c r="O43" i="9"/>
  <c r="AC40" i="9"/>
  <c r="I15" i="9"/>
  <c r="K27" i="9" s="1"/>
  <c r="AH19" i="9"/>
  <c r="Q41" i="9"/>
  <c r="W16" i="9"/>
  <c r="AG37" i="9"/>
  <c r="U22" i="9"/>
  <c r="AG24" i="9"/>
  <c r="I38" i="9"/>
  <c r="AG17" i="9"/>
  <c r="AH38" i="9"/>
  <c r="AI26" i="9"/>
  <c r="AI23" i="9"/>
  <c r="U23" i="9"/>
  <c r="AI17" i="1"/>
  <c r="AH21" i="9"/>
  <c r="P40" i="9"/>
  <c r="W23" i="9"/>
  <c r="O22" i="9"/>
  <c r="W35" i="1"/>
  <c r="AG38" i="9"/>
  <c r="AB43" i="9"/>
  <c r="U25" i="9"/>
  <c r="V38" i="9"/>
  <c r="Q18" i="9"/>
  <c r="AB25" i="9"/>
  <c r="V34" i="9"/>
  <c r="U19" i="9"/>
  <c r="AH16" i="9"/>
  <c r="W39" i="9"/>
  <c r="AH17" i="9"/>
  <c r="AA39" i="9"/>
  <c r="P22" i="9"/>
  <c r="AB16" i="9"/>
  <c r="I42" i="9"/>
  <c r="AI22" i="9"/>
  <c r="P38" i="9"/>
  <c r="U39" i="9"/>
  <c r="AI37" i="9"/>
  <c r="Q17" i="1"/>
  <c r="AC36" i="1"/>
  <c r="W22" i="9"/>
  <c r="AC41" i="9"/>
  <c r="V24" i="9"/>
  <c r="AG18" i="9"/>
  <c r="AG41" i="9"/>
  <c r="W40" i="9"/>
  <c r="I40" i="9"/>
  <c r="AH37" i="9"/>
  <c r="AC19" i="9"/>
  <c r="I43" i="9"/>
  <c r="P19" i="9"/>
  <c r="C39" i="9"/>
  <c r="C38" i="9"/>
  <c r="E45" i="9"/>
  <c r="C40" i="9"/>
  <c r="C37" i="9"/>
  <c r="E39" i="9"/>
  <c r="E38" i="9"/>
  <c r="D39" i="9"/>
  <c r="E35" i="1"/>
  <c r="Q38" i="9"/>
  <c r="AI44" i="9"/>
  <c r="AC19" i="1"/>
  <c r="AI34" i="9"/>
  <c r="Q19" i="1"/>
  <c r="AB42" i="9"/>
  <c r="AC27" i="9"/>
  <c r="O41" i="9"/>
  <c r="W27" i="9"/>
  <c r="AH36" i="9"/>
  <c r="AI35" i="1"/>
  <c r="P39" i="9"/>
  <c r="O3" i="1"/>
  <c r="AC16" i="9"/>
  <c r="AA25" i="9"/>
  <c r="K39" i="9"/>
  <c r="K37" i="1"/>
  <c r="O21" i="9"/>
  <c r="AA22" i="9"/>
  <c r="V18" i="9"/>
  <c r="O18" i="9"/>
  <c r="P34" i="9"/>
  <c r="V40" i="9"/>
  <c r="V35" i="9"/>
  <c r="O20" i="9"/>
  <c r="C36" i="9"/>
  <c r="D36" i="9"/>
  <c r="C41" i="9"/>
  <c r="AC6" i="1" l="1"/>
  <c r="AI24" i="1"/>
  <c r="Q24" i="1"/>
  <c r="L26" i="1"/>
  <c r="K26" i="1"/>
  <c r="J28" i="1"/>
  <c r="H25" i="1"/>
  <c r="H29" i="1"/>
  <c r="H26" i="1"/>
  <c r="H34" i="1"/>
  <c r="K33" i="1"/>
  <c r="L33" i="1"/>
  <c r="H33" i="1"/>
  <c r="H28" i="1"/>
  <c r="J33" i="1"/>
  <c r="K31" i="1"/>
  <c r="L31" i="1"/>
  <c r="H27" i="1"/>
  <c r="J32" i="1"/>
  <c r="J30" i="1"/>
  <c r="L27" i="1"/>
  <c r="K27" i="1"/>
  <c r="H31" i="1"/>
  <c r="L29" i="1"/>
  <c r="K29" i="1"/>
  <c r="L34" i="1"/>
  <c r="K34" i="1"/>
  <c r="J26" i="1"/>
  <c r="J34" i="1"/>
  <c r="J25" i="1"/>
  <c r="K28" i="1"/>
  <c r="L28" i="1"/>
  <c r="H32" i="1"/>
  <c r="K25" i="1"/>
  <c r="L25" i="1"/>
  <c r="J27" i="1"/>
  <c r="K32" i="1"/>
  <c r="L32" i="1"/>
  <c r="J31" i="1"/>
  <c r="L30" i="1"/>
  <c r="K30" i="1"/>
  <c r="J29" i="1"/>
  <c r="H30" i="1"/>
  <c r="AI6" i="1"/>
  <c r="AJ32" i="1"/>
  <c r="AJ34" i="1"/>
  <c r="AJ29" i="1"/>
  <c r="AJ27" i="1"/>
  <c r="AJ30" i="1"/>
  <c r="AJ28" i="1"/>
  <c r="AJ26" i="1"/>
  <c r="AJ33" i="1"/>
  <c r="AJ31" i="1"/>
  <c r="AB27" i="1"/>
  <c r="AB34" i="1"/>
  <c r="AB29" i="1"/>
  <c r="AC28" i="1"/>
  <c r="AD28" i="1"/>
  <c r="AB30" i="1"/>
  <c r="AD30" i="1"/>
  <c r="AC30" i="1"/>
  <c r="AD31" i="1"/>
  <c r="AC31" i="1"/>
  <c r="AB33" i="1"/>
  <c r="AD34" i="1"/>
  <c r="AC34" i="1"/>
  <c r="AC25" i="1"/>
  <c r="AD25" i="1"/>
  <c r="AB31" i="1"/>
  <c r="AC32" i="1"/>
  <c r="AD32" i="1"/>
  <c r="AB28" i="1"/>
  <c r="AC29" i="1"/>
  <c r="AD29" i="1"/>
  <c r="AB32" i="1"/>
  <c r="AB26" i="1"/>
  <c r="AC33" i="1"/>
  <c r="AD33" i="1"/>
  <c r="AD27" i="1"/>
  <c r="AC27" i="1"/>
  <c r="AD26" i="1"/>
  <c r="AC26" i="1"/>
  <c r="AJ25" i="1"/>
  <c r="AI32" i="1"/>
  <c r="AI34" i="1"/>
  <c r="AI29" i="1"/>
  <c r="AI27" i="1"/>
  <c r="AI30" i="1"/>
  <c r="AI28" i="1"/>
  <c r="AI26" i="1"/>
  <c r="AI33" i="1"/>
  <c r="AI31" i="1"/>
  <c r="AI25" i="1"/>
  <c r="AH34" i="1"/>
  <c r="AH31" i="1"/>
  <c r="AH29" i="1"/>
  <c r="AH27" i="1"/>
  <c r="AH28" i="1"/>
  <c r="AH26" i="1"/>
  <c r="AH32" i="1"/>
  <c r="AH30" i="1"/>
  <c r="AH33" i="1"/>
  <c r="AH25" i="1"/>
  <c r="AF31" i="1"/>
  <c r="AF33" i="1"/>
  <c r="AF29" i="1"/>
  <c r="AF26" i="1"/>
  <c r="AF27" i="1"/>
  <c r="AF30" i="1"/>
  <c r="AF28" i="1"/>
  <c r="AF34" i="1"/>
  <c r="AF32" i="1"/>
  <c r="AF25" i="1"/>
  <c r="Z30" i="1"/>
  <c r="AB25" i="1"/>
  <c r="Z26" i="1"/>
  <c r="Z32" i="1"/>
  <c r="Z29" i="1"/>
  <c r="Z28" i="1"/>
  <c r="Z33" i="1"/>
  <c r="Z27" i="1"/>
  <c r="Z34" i="1"/>
  <c r="Z31" i="1"/>
  <c r="Z25" i="1"/>
  <c r="X31" i="1"/>
  <c r="X32" i="1"/>
  <c r="X26" i="1"/>
  <c r="X27" i="1"/>
  <c r="X34" i="1"/>
  <c r="X28" i="1"/>
  <c r="X29" i="1"/>
  <c r="X33" i="1"/>
  <c r="X30" i="1"/>
  <c r="W31" i="1"/>
  <c r="W32" i="1"/>
  <c r="W26" i="1"/>
  <c r="W27" i="1"/>
  <c r="W34" i="1"/>
  <c r="X25" i="1"/>
  <c r="W28" i="1"/>
  <c r="W29" i="1"/>
  <c r="W33" i="1"/>
  <c r="W30" i="1"/>
  <c r="V34" i="1"/>
  <c r="V27" i="1"/>
  <c r="V26" i="1"/>
  <c r="V33" i="1"/>
  <c r="V30" i="1"/>
  <c r="W25" i="1"/>
  <c r="V31" i="1"/>
  <c r="V28" i="1"/>
  <c r="V32" i="1"/>
  <c r="V29" i="1"/>
  <c r="V25" i="1"/>
  <c r="T30" i="1"/>
  <c r="T33" i="1"/>
  <c r="T26" i="1"/>
  <c r="T32" i="1"/>
  <c r="T29" i="1"/>
  <c r="T27" i="1"/>
  <c r="T34" i="1"/>
  <c r="T31" i="1"/>
  <c r="T28" i="1"/>
  <c r="Q28" i="1"/>
  <c r="R28" i="1"/>
  <c r="Q29" i="1"/>
  <c r="R29" i="1"/>
  <c r="T25" i="1"/>
  <c r="R30" i="1"/>
  <c r="Q30" i="1"/>
  <c r="R26" i="1"/>
  <c r="Q26" i="1"/>
  <c r="R25" i="1"/>
  <c r="Q34" i="1"/>
  <c r="R34" i="1"/>
  <c r="Q33" i="1"/>
  <c r="R33" i="1"/>
  <c r="R32" i="1"/>
  <c r="Q32" i="1"/>
  <c r="R27" i="1"/>
  <c r="Q27" i="1"/>
  <c r="R31" i="1"/>
  <c r="Q31" i="1"/>
  <c r="Q25" i="1"/>
  <c r="P28" i="1"/>
  <c r="P27" i="1"/>
  <c r="P32" i="1"/>
  <c r="P33" i="1"/>
  <c r="P29" i="1"/>
  <c r="P31" i="1"/>
  <c r="P26" i="1"/>
  <c r="P30" i="1"/>
  <c r="P34" i="1"/>
  <c r="N30" i="1"/>
  <c r="N31" i="1"/>
  <c r="N26" i="1"/>
  <c r="P25" i="1"/>
  <c r="N28" i="1"/>
  <c r="N32" i="1"/>
  <c r="N27" i="1"/>
  <c r="N34" i="1"/>
  <c r="N29" i="1"/>
  <c r="N33" i="1"/>
  <c r="N25" i="1"/>
  <c r="F31" i="1"/>
  <c r="F34" i="1"/>
  <c r="F32" i="1"/>
  <c r="F28" i="1"/>
  <c r="F29" i="1"/>
  <c r="F30" i="1"/>
  <c r="F33" i="1"/>
  <c r="F27" i="1"/>
  <c r="F26" i="1"/>
  <c r="F25" i="1"/>
  <c r="E31" i="1"/>
  <c r="E34" i="1"/>
  <c r="E32" i="1"/>
  <c r="E28" i="1"/>
  <c r="E29" i="1"/>
  <c r="E30" i="1"/>
  <c r="E33" i="1"/>
  <c r="E27" i="1"/>
  <c r="E26" i="1"/>
  <c r="E25" i="1"/>
  <c r="D31" i="1"/>
  <c r="D29" i="1"/>
  <c r="D32" i="1"/>
  <c r="D33" i="1"/>
  <c r="D28" i="1"/>
  <c r="D30" i="1"/>
  <c r="D26" i="1"/>
  <c r="D34" i="1"/>
  <c r="D27" i="1"/>
  <c r="D25" i="1"/>
  <c r="B33" i="1"/>
  <c r="B27" i="1"/>
  <c r="B32" i="1"/>
  <c r="B30" i="1"/>
  <c r="B31" i="1"/>
  <c r="B34" i="1"/>
  <c r="B29" i="1"/>
  <c r="B28" i="1"/>
  <c r="B26" i="1"/>
  <c r="B25" i="1"/>
  <c r="N13" i="1"/>
  <c r="N8" i="1"/>
  <c r="N16" i="1"/>
  <c r="N11" i="1"/>
  <c r="N15" i="1"/>
  <c r="N14" i="1"/>
  <c r="N10" i="1"/>
  <c r="N12" i="1"/>
  <c r="N9" i="1"/>
  <c r="N7" i="1"/>
  <c r="P16" i="1"/>
  <c r="P15" i="1"/>
  <c r="P14" i="1"/>
  <c r="P13" i="1"/>
  <c r="P12" i="1"/>
  <c r="P11" i="1"/>
  <c r="P10" i="1"/>
  <c r="P9" i="1"/>
  <c r="P8" i="1"/>
  <c r="Q15" i="1"/>
  <c r="P7" i="1"/>
  <c r="Q14" i="1"/>
  <c r="Q16" i="1"/>
  <c r="Q13" i="1"/>
  <c r="Q12" i="1"/>
  <c r="Q10" i="1"/>
  <c r="Q11" i="1"/>
  <c r="Q9" i="1"/>
  <c r="Q8" i="1"/>
  <c r="Q7" i="1"/>
  <c r="R16" i="1"/>
  <c r="R15" i="1"/>
  <c r="R14" i="1"/>
  <c r="R13" i="1"/>
  <c r="R12" i="1"/>
  <c r="R9" i="1"/>
  <c r="R10" i="1"/>
  <c r="R11" i="1"/>
  <c r="R8" i="1"/>
  <c r="R7" i="1"/>
  <c r="V7" i="1"/>
  <c r="W8" i="1"/>
  <c r="V10" i="1"/>
  <c r="V8" i="1"/>
  <c r="W9" i="1"/>
  <c r="W16" i="1"/>
  <c r="W7" i="1"/>
  <c r="T9" i="1"/>
  <c r="V12" i="1"/>
  <c r="T8" i="1"/>
  <c r="V9" i="1"/>
  <c r="W10" i="1"/>
  <c r="T11" i="1"/>
  <c r="T12" i="1"/>
  <c r="V11" i="1"/>
  <c r="V13" i="1"/>
  <c r="W12" i="1"/>
  <c r="W14" i="1"/>
  <c r="T14" i="1"/>
  <c r="T16" i="1"/>
  <c r="V15" i="1"/>
  <c r="T7" i="1"/>
  <c r="W11" i="1"/>
  <c r="W13" i="1"/>
  <c r="T13" i="1"/>
  <c r="T15" i="1"/>
  <c r="V14" i="1"/>
  <c r="V16" i="1"/>
  <c r="W15" i="1"/>
  <c r="T10" i="1"/>
  <c r="AB8" i="1"/>
  <c r="Z7" i="1"/>
  <c r="AC8" i="1"/>
  <c r="AB12" i="1"/>
  <c r="Z11" i="1"/>
  <c r="AC13" i="1"/>
  <c r="AC9" i="1"/>
  <c r="AC16" i="1"/>
  <c r="AC7" i="1"/>
  <c r="Z9" i="1"/>
  <c r="AB10" i="1"/>
  <c r="AC11" i="1"/>
  <c r="AB13" i="1"/>
  <c r="Z13" i="1"/>
  <c r="AC14" i="1"/>
  <c r="AB14" i="1"/>
  <c r="Z16" i="1"/>
  <c r="AC15" i="1"/>
  <c r="Z10" i="1"/>
  <c r="Z15" i="1"/>
  <c r="AC12" i="1"/>
  <c r="AB16" i="1"/>
  <c r="Z14" i="1"/>
  <c r="AB7" i="1"/>
  <c r="AB15" i="1"/>
  <c r="AB11" i="1"/>
  <c r="Z8" i="1"/>
  <c r="AB9" i="1"/>
  <c r="AC10" i="1"/>
  <c r="Z12" i="1"/>
  <c r="AA45" i="9"/>
  <c r="AA46" i="9"/>
  <c r="U27" i="9"/>
  <c r="U28" i="9"/>
  <c r="I45" i="9"/>
  <c r="I46" i="9"/>
  <c r="O46" i="9"/>
  <c r="O45" i="9"/>
  <c r="U45" i="9"/>
  <c r="U46" i="9"/>
  <c r="AA28" i="9"/>
  <c r="AA27" i="9"/>
  <c r="C46" i="9"/>
  <c r="C45" i="9"/>
  <c r="X16" i="1"/>
  <c r="X11" i="1"/>
  <c r="X13" i="1"/>
  <c r="X12" i="1"/>
  <c r="X7" i="1"/>
  <c r="X14" i="1"/>
  <c r="X9" i="1"/>
  <c r="X8" i="1"/>
  <c r="X10" i="1"/>
  <c r="X15" i="1"/>
  <c r="AD16" i="1"/>
  <c r="AD11" i="1"/>
  <c r="AD12" i="1"/>
  <c r="AD7" i="1"/>
  <c r="AD14" i="1"/>
  <c r="AD9" i="1"/>
  <c r="AD10" i="1"/>
  <c r="AD8" i="1"/>
  <c r="AD15" i="1"/>
  <c r="AD13" i="1"/>
  <c r="AH11" i="1"/>
  <c r="AI16" i="1"/>
  <c r="AJ16" i="1"/>
  <c r="AI11" i="1"/>
  <c r="AJ11" i="1"/>
  <c r="AH8" i="1"/>
  <c r="AF15" i="1"/>
  <c r="AF8" i="1"/>
  <c r="AH13" i="1"/>
  <c r="AF7" i="1"/>
  <c r="AI12" i="1"/>
  <c r="AJ12" i="1"/>
  <c r="AI7" i="1"/>
  <c r="AJ7" i="1"/>
  <c r="AF13" i="1"/>
  <c r="AF11" i="1"/>
  <c r="AH16" i="1"/>
  <c r="AH9" i="1"/>
  <c r="AJ14" i="1"/>
  <c r="AI14" i="1"/>
  <c r="AI9" i="1"/>
  <c r="AJ9" i="1"/>
  <c r="AF14" i="1"/>
  <c r="AF9" i="1"/>
  <c r="AH14" i="1"/>
  <c r="AH12" i="1"/>
  <c r="AH7" i="1"/>
  <c r="AJ10" i="1"/>
  <c r="AI10" i="1"/>
  <c r="AF16" i="1"/>
  <c r="AI8" i="1"/>
  <c r="AJ8" i="1"/>
  <c r="AH15" i="1"/>
  <c r="AH10" i="1"/>
  <c r="AJ15" i="1"/>
  <c r="AI15" i="1"/>
  <c r="AJ13" i="1"/>
  <c r="AI13" i="1"/>
  <c r="AF10" i="1"/>
  <c r="AF12" i="1"/>
  <c r="I27" i="9"/>
  <c r="I28" i="9"/>
  <c r="E24" i="1"/>
  <c r="E6" i="1"/>
  <c r="H3" i="1"/>
  <c r="D4" i="1"/>
  <c r="E5" i="1"/>
  <c r="D6" i="1"/>
  <c r="B3" i="1"/>
  <c r="C18" i="9"/>
  <c r="K17" i="9"/>
  <c r="J17" i="9"/>
  <c r="C3" i="1"/>
  <c r="K24" i="9"/>
  <c r="D18" i="9"/>
  <c r="J24" i="9"/>
  <c r="J18" i="9"/>
  <c r="D23" i="9"/>
  <c r="C24" i="9"/>
  <c r="I25" i="9"/>
  <c r="J22" i="9"/>
  <c r="I20" i="9"/>
  <c r="J16" i="9"/>
  <c r="D21" i="9"/>
  <c r="I16" i="9"/>
  <c r="J21" i="9"/>
  <c r="K22" i="9"/>
  <c r="C17" i="9"/>
  <c r="E19" i="9"/>
  <c r="C16" i="9"/>
  <c r="J20" i="9"/>
  <c r="C22" i="9"/>
  <c r="E16" i="9"/>
  <c r="C25" i="9"/>
  <c r="I18" i="9"/>
  <c r="C21" i="9"/>
  <c r="I24" i="9"/>
  <c r="D17" i="9"/>
  <c r="I22" i="9"/>
  <c r="D24" i="9"/>
  <c r="E21" i="9"/>
  <c r="K16" i="9"/>
  <c r="D19" i="9"/>
  <c r="K19" i="1"/>
  <c r="K26" i="9"/>
  <c r="K20" i="9"/>
  <c r="I23" i="9"/>
  <c r="J23" i="9"/>
  <c r="D16" i="9"/>
  <c r="J19" i="9"/>
  <c r="D22" i="9"/>
  <c r="E18" i="1"/>
  <c r="E18" i="9"/>
  <c r="E25" i="9"/>
  <c r="E19" i="1"/>
  <c r="E20" i="9"/>
  <c r="K25" i="9"/>
  <c r="K21" i="9"/>
  <c r="I3" i="1"/>
  <c r="K18" i="9"/>
  <c r="C23" i="9"/>
  <c r="E27" i="9"/>
  <c r="D20" i="9"/>
  <c r="K17" i="1"/>
  <c r="E24" i="9"/>
  <c r="K23" i="9"/>
  <c r="I19" i="9"/>
  <c r="D25" i="9"/>
  <c r="I17" i="9"/>
  <c r="E23" i="9"/>
  <c r="E17" i="9"/>
  <c r="E22" i="9"/>
  <c r="K18" i="1"/>
  <c r="K19" i="9"/>
  <c r="J25" i="9"/>
  <c r="I21" i="9"/>
  <c r="E17" i="1"/>
  <c r="C20" i="9"/>
  <c r="C19" i="9"/>
  <c r="C28" i="9" l="1"/>
  <c r="C27" i="9"/>
  <c r="K6" i="1"/>
  <c r="B10" i="1"/>
  <c r="B11" i="1"/>
  <c r="B14" i="1"/>
  <c r="B16" i="1"/>
  <c r="B8" i="1"/>
  <c r="B15" i="1"/>
  <c r="B9" i="1"/>
  <c r="B12" i="1"/>
  <c r="B13" i="1"/>
  <c r="D9" i="1"/>
  <c r="D16" i="1"/>
  <c r="D10" i="1"/>
  <c r="D14" i="1"/>
  <c r="D11" i="1"/>
  <c r="D12" i="1"/>
  <c r="D8" i="1"/>
  <c r="D15" i="1"/>
  <c r="B7" i="1"/>
  <c r="D13" i="1"/>
  <c r="D7" i="1"/>
  <c r="E11" i="1"/>
  <c r="E16" i="1"/>
  <c r="E13" i="1"/>
  <c r="E8" i="1"/>
  <c r="E9" i="1"/>
  <c r="E15" i="1"/>
  <c r="E10" i="1"/>
  <c r="E12" i="1"/>
  <c r="E14" i="1"/>
  <c r="E7" i="1"/>
  <c r="F11" i="1"/>
  <c r="F16" i="1"/>
  <c r="F13" i="1"/>
  <c r="F8" i="1"/>
  <c r="F9" i="1"/>
  <c r="F15" i="1"/>
  <c r="F10" i="1"/>
  <c r="F12" i="1"/>
  <c r="F14" i="1"/>
  <c r="J9" i="1"/>
  <c r="J8" i="1"/>
  <c r="J10" i="1"/>
  <c r="J14" i="1"/>
  <c r="J16" i="1"/>
  <c r="J13" i="1"/>
  <c r="J11" i="1"/>
  <c r="J12" i="1"/>
  <c r="J15" i="1"/>
  <c r="F7" i="1"/>
  <c r="J7" i="1"/>
  <c r="H14" i="1"/>
  <c r="H16" i="1"/>
  <c r="H13" i="1"/>
  <c r="H12" i="1"/>
  <c r="H15" i="1"/>
  <c r="H9" i="1"/>
  <c r="H11" i="1"/>
  <c r="H8" i="1"/>
  <c r="H10" i="1"/>
  <c r="H7" i="1"/>
  <c r="L16" i="1"/>
  <c r="L14" i="1"/>
  <c r="L15" i="1"/>
  <c r="L13" i="1"/>
  <c r="L12" i="1"/>
  <c r="L9" i="1"/>
  <c r="L10" i="1"/>
  <c r="L11" i="1"/>
  <c r="L8" i="1"/>
  <c r="K9" i="1"/>
  <c r="K10" i="1"/>
  <c r="K8" i="1"/>
  <c r="K16" i="1"/>
  <c r="L7" i="1"/>
  <c r="K7" i="1"/>
  <c r="K12" i="1"/>
  <c r="K14" i="1"/>
  <c r="K13" i="1"/>
  <c r="K11" i="1"/>
  <c r="K15" i="1"/>
</calcChain>
</file>

<file path=xl/sharedStrings.xml><?xml version="1.0" encoding="utf-8"?>
<sst xmlns="http://schemas.openxmlformats.org/spreadsheetml/2006/main" count="108" uniqueCount="29">
  <si>
    <t>CQG Depth-of-Market Dashboard</t>
  </si>
  <si>
    <t>TYA</t>
  </si>
  <si>
    <t>F</t>
  </si>
  <si>
    <t>CLE</t>
  </si>
  <si>
    <t>Open</t>
  </si>
  <si>
    <t>High</t>
  </si>
  <si>
    <t>Low</t>
  </si>
  <si>
    <t>Last Trade</t>
  </si>
  <si>
    <t>Last Trading Date</t>
  </si>
  <si>
    <t>First Notice Date</t>
  </si>
  <si>
    <t>Contract Volume</t>
  </si>
  <si>
    <t>ENQ</t>
  </si>
  <si>
    <t>HOE</t>
  </si>
  <si>
    <t>RBE</t>
  </si>
  <si>
    <t>DD</t>
  </si>
  <si>
    <t>DSX</t>
  </si>
  <si>
    <t>YM</t>
  </si>
  <si>
    <t>QFA</t>
  </si>
  <si>
    <t>ET</t>
  </si>
  <si>
    <t>NGE</t>
  </si>
  <si>
    <t>$AU$14</t>
  </si>
  <si>
    <t>CQG, Inc.,   Copyright © 2015</t>
  </si>
  <si>
    <t>Designed by Thom Hartle</t>
  </si>
  <si>
    <t>Current Time:</t>
  </si>
  <si>
    <t>EP</t>
  </si>
  <si>
    <t>Symbols</t>
  </si>
  <si>
    <t>Decimals</t>
  </si>
  <si>
    <t>Enter in the symbol and number of decimals.</t>
  </si>
  <si>
    <t>Use F for fractions, such as for fixed income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</si>
</sst>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[$-F800]dddd\,\ mmmm\ dd\,\ yyyy"/>
    <numFmt numFmtId="167" formatCode="h:mm:ss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  <charset val="204"/>
    </font>
    <font>
      <sz val="11"/>
      <color theme="1"/>
      <name val="Tahoma"/>
      <family val="2"/>
    </font>
    <font>
      <sz val="10"/>
      <name val="Arial"/>
      <family val="2"/>
    </font>
    <font>
      <sz val="11"/>
      <color theme="0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12"/>
      <color rgb="FF00B050"/>
      <name val="Century Gothic"/>
      <family val="2"/>
    </font>
    <font>
      <b/>
      <sz val="12"/>
      <color theme="0"/>
      <name val="Century Gothic"/>
      <family val="2"/>
    </font>
    <font>
      <sz val="14"/>
      <color theme="0"/>
      <name val="Century Gothic"/>
      <family val="2"/>
    </font>
    <font>
      <sz val="14"/>
      <color theme="1"/>
      <name val="Century Gothic"/>
      <family val="2"/>
    </font>
    <font>
      <sz val="14"/>
      <color rgb="FF00B050"/>
      <name val="Century Gothic"/>
      <family val="2"/>
    </font>
    <font>
      <sz val="14"/>
      <color rgb="FFFF0000"/>
      <name val="Century Gothic"/>
      <family val="2"/>
    </font>
    <font>
      <sz val="12"/>
      <color rgb="FF00000F"/>
      <name val="Century Gothic"/>
      <family val="2"/>
    </font>
    <font>
      <sz val="18"/>
      <color rgb="FF00B050"/>
      <name val="Century Gothic"/>
      <family val="2"/>
    </font>
    <font>
      <b/>
      <sz val="12"/>
      <color rgb="FF00000F"/>
      <name val="Century Gothic"/>
      <family val="2"/>
    </font>
    <font>
      <sz val="11"/>
      <color rgb="FF00000F"/>
      <name val="Century Gothic"/>
      <family val="2"/>
    </font>
  </fonts>
  <fills count="21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FF4B4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patternFill patternType="solid">
        <fgColor rgb="FF00FF00"/>
        <bgColor indexed="64"/>
      </patternFill>
    </fill>
    <fill>
      <patternFill patternType="solid">
        <fgColor rgb="FF7DFF7D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rgb="FF64FF64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rgb="FFFF6464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AFAF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</fills>
  <borders count="21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rgb="FF002060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9">
    <xf numFmtId="0" fontId="0" fillId="0" borderId="0"/>
    <xf numFmtId="0" fontId="5" fillId="0" borderId="0"/>
    <xf numFmtId="0" fontId="4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" fillId="0" borderId="0"/>
  </cellStyleXfs>
  <cellXfs count="90">
    <xf numFmtId="0" fontId="0" fillId="0" borderId="0" xfId="0"/>
    <xf numFmtId="0" fontId="9" fillId="5" borderId="0" xfId="0" applyFont="1" applyFill="1" applyBorder="1" applyAlignment="1">
      <alignment shrinkToFit="1"/>
    </xf>
    <xf numFmtId="0" fontId="12" fillId="5" borderId="0" xfId="0" applyFont="1" applyFill="1" applyBorder="1" applyAlignment="1">
      <alignment shrinkToFit="1"/>
    </xf>
    <xf numFmtId="0" fontId="12" fillId="5" borderId="0" xfId="0" applyFont="1" applyFill="1" applyBorder="1" applyAlignment="1">
      <alignment vertical="center" shrinkToFit="1"/>
    </xf>
    <xf numFmtId="2" fontId="9" fillId="5" borderId="0" xfId="0" applyNumberFormat="1" applyFont="1" applyFill="1" applyBorder="1" applyAlignment="1">
      <alignment shrinkToFit="1"/>
    </xf>
    <xf numFmtId="0" fontId="8" fillId="5" borderId="0" xfId="0" applyFont="1" applyFill="1" applyAlignment="1">
      <alignment horizontal="center"/>
    </xf>
    <xf numFmtId="2" fontId="8" fillId="5" borderId="0" xfId="0" applyNumberFormat="1" applyFont="1" applyFill="1" applyAlignment="1">
      <alignment horizontal="center"/>
    </xf>
    <xf numFmtId="164" fontId="9" fillId="5" borderId="0" xfId="0" applyNumberFormat="1" applyFont="1" applyFill="1" applyBorder="1" applyAlignment="1">
      <alignment horizontal="center" shrinkToFit="1"/>
    </xf>
    <xf numFmtId="0" fontId="9" fillId="6" borderId="4" xfId="0" applyFont="1" applyFill="1" applyBorder="1" applyAlignment="1">
      <alignment horizontal="center" vertical="center" shrinkToFit="1"/>
    </xf>
    <xf numFmtId="0" fontId="13" fillId="6" borderId="4" xfId="0" applyNumberFormat="1" applyFont="1" applyFill="1" applyBorder="1" applyAlignment="1">
      <alignment horizontal="center" vertical="center" shrinkToFit="1"/>
    </xf>
    <xf numFmtId="0" fontId="13" fillId="6" borderId="6" xfId="0" applyNumberFormat="1" applyFont="1" applyFill="1" applyBorder="1" applyAlignment="1">
      <alignment horizontal="center" vertical="center" shrinkToFit="1"/>
    </xf>
    <xf numFmtId="0" fontId="9" fillId="6" borderId="6" xfId="0" applyFont="1" applyFill="1" applyBorder="1" applyAlignment="1">
      <alignment horizontal="center" vertical="center" shrinkToFit="1"/>
    </xf>
    <xf numFmtId="0" fontId="17" fillId="5" borderId="10" xfId="0" applyFont="1" applyFill="1" applyBorder="1" applyAlignment="1">
      <alignment shrinkToFit="1"/>
    </xf>
    <xf numFmtId="0" fontId="9" fillId="18" borderId="3" xfId="0" applyFont="1" applyFill="1" applyBorder="1" applyAlignment="1" applyProtection="1">
      <alignment horizontal="center" vertical="center" shrinkToFit="1"/>
      <protection locked="0"/>
    </xf>
    <xf numFmtId="2" fontId="9" fillId="18" borderId="3" xfId="0" applyNumberFormat="1" applyFont="1" applyFill="1" applyBorder="1" applyAlignment="1">
      <alignment horizontal="center" vertical="center" shrinkToFit="1"/>
    </xf>
    <xf numFmtId="2" fontId="9" fillId="18" borderId="6" xfId="8" applyNumberFormat="1" applyFont="1" applyFill="1" applyBorder="1" applyAlignment="1">
      <alignment horizontal="left" shrinkToFit="1"/>
    </xf>
    <xf numFmtId="0" fontId="18" fillId="18" borderId="0" xfId="0" applyFont="1" applyFill="1" applyBorder="1" applyAlignment="1">
      <alignment vertical="center" shrinkToFit="1"/>
    </xf>
    <xf numFmtId="1" fontId="8" fillId="5" borderId="0" xfId="0" applyNumberFormat="1" applyFont="1" applyFill="1" applyAlignment="1">
      <alignment horizontal="center"/>
    </xf>
    <xf numFmtId="0" fontId="12" fillId="2" borderId="0" xfId="0" applyFont="1" applyFill="1" applyBorder="1" applyAlignment="1">
      <alignment shrinkToFit="1"/>
    </xf>
    <xf numFmtId="0" fontId="9" fillId="2" borderId="0" xfId="0" applyFont="1" applyFill="1" applyBorder="1" applyAlignment="1">
      <alignment shrinkToFit="1"/>
    </xf>
    <xf numFmtId="166" fontId="9" fillId="2" borderId="0" xfId="0" applyNumberFormat="1" applyFont="1" applyFill="1" applyBorder="1" applyAlignment="1">
      <alignment horizontal="center" vertical="center" shrinkToFit="1"/>
    </xf>
    <xf numFmtId="0" fontId="9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Border="1" applyAlignment="1" applyProtection="1">
      <alignment vertical="center" shrinkToFit="1"/>
      <protection locked="0"/>
    </xf>
    <xf numFmtId="164" fontId="9" fillId="2" borderId="0" xfId="0" applyNumberFormat="1" applyFont="1" applyFill="1" applyBorder="1" applyAlignment="1">
      <alignment horizontal="center" vertical="center" shrinkToFit="1"/>
    </xf>
    <xf numFmtId="0" fontId="12" fillId="18" borderId="0" xfId="0" applyFont="1" applyFill="1" applyBorder="1" applyAlignment="1">
      <alignment shrinkToFit="1"/>
    </xf>
    <xf numFmtId="2" fontId="9" fillId="18" borderId="3" xfId="8" applyNumberFormat="1" applyFont="1" applyFill="1" applyBorder="1" applyAlignment="1">
      <alignment horizontal="left" shrinkToFit="1"/>
    </xf>
    <xf numFmtId="165" fontId="1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9" fillId="5" borderId="0" xfId="0" applyFont="1" applyFill="1" applyBorder="1" applyAlignment="1">
      <alignment shrinkToFit="1"/>
    </xf>
    <xf numFmtId="0" fontId="12" fillId="2" borderId="1" xfId="0" applyFont="1" applyFill="1" applyBorder="1" applyAlignment="1">
      <alignment shrinkToFit="1"/>
    </xf>
    <xf numFmtId="0" fontId="9" fillId="2" borderId="1" xfId="0" applyFont="1" applyFill="1" applyBorder="1" applyAlignment="1">
      <alignment shrinkToFit="1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vertical="center" shrinkToFit="1"/>
      <protection locked="0"/>
    </xf>
    <xf numFmtId="164" fontId="9" fillId="2" borderId="1" xfId="0" applyNumberFormat="1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shrinkToFit="1"/>
    </xf>
    <xf numFmtId="165" fontId="14" fillId="7" borderId="4" xfId="0" applyNumberFormat="1" applyFont="1" applyFill="1" applyBorder="1" applyAlignment="1">
      <alignment horizontal="center" vertical="center" shrinkToFit="1"/>
    </xf>
    <xf numFmtId="165" fontId="14" fillId="11" borderId="4" xfId="0" applyNumberFormat="1" applyFont="1" applyFill="1" applyBorder="1" applyAlignment="1">
      <alignment horizontal="center" vertical="center" shrinkToFit="1"/>
    </xf>
    <xf numFmtId="165" fontId="14" fillId="10" borderId="4" xfId="0" applyNumberFormat="1" applyFont="1" applyFill="1" applyBorder="1" applyAlignment="1">
      <alignment horizontal="center" vertical="center" shrinkToFit="1"/>
    </xf>
    <xf numFmtId="165" fontId="14" fillId="8" borderId="4" xfId="0" applyNumberFormat="1" applyFont="1" applyFill="1" applyBorder="1" applyAlignment="1">
      <alignment horizontal="center" vertical="center" shrinkToFit="1"/>
    </xf>
    <xf numFmtId="165" fontId="14" fillId="9" borderId="4" xfId="0" applyNumberFormat="1" applyFont="1" applyFill="1" applyBorder="1" applyAlignment="1">
      <alignment horizontal="center" vertical="center" shrinkToFit="1"/>
    </xf>
    <xf numFmtId="0" fontId="20" fillId="5" borderId="0" xfId="0" applyFont="1" applyFill="1" applyAlignment="1">
      <alignment horizontal="center"/>
    </xf>
    <xf numFmtId="2" fontId="20" fillId="5" borderId="0" xfId="0" applyNumberFormat="1" applyFont="1" applyFill="1" applyAlignment="1">
      <alignment horizontal="center"/>
    </xf>
    <xf numFmtId="0" fontId="20" fillId="5" borderId="0" xfId="0" applyFont="1" applyFill="1"/>
    <xf numFmtId="1" fontId="8" fillId="5" borderId="12" xfId="0" applyNumberFormat="1" applyFont="1" applyFill="1" applyBorder="1" applyAlignment="1">
      <alignment horizontal="center"/>
    </xf>
    <xf numFmtId="0" fontId="8" fillId="5" borderId="12" xfId="0" applyFont="1" applyFill="1" applyBorder="1" applyAlignment="1" applyProtection="1">
      <alignment horizontal="center"/>
      <protection locked="0"/>
    </xf>
    <xf numFmtId="1" fontId="8" fillId="5" borderId="12" xfId="0" applyNumberFormat="1" applyFont="1" applyFill="1" applyBorder="1" applyAlignment="1" applyProtection="1">
      <alignment horizontal="center"/>
      <protection locked="0"/>
    </xf>
    <xf numFmtId="165" fontId="14" fillId="14" borderId="6" xfId="0" applyNumberFormat="1" applyFont="1" applyFill="1" applyBorder="1" applyAlignment="1">
      <alignment horizontal="center" vertical="center" shrinkToFit="1"/>
    </xf>
    <xf numFmtId="165" fontId="14" fillId="13" borderId="4" xfId="0" applyNumberFormat="1" applyFont="1" applyFill="1" applyBorder="1" applyAlignment="1">
      <alignment horizontal="center" vertical="center" shrinkToFit="1"/>
    </xf>
    <xf numFmtId="165" fontId="14" fillId="12" borderId="4" xfId="0" applyNumberFormat="1" applyFont="1" applyFill="1" applyBorder="1" applyAlignment="1">
      <alignment horizontal="center" vertical="center" shrinkToFit="1"/>
    </xf>
    <xf numFmtId="165" fontId="14" fillId="3" borderId="4" xfId="0" applyNumberFormat="1" applyFont="1" applyFill="1" applyBorder="1" applyAlignment="1">
      <alignment horizontal="center" vertical="center" shrinkToFit="1"/>
    </xf>
    <xf numFmtId="165" fontId="14" fillId="4" borderId="4" xfId="0" applyNumberFormat="1" applyFont="1" applyFill="1" applyBorder="1" applyAlignment="1">
      <alignment horizontal="center" vertical="center" shrinkToFit="1"/>
    </xf>
    <xf numFmtId="0" fontId="10" fillId="6" borderId="4" xfId="0" applyFont="1" applyFill="1" applyBorder="1" applyAlignment="1">
      <alignment horizontal="center" vertical="center" shrinkToFit="1"/>
    </xf>
    <xf numFmtId="0" fontId="15" fillId="6" borderId="8" xfId="0" applyFont="1" applyFill="1" applyBorder="1" applyAlignment="1">
      <alignment horizontal="center" vertical="center" shrinkToFit="1"/>
    </xf>
    <xf numFmtId="0" fontId="15" fillId="6" borderId="7" xfId="0" applyFont="1" applyFill="1" applyBorder="1" applyAlignment="1">
      <alignment horizontal="center" vertical="center" shrinkToFit="1"/>
    </xf>
    <xf numFmtId="0" fontId="16" fillId="6" borderId="8" xfId="0" applyFont="1" applyFill="1" applyBorder="1" applyAlignment="1">
      <alignment horizontal="center" vertical="center" shrinkToFit="1"/>
    </xf>
    <xf numFmtId="0" fontId="16" fillId="6" borderId="7" xfId="0" applyFont="1" applyFill="1" applyBorder="1" applyAlignment="1">
      <alignment horizontal="center" vertical="center" shrinkToFit="1"/>
    </xf>
    <xf numFmtId="0" fontId="9" fillId="2" borderId="4" xfId="8" applyFont="1" applyFill="1" applyBorder="1" applyAlignment="1" applyProtection="1">
      <alignment horizontal="center" vertical="center" shrinkToFit="1"/>
      <protection locked="0"/>
    </xf>
    <xf numFmtId="0" fontId="1" fillId="15" borderId="4" xfId="0" applyFont="1" applyFill="1" applyBorder="1" applyAlignment="1">
      <alignment horizontal="center" vertical="center" shrinkToFit="1"/>
    </xf>
    <xf numFmtId="0" fontId="10" fillId="15" borderId="4" xfId="0" applyFont="1" applyFill="1" applyBorder="1" applyAlignment="1">
      <alignment horizontal="right" vertical="center" shrinkToFit="1"/>
    </xf>
    <xf numFmtId="0" fontId="14" fillId="16" borderId="6" xfId="0" applyFont="1" applyFill="1" applyBorder="1" applyAlignment="1" applyProtection="1">
      <alignment horizontal="center" vertical="center" shrinkToFit="1"/>
      <protection locked="0"/>
    </xf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2" fontId="9" fillId="2" borderId="4" xfId="0" applyNumberFormat="1" applyFont="1" applyFill="1" applyBorder="1" applyAlignment="1">
      <alignment horizontal="center" vertical="center" shrinkToFit="1"/>
    </xf>
    <xf numFmtId="0" fontId="9" fillId="18" borderId="1" xfId="0" applyFont="1" applyFill="1" applyBorder="1" applyAlignment="1">
      <alignment horizontal="center" vertical="center" shrinkToFit="1"/>
    </xf>
    <xf numFmtId="0" fontId="9" fillId="18" borderId="11" xfId="0" applyFont="1" applyFill="1" applyBorder="1" applyAlignment="1">
      <alignment horizontal="center" vertical="center" shrinkToFit="1"/>
    </xf>
    <xf numFmtId="3" fontId="9" fillId="2" borderId="4" xfId="0" applyNumberFormat="1" applyFont="1" applyFill="1" applyBorder="1" applyAlignment="1">
      <alignment horizontal="center" vertical="center" shrinkToFit="1"/>
    </xf>
    <xf numFmtId="0" fontId="14" fillId="17" borderId="5" xfId="0" applyFont="1" applyFill="1" applyBorder="1" applyAlignment="1" applyProtection="1">
      <alignment horizontal="center" vertical="center" shrinkToFit="1"/>
      <protection locked="0"/>
    </xf>
    <xf numFmtId="0" fontId="18" fillId="18" borderId="2" xfId="0" applyFont="1" applyFill="1" applyBorder="1" applyAlignment="1">
      <alignment horizontal="center" vertical="center" shrinkToFit="1"/>
    </xf>
    <xf numFmtId="0" fontId="18" fillId="18" borderId="0" xfId="0" applyFont="1" applyFill="1" applyBorder="1" applyAlignment="1">
      <alignment horizontal="center" vertical="center" shrinkToFit="1"/>
    </xf>
    <xf numFmtId="166" fontId="11" fillId="2" borderId="9" xfId="0" applyNumberFormat="1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2" borderId="9" xfId="0" applyFont="1" applyFill="1" applyBorder="1" applyAlignment="1" applyProtection="1">
      <alignment horizontal="center" vertical="center" shrinkToFit="1"/>
      <protection locked="0"/>
    </xf>
    <xf numFmtId="167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2" borderId="9" xfId="0" applyFont="1" applyFill="1" applyBorder="1" applyAlignment="1" applyProtection="1">
      <alignment horizontal="right" vertical="center" shrinkToFit="1"/>
      <protection locked="0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18" borderId="15" xfId="0" applyFont="1" applyFill="1" applyBorder="1" applyAlignment="1">
      <alignment horizontal="center"/>
    </xf>
    <xf numFmtId="0" fontId="8" fillId="5" borderId="16" xfId="0" applyFont="1" applyFill="1" applyBorder="1" applyAlignment="1" applyProtection="1">
      <alignment horizontal="center"/>
      <protection locked="0"/>
    </xf>
    <xf numFmtId="0" fontId="8" fillId="18" borderId="17" xfId="0" applyFont="1" applyFill="1" applyBorder="1" applyAlignment="1">
      <alignment horizontal="center"/>
    </xf>
    <xf numFmtId="1" fontId="8" fillId="5" borderId="16" xfId="0" applyNumberFormat="1" applyFont="1" applyFill="1" applyBorder="1" applyAlignment="1" applyProtection="1">
      <alignment horizontal="center"/>
      <protection locked="0"/>
    </xf>
    <xf numFmtId="1" fontId="8" fillId="18" borderId="17" xfId="0" applyNumberFormat="1" applyFont="1" applyFill="1" applyBorder="1" applyAlignment="1">
      <alignment horizontal="center"/>
    </xf>
    <xf numFmtId="1" fontId="8" fillId="5" borderId="16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" fontId="8" fillId="18" borderId="11" xfId="0" applyNumberFormat="1" applyFont="1" applyFill="1" applyBorder="1" applyAlignment="1">
      <alignment horizontal="center"/>
    </xf>
    <xf numFmtId="0" fontId="8" fillId="19" borderId="0" xfId="0" applyFont="1" applyFill="1" applyAlignment="1">
      <alignment horizontal="center"/>
    </xf>
    <xf numFmtId="1" fontId="8" fillId="20" borderId="0" xfId="0" applyNumberFormat="1" applyFont="1" applyFill="1" applyAlignment="1">
      <alignment horizontal="center"/>
    </xf>
    <xf numFmtId="1" fontId="8" fillId="5" borderId="4" xfId="0" applyNumberFormat="1" applyFont="1" applyFill="1" applyBorder="1" applyAlignment="1">
      <alignment horizontal="center"/>
    </xf>
    <xf numFmtId="1" fontId="8" fillId="5" borderId="0" xfId="0" applyNumberFormat="1" applyFont="1" applyFill="1" applyAlignment="1">
      <alignment horizontal="center"/>
    </xf>
    <xf numFmtId="0" fontId="8" fillId="5" borderId="18" xfId="0" applyFont="1" applyFill="1" applyBorder="1" applyAlignment="1" applyProtection="1">
      <alignment horizontal="center"/>
    </xf>
    <xf numFmtId="1" fontId="8" fillId="5" borderId="19" xfId="0" applyNumberFormat="1" applyFont="1" applyFill="1" applyBorder="1" applyAlignment="1" applyProtection="1">
      <alignment horizontal="center"/>
    </xf>
    <xf numFmtId="1" fontId="8" fillId="5" borderId="20" xfId="0" applyNumberFormat="1" applyFont="1" applyFill="1" applyBorder="1" applyAlignment="1" applyProtection="1">
      <alignment horizontal="center"/>
    </xf>
  </cellXfs>
  <cellStyles count="9">
    <cellStyle name="Normal" xfId="0" builtinId="0"/>
    <cellStyle name="Normal 2" xfId="1"/>
    <cellStyle name="Normal 2 2" xfId="6"/>
    <cellStyle name="Normal 2 3" xfId="7"/>
    <cellStyle name="Normal 2 4" xfId="5"/>
    <cellStyle name="Normal 3" xfId="2"/>
    <cellStyle name="Normal 3 2" xfId="4"/>
    <cellStyle name="Normal 4" xfId="3"/>
    <cellStyle name="Normal 5" xfId="8"/>
  </cellStyles>
  <dxfs count="24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FFAFAF"/>
      <color rgb="FFFF7D7D"/>
      <color rgb="FFFF6464"/>
      <color rgb="FFFF4B4B"/>
      <color rgb="FFFF0000"/>
      <color rgb="FF4BFF4B"/>
      <color rgb="FF64FF64"/>
      <color rgb="FF7DFF7D"/>
      <color rgb="FFA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1.4957</v>
        <stp/>
        <stp>ContractData</stp>
        <stp>HOE</stp>
        <stp>Low</stp>
        <tr r="P46" s="9"/>
      </tp>
      <tp>
        <v>1.5638000000000001</v>
        <stp/>
        <stp>ContractData</stp>
        <stp>HOE</stp>
        <stp>High</stp>
        <tr r="P45" s="9"/>
      </tp>
      <tp>
        <v>4372</v>
        <stp/>
        <stp>ContractData</stp>
        <stp>ENQ</stp>
        <stp>High</stp>
        <tr r="J27" s="9"/>
      </tp>
      <tp>
        <v>16629</v>
        <stp/>
        <stp>ContractData</stp>
        <stp>YM</stp>
        <stp>LastTradeToday</stp>
        <tr r="P29" s="9"/>
      </tp>
      <tp>
        <v>10255.5</v>
        <stp/>
        <stp>ContractData</stp>
        <stp>DD</stp>
        <stp>LastTradeToday</stp>
        <tr r="V29" s="9"/>
      </tp>
      <tp>
        <v>1983.75</v>
        <stp/>
        <stp>ContractData</stp>
        <stp>EP</stp>
        <stp>LastTradeToday</stp>
        <tr r="D29" s="9"/>
      </tp>
      <tp>
        <v>47.01</v>
        <stp/>
        <stp>ContractData</stp>
        <stp>ET</stp>
        <stp>LastTradeToday</stp>
        <tr r="J47" s="9"/>
      </tp>
      <tp t="s">
        <v/>
        <stp/>
        <stp>ContractData</stp>
        <stp>QFAU5</stp>
        <stp>FirstNoticeDate</stp>
        <tr r="AI18" s="1"/>
      </tp>
      <tp t="s">
        <v>2015-Nov-30 00:00:00</v>
        <stp/>
        <stp>ContractData</stp>
        <stp>TYAZ5</stp>
        <stp>FirstNoticeDate</stp>
        <tr r="AI36" s="1"/>
      </tp>
      <tp>
        <v>47.35</v>
        <stp/>
        <stp>ContractData</stp>
        <stp>CLE</stp>
        <stp>High</stp>
        <tr r="D45" s="9"/>
      </tp>
      <tp>
        <v>126.578125</v>
        <stp/>
        <stp>ContractData</stp>
        <stp>TYAZ5</stp>
        <stp>LastTradeToday</stp>
        <tr r="AI44" s="9"/>
      </tp>
      <tp>
        <v>3220</v>
        <stp/>
        <stp>ContractData</stp>
        <stp>DSX</stp>
        <stp>Open</stp>
        <tr r="AB26" s="9"/>
      </tp>
      <tp>
        <v>2.657</v>
        <stp/>
        <stp>ContractData</stp>
        <stp>NGE</stp>
        <stp>Low</stp>
        <tr r="AB46" s="9"/>
      </tp>
      <tp t="s">
        <v>2015-Sep-29 00:00:00</v>
        <stp/>
        <stp>ContractData</stp>
        <stp>NGEV5</stp>
        <stp>FirstNoticeDate</stp>
        <tr r="AC36" s="1"/>
      </tp>
      <tp t="s">
        <v>2015-Oct-02 00:00:00</v>
        <stp/>
        <stp>ContractData</stp>
        <stp>HOEV5</stp>
        <stp>FirstNoticeDate</stp>
        <tr r="Q36" s="1"/>
      </tp>
      <tp t="s">
        <v>2015-Sep-24 00:00:00</v>
        <stp/>
        <stp>ContractData</stp>
        <stp>CLEV5</stp>
        <stp>FirstNoticeDate</stp>
        <tr r="E36" s="1"/>
      </tp>
      <tp t="s">
        <v>2015-Oct-02 00:00:00</v>
        <stp/>
        <stp>ContractData</stp>
        <stp>RBEV5</stp>
        <stp>FirstNoticeDate</stp>
        <tr r="W36" s="1"/>
      </tp>
      <tp>
        <v>2.7360000000000002</v>
        <stp/>
        <stp>ContractData</stp>
        <stp>NGE</stp>
        <stp>High</stp>
        <tr r="AB45" s="9"/>
      </tp>
      <tp>
        <v>6248</v>
        <stp/>
        <stp>ContractData</stp>
        <stp>QFA</stp>
        <stp>LastTradeToday</stp>
        <tr r="AH29" s="9"/>
      </tp>
      <tp>
        <v>1.381</v>
        <stp/>
        <stp>ContractData</stp>
        <stp>RBE</stp>
        <stp>LastTradeToday</stp>
        <tr r="V47" s="9"/>
      </tp>
      <tp>
        <v>126.578125</v>
        <stp/>
        <stp>ContractData</stp>
        <stp>TYA</stp>
        <stp>LastTradeToday</stp>
        <tr r="AH47" s="9"/>
      </tp>
      <tp>
        <v>1.5430000000000001</v>
        <stp/>
        <stp>ContractData</stp>
        <stp>HOE</stp>
        <stp>LastTradeToday</stp>
        <tr r="P47" s="9"/>
      </tp>
      <tp>
        <v>2.6659999999999999</v>
        <stp/>
        <stp>ContractData</stp>
        <stp>NGE</stp>
        <stp>LastTradeToday</stp>
        <tr r="AB47" s="9"/>
      </tp>
      <tp>
        <v>47</v>
        <stp/>
        <stp>ContractData</stp>
        <stp>CLE</stp>
        <stp>LastTradeToday</stp>
        <tr r="D47" s="9"/>
      </tp>
      <tp>
        <v>3260</v>
        <stp/>
        <stp>ContractData</stp>
        <stp>DSX</stp>
        <stp>LastTradeToday</stp>
        <tr r="AB29" s="9"/>
      </tp>
      <tp>
        <v>4368.25</v>
        <stp/>
        <stp>ContractData</stp>
        <stp>ENQ</stp>
        <stp>LastTradeToday</stp>
        <tr r="J29" s="9"/>
      </tp>
      <tp>
        <v>6249.5</v>
        <stp/>
        <stp>ContractData</stp>
        <stp>QFA</stp>
        <stp>High</stp>
        <tr r="AH27" s="9"/>
      </tp>
      <tp>
        <v>44.82</v>
        <stp/>
        <stp>ContractData</stp>
        <stp>CLE</stp>
        <stp>Low</stp>
        <tr r="D46" s="9"/>
      </tp>
      <tp>
        <v>3219</v>
        <stp/>
        <stp>ContractData</stp>
        <stp>DSX</stp>
        <stp>Low</stp>
        <tr r="AB28" s="9"/>
      </tp>
      <tp>
        <v>4335</v>
        <stp/>
        <stp>ContractData</stp>
        <stp>ENQ</stp>
        <stp>Low</stp>
        <tr r="J28" s="9"/>
      </tp>
      <tp>
        <v>111960</v>
        <stp/>
        <stp>ContractData</stp>
        <stp>YMZ5</stp>
        <stp>T_CVol</stp>
        <tr r="Q17" s="1"/>
      </tp>
      <tp>
        <v>1.4074</v>
        <stp/>
        <stp>ContractData</stp>
        <stp>RBE</stp>
        <stp>High</stp>
        <tr r="V45" s="9"/>
      </tp>
      <tp>
        <v>3260</v>
        <stp/>
        <stp>ContractData</stp>
        <stp>DSXU5</stp>
        <stp>LastTradeToday</stp>
        <tr r="AC26" s="9"/>
      </tp>
      <tp>
        <v>126.703125</v>
        <stp/>
        <stp>ContractData</stp>
        <stp>TYA</stp>
        <stp>Open</stp>
        <tr r="AH44" s="9"/>
      </tp>
      <tp>
        <v>47</v>
        <stp/>
        <stp>ContractData</stp>
        <stp>CLEV5</stp>
        <stp>LastTradeToday</stp>
        <tr r="E44" s="9"/>
      </tp>
      <tp>
        <v>121828</v>
        <stp/>
        <stp>ContractData</stp>
        <stp>DDU5</stp>
        <stp>T_CVol</stp>
        <tr r="W17" s="1"/>
      </tp>
      <tp>
        <v>6164</v>
        <stp/>
        <stp>ContractData</stp>
        <stp>QFA</stp>
        <stp>Open</stp>
        <tr r="AH26" s="9"/>
      </tp>
      <tp>
        <v>47436</v>
        <stp/>
        <stp>ContractData</stp>
        <stp>ETV5</stp>
        <stp>T_CVol</stp>
        <tr r="K35" s="1"/>
      </tp>
      <tp>
        <v>1349591</v>
        <stp/>
        <stp>ContractData</stp>
        <stp>EPZ5</stp>
        <stp>T_CVol</stp>
        <tr r="E17" s="1"/>
      </tp>
      <tp>
        <v>2.734</v>
        <stp/>
        <stp>ContractData</stp>
        <stp>NGE</stp>
        <stp>Open</stp>
        <tr r="AB44" s="9"/>
      </tp>
      <tp>
        <v>4368.25</v>
        <stp/>
        <stp>ContractData</stp>
        <stp>ENQZ5</stp>
        <stp>LastTradeToday</stp>
        <tr r="K26" s="9"/>
      </tp>
      <tp t="s">
        <v/>
        <stp/>
        <stp>ContractData</stp>
        <stp>ENQZ5</stp>
        <stp>FirstNoticeDate</stp>
        <tr r="K18" s="1"/>
      </tp>
      <tp>
        <v>1.5430000000000001</v>
        <stp/>
        <stp>ContractData</stp>
        <stp>HOEV5</stp>
        <stp>LastTradeToday</stp>
        <tr r="Q44" s="9"/>
      </tp>
      <tp>
        <v>1.3417000000000001</v>
        <stp/>
        <stp>ContractData</stp>
        <stp>RBE</stp>
        <stp>Open</stp>
        <tr r="V44" s="9"/>
      </tp>
      <tp>
        <v>126.875</v>
        <stp/>
        <stp>ContractData</stp>
        <stp>TYA</stp>
        <stp>High</stp>
        <tr r="AH45" s="9"/>
      </tp>
      <tp t="s">
        <v>QFAU5</v>
        <stp/>
        <stp>ContractData</stp>
        <stp>QFA</stp>
        <stp>Symbol</stp>
        <tr r="AG15" s="9"/>
      </tp>
      <tp t="s">
        <v>RBEV5</v>
        <stp/>
        <stp>ContractData</stp>
        <stp>RBE</stp>
        <stp>Symbol</stp>
        <tr r="U33" s="9"/>
      </tp>
      <tp t="s">
        <v>TYAZ5</v>
        <stp/>
        <stp>ContractData</stp>
        <stp>TYA</stp>
        <stp>Symbol</stp>
        <tr r="AG33" s="9"/>
      </tp>
      <tp t="s">
        <v>HOEV5</v>
        <stp/>
        <stp>ContractData</stp>
        <stp>HOE</stp>
        <stp>Symbol</stp>
        <tr r="O33" s="9"/>
      </tp>
      <tp t="s">
        <v>NGEV5</v>
        <stp/>
        <stp>ContractData</stp>
        <stp>NGE</stp>
        <stp>Symbol</stp>
        <tr r="AA33" s="9"/>
      </tp>
      <tp t="s">
        <v>CLEV5</v>
        <stp/>
        <stp>ContractData</stp>
        <stp>CLE</stp>
        <stp>Symbol</stp>
        <tr r="C33" s="9"/>
      </tp>
      <tp t="s">
        <v>DSXU5</v>
        <stp/>
        <stp>ContractData</stp>
        <stp>DSX</stp>
        <stp>Symbol</stp>
        <tr r="AA15" s="9"/>
      </tp>
      <tp t="s">
        <v>ENQZ5</v>
        <stp/>
        <stp>ContractData</stp>
        <stp>ENQ</stp>
        <stp>Symbol</stp>
        <tr r="I15" s="9"/>
      </tp>
      <tp>
        <v>4351.75</v>
        <stp/>
        <stp>ContractData</stp>
        <stp>ENQ</stp>
        <stp>Open</stp>
        <tr r="J26" s="9"/>
      </tp>
      <tp>
        <v>6161</v>
        <stp/>
        <stp>ContractData</stp>
        <stp>QFA</stp>
        <stp>Low</stp>
        <tr r="AH28" s="9"/>
      </tp>
      <tp>
        <v>1.5041</v>
        <stp/>
        <stp>ContractData</stp>
        <stp>HOE</stp>
        <stp>Open</stp>
        <tr r="P44" s="9"/>
      </tp>
      <tp>
        <v>1.3313000000000001</v>
        <stp/>
        <stp>ContractData</stp>
        <stp>RBE</stp>
        <stp>Low</stp>
        <tr r="V46" s="9"/>
      </tp>
      <tp t="s">
        <v/>
        <stp/>
        <stp>ContractData</stp>
        <stp>DSXU5</stp>
        <stp>FirstNoticeDate</stp>
        <tr r="AC18" s="1"/>
      </tp>
      <tp>
        <v>6248</v>
        <stp/>
        <stp>ContractData</stp>
        <stp>QFAU5</stp>
        <stp>LastTradeToday</stp>
        <tr r="AI26" s="9"/>
      </tp>
      <tp>
        <v>45.160000000000004</v>
        <stp/>
        <stp>ContractData</stp>
        <stp>CLE</stp>
        <stp>Open</stp>
        <tr r="D44" s="9"/>
      </tp>
      <tp>
        <v>2.6659999999999999</v>
        <stp/>
        <stp>ContractData</stp>
        <stp>NGEV5</stp>
        <stp>LastTradeToday</stp>
        <tr r="AC44" s="9"/>
      </tp>
      <tp>
        <v>126.515625</v>
        <stp/>
        <stp>ContractData</stp>
        <stp>TYA</stp>
        <stp>Low</stp>
        <tr r="AH46" s="9"/>
      </tp>
      <tp>
        <v>3261</v>
        <stp/>
        <stp>ContractData</stp>
        <stp>DSX</stp>
        <stp>High</stp>
        <tr r="AB27" s="9"/>
      </tp>
      <tp t="s">
        <v>YMZ5</v>
        <stp/>
        <stp>ContractData</stp>
        <stp>YM</stp>
        <stp>Symbol</stp>
        <tr r="O15" s="9"/>
      </tp>
      <tp t="s">
        <v>EPZ5</v>
        <stp/>
        <stp>ContractData</stp>
        <stp>EP</stp>
        <stp>Symbol</stp>
        <tr r="C15" s="9"/>
      </tp>
      <tp t="s">
        <v>ETV5</v>
        <stp/>
        <stp>ContractData</stp>
        <stp>ET</stp>
        <stp>Symbol</stp>
        <tr r="I33" s="9"/>
      </tp>
      <tp t="s">
        <v>DDU5</v>
        <stp/>
        <stp>ContractData</stp>
        <stp>DD</stp>
        <stp>Symbol</stp>
        <tr r="U15" s="9"/>
      </tp>
      <tp>
        <v>1.381</v>
        <stp/>
        <stp>ContractData</stp>
        <stp>RBEV5</stp>
        <stp>LastTradeToday</stp>
        <tr r="W44" s="9"/>
      </tp>
      <tp>
        <v>1</v>
        <stp/>
        <stp>ContractData</stp>
        <stp>DSXU5</stp>
        <stp>TickSize</stp>
        <tr r="AC27" s="9"/>
      </tp>
    </main>
    <main first="cqgxl.rtd">
      <tp>
        <v>0.25</v>
        <stp/>
        <stp>ContractData</stp>
        <stp>EPZ5</stp>
        <stp>TickSize</stp>
        <tr r="E27" s="9"/>
      </tp>
      <tp>
        <v>1</v>
        <stp/>
        <stp>ContractData</stp>
        <stp>YMZ5</stp>
        <stp>TickSize</stp>
        <tr r="Q27" s="9"/>
      </tp>
    </main>
    <main first="cqgxl.rtd">
      <tp>
        <v>1E-4</v>
        <stp/>
        <stp>ContractData</stp>
        <stp>HOEV5</stp>
        <stp>TickSize</stp>
        <tr r="Q45" s="9"/>
      </tp>
      <tp>
        <v>1E-3</v>
        <stp/>
        <stp>ContractData</stp>
        <stp>NGEV5</stp>
        <stp>TickSize</stp>
        <tr r="AC45" s="9"/>
      </tp>
      <tp>
        <v>0.01</v>
        <stp/>
        <stp>ContractData</stp>
        <stp>CLEV5</stp>
        <stp>TickSize</stp>
        <tr r="E45" s="9"/>
      </tp>
      <tp>
        <v>1E-4</v>
        <stp/>
        <stp>ContractData</stp>
        <stp>RBEV5</stp>
        <stp>TickSize</stp>
        <tr r="W45" s="9"/>
      </tp>
    </main>
    <main first="cqgxl.rtd">
      <tp>
        <v>2056990</v>
        <stp/>
        <stp>ContractData</stp>
        <stp>DSXU5</stp>
        <stp>T_CVol</stp>
        <tr r="AC17" s="1"/>
      </tp>
    </main>
    <main first="cqgxl.rtd">
      <tp>
        <v>16629</v>
        <stp/>
        <stp>ContractData</stp>
        <stp>YMZ5</stp>
        <stp>LastTradeToday</stp>
        <tr r="Q26" s="9"/>
      </tp>
      <tp>
        <v>1984.5</v>
        <stp/>
        <stp>ContractData</stp>
        <stp>EP</stp>
        <stp>High</stp>
        <tr r="D27" s="9"/>
      </tp>
      <tp>
        <v>47.34</v>
        <stp/>
        <stp>ContractData</stp>
        <stp>ET</stp>
        <stp>High</stp>
        <tr r="J45" s="9"/>
      </tp>
      <tp>
        <v>10339</v>
        <stp/>
        <stp>ContractData</stp>
        <stp>DD</stp>
        <stp>High</stp>
        <tr r="V27" s="9"/>
      </tp>
      <tp t="s">
        <v>2015-Dec-22 00:00:00</v>
        <stp/>
        <stp>ContractData</stp>
        <stp>TYAZ5</stp>
        <stp>LastTradingDate</stp>
        <tr r="AI37" s="1"/>
      </tp>
      <tp t="s">
        <v>2015-Sep-18 00:00:00</v>
        <stp/>
        <stp>ContractData</stp>
        <stp>QFAU5</stp>
        <stp>LastTradingDate</stp>
        <tr r="AI19" s="1"/>
      </tp>
      <tp t="s">
        <v>10yr US Treasury Notes (Globex): December 2015</v>
        <stp/>
        <stp>ContractData</stp>
        <stp>TYAZ5</stp>
        <stp>LongDescription</stp>
        <tr r="AG21" s="1"/>
      </tp>
      <tp t="s">
        <v>FTSE 100 - Stnd Index: September 2015</v>
        <stp/>
        <stp>ContractData</stp>
        <stp>QFAU5</stp>
        <stp>LongDescription</stp>
        <tr r="AG3" s="1"/>
      </tp>
      <tp>
        <v>16517</v>
        <stp/>
        <stp>ContractData</stp>
        <stp>YM</stp>
        <stp>Open</stp>
        <tr r="P26" s="9"/>
      </tp>
      <tp t="s">
        <v>2015-Sep-22 00:00:00</v>
        <stp/>
        <stp>ContractData</stp>
        <stp>CLEV5</stp>
        <stp>LastTradingDate</stp>
        <tr r="E37" s="1"/>
      </tp>
      <tp t="s">
        <v>2015-Sep-30 00:00:00</v>
        <stp/>
        <stp>ContractData</stp>
        <stp>HOEV5</stp>
        <stp>LastTradingDate</stp>
        <tr r="Q37" s="1"/>
      </tp>
      <tp t="s">
        <v>2015-Sep-28 00:00:00</v>
        <stp/>
        <stp>ContractData</stp>
        <stp>NGEV5</stp>
        <stp>LastTradingDate</stp>
        <tr r="AC37" s="1"/>
      </tp>
      <tp t="s">
        <v>2015-Sep-30 00:00:00</v>
        <stp/>
        <stp>ContractData</stp>
        <stp>RBEV5</stp>
        <stp>LastTradingDate</stp>
        <tr r="W37" s="1"/>
      </tp>
      <tp>
        <v>0.5</v>
        <stp/>
        <stp>ContractData</stp>
        <stp>DDU5</stp>
        <stp>TickSize</stp>
        <tr r="W27" s="9"/>
      </tp>
      <tp t="s">
        <v>RBOB Gasoline (Globex): October 2015</v>
        <stp/>
        <stp>ContractData</stp>
        <stp>RBEV5</stp>
        <stp>LongDescription</stp>
        <tr r="U21" s="1"/>
      </tp>
      <tp t="s">
        <v>Crude Light (Globex): October 2015</v>
        <stp/>
        <stp>ContractData</stp>
        <stp>CLEV5</stp>
        <stp>LongDescription</stp>
        <tr r="C21" s="1"/>
      </tp>
      <tp t="s">
        <v>NY Harbor ULSD: October 2015</v>
        <stp/>
        <stp>ContractData</stp>
        <stp>HOEV5</stp>
        <stp>LongDescription</stp>
        <tr r="O21" s="1"/>
      </tp>
      <tp t="s">
        <v>Natural Gas (Globex): October 2015</v>
        <stp/>
        <stp>ContractData</stp>
        <stp>NGEV5</stp>
        <stp>LongDescription</stp>
        <tr r="AA21" s="1"/>
      </tp>
      <tp>
        <v>0.01</v>
        <stp/>
        <stp>ContractData</stp>
        <stp>ETV5</stp>
        <stp>TickSize</stp>
        <tr r="K45" s="9"/>
      </tp>
    </main>
    <main first="cqgxl.rtd">
      <tp>
        <v>934194</v>
        <stp/>
        <stp>ContractData</stp>
        <stp>TYAZ5</stp>
        <stp>T_CVol</stp>
        <tr r="AI35" s="1"/>
      </tp>
    </main>
    <main first="cqgxl.rtd">
      <tp>
        <v>0.25</v>
        <stp/>
        <stp>ContractData</stp>
        <stp>ENQZ5</stp>
        <stp>TickSize</stp>
        <tr r="K27" s="9"/>
      </tp>
      <tp>
        <v>223418</v>
        <stp/>
        <stp>ContractData</stp>
        <stp>QFAU5</stp>
        <stp>T_CVol</stp>
        <tr r="AI17" s="1"/>
      </tp>
      <tp>
        <v>10229.5</v>
        <stp/>
        <stp>ContractData</stp>
        <stp>DD</stp>
        <stp>Open</stp>
        <tr r="V26" s="9"/>
      </tp>
      <tp t="s">
        <v>2015-Sep-18 00:00:00</v>
        <stp/>
        <stp>ContractData</stp>
        <stp>DSXU5</stp>
        <stp>LastTradingDate</stp>
        <tr r="AC19" s="1"/>
      </tp>
      <tp>
        <v>117596</v>
        <stp/>
        <stp>ContractData</stp>
        <stp>NGEV5</stp>
        <stp>T_CVol</stp>
        <tr r="AC35" s="1"/>
      </tp>
      <tp>
        <v>1970.25</v>
        <stp/>
        <stp>ContractData</stp>
        <stp>EP</stp>
        <stp>Open</stp>
        <tr r="D26" s="9"/>
      </tp>
      <tp>
        <v>44.97</v>
        <stp/>
        <stp>ContractData</stp>
        <stp>ET</stp>
        <stp>Open</stp>
        <tr r="J44" s="9"/>
      </tp>
      <tp t="s">
        <v>Euro STOXX 50: September 2015</v>
        <stp/>
        <stp>ContractData</stp>
        <stp>DSXU5</stp>
        <stp>LongDescription</stp>
        <tr r="AA3" s="1"/>
      </tp>
    </main>
    <main first="cqgxl.rtd">
      <tp>
        <v>39505</v>
        <stp/>
        <stp>ContractData</stp>
        <stp>RBEV5</stp>
        <stp>T_CVol</stp>
        <tr r="W35" s="1"/>
      </tp>
      <tp>
        <v>16634</v>
        <stp/>
        <stp>ContractData</stp>
        <stp>YM</stp>
        <stp>High</stp>
        <tr r="P27" s="9"/>
      </tp>
      <tp>
        <v>176466</v>
        <stp/>
        <stp>ContractData</stp>
        <stp>ENQZ5</stp>
        <stp>T_CVol</stp>
        <tr r="K17" s="1"/>
      </tp>
    </main>
    <main first="cqgxl.rtd">
      <tp>
        <v>40833</v>
        <stp/>
        <stp>ContractData</stp>
        <stp>HOEV5</stp>
        <stp>T_CVol</stp>
        <tr r="Q35" s="1"/>
      </tp>
      <tp t="s">
        <v>2015-Dec-18 00:00:00</v>
        <stp/>
        <stp>ContractData</stp>
        <stp>ENQZ5</stp>
        <stp>LastTradingDate</stp>
        <tr r="K19" s="1"/>
      </tp>
      <tp>
        <v>387887</v>
        <stp/>
        <stp>ContractData</stp>
        <stp>CLEV5</stp>
        <stp>T_CVol</stp>
        <tr r="E35" s="1"/>
      </tp>
      <tp t="s">
        <v>E-mini NASDAQ-100: December 2015</v>
        <stp/>
        <stp>ContractData</stp>
        <stp>ENQZ5</stp>
        <stp>LongDescription</stp>
        <tr r="I3" s="1"/>
      </tp>
      <tp>
        <v>10255.5</v>
        <stp/>
        <stp>ContractData</stp>
        <stp>DDU5</stp>
        <stp>LastTradeToday</stp>
        <tr r="W26" s="9"/>
      </tp>
    </main>
    <main first="cqgxl.rtd">
      <tp>
        <v>1983.75</v>
        <stp/>
        <stp>ContractData</stp>
        <stp>EPZ5</stp>
        <stp>LastTradeToday</stp>
        <tr r="E26" s="9"/>
      </tp>
      <tp>
        <v>47.01</v>
        <stp/>
        <stp>ContractData</stp>
        <stp>ETV5</stp>
        <stp>LastTradeToday</stp>
        <tr r="K44" s="9"/>
      </tp>
    </main>
    <main first="cqgxl.rtd">
      <tp>
        <v>1962.75</v>
        <stp/>
        <stp>ContractData</stp>
        <stp>EP</stp>
        <stp>Low</stp>
        <tr r="D28" s="9"/>
      </tp>
      <tp>
        <v>44.83</v>
        <stp/>
        <stp>ContractData</stp>
        <stp>ET</stp>
        <stp>Low</stp>
        <tr r="J46" s="9"/>
      </tp>
      <tp>
        <v>10171.5</v>
        <stp/>
        <stp>ContractData</stp>
        <stp>DD</stp>
        <stp>Low</stp>
        <tr r="V28" s="9"/>
      </tp>
      <tp>
        <v>16466</v>
        <stp/>
        <stp>ContractData</stp>
        <stp>YM</stp>
        <stp>Low</stp>
        <tr r="P28" s="9"/>
      </tp>
      <tp t="s">
        <v>{"Ask",3264,415;"Ask",3263,475;"Ask",3262,250;"Ask",3261,271;"Ask",3260,508;"Bid",3259,14;"Bid",3258,242;"Bid",3257,350;"Bid",3256,480;"Bid",3255,341}</v>
        <stp/>
        <stp>DOMData</stp>
        <stp>DSX</stp>
        <stp>Type,Price,Volume</stp>
        <stp>5:5</stp>
        <tr r="AA22" s="9"/>
        <tr r="AA25" s="9"/>
        <tr r="AC16" s="9"/>
        <tr r="AC19" s="9"/>
        <tr r="AB16" s="9"/>
        <tr r="AB25" s="9"/>
        <tr r="AC24" s="9"/>
        <tr r="AB18" s="9"/>
        <tr r="AB23" s="9"/>
        <tr r="AB17" s="9"/>
        <tr r="AB22" s="9"/>
        <tr r="AA21" s="9"/>
        <tr r="AB24" s="9"/>
        <tr r="AC22" s="9"/>
        <tr r="AC25" s="9"/>
        <tr r="AB19" s="9"/>
        <tr r="AA24" s="9"/>
        <tr r="AA19" s="9"/>
        <tr r="AA17" s="9"/>
        <tr r="AB20" s="9"/>
        <tr r="AC18" s="9"/>
        <tr r="AA23" s="9"/>
        <tr r="AA16" s="9"/>
        <tr r="AA18" s="9"/>
        <tr r="AC21" s="9"/>
        <tr r="AC17" s="9"/>
        <tr r="AC23" s="9"/>
        <tr r="AC20" s="9"/>
        <tr r="AB21" s="9"/>
        <tr r="AA20" s="9"/>
      </tp>
      <tp t="s">
        <v/>
        <stp/>
        <stp>ContractData</stp>
        <stp>ETV5</stp>
        <stp>FirstNoticeDate</stp>
        <tr r="K36" s="1"/>
      </tp>
      <tp t="s">
        <v/>
        <stp/>
        <stp>ContractData</stp>
        <stp>EPZ5</stp>
        <stp>FirstNoticeDate</stp>
        <tr r="E18" s="1"/>
      </tp>
      <tp t="s">
        <v>{"Ask",4369.25,34;"Ask",4369,17;"Ask",4368.75,123;"Ask",4368.5,14;"Ask",4368.25,13;"Bid",4368,5;"Bid",4367.75,22;"Bid",4367.5,47;"Bid",4367.25,53;"Bid",4367,65}</v>
        <stp/>
        <stp>DOMData</stp>
        <stp>ENQ</stp>
        <stp>Type,Price,Volume</stp>
        <stp>5:5</stp>
        <tr r="I21" s="9"/>
        <tr r="J25" s="9"/>
        <tr r="K19" s="9"/>
        <tr r="I17" s="9"/>
        <tr r="I19" s="9"/>
        <tr r="K23" s="9"/>
        <tr r="K18" s="9"/>
        <tr r="K21" s="9"/>
        <tr r="K25" s="9"/>
        <tr r="J19" s="9"/>
        <tr r="J23" s="9"/>
        <tr r="I23" s="9"/>
        <tr r="K20" s="9"/>
        <tr r="K16" s="9"/>
        <tr r="I22" s="9"/>
        <tr r="I24" s="9"/>
        <tr r="I18" s="9"/>
        <tr r="J20" s="9"/>
        <tr r="K22" s="9"/>
        <tr r="J21" s="9"/>
        <tr r="I16" s="9"/>
        <tr r="J16" s="9"/>
        <tr r="I20" s="9"/>
        <tr r="J22" s="9"/>
        <tr r="I25" s="9"/>
        <tr r="J18" s="9"/>
        <tr r="J24" s="9"/>
        <tr r="K24" s="9"/>
        <tr r="J17" s="9"/>
        <tr r="K17" s="9"/>
      </tp>
      <tp t="s">
        <v/>
        <stp/>
        <stp>ContractData</stp>
        <stp>YMZ5</stp>
        <stp>FirstNoticeDate</stp>
        <tr r="Q18" s="1"/>
      </tp>
      <tp t="s">
        <v/>
        <stp/>
        <stp>ContractData</stp>
        <stp>DDU5</stp>
        <stp>FirstNoticeDate</stp>
        <tr r="W18" s="1"/>
      </tp>
      <tp t="s">
        <v>{"Ask",47.04,23;"Ask",47.03,17;"Ask",47.02,16;"Ask",47.01,30;"Ask",47,17;"Bid",46.99,9;"Bid",46.98,20;"Bid",46.97,52;"Bid",46.96,22;"Bid",46.95,48}</v>
        <stp/>
        <stp>DOMData</stp>
        <stp>CLE</stp>
        <stp>Type,Price,Volume</stp>
        <stp>5:5</stp>
        <tr r="C41" s="9"/>
        <tr r="D36" s="9"/>
        <tr r="C36" s="9"/>
        <tr r="D39" s="9"/>
        <tr r="E38" s="9"/>
        <tr r="E39" s="9"/>
        <tr r="C37" s="9"/>
        <tr r="C40" s="9"/>
        <tr r="C38" s="9"/>
        <tr r="C39" s="9"/>
        <tr r="D40" s="9"/>
        <tr r="C35" s="9"/>
        <tr r="D41" s="9"/>
        <tr r="E37" s="9"/>
        <tr r="C42" s="9"/>
        <tr r="E41" s="9"/>
        <tr r="E36" s="9"/>
        <tr r="E42" s="9"/>
        <tr r="E43" s="9"/>
        <tr r="E40" s="9"/>
        <tr r="D37" s="9"/>
        <tr r="E35" s="9"/>
        <tr r="D35" s="9"/>
        <tr r="C43" s="9"/>
        <tr r="D34" s="9"/>
        <tr r="E34" s="9"/>
        <tr r="C34" s="9"/>
        <tr r="D38" s="9"/>
        <tr r="D43" s="9"/>
        <tr r="D42" s="9"/>
      </tp>
      <tp t="s">
        <v>{"Ask",2.67,73;"Ask",2.669,47;"Ask",2.668,46;"Ask",2.667,24;"Ask",2.666,5;"Bid",2.665,39;"Bid",2.664,80;"Bid",2.663,32;"Bid",2.662,17;"Bid",2.661,37}</v>
        <stp/>
        <stp>DOMData</stp>
        <stp>NGE</stp>
        <stp>Type,Price,Volume</stp>
        <stp>5:5</stp>
        <tr r="AB42" s="9"/>
        <tr r="AC41" s="9"/>
        <tr r="AA39" s="9"/>
        <tr r="AB43" s="9"/>
        <tr r="AC40" s="9"/>
        <tr r="AA43" s="9"/>
        <tr r="AA41" s="9"/>
        <tr r="AB36" s="9"/>
        <tr r="AA42" s="9"/>
        <tr r="AC34" s="9"/>
        <tr r="AC43" s="9"/>
        <tr r="AB41" s="9"/>
        <tr r="AC38" s="9"/>
        <tr r="AC39" s="9"/>
        <tr r="AB34" s="9"/>
        <tr r="AB40" s="9"/>
        <tr r="AB37" s="9"/>
        <tr r="AC37" s="9"/>
        <tr r="AB38" s="9"/>
        <tr r="AA34" s="9"/>
        <tr r="AC42" s="9"/>
        <tr r="AB39" s="9"/>
        <tr r="AC36" s="9"/>
        <tr r="AC35" s="9"/>
        <tr r="AA38" s="9"/>
        <tr r="AA37" s="9"/>
        <tr r="AB35" s="9"/>
        <tr r="AA35" s="9"/>
        <tr r="AA36" s="9"/>
        <tr r="AA40" s="9"/>
      </tp>
      <tp t="s">
        <v>{"Ask",1.5439,1;"Ask",1.5436,6;"Ask",1.5435,2;"Ask",1.5433,1;"Ask",1.5432,1;"Bid",1.5429,1;"Bid",1.5428,2;"Bid",1.5427,2;"Bid",1.5426,4;"Bid",1.5425,3}</v>
        <stp/>
        <stp>DOMData</stp>
        <stp>HOE</stp>
        <stp>Type,Price,Volume</stp>
        <stp>5:5</stp>
        <tr r="P34" s="9"/>
        <tr r="P39" s="9"/>
        <tr r="O41" s="9"/>
        <tr r="Q38" s="9"/>
        <tr r="P38" s="9"/>
        <tr r="P40" s="9"/>
        <tr r="Q41" s="9"/>
        <tr r="O43" s="9"/>
        <tr r="Q43" s="9"/>
        <tr r="O39" s="9"/>
        <tr r="P43" s="9"/>
        <tr r="O38" s="9"/>
        <tr r="P36" s="9"/>
        <tr r="Q34" s="9"/>
        <tr r="O42" s="9"/>
        <tr r="P37" s="9"/>
        <tr r="O40" s="9"/>
        <tr r="P42" s="9"/>
        <tr r="Q39" s="9"/>
        <tr r="O34" s="9"/>
        <tr r="Q35" s="9"/>
        <tr r="Q36" s="9"/>
        <tr r="Q37" s="9"/>
        <tr r="O35" s="9"/>
        <tr r="P41" s="9"/>
        <tr r="Q40" s="9"/>
        <tr r="O37" s="9"/>
        <tr r="Q42" s="9"/>
        <tr r="O36" s="9"/>
        <tr r="P35" s="9"/>
      </tp>
      <tp t="s">
        <v>{"Ask",1.3822,1;"Ask",1.3821,2;"Ask",1.382,4;"Ask",1.3819,1;"Ask",1.3816,1;"Bid",1.3812,1;"Bid",1.3811,3;"Bid",1.3809,2;"Bid",1.3808,1;"Bid",1.3804,2}</v>
        <stp/>
        <stp>DOMData</stp>
        <stp>RBE</stp>
        <stp>Type,Price,Volume</stp>
        <stp>5:5</stp>
        <tr r="V35" s="9"/>
        <tr r="V40" s="9"/>
        <tr r="W40" s="9"/>
        <tr r="U39" s="9"/>
        <tr r="W39" s="9"/>
        <tr r="V34" s="9"/>
        <tr r="V38" s="9"/>
        <tr r="V41" s="9"/>
        <tr r="W34" s="9"/>
        <tr r="W41" s="9"/>
        <tr r="W35" s="9"/>
        <tr r="W42" s="9"/>
        <tr r="W37" s="9"/>
        <tr r="U37" s="9"/>
        <tr r="W43" s="9"/>
        <tr r="W36" s="9"/>
        <tr r="U36" s="9"/>
        <tr r="U42" s="9"/>
        <tr r="U34" s="9"/>
        <tr r="U43" s="9"/>
        <tr r="V39" s="9"/>
        <tr r="V36" s="9"/>
        <tr r="V43" s="9"/>
        <tr r="U41" s="9"/>
        <tr r="V37" s="9"/>
        <tr r="U35" s="9"/>
        <tr r="U40" s="9"/>
        <tr r="U38" s="9"/>
        <tr r="W38" s="9"/>
        <tr r="V42" s="9"/>
      </tp>
      <tp t="s">
        <v>{"Ask",126.65625,1801;"Ask",126.640625,1979;"Ask",126.625,2412;"Ask",126.609375,1742;"Ask",126.59375,570;"Bid",126.578125,1022;"Bid",126.5625,2060;"Bid",126.546875,2079;"Bid",126.53125,2047;"Bid",126.515625,2564}</v>
        <stp/>
        <stp>DOMData</stp>
        <stp>TYA</stp>
        <stp>Type,Price,Volume</stp>
        <stp>5:5</stp>
        <tr r="AH36" s="9"/>
        <tr r="AI34" s="9"/>
        <tr r="AH37" s="9"/>
        <tr r="AG41" s="9"/>
        <tr r="AI37" s="9"/>
        <tr r="AG38" s="9"/>
        <tr r="AH38" s="9"/>
        <tr r="AG37" s="9"/>
        <tr r="AH41" s="9"/>
        <tr r="AG34" s="9"/>
        <tr r="AI39" s="9"/>
        <tr r="AI35" s="9"/>
        <tr r="AH34" s="9"/>
        <tr r="AG40" s="9"/>
        <tr r="AI38" s="9"/>
        <tr r="AI42" s="9"/>
        <tr r="AG36" s="9"/>
        <tr r="AG39" s="9"/>
        <tr r="AH35" s="9"/>
        <tr r="AI41" s="9"/>
        <tr r="AI40" s="9"/>
        <tr r="AG43" s="9"/>
        <tr r="AH40" s="9"/>
        <tr r="AI36" s="9"/>
        <tr r="AH39" s="9"/>
        <tr r="AI43" s="9"/>
        <tr r="AH43" s="9"/>
        <tr r="AG35" s="9"/>
        <tr r="AG42" s="9"/>
        <tr r="AH42" s="9"/>
      </tp>
      <tp t="s">
        <v>{"Ask",6250.5,8;"Ask",6250,15;"Ask",6249.5,11;"Ask",6249,12;"Ask",6248.5,4;"Bid",6248,3;"Bid",6247.5,10;"Bid",6247,16;"Bid",6246.5,8;"Bid",6246,17}</v>
        <stp/>
        <stp>DOMData</stp>
        <stp>QFA</stp>
        <stp>Type,Price,Volume</stp>
        <stp>5:5</stp>
        <tr r="AG18" s="9"/>
        <tr r="AI22" s="9"/>
        <tr r="AH17" s="9"/>
        <tr r="AH16" s="9"/>
        <tr r="AH21" s="9"/>
        <tr r="AI23" s="9"/>
        <tr r="AG17" s="9"/>
        <tr r="AG24" s="9"/>
        <tr r="AH19" s="9"/>
        <tr r="AH25" s="9"/>
        <tr r="AH23" s="9"/>
        <tr r="AI17" s="9"/>
        <tr r="AG16" s="9"/>
        <tr r="AG21" s="9"/>
        <tr r="AI20" s="9"/>
        <tr r="AI21" s="9"/>
        <tr r="AH22" s="9"/>
        <tr r="AG19" s="9"/>
        <tr r="AG20" s="9"/>
        <tr r="AG25" s="9"/>
        <tr r="AI24" s="9"/>
        <tr r="AI25" s="9"/>
        <tr r="AG22" s="9"/>
        <tr r="AI16" s="9"/>
        <tr r="AG23" s="9"/>
        <tr r="AI19" s="9"/>
        <tr r="AH24" s="9"/>
        <tr r="AI18" s="9"/>
        <tr r="AH18" s="9"/>
        <tr r="AH20" s="9"/>
      </tp>
      <tp>
        <v>44.59</v>
        <stp/>
        <stp>ContractData</stp>
        <stp>ETV5</stp>
        <stp>Y_Settlement</stp>
        <tr r="K44" s="9"/>
      </tp>
      <tp t="s">
        <v>ICE WTI Light Sweet Crude Oil: October 2015</v>
        <stp/>
        <stp>ContractData</stp>
        <stp>ETV5</stp>
        <stp>LongDescription</stp>
        <tr r="I21" s="1"/>
      </tp>
      <tp>
        <v>4351</v>
        <stp/>
        <stp>ContractData</stp>
        <stp>ENQZ5</stp>
        <stp>Y_Settlement</stp>
        <tr r="K26" s="9"/>
      </tp>
      <tp>
        <v>126.703125</v>
        <stp/>
        <stp>ContractData</stp>
        <stp>TYAZ5</stp>
        <stp>Y_Settlement</stp>
        <tr r="AI44" s="9"/>
      </tp>
      <tp t="s">
        <v>2015-Sep-21 00:00:00</v>
        <stp/>
        <stp>ContractData</stp>
        <stp>ETV5</stp>
        <stp>LastTradingDate</stp>
        <tr r="K37" s="1"/>
      </tp>
      <tp>
        <v>10212.5</v>
        <stp/>
        <stp>ContractData</stp>
        <stp>DDU5</stp>
        <stp>Y_Settlement</stp>
        <tr r="W26" s="9"/>
      </tp>
      <tp t="s">
        <v>E-Mini S&amp;P 500: December 2015</v>
        <stp/>
        <stp>ContractData</stp>
        <stp>EPZ5</stp>
        <stp>LongDescription</stp>
        <tr r="C3" s="1"/>
      </tp>
      <tp t="s">
        <v>2015-Dec-18 00:00:00</v>
        <stp/>
        <stp>ContractData</stp>
        <stp>EPZ5</stp>
        <stp>LastTradingDate</stp>
        <tr r="E19" s="1"/>
      </tp>
      <tp t="s">
        <v>{"Ask",47.05,7;"Ask",47.04,6;"Ask",47.03,6;"Ask",47.02,7;"Ask",47.01,6;"Bid",46.98,5;"Bid",46.97,5;"Bid",46.96,4;"Bid",46.95,5;"Bid",46.94,6}</v>
        <stp/>
        <stp>DOMData</stp>
        <stp>ET</stp>
        <stp>Type,Price,Volume</stp>
        <stp>5:5</stp>
        <tr r="K39" s="9"/>
        <tr r="I43" s="9"/>
        <tr r="I40" s="9"/>
        <tr r="I42" s="9"/>
        <tr r="I38" s="9"/>
        <tr r="J40" s="9"/>
        <tr r="I39" s="9"/>
        <tr r="I37" s="9"/>
        <tr r="J39" s="9"/>
        <tr r="K35" s="9"/>
        <tr r="K34" s="9"/>
        <tr r="J36" s="9"/>
        <tr r="K37" s="9"/>
        <tr r="I34" s="9"/>
        <tr r="J42" s="9"/>
        <tr r="I36" s="9"/>
        <tr r="J35" s="9"/>
        <tr r="K36" s="9"/>
        <tr r="J38" s="9"/>
        <tr r="K42" s="9"/>
        <tr r="I41" s="9"/>
        <tr r="K40" s="9"/>
        <tr r="J41" s="9"/>
        <tr r="K41" s="9"/>
        <tr r="J37" s="9"/>
        <tr r="J34" s="9"/>
        <tr r="I35" s="9"/>
        <tr r="K43" s="9"/>
        <tr r="K38" s="9"/>
        <tr r="J43" s="9"/>
      </tp>
      <tp>
        <v>16520</v>
        <stp/>
        <stp>ContractData</stp>
        <stp>YMZ5</stp>
        <stp>Y_Settlement</stp>
        <tr r="Q26" s="9"/>
      </tp>
      <tp>
        <v>1970</v>
        <stp/>
        <stp>ContractData</stp>
        <stp>EPZ5</stp>
        <stp>Y_Settlement</stp>
        <tr r="E26" s="9"/>
      </tp>
      <tp>
        <v>44.59</v>
        <stp/>
        <stp>ContractData</stp>
        <stp>CLEV5</stp>
        <stp>Y_Settlement</stp>
        <tr r="E44" s="9"/>
      </tp>
      <tp>
        <v>1.5</v>
        <stp/>
        <stp>ContractData</stp>
        <stp>HOEV5</stp>
        <stp>Y_Settlement</stp>
        <tr r="Q44" s="9"/>
      </tp>
      <tp>
        <v>2.7280000000000002</v>
        <stp/>
        <stp>ContractData</stp>
        <stp>NGEV5</stp>
        <stp>Y_Settlement</stp>
        <tr r="AC44" s="9"/>
      </tp>
      <tp>
        <v>1.3329</v>
        <stp/>
        <stp>ContractData</stp>
        <stp>RBEV5</stp>
        <stp>Y_Settlement</stp>
        <tr r="W44" s="9"/>
      </tp>
      <tp>
        <v>3213</v>
        <stp/>
        <stp>ContractData</stp>
        <stp>DSXU5</stp>
        <stp>Y_Settlement</stp>
        <tr r="AC26" s="9"/>
      </tp>
      <tp>
        <v>6173</v>
        <stp/>
        <stp>ContractData</stp>
        <stp>QFAU5</stp>
        <stp>Y_Settlement</stp>
        <tr r="AI26" s="9"/>
      </tp>
      <tp t="s">
        <v>{"Ask",1984.75,459;"Ask",1984.5,359;"Ask",1984.25,381;"Ask",1984,313;"Ask",1983.75,100;"Bid",1983.5,242;"Bid",1983.25,580;"Bid",1983,318;"Bid",1982.75,319;"Bid",1982.5,373}</v>
        <stp/>
        <stp>DOMData</stp>
        <stp>EP</stp>
        <stp>Type,Price,Volume</stp>
        <stp>5:5</stp>
        <tr r="C19" s="9"/>
        <tr r="C20" s="9"/>
        <tr r="E22" s="9"/>
        <tr r="E17" s="9"/>
        <tr r="E23" s="9"/>
        <tr r="D25" s="9"/>
        <tr r="E24" s="9"/>
        <tr r="D20" s="9"/>
        <tr r="C23" s="9"/>
        <tr r="E20" s="9"/>
        <tr r="E25" s="9"/>
        <tr r="E18" s="9"/>
        <tr r="D22" s="9"/>
        <tr r="D16" s="9"/>
        <tr r="D19" s="9"/>
        <tr r="E21" s="9"/>
        <tr r="D24" s="9"/>
        <tr r="D17" s="9"/>
        <tr r="C21" s="9"/>
        <tr r="C25" s="9"/>
        <tr r="E16" s="9"/>
        <tr r="C22" s="9"/>
        <tr r="C16" s="9"/>
        <tr r="E19" s="9"/>
        <tr r="C17" s="9"/>
        <tr r="D21" s="9"/>
        <tr r="C24" s="9"/>
        <tr r="D23" s="9"/>
        <tr r="D18" s="9"/>
        <tr r="C18" s="9"/>
      </tp>
      <tp t="s">
        <v>DAX Index: September 2015</v>
        <stp/>
        <stp>ContractData</stp>
        <stp>DDU5</stp>
        <stp>LongDescription</stp>
        <tr r="U3" s="1"/>
      </tp>
      <tp t="s">
        <v>2015-Sep-18 00:00:00</v>
        <stp/>
        <stp>ContractData</stp>
        <stp>DDU5</stp>
        <stp>LastTradingDate</stp>
        <tr r="W19" s="1"/>
      </tp>
      <tp t="s">
        <v>{"Ask",16633,50;"Ask",16632,35;"Ask",16631,30;"Ask",16630,23;"Ask",16629,7;"Bid",16628,3;"Bid",16627,10;"Bid",16626,223;"Bid",16625,32;"Bid",16624,34}</v>
        <stp/>
        <stp>DOMData</stp>
        <stp>YM</stp>
        <stp>Type,Price,Volume</stp>
        <stp>5:5</stp>
        <tr r="O20" s="9"/>
        <tr r="O18" s="9"/>
        <tr r="O21" s="9"/>
        <tr r="P19" s="9"/>
        <tr r="P22" s="9"/>
        <tr r="Q18" s="9"/>
        <tr r="O22" s="9"/>
        <tr r="P23" s="9"/>
        <tr r="Q22" s="9"/>
        <tr r="O19" s="9"/>
        <tr r="Q23" s="9"/>
        <tr r="P25" s="9"/>
        <tr r="O17" s="9"/>
        <tr r="P18" s="9"/>
        <tr r="Q20" s="9"/>
        <tr r="P20" s="9"/>
        <tr r="P17" s="9"/>
        <tr r="P21" s="9"/>
        <tr r="Q24" s="9"/>
        <tr r="Q21" s="9"/>
        <tr r="Q19" s="9"/>
        <tr r="O23" s="9"/>
        <tr r="O24" s="9"/>
        <tr r="Q17" s="9"/>
        <tr r="O25" s="9"/>
        <tr r="Q16" s="9"/>
        <tr r="Q25" s="9"/>
        <tr r="O16" s="9"/>
        <tr r="P24" s="9"/>
        <tr r="P16" s="9"/>
      </tp>
      <tp t="s">
        <v>E-mini Dow ($5): December 2015</v>
        <stp/>
        <stp>ContractData</stp>
        <stp>YMZ5</stp>
        <stp>LongDescription</stp>
        <tr r="O3" s="1"/>
      </tp>
      <tp t="s">
        <v>{"Ask",10258.5,3;"Ask",10258,5;"Ask",10257.5,4;"Ask",10257,4;"Ask",10256.5,1;"Bid",10255,3;"Bid",10254.5,7;"Bid",10254,7;"Bid",10253.5,3;"Bid",10253,5}</v>
        <stp/>
        <stp>DOMData</stp>
        <stp>DD</stp>
        <stp>Type,Price,Volume</stp>
        <stp>5:5</stp>
        <tr r="V18" s="9"/>
        <tr r="V24" s="9"/>
        <tr r="W22" s="9"/>
        <tr r="U19" s="9"/>
        <tr r="U25" s="9"/>
        <tr r="W23" s="9"/>
        <tr r="U23" s="9"/>
        <tr r="U22" s="9"/>
        <tr r="W16" s="9"/>
        <tr r="U24" s="9"/>
        <tr r="W21" s="9"/>
        <tr r="V25" s="9"/>
        <tr r="V16" s="9"/>
        <tr r="V21" s="9"/>
        <tr r="W18" s="9"/>
        <tr r="U16" s="9"/>
        <tr r="U20" s="9"/>
        <tr r="W25" s="9"/>
        <tr r="W17" s="9"/>
        <tr r="V23" s="9"/>
        <tr r="W20" s="9"/>
        <tr r="U17" s="9"/>
        <tr r="V22" s="9"/>
        <tr r="W19" s="9"/>
        <tr r="V17" s="9"/>
        <tr r="W24" s="9"/>
        <tr r="U21" s="9"/>
        <tr r="U18" s="9"/>
        <tr r="V19" s="9"/>
        <tr r="V20" s="9"/>
      </tp>
      <tp t="s">
        <v>2015-Dec-18 00:00:00</v>
        <stp/>
        <stp>ContractData</stp>
        <stp>YMZ5</stp>
        <stp>LastTradingDate</stp>
        <tr r="Q1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13334</xdr:colOff>
      <xdr:row>0</xdr:row>
      <xdr:rowOff>9525</xdr:rowOff>
    </xdr:from>
    <xdr:to>
      <xdr:col>35</xdr:col>
      <xdr:colOff>232294</xdr:colOff>
      <xdr:row>1</xdr:row>
      <xdr:rowOff>304754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6809" y="9525"/>
          <a:ext cx="923810" cy="371429"/>
        </a:xfrm>
        <a:prstGeom prst="rect">
          <a:avLst/>
        </a:prstGeom>
      </xdr:spPr>
    </xdr:pic>
    <xdr:clientData/>
  </xdr:twoCellAnchor>
  <xdr:twoCellAnchor editAs="oneCell">
    <xdr:from>
      <xdr:col>3</xdr:col>
      <xdr:colOff>203332</xdr:colOff>
      <xdr:row>0</xdr:row>
      <xdr:rowOff>19050</xdr:rowOff>
    </xdr:from>
    <xdr:to>
      <xdr:col>4</xdr:col>
      <xdr:colOff>146067</xdr:colOff>
      <xdr:row>1</xdr:row>
      <xdr:rowOff>314279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607" y="19050"/>
          <a:ext cx="923810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67"/>
  <sheetViews>
    <sheetView showGridLines="0" showRowColHeaders="0" tabSelected="1" zoomScaleNormal="100" workbookViewId="0">
      <selection activeCell="AH25" activeCellId="6" sqref="R12 D25:D29 J25:J29 P25:P29 V25:V29 AB25:AB29 AH25:AH29"/>
    </sheetView>
  </sheetViews>
  <sheetFormatPr defaultColWidth="8.85546875" defaultRowHeight="17.25" x14ac:dyDescent="0.3"/>
  <cols>
    <col min="1" max="1" width="2.7109375" style="2" customWidth="1"/>
    <col min="2" max="2" width="1.7109375" style="1" customWidth="1"/>
    <col min="3" max="3" width="5.7109375" style="1" customWidth="1"/>
    <col min="4" max="4" width="14.7109375" style="1" customWidth="1"/>
    <col min="5" max="5" width="10.5703125" style="1" customWidth="1"/>
    <col min="6" max="6" width="8.7109375" style="1" customWidth="1"/>
    <col min="7" max="7" width="2.7109375" style="1" customWidth="1"/>
    <col min="8" max="8" width="1.7109375" style="1" customWidth="1"/>
    <col min="9" max="9" width="5.7109375" style="1" customWidth="1"/>
    <col min="10" max="10" width="14.7109375" style="1" customWidth="1"/>
    <col min="11" max="11" width="10.5703125" style="1" customWidth="1"/>
    <col min="12" max="12" width="8.7109375" style="1" customWidth="1"/>
    <col min="13" max="13" width="2.7109375" style="1" customWidth="1"/>
    <col min="14" max="14" width="1.7109375" style="1" customWidth="1"/>
    <col min="15" max="15" width="5.7109375" style="1" customWidth="1"/>
    <col min="16" max="16" width="14.7109375" style="1" customWidth="1"/>
    <col min="17" max="17" width="10.5703125" style="1" customWidth="1"/>
    <col min="18" max="18" width="8.7109375" style="1" customWidth="1"/>
    <col min="19" max="19" width="2.7109375" style="1" customWidth="1"/>
    <col min="20" max="20" width="1.7109375" style="1" customWidth="1"/>
    <col min="21" max="21" width="5.7109375" style="1" customWidth="1"/>
    <col min="22" max="22" width="14.7109375" style="1" customWidth="1"/>
    <col min="23" max="23" width="10.5703125" style="1" customWidth="1"/>
    <col min="24" max="24" width="8.7109375" style="1" customWidth="1"/>
    <col min="25" max="25" width="2.7109375" style="1" customWidth="1"/>
    <col min="26" max="26" width="1.7109375" style="1" customWidth="1"/>
    <col min="27" max="27" width="5.7109375" style="1" customWidth="1"/>
    <col min="28" max="28" width="14.7109375" style="1" customWidth="1"/>
    <col min="29" max="29" width="10.5703125" style="1" customWidth="1"/>
    <col min="30" max="30" width="8.7109375" style="1" customWidth="1"/>
    <col min="31" max="31" width="2.7109375" style="2" customWidth="1"/>
    <col min="32" max="32" width="1.7109375" style="2" customWidth="1"/>
    <col min="33" max="33" width="5.7109375" style="2" customWidth="1"/>
    <col min="34" max="34" width="14.7109375" style="2" customWidth="1"/>
    <col min="35" max="35" width="10.5703125" style="2" customWidth="1"/>
    <col min="36" max="36" width="8.7109375" style="2" customWidth="1"/>
    <col min="37" max="37" width="2.7109375" style="2" customWidth="1"/>
    <col min="38" max="16384" width="8.85546875" style="2"/>
  </cols>
  <sheetData>
    <row r="1" spans="1:51" ht="6" customHeight="1" x14ac:dyDescent="0.3"/>
    <row r="2" spans="1:51" s="3" customFormat="1" ht="27.95" customHeight="1" x14ac:dyDescent="0.25">
      <c r="A2" s="13"/>
      <c r="B2" s="65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16"/>
    </row>
    <row r="3" spans="1:51" ht="24.95" customHeight="1" x14ac:dyDescent="0.3">
      <c r="A3" s="13"/>
      <c r="B3" s="12" t="str">
        <f>Symbols!C15</f>
        <v>EPZ5</v>
      </c>
      <c r="C3" s="61" t="str">
        <f>_xll.CQGXLContractData(B3, "LongDescription")</f>
        <v>E-Mini S&amp;P 500: December 2015</v>
      </c>
      <c r="D3" s="61"/>
      <c r="E3" s="61"/>
      <c r="F3" s="62"/>
      <c r="G3" s="13"/>
      <c r="H3" s="12" t="str">
        <f>Symbols!I15</f>
        <v>ENQZ5</v>
      </c>
      <c r="I3" s="61" t="str">
        <f>_xll.CQGXLContractData(H3, "LongDescription")</f>
        <v>E-mini NASDAQ-100: December 2015</v>
      </c>
      <c r="J3" s="61"/>
      <c r="K3" s="61"/>
      <c r="L3" s="62"/>
      <c r="M3" s="13"/>
      <c r="N3" s="12" t="str">
        <f>Symbols!O15</f>
        <v>YMZ5</v>
      </c>
      <c r="O3" s="61" t="str">
        <f>_xll.CQGXLContractData(N3, "LongDescription")</f>
        <v>E-mini Dow ($5): December 2015</v>
      </c>
      <c r="P3" s="61"/>
      <c r="Q3" s="61"/>
      <c r="R3" s="62"/>
      <c r="S3" s="13"/>
      <c r="T3" s="12" t="str">
        <f>Symbols!U15</f>
        <v>DDU5</v>
      </c>
      <c r="U3" s="61" t="str">
        <f>_xll.CQGXLContractData(T3, "LongDescription")</f>
        <v>DAX Index: September 2015</v>
      </c>
      <c r="V3" s="61"/>
      <c r="W3" s="61"/>
      <c r="X3" s="62"/>
      <c r="Y3" s="13"/>
      <c r="Z3" s="12" t="str">
        <f>Symbols!AA15</f>
        <v>DSXU5</v>
      </c>
      <c r="AA3" s="61" t="str">
        <f>_xll.CQGXLContractData(Z3, "LongDescription")</f>
        <v>Euro STOXX 50: September 2015</v>
      </c>
      <c r="AB3" s="61"/>
      <c r="AC3" s="61"/>
      <c r="AD3" s="62"/>
      <c r="AE3" s="13"/>
      <c r="AF3" s="12" t="str">
        <f>Symbols!AG15</f>
        <v>QFAU5</v>
      </c>
      <c r="AG3" s="61" t="str">
        <f>_xll.CQGXLContractData(AF3, "LongDescription")</f>
        <v>FTSE 100 - Stnd Index: September 2015</v>
      </c>
      <c r="AH3" s="61"/>
      <c r="AI3" s="61"/>
      <c r="AJ3" s="62"/>
      <c r="AK3" s="13"/>
    </row>
    <row r="4" spans="1:51" ht="24.95" customHeight="1" x14ac:dyDescent="0.2">
      <c r="A4" s="13"/>
      <c r="B4" s="57" t="s">
        <v>4</v>
      </c>
      <c r="C4" s="57"/>
      <c r="D4" s="26" t="str">
        <f>IF($AM$11="F",DOLLARFR(Symbols!D26,32),TEXT(Symbols!D26,$AM$11))</f>
        <v>1970.25</v>
      </c>
      <c r="E4" s="64" t="s">
        <v>7</v>
      </c>
      <c r="F4" s="64"/>
      <c r="G4" s="13"/>
      <c r="H4" s="57" t="s">
        <v>4</v>
      </c>
      <c r="I4" s="57"/>
      <c r="J4" s="26" t="str">
        <f>IF($AO$11="F",DOLLARFR(Symbols!J26,32),TEXT(Symbols!J26,$AO$11))</f>
        <v>4351.75</v>
      </c>
      <c r="K4" s="64" t="s">
        <v>7</v>
      </c>
      <c r="L4" s="64"/>
      <c r="M4" s="13"/>
      <c r="N4" s="57" t="s">
        <v>4</v>
      </c>
      <c r="O4" s="57"/>
      <c r="P4" s="26" t="str">
        <f>IF($AQ$11="F",DOLLARFR(Symbols!P26,32),TEXT(Symbols!P26,$AQ$11))</f>
        <v>16517</v>
      </c>
      <c r="Q4" s="64" t="s">
        <v>7</v>
      </c>
      <c r="R4" s="64"/>
      <c r="S4" s="13"/>
      <c r="T4" s="57" t="s">
        <v>4</v>
      </c>
      <c r="U4" s="57"/>
      <c r="V4" s="26" t="str">
        <f>IF($AS$11="F",DOLLARFR(Symbols!V26,32),TEXT(Symbols!V26,$AS$11))</f>
        <v>10229.50</v>
      </c>
      <c r="W4" s="64" t="s">
        <v>7</v>
      </c>
      <c r="X4" s="64"/>
      <c r="Y4" s="13"/>
      <c r="Z4" s="57" t="s">
        <v>4</v>
      </c>
      <c r="AA4" s="57"/>
      <c r="AB4" s="26" t="str">
        <f>IF($AU$11="F",DOLLARFR(Symbols!AB26,32),TEXT(Symbols!AB26,$AU$11))</f>
        <v>3220.00</v>
      </c>
      <c r="AC4" s="64" t="s">
        <v>7</v>
      </c>
      <c r="AD4" s="64"/>
      <c r="AE4" s="13"/>
      <c r="AF4" s="57" t="s">
        <v>4</v>
      </c>
      <c r="AG4" s="57"/>
      <c r="AH4" s="26" t="str">
        <f>IF($AW$11="F",DOLLARFR(Symbols!AH26,32),TEXT(Symbols!AH26,$AW$11))</f>
        <v>6164.00</v>
      </c>
      <c r="AI4" s="64" t="s">
        <v>7</v>
      </c>
      <c r="AJ4" s="64"/>
      <c r="AK4" s="13"/>
    </row>
    <row r="5" spans="1:51" ht="24.95" customHeight="1" x14ac:dyDescent="0.2">
      <c r="A5" s="13"/>
      <c r="B5" s="57" t="s">
        <v>5</v>
      </c>
      <c r="C5" s="57"/>
      <c r="D5" s="26" t="str">
        <f>IF($AM$11="F",DOLLARFR(Symbols!D27,32),TEXT(Symbols!D27,$AM$11))</f>
        <v>1984.50</v>
      </c>
      <c r="E5" s="58" t="str">
        <f>IF($AM$11="F",DOLLARFR(Symbols!D29,32),TEXT(Symbols!D29,$AM$11))</f>
        <v>1983.75</v>
      </c>
      <c r="F5" s="58"/>
      <c r="G5" s="13"/>
      <c r="H5" s="57" t="s">
        <v>5</v>
      </c>
      <c r="I5" s="57"/>
      <c r="J5" s="26" t="str">
        <f>IF($AO$11="F",DOLLARFR(Symbols!J27,32),TEXT(Symbols!J27,$AO$11))</f>
        <v>4372.00</v>
      </c>
      <c r="K5" s="58" t="str">
        <f>IF($AO$11="F",DOLLARFR(Symbols!J29,32),TEXT(Symbols!J29,$AO$11))</f>
        <v>4368.25</v>
      </c>
      <c r="L5" s="58"/>
      <c r="M5" s="13"/>
      <c r="N5" s="57" t="s">
        <v>5</v>
      </c>
      <c r="O5" s="57"/>
      <c r="P5" s="26" t="str">
        <f>IF($AQ$11="F",DOLLARFR(Symbols!P27,32),TEXT(Symbols!P27,$AQ$11))</f>
        <v>16634</v>
      </c>
      <c r="Q5" s="58" t="str">
        <f>IF($AQ$11="F",DOLLARFR(Symbols!P29,32),TEXT(Symbols!P29,$AQ$11))</f>
        <v>16629</v>
      </c>
      <c r="R5" s="58"/>
      <c r="S5" s="13"/>
      <c r="T5" s="57" t="s">
        <v>5</v>
      </c>
      <c r="U5" s="57"/>
      <c r="V5" s="26" t="str">
        <f>IF($AS$11="F",DOLLARFR(Symbols!V27,32),TEXT(Symbols!V27,$AS$11))</f>
        <v>10339.00</v>
      </c>
      <c r="W5" s="58" t="str">
        <f>IF($AS$11="F",DOLLARFR(Symbols!V29,32),TEXT(Symbols!V29,$AS$11))</f>
        <v>10255.50</v>
      </c>
      <c r="X5" s="58"/>
      <c r="Y5" s="13"/>
      <c r="Z5" s="57" t="s">
        <v>5</v>
      </c>
      <c r="AA5" s="57"/>
      <c r="AB5" s="26" t="str">
        <f>IF($AU$11="F",DOLLARFR(Symbols!AB27,32),TEXT(Symbols!AB27,$AU$11))</f>
        <v>3261.00</v>
      </c>
      <c r="AC5" s="58" t="str">
        <f>IF($AU$11="F",DOLLARFR(Symbols!AB29,32),TEXT(Symbols!AB29,$AU$11))</f>
        <v>3260.00</v>
      </c>
      <c r="AD5" s="58"/>
      <c r="AE5" s="13"/>
      <c r="AF5" s="57" t="s">
        <v>5</v>
      </c>
      <c r="AG5" s="57"/>
      <c r="AH5" s="26" t="str">
        <f>IF($AW$11="F",DOLLARFR(Symbols!AH27,32),TEXT(Symbols!AH27,$AW$11))</f>
        <v>6249.50</v>
      </c>
      <c r="AI5" s="58" t="str">
        <f>IF($AW$11="F",DOLLARFR(Symbols!AH29,32),TEXT(Symbols!AH29,$AW$11))</f>
        <v>6248.00</v>
      </c>
      <c r="AJ5" s="58"/>
      <c r="AK5" s="13"/>
    </row>
    <row r="6" spans="1:51" ht="24.95" customHeight="1" x14ac:dyDescent="0.2">
      <c r="A6" s="13"/>
      <c r="B6" s="57" t="s">
        <v>6</v>
      </c>
      <c r="C6" s="57"/>
      <c r="D6" s="26" t="str">
        <f>IF($AM$11="F",DOLLARFR(Symbols!D28,32),TEXT(Symbols!D28,$AM$11))</f>
        <v>1962.75</v>
      </c>
      <c r="E6" s="59" t="str">
        <f>IFERROR("NC: "&amp;IF($AM$11="F",DOLLARFR(Symbols!E26,32),TEXT(Symbols!E26,$AM$11)),"")</f>
        <v>NC: 13.75</v>
      </c>
      <c r="F6" s="59"/>
      <c r="G6" s="13"/>
      <c r="H6" s="57" t="s">
        <v>6</v>
      </c>
      <c r="I6" s="57"/>
      <c r="J6" s="26" t="str">
        <f>IF($AO$11="F",DOLLARFR(Symbols!J28,32),TEXT(Symbols!J28,$AO$11))</f>
        <v>4335.00</v>
      </c>
      <c r="K6" s="59" t="str">
        <f>IFERROR("NC: "&amp;IF($AO$11="F",DOLLARFR(Symbols!K26,32),TEXT(Symbols!K26,$AO$11)),"")</f>
        <v>NC: 17.25</v>
      </c>
      <c r="L6" s="59"/>
      <c r="M6" s="13"/>
      <c r="N6" s="57" t="s">
        <v>6</v>
      </c>
      <c r="O6" s="57"/>
      <c r="P6" s="26" t="str">
        <f>IF($AQ$11="F",DOLLARFR(Symbols!P28,32),TEXT(Symbols!P28,$AQ$11))</f>
        <v>16466</v>
      </c>
      <c r="Q6" s="59" t="str">
        <f>IFERROR("NC: "&amp;IF($AQ$11="F",DOLLARFR(Symbols!Q26,32),TEXT(Symbols!Q26,$AQ$11)),"")</f>
        <v>NC: 109</v>
      </c>
      <c r="R6" s="59"/>
      <c r="S6" s="13"/>
      <c r="T6" s="57" t="s">
        <v>6</v>
      </c>
      <c r="U6" s="57"/>
      <c r="V6" s="26" t="str">
        <f>IF($AS$11="F",DOLLARFR(Symbols!V28,32),TEXT(Symbols!V28,$AS$11))</f>
        <v>10171.50</v>
      </c>
      <c r="W6" s="59" t="str">
        <f>IFERROR("NC: "&amp;IF($AS$11="F",DOLLARFR(Symbols!W26,32),TEXT(Symbols!W26,$AS$11)),"")</f>
        <v>NC: 43.00</v>
      </c>
      <c r="X6" s="59"/>
      <c r="Y6" s="13"/>
      <c r="Z6" s="57" t="s">
        <v>6</v>
      </c>
      <c r="AA6" s="57"/>
      <c r="AB6" s="26" t="str">
        <f>IF($AU$11="F",DOLLARFR(Symbols!AB28,32),TEXT(Symbols!AB28,$AU$11))</f>
        <v>3219.00</v>
      </c>
      <c r="AC6" s="59" t="str">
        <f>IFERROR("NC: "&amp;IF($AU$11="F",DOLLARFR(Symbols!AC26,32),TEXT(Symbols!AC26,$AU$11)),"")</f>
        <v>NC: 47.00</v>
      </c>
      <c r="AD6" s="59"/>
      <c r="AE6" s="13"/>
      <c r="AF6" s="57" t="s">
        <v>6</v>
      </c>
      <c r="AG6" s="57"/>
      <c r="AH6" s="26" t="str">
        <f>IF($AW$11="F",DOLLARFR(Symbols!AH28,32),TEXT(Symbols!AH28,$AW$11))</f>
        <v>6161.00</v>
      </c>
      <c r="AI6" s="59" t="str">
        <f>IFERROR("NC: "&amp;IF($AW$11="F",DOLLARFR(Symbols!AI26,32),TEXT(Symbols!AI26,$AW$11)),"")</f>
        <v>NC: 75.00</v>
      </c>
      <c r="AJ6" s="59"/>
      <c r="AK6" s="13"/>
    </row>
    <row r="7" spans="1:51" ht="21.95" customHeight="1" x14ac:dyDescent="0.2">
      <c r="A7" s="14"/>
      <c r="B7" s="53" t="str">
        <f>IFERROR(LEFT(Symbols!C16,1),"")</f>
        <v>A</v>
      </c>
      <c r="C7" s="54"/>
      <c r="D7" s="45" t="str">
        <f>IFERROR(IF($AM$11="F",DOLLARFR(Symbols!D16,32),TEXT(Symbols!D16,$AM$11)),"")</f>
        <v>1984.75</v>
      </c>
      <c r="E7" s="10">
        <f>IFERROR(Symbols!E16,"")</f>
        <v>459</v>
      </c>
      <c r="F7" s="11">
        <f>IFERROR(-1*Symbols!E16,"")</f>
        <v>-459</v>
      </c>
      <c r="G7" s="14"/>
      <c r="H7" s="53" t="str">
        <f>IFERROR(LEFT(Symbols!I16,1),"")</f>
        <v>A</v>
      </c>
      <c r="I7" s="54"/>
      <c r="J7" s="45" t="str">
        <f>IFERROR(IF($AO$11="F",DOLLARFR(Symbols!J16,32),TEXT(Symbols!J16,$AO$11)),"")</f>
        <v>4369.25</v>
      </c>
      <c r="K7" s="10">
        <f>IFERROR(Symbols!K16,"")</f>
        <v>34</v>
      </c>
      <c r="L7" s="11">
        <f>IFERROR(-1*Symbols!K16,"")</f>
        <v>-34</v>
      </c>
      <c r="M7" s="14"/>
      <c r="N7" s="53" t="str">
        <f>IFERROR(LEFT(Symbols!O16,1),"")</f>
        <v>A</v>
      </c>
      <c r="O7" s="54"/>
      <c r="P7" s="45" t="str">
        <f>IFERROR(IF($AQ$11="F",DOLLARFR(Symbols!P16,32),TEXT(Symbols!P16,$AQ$11)),"")</f>
        <v>16633</v>
      </c>
      <c r="Q7" s="10">
        <f>IFERROR(Symbols!Q16,"")</f>
        <v>50</v>
      </c>
      <c r="R7" s="11">
        <f>IFERROR(-1*Symbols!Q16,"")</f>
        <v>-50</v>
      </c>
      <c r="S7" s="14"/>
      <c r="T7" s="53" t="str">
        <f>IFERROR(LEFT(Symbols!U16,1),"")</f>
        <v>A</v>
      </c>
      <c r="U7" s="54"/>
      <c r="V7" s="45" t="str">
        <f>IFERROR(IF($AS$11="F",DOLLARFR(Symbols!V16,32),TEXT(Symbols!V16,$AS$11)),"")</f>
        <v>10258.50</v>
      </c>
      <c r="W7" s="10">
        <f>IFERROR(Symbols!W16,"")</f>
        <v>3</v>
      </c>
      <c r="X7" s="11">
        <f>IFERROR(-1*Symbols!W16,"")</f>
        <v>-3</v>
      </c>
      <c r="Y7" s="14"/>
      <c r="Z7" s="53" t="str">
        <f>IFERROR(LEFT(Symbols!AA16,1),"")</f>
        <v>A</v>
      </c>
      <c r="AA7" s="54"/>
      <c r="AB7" s="45" t="str">
        <f>IFERROR(IF($AU$11="F",DOLLARFR(Symbols!AB16,32),TEXT(Symbols!AB16,$AU$11)),"")</f>
        <v>3264.00</v>
      </c>
      <c r="AC7" s="10">
        <f>IFERROR(Symbols!AC16,"")</f>
        <v>415</v>
      </c>
      <c r="AD7" s="11">
        <f>IFERROR(-1*Symbols!AC16,"")</f>
        <v>-415</v>
      </c>
      <c r="AE7" s="14"/>
      <c r="AF7" s="53" t="str">
        <f>IFERROR(LEFT(Symbols!AG16,1),"")</f>
        <v>A</v>
      </c>
      <c r="AG7" s="54"/>
      <c r="AH7" s="45" t="str">
        <f>IFERROR(IF($AW$11="F",DOLLARFR(Symbols!AH16,32),TEXT(Symbols!AH16,$AW$11)),"")</f>
        <v>6250.50</v>
      </c>
      <c r="AI7" s="10">
        <f>IFERROR(Symbols!AI16,"")</f>
        <v>8</v>
      </c>
      <c r="AJ7" s="11">
        <f>IFERROR(-1*Symbols!AI16,"")</f>
        <v>-8</v>
      </c>
      <c r="AK7" s="14"/>
    </row>
    <row r="8" spans="1:51" ht="21.95" customHeight="1" x14ac:dyDescent="0.2">
      <c r="A8" s="14"/>
      <c r="B8" s="53" t="str">
        <f>IFERROR(LEFT(Symbols!C17,1),"")</f>
        <v>A</v>
      </c>
      <c r="C8" s="54"/>
      <c r="D8" s="46" t="str">
        <f>IFERROR(IF($AM$11="F",DOLLARFR(Symbols!D17,32),TEXT(Symbols!D17,$AM$11)),"")</f>
        <v>1984.50</v>
      </c>
      <c r="E8" s="9">
        <f>IFERROR(Symbols!E17,"")</f>
        <v>359</v>
      </c>
      <c r="F8" s="8">
        <f>IFERROR(-1*Symbols!E17,"")</f>
        <v>-359</v>
      </c>
      <c r="G8" s="14"/>
      <c r="H8" s="53" t="str">
        <f>IFERROR(LEFT(Symbols!I17,1),"")</f>
        <v>A</v>
      </c>
      <c r="I8" s="54"/>
      <c r="J8" s="46" t="str">
        <f>IFERROR(IF($AO$11="F",DOLLARFR(Symbols!J17,32),TEXT(Symbols!J17,$AO$11)),"")</f>
        <v>4369.00</v>
      </c>
      <c r="K8" s="10">
        <f>IFERROR(Symbols!K17,"")</f>
        <v>17</v>
      </c>
      <c r="L8" s="8">
        <f>IFERROR(-1*Symbols!K17,"")</f>
        <v>-17</v>
      </c>
      <c r="M8" s="14"/>
      <c r="N8" s="53" t="str">
        <f>IFERROR(LEFT(Symbols!O17,1),"")</f>
        <v>A</v>
      </c>
      <c r="O8" s="54"/>
      <c r="P8" s="46" t="str">
        <f>IFERROR(IF($AQ$11="F",DOLLARFR(Symbols!P17,32),TEXT(Symbols!P17,$AQ$11)),"")</f>
        <v>16632</v>
      </c>
      <c r="Q8" s="9">
        <f>IFERROR(Symbols!Q17,"")</f>
        <v>35</v>
      </c>
      <c r="R8" s="8">
        <f>IFERROR(-1*Symbols!Q17,"")</f>
        <v>-35</v>
      </c>
      <c r="S8" s="14"/>
      <c r="T8" s="53" t="str">
        <f>IFERROR(LEFT(Symbols!U17,1),"")</f>
        <v>A</v>
      </c>
      <c r="U8" s="54"/>
      <c r="V8" s="46" t="str">
        <f>IFERROR(IF($AS$11="F",DOLLARFR(Symbols!V17,32),TEXT(Symbols!V17,$AS$11)),"")</f>
        <v>10258.00</v>
      </c>
      <c r="W8" s="10">
        <f>IFERROR(Symbols!W17,"")</f>
        <v>5</v>
      </c>
      <c r="X8" s="8">
        <f>IFERROR(-1*Symbols!W17,"")</f>
        <v>-5</v>
      </c>
      <c r="Y8" s="14"/>
      <c r="Z8" s="53" t="str">
        <f>IFERROR(LEFT(Symbols!AA17,1),"")</f>
        <v>A</v>
      </c>
      <c r="AA8" s="54"/>
      <c r="AB8" s="46" t="str">
        <f>IFERROR(IF($AU$11="F",DOLLARFR(Symbols!AB17,32),TEXT(Symbols!AB17,$AU$11)),"")</f>
        <v>3263.00</v>
      </c>
      <c r="AC8" s="10">
        <f>IFERROR(Symbols!AC17,"")</f>
        <v>475</v>
      </c>
      <c r="AD8" s="8">
        <f>IFERROR(-1*Symbols!AC17,"")</f>
        <v>-475</v>
      </c>
      <c r="AE8" s="14"/>
      <c r="AF8" s="53" t="str">
        <f>IFERROR(LEFT(Symbols!AG17,1),"")</f>
        <v>A</v>
      </c>
      <c r="AG8" s="54"/>
      <c r="AH8" s="46" t="str">
        <f>IFERROR(IF($AW$11="F",DOLLARFR(Symbols!AH17,32),TEXT(Symbols!AH17,$AW$11)),"")</f>
        <v>6250.00</v>
      </c>
      <c r="AI8" s="10">
        <f>IFERROR(Symbols!AI17,"")</f>
        <v>15</v>
      </c>
      <c r="AJ8" s="8">
        <f>IFERROR(-1*Symbols!AI17,"")</f>
        <v>-15</v>
      </c>
      <c r="AK8" s="14"/>
    </row>
    <row r="9" spans="1:51" ht="21.95" customHeight="1" x14ac:dyDescent="0.2">
      <c r="A9" s="14"/>
      <c r="B9" s="53" t="str">
        <f>IFERROR(LEFT(Symbols!C18,1),"")</f>
        <v>A</v>
      </c>
      <c r="C9" s="54"/>
      <c r="D9" s="47" t="str">
        <f>IFERROR(IF($AM$11="F",DOLLARFR(Symbols!D18,32),TEXT(Symbols!D18,$AM$11)),"")</f>
        <v>1984.25</v>
      </c>
      <c r="E9" s="9">
        <f>IFERROR(Symbols!E18,"")</f>
        <v>381</v>
      </c>
      <c r="F9" s="8">
        <f>IFERROR(-1*Symbols!E18,"")</f>
        <v>-381</v>
      </c>
      <c r="G9" s="14"/>
      <c r="H9" s="53" t="str">
        <f>IFERROR(LEFT(Symbols!I18,1),"")</f>
        <v>A</v>
      </c>
      <c r="I9" s="54"/>
      <c r="J9" s="47" t="str">
        <f>IFERROR(IF($AO$11="F",DOLLARFR(Symbols!J18,32),TEXT(Symbols!J18,$AO$11)),"")</f>
        <v>4368.75</v>
      </c>
      <c r="K9" s="10">
        <f>IFERROR(Symbols!K18,"")</f>
        <v>123</v>
      </c>
      <c r="L9" s="8">
        <f>IFERROR(-1*Symbols!K18,"")</f>
        <v>-123</v>
      </c>
      <c r="M9" s="14"/>
      <c r="N9" s="53" t="str">
        <f>IFERROR(LEFT(Symbols!O18,1),"")</f>
        <v>A</v>
      </c>
      <c r="O9" s="54"/>
      <c r="P9" s="47" t="str">
        <f>IFERROR(IF($AQ$11="F",DOLLARFR(Symbols!P18,32),TEXT(Symbols!P18,$AQ$11)),"")</f>
        <v>16631</v>
      </c>
      <c r="Q9" s="9">
        <f>IFERROR(Symbols!Q18,"")</f>
        <v>30</v>
      </c>
      <c r="R9" s="8">
        <f>IFERROR(-1*Symbols!Q18,"")</f>
        <v>-30</v>
      </c>
      <c r="S9" s="14"/>
      <c r="T9" s="53" t="str">
        <f>IFERROR(LEFT(Symbols!U18,1),"")</f>
        <v>A</v>
      </c>
      <c r="U9" s="54"/>
      <c r="V9" s="47" t="str">
        <f>IFERROR(IF($AS$11="F",DOLLARFR(Symbols!V18,32),TEXT(Symbols!V18,$AS$11)),"")</f>
        <v>10257.50</v>
      </c>
      <c r="W9" s="10">
        <f>IFERROR(Symbols!W18,"")</f>
        <v>4</v>
      </c>
      <c r="X9" s="8">
        <f>IFERROR(-1*Symbols!W18,"")</f>
        <v>-4</v>
      </c>
      <c r="Y9" s="14"/>
      <c r="Z9" s="53" t="str">
        <f>IFERROR(LEFT(Symbols!AA18,1),"")</f>
        <v>A</v>
      </c>
      <c r="AA9" s="54"/>
      <c r="AB9" s="47" t="str">
        <f>IFERROR(IF($AU$11="F",DOLLARFR(Symbols!AB18,32),TEXT(Symbols!AB18,$AU$11)),"")</f>
        <v>3262.00</v>
      </c>
      <c r="AC9" s="10">
        <f>IFERROR(Symbols!AC18,"")</f>
        <v>250</v>
      </c>
      <c r="AD9" s="8">
        <f>IFERROR(-1*Symbols!AC18,"")</f>
        <v>-250</v>
      </c>
      <c r="AE9" s="14"/>
      <c r="AF9" s="53" t="str">
        <f>IFERROR(LEFT(Symbols!AG18,1),"")</f>
        <v>A</v>
      </c>
      <c r="AG9" s="54"/>
      <c r="AH9" s="47" t="str">
        <f>IFERROR(IF($AW$11="F",DOLLARFR(Symbols!AH18,32),TEXT(Symbols!AH18,$AW$11)),"")</f>
        <v>6249.50</v>
      </c>
      <c r="AI9" s="10">
        <f>IFERROR(Symbols!AI18,"")</f>
        <v>11</v>
      </c>
      <c r="AJ9" s="8">
        <f>IFERROR(-1*Symbols!AI18,"")</f>
        <v>-11</v>
      </c>
      <c r="AK9" s="14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</row>
    <row r="10" spans="1:51" ht="21.95" customHeight="1" x14ac:dyDescent="0.2">
      <c r="A10" s="14"/>
      <c r="B10" s="53" t="str">
        <f>IFERROR(LEFT(Symbols!C19,1),"")</f>
        <v>A</v>
      </c>
      <c r="C10" s="54"/>
      <c r="D10" s="48" t="str">
        <f>IFERROR(IF($AM$11="F",DOLLARFR(Symbols!D19,32),TEXT(Symbols!D19,$AM$11)),"")</f>
        <v>1984.00</v>
      </c>
      <c r="E10" s="9">
        <f>IFERROR(Symbols!E19,"")</f>
        <v>313</v>
      </c>
      <c r="F10" s="8">
        <f>IFERROR(-1*Symbols!E19,"")</f>
        <v>-313</v>
      </c>
      <c r="G10" s="14"/>
      <c r="H10" s="53" t="str">
        <f>IFERROR(LEFT(Symbols!I19,1),"")</f>
        <v>A</v>
      </c>
      <c r="I10" s="54"/>
      <c r="J10" s="48" t="str">
        <f>IFERROR(IF($AO$11="F",DOLLARFR(Symbols!J19,32),TEXT(Symbols!J19,$AO$11)),"")</f>
        <v>4368.50</v>
      </c>
      <c r="K10" s="10">
        <f>IFERROR(Symbols!K19,"")</f>
        <v>14</v>
      </c>
      <c r="L10" s="8">
        <f>IFERROR(-1*Symbols!K19,"")</f>
        <v>-14</v>
      </c>
      <c r="M10" s="14"/>
      <c r="N10" s="53" t="str">
        <f>IFERROR(LEFT(Symbols!O19,1),"")</f>
        <v>A</v>
      </c>
      <c r="O10" s="54"/>
      <c r="P10" s="48" t="str">
        <f>IFERROR(IF($AQ$11="F",DOLLARFR(Symbols!P19,32),TEXT(Symbols!P19,$AQ$11)),"")</f>
        <v>16630</v>
      </c>
      <c r="Q10" s="9">
        <f>IFERROR(Symbols!Q19,"")</f>
        <v>23</v>
      </c>
      <c r="R10" s="8">
        <f>IFERROR(-1*Symbols!Q19,"")</f>
        <v>-23</v>
      </c>
      <c r="S10" s="14"/>
      <c r="T10" s="53" t="str">
        <f>IFERROR(LEFT(Symbols!U19,1),"")</f>
        <v>A</v>
      </c>
      <c r="U10" s="54"/>
      <c r="V10" s="48" t="str">
        <f>IFERROR(IF($AS$11="F",DOLLARFR(Symbols!V19,32),TEXT(Symbols!V19,$AS$11)),"")</f>
        <v>10257.00</v>
      </c>
      <c r="W10" s="10">
        <f>IFERROR(Symbols!W19,"")</f>
        <v>4</v>
      </c>
      <c r="X10" s="8">
        <f>IFERROR(-1*Symbols!W19,"")</f>
        <v>-4</v>
      </c>
      <c r="Y10" s="14"/>
      <c r="Z10" s="53" t="str">
        <f>IFERROR(LEFT(Symbols!AA19,1),"")</f>
        <v>A</v>
      </c>
      <c r="AA10" s="54"/>
      <c r="AB10" s="48" t="str">
        <f>IFERROR(IF($AU$11="F",DOLLARFR(Symbols!AB19,32),TEXT(Symbols!AB19,$AU$11)),"")</f>
        <v>3261.00</v>
      </c>
      <c r="AC10" s="10">
        <f>IFERROR(Symbols!AC19,"")</f>
        <v>271</v>
      </c>
      <c r="AD10" s="8">
        <f>IFERROR(-1*Symbols!AC19,"")</f>
        <v>-271</v>
      </c>
      <c r="AE10" s="14"/>
      <c r="AF10" s="53" t="str">
        <f>IFERROR(LEFT(Symbols!AG19,1),"")</f>
        <v>A</v>
      </c>
      <c r="AG10" s="54"/>
      <c r="AH10" s="48" t="str">
        <f>IFERROR(IF($AW$11="F",DOLLARFR(Symbols!AH19,32),TEXT(Symbols!AH19,$AW$11)),"")</f>
        <v>6249.00</v>
      </c>
      <c r="AI10" s="10">
        <f>IFERROR(Symbols!AI19,"")</f>
        <v>12</v>
      </c>
      <c r="AJ10" s="8">
        <f>IFERROR(-1*Symbols!AI19,"")</f>
        <v>-12</v>
      </c>
      <c r="AK10" s="14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</row>
    <row r="11" spans="1:51" ht="21.95" customHeight="1" x14ac:dyDescent="0.2">
      <c r="A11" s="14"/>
      <c r="B11" s="53" t="str">
        <f>IFERROR(LEFT(Symbols!C20,1),"")</f>
        <v>A</v>
      </c>
      <c r="C11" s="54"/>
      <c r="D11" s="49" t="str">
        <f>IFERROR(IF($AM$11="F",DOLLARFR(Symbols!D20,32),TEXT(Symbols!D20,$AM$11)),"")</f>
        <v>1983.75</v>
      </c>
      <c r="E11" s="9">
        <f>IFERROR(Symbols!E20,"")</f>
        <v>100</v>
      </c>
      <c r="F11" s="8">
        <f>IFERROR(-1*Symbols!E20,"")</f>
        <v>-100</v>
      </c>
      <c r="G11" s="14"/>
      <c r="H11" s="53" t="str">
        <f>IFERROR(LEFT(Symbols!I20,1),"")</f>
        <v>A</v>
      </c>
      <c r="I11" s="54"/>
      <c r="J11" s="49" t="str">
        <f>IFERROR(IF($AO$11="F",DOLLARFR(Symbols!J20,32),TEXT(Symbols!J20,$AO$11)),"")</f>
        <v>4368.25</v>
      </c>
      <c r="K11" s="10">
        <f>IFERROR(Symbols!K20,"")</f>
        <v>13</v>
      </c>
      <c r="L11" s="8">
        <f>IFERROR(-1*Symbols!K20,"")</f>
        <v>-13</v>
      </c>
      <c r="M11" s="14"/>
      <c r="N11" s="53" t="str">
        <f>IFERROR(LEFT(Symbols!O20,1),"")</f>
        <v>A</v>
      </c>
      <c r="O11" s="54"/>
      <c r="P11" s="49" t="str">
        <f>IFERROR(IF($AQ$11="F",DOLLARFR(Symbols!P20,32),TEXT(Symbols!P20,$AQ$11)),"")</f>
        <v>16629</v>
      </c>
      <c r="Q11" s="9">
        <f>IFERROR(Symbols!Q20,"")</f>
        <v>7</v>
      </c>
      <c r="R11" s="8">
        <f>IFERROR(-1*Symbols!Q20,"")</f>
        <v>-7</v>
      </c>
      <c r="S11" s="14"/>
      <c r="T11" s="53" t="str">
        <f>IFERROR(LEFT(Symbols!U20,1),"")</f>
        <v>A</v>
      </c>
      <c r="U11" s="54"/>
      <c r="V11" s="49" t="str">
        <f>IFERROR(IF($AS$11="F",DOLLARFR(Symbols!V20,32),TEXT(Symbols!V20,$AS$11)),"")</f>
        <v>10256.50</v>
      </c>
      <c r="W11" s="10">
        <f>IFERROR(Symbols!W20,"")</f>
        <v>1</v>
      </c>
      <c r="X11" s="8">
        <f>IFERROR(-1*Symbols!W20,"")</f>
        <v>-1</v>
      </c>
      <c r="Y11" s="14"/>
      <c r="Z11" s="53" t="str">
        <f>IFERROR(LEFT(Symbols!AA20,1),"")</f>
        <v>A</v>
      </c>
      <c r="AA11" s="54"/>
      <c r="AB11" s="49" t="str">
        <f>IFERROR(IF($AU$11="F",DOLLARFR(Symbols!AB20,32),TEXT(Symbols!AB20,$AU$11)),"")</f>
        <v>3260.00</v>
      </c>
      <c r="AC11" s="10">
        <f>IFERROR(Symbols!AC20,"")</f>
        <v>508</v>
      </c>
      <c r="AD11" s="8">
        <f>IFERROR(-1*Symbols!AC20,"")</f>
        <v>-508</v>
      </c>
      <c r="AE11" s="14"/>
      <c r="AF11" s="53" t="str">
        <f>IFERROR(LEFT(Symbols!AG20,1),"")</f>
        <v>A</v>
      </c>
      <c r="AG11" s="54"/>
      <c r="AH11" s="49" t="str">
        <f>IFERROR(IF($AW$11="F",DOLLARFR(Symbols!AH20,32),TEXT(Symbols!AH20,$AW$11)),"")</f>
        <v>6248.50</v>
      </c>
      <c r="AI11" s="10">
        <f>IFERROR(Symbols!AI20,"")</f>
        <v>4</v>
      </c>
      <c r="AJ11" s="8">
        <f>IFERROR(-1*Symbols!AI20,"")</f>
        <v>-4</v>
      </c>
      <c r="AK11" s="14"/>
      <c r="AL11" s="27"/>
      <c r="AM11" s="27" t="str">
        <f>IF(Symbols!D4="F","F",IF(Symbols!D4=0,"#",IF(Symbols!D4=1,"#.0",IF(Symbols!D4=2,"#.00",IF(Symbols!D4=3,"#.000",IF(Symbols!D4=4,"#.0000",IF(Symbols!D4=5,"#.00000",IF(Symbols!D4=6,"#.000000",IF(Symbols!D4=7,"#.0000000")))))))))</f>
        <v>#.00</v>
      </c>
      <c r="AN11" s="27"/>
      <c r="AO11" s="27" t="str">
        <f>IF(Symbols!F4="F","F",IF(Symbols!F4=0,"#",IF(Symbols!F4=1,"#.0",IF(Symbols!F4=2,"#.00",IF(Symbols!F4=3,"#.000",IF(Symbols!F4=4,"#.0000",IF(Symbols!F4=5,"#.00000",IF(Symbols!F4=6,"#.000000",IF(Symbols!F4=7,"#.0000000")))))))))</f>
        <v>#.00</v>
      </c>
      <c r="AP11" s="27"/>
      <c r="AQ11" s="27" t="str">
        <f>IF(Symbols!H4="F","F",IF(Symbols!H4=0,"#",IF(Symbols!H4=1,"#.0",IF(Symbols!H4=2,"#.00",IF(Symbols!H4=3,"#.000",IF(Symbols!H4=4,"#.0000",IF(Symbols!H4=5,"#.00000",IF(Symbols!H4=6,"#.000000",IF(Symbols!H4=7,"#.0000000")))))))))</f>
        <v>#</v>
      </c>
      <c r="AR11" s="27"/>
      <c r="AS11" s="27" t="str">
        <f>IF(Symbols!J4="F","F",IF(Symbols!J4=0,"#",IF(Symbols!J4=1,"#.0",IF(Symbols!J4=2,"#.00",IF(Symbols!J4=3,"#.000",IF(Symbols!J4=4,"#.0000",IF(Symbols!J4=5,"#.00000",IF(Symbols!J4=6,"#.000000",IF(Symbols!J4=7,"#.0000000")))))))))</f>
        <v>#.00</v>
      </c>
      <c r="AT11" s="27"/>
      <c r="AU11" s="27" t="str">
        <f>IF(Symbols!L4="F","F",IF(Symbols!L4=0,"#",IF(Symbols!L4=1,"#.0",IF(Symbols!L4=2,"#.00",IF(Symbols!L4=3,"#.000",IF(Symbols!L4=4,"#.0000",IF(Symbols!L4=5,"#.00000",IF(Symbols!L4=6,"#.000000",IF(Symbols!L4=7,"#.0000000")))))))))</f>
        <v>#.00</v>
      </c>
      <c r="AV11" s="27"/>
      <c r="AW11" s="27" t="str">
        <f>IF(Symbols!N4="F","F",IF(Symbols!N4=0,"#",IF(Symbols!N4=1,"#.0",IF(Symbols!N4=2,"#.00",IF(Symbols!N4=3,"#.000",IF(Symbols!N4=4,"#.0000",IF(Symbols!N4=5,"#.00000",IF(Symbols!N4=6,"#.000000",IF(Symbols!N4=7,"#.0000000")))))))))</f>
        <v>#.00</v>
      </c>
      <c r="AX11" s="27"/>
      <c r="AY11" s="27"/>
    </row>
    <row r="12" spans="1:51" ht="21.95" customHeight="1" x14ac:dyDescent="0.2">
      <c r="A12" s="14"/>
      <c r="B12" s="51" t="str">
        <f>IFERROR(LEFT(Symbols!C21,1),"")</f>
        <v>B</v>
      </c>
      <c r="C12" s="52"/>
      <c r="D12" s="34" t="str">
        <f>IFERROR(IF($AM$11="F",DOLLARFR(Symbols!D21,32),TEXT(Symbols!D21,$AM$11)),"")</f>
        <v>1983.50</v>
      </c>
      <c r="E12" s="9">
        <f>IFERROR(Symbols!E21,"")</f>
        <v>242</v>
      </c>
      <c r="F12" s="8">
        <f>IFERROR(-1*Symbols!E21,"")</f>
        <v>-242</v>
      </c>
      <c r="G12" s="14"/>
      <c r="H12" s="51" t="str">
        <f>IFERROR(LEFT(Symbols!I21,1),"")</f>
        <v>B</v>
      </c>
      <c r="I12" s="52"/>
      <c r="J12" s="34" t="str">
        <f>IFERROR(IF($AO$11="F",DOLLARFR(Symbols!J21,32),TEXT(Symbols!J21,$AO$11)),"")</f>
        <v>4368.00</v>
      </c>
      <c r="K12" s="10">
        <f>IFERROR(Symbols!K21,"")</f>
        <v>5</v>
      </c>
      <c r="L12" s="8">
        <f>IFERROR(-1*Symbols!K21,"")</f>
        <v>-5</v>
      </c>
      <c r="M12" s="14"/>
      <c r="N12" s="51" t="str">
        <f>IFERROR(LEFT(Symbols!O21,1),"")</f>
        <v>B</v>
      </c>
      <c r="O12" s="52"/>
      <c r="P12" s="34" t="str">
        <f>IFERROR(IF($AQ$11="F",DOLLARFR(Symbols!P21,32),TEXT(Symbols!P21,$AQ$11)),"")</f>
        <v>16628</v>
      </c>
      <c r="Q12" s="9">
        <f>IFERROR(Symbols!Q21,"")</f>
        <v>3</v>
      </c>
      <c r="R12" s="50">
        <f>IFERROR(-1*Symbols!Q21,"")</f>
        <v>-3</v>
      </c>
      <c r="S12" s="14"/>
      <c r="T12" s="51" t="str">
        <f>IFERROR(LEFT(Symbols!U21,1),"")</f>
        <v>B</v>
      </c>
      <c r="U12" s="52"/>
      <c r="V12" s="34" t="str">
        <f>IFERROR(IF($AS$11="F",DOLLARFR(Symbols!V21,32),TEXT(Symbols!V21,$AS$11)),"")</f>
        <v>10255.00</v>
      </c>
      <c r="W12" s="10">
        <f>IFERROR(Symbols!W21,"")</f>
        <v>3</v>
      </c>
      <c r="X12" s="8">
        <f>IFERROR(-1*Symbols!W21,"")</f>
        <v>-3</v>
      </c>
      <c r="Y12" s="14"/>
      <c r="Z12" s="51" t="str">
        <f>IFERROR(LEFT(Symbols!AA21,1),"")</f>
        <v>B</v>
      </c>
      <c r="AA12" s="52"/>
      <c r="AB12" s="34" t="str">
        <f>IFERROR(IF($AU$11="F",DOLLARFR(Symbols!AB21,32),TEXT(Symbols!AB21,$AU$11)),"")</f>
        <v>3259.00</v>
      </c>
      <c r="AC12" s="10">
        <f>IFERROR(Symbols!AC21,"")</f>
        <v>14</v>
      </c>
      <c r="AD12" s="8">
        <f>IFERROR(-1*Symbols!AC21,"")</f>
        <v>-14</v>
      </c>
      <c r="AE12" s="14"/>
      <c r="AF12" s="51" t="str">
        <f>IFERROR(LEFT(Symbols!AG21,1),"")</f>
        <v>B</v>
      </c>
      <c r="AG12" s="52"/>
      <c r="AH12" s="34" t="str">
        <f>IFERROR(IF($AW$11="F",DOLLARFR(Symbols!AH21,32),TEXT(Symbols!AH21,$AW$11)),"")</f>
        <v>6248.00</v>
      </c>
      <c r="AI12" s="10">
        <f>IFERROR(Symbols!AI21,"")</f>
        <v>3</v>
      </c>
      <c r="AJ12" s="8">
        <f>IFERROR(-1*Symbols!AI21,"")</f>
        <v>-3</v>
      </c>
      <c r="AK12" s="14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</row>
    <row r="13" spans="1:51" ht="21.95" customHeight="1" x14ac:dyDescent="0.2">
      <c r="A13" s="14"/>
      <c r="B13" s="51" t="str">
        <f>IFERROR(LEFT(Symbols!C22,1),"")</f>
        <v>B</v>
      </c>
      <c r="C13" s="52"/>
      <c r="D13" s="35" t="str">
        <f>IFERROR(IF($AM$11="F",DOLLARFR(Symbols!D22,32),TEXT(Symbols!D22,$AM$11)),"")</f>
        <v>1983.25</v>
      </c>
      <c r="E13" s="9">
        <f>IFERROR(Symbols!E22,"")</f>
        <v>580</v>
      </c>
      <c r="F13" s="8">
        <f>IFERROR(-1*Symbols!E22,"")</f>
        <v>-580</v>
      </c>
      <c r="G13" s="14"/>
      <c r="H13" s="51" t="str">
        <f>IFERROR(LEFT(Symbols!I22,1),"")</f>
        <v>B</v>
      </c>
      <c r="I13" s="52"/>
      <c r="J13" s="35" t="str">
        <f>IFERROR(IF($AO$11="F",DOLLARFR(Symbols!J22,32),TEXT(Symbols!J22,$AO$11)),"")</f>
        <v>4367.75</v>
      </c>
      <c r="K13" s="10">
        <f>IFERROR(Symbols!K22,"")</f>
        <v>22</v>
      </c>
      <c r="L13" s="8">
        <f>IFERROR(-1*Symbols!K22,"")</f>
        <v>-22</v>
      </c>
      <c r="M13" s="14"/>
      <c r="N13" s="51" t="str">
        <f>IFERROR(LEFT(Symbols!O22,1),"")</f>
        <v>B</v>
      </c>
      <c r="O13" s="52"/>
      <c r="P13" s="35" t="str">
        <f>IFERROR(IF($AQ$11="F",DOLLARFR(Symbols!P22,32),TEXT(Symbols!P22,$AQ$11)),"")</f>
        <v>16627</v>
      </c>
      <c r="Q13" s="9">
        <f>IFERROR(Symbols!Q22,"")</f>
        <v>10</v>
      </c>
      <c r="R13" s="8">
        <f>IFERROR(-1*Symbols!Q22,"")</f>
        <v>-10</v>
      </c>
      <c r="S13" s="14"/>
      <c r="T13" s="51" t="str">
        <f>IFERROR(LEFT(Symbols!U22,1),"")</f>
        <v>B</v>
      </c>
      <c r="U13" s="52"/>
      <c r="V13" s="35" t="str">
        <f>IFERROR(IF($AS$11="F",DOLLARFR(Symbols!V22,32),TEXT(Symbols!V22,$AS$11)),"")</f>
        <v>10254.50</v>
      </c>
      <c r="W13" s="10">
        <f>IFERROR(Symbols!W22,"")</f>
        <v>7</v>
      </c>
      <c r="X13" s="8">
        <f>IFERROR(-1*Symbols!W22,"")</f>
        <v>-7</v>
      </c>
      <c r="Y13" s="14"/>
      <c r="Z13" s="51" t="str">
        <f>IFERROR(LEFT(Symbols!AA22,1),"")</f>
        <v>B</v>
      </c>
      <c r="AA13" s="52"/>
      <c r="AB13" s="35" t="str">
        <f>IFERROR(IF($AU$11="F",DOLLARFR(Symbols!AB22,32),TEXT(Symbols!AB22,$AU$11)),"")</f>
        <v>3258.00</v>
      </c>
      <c r="AC13" s="10">
        <f>IFERROR(Symbols!AC22,"")</f>
        <v>242</v>
      </c>
      <c r="AD13" s="8">
        <f>IFERROR(-1*Symbols!AC22,"")</f>
        <v>-242</v>
      </c>
      <c r="AE13" s="14"/>
      <c r="AF13" s="51" t="str">
        <f>IFERROR(LEFT(Symbols!AG22,1),"")</f>
        <v>B</v>
      </c>
      <c r="AG13" s="52"/>
      <c r="AH13" s="35" t="str">
        <f>IFERROR(IF($AW$11="F",DOLLARFR(Symbols!AH22,32),TEXT(Symbols!AH22,$AW$11)),"")</f>
        <v>6247.50</v>
      </c>
      <c r="AI13" s="10">
        <f>IFERROR(Symbols!AI22,"")</f>
        <v>10</v>
      </c>
      <c r="AJ13" s="8">
        <f>IFERROR(-1*Symbols!AI22,"")</f>
        <v>-10</v>
      </c>
      <c r="AK13" s="14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</row>
    <row r="14" spans="1:51" ht="21.95" customHeight="1" x14ac:dyDescent="0.2">
      <c r="A14" s="14"/>
      <c r="B14" s="51" t="str">
        <f>IFERROR(LEFT(Symbols!C23,1),"")</f>
        <v>B</v>
      </c>
      <c r="C14" s="52"/>
      <c r="D14" s="36" t="str">
        <f>IFERROR(IF($AM$11="F",DOLLARFR(Symbols!D23,32),TEXT(Symbols!D23,$AM$11)),"")</f>
        <v>1983.00</v>
      </c>
      <c r="E14" s="9">
        <f>IFERROR(Symbols!E23,"")</f>
        <v>318</v>
      </c>
      <c r="F14" s="8">
        <f>IFERROR(-1*Symbols!E23,"")</f>
        <v>-318</v>
      </c>
      <c r="G14" s="14"/>
      <c r="H14" s="51" t="str">
        <f>IFERROR(LEFT(Symbols!I23,1),"")</f>
        <v>B</v>
      </c>
      <c r="I14" s="52"/>
      <c r="J14" s="36" t="str">
        <f>IFERROR(IF($AO$11="F",DOLLARFR(Symbols!J23,32),TEXT(Symbols!J23,$AO$11)),"")</f>
        <v>4367.50</v>
      </c>
      <c r="K14" s="10">
        <f>IFERROR(Symbols!K23,"")</f>
        <v>47</v>
      </c>
      <c r="L14" s="8">
        <f>IFERROR(-1*Symbols!K23,"")</f>
        <v>-47</v>
      </c>
      <c r="M14" s="14"/>
      <c r="N14" s="51" t="str">
        <f>IFERROR(LEFT(Symbols!O23,1),"")</f>
        <v>B</v>
      </c>
      <c r="O14" s="52"/>
      <c r="P14" s="36" t="str">
        <f>IFERROR(IF($AQ$11="F",DOLLARFR(Symbols!P23,32),TEXT(Symbols!P23,$AQ$11)),"")</f>
        <v>16626</v>
      </c>
      <c r="Q14" s="9">
        <f>IFERROR(Symbols!Q23,"")</f>
        <v>223</v>
      </c>
      <c r="R14" s="8">
        <f>IFERROR(-1*Symbols!Q23,"")</f>
        <v>-223</v>
      </c>
      <c r="S14" s="14"/>
      <c r="T14" s="51" t="str">
        <f>IFERROR(LEFT(Symbols!U23,1),"")</f>
        <v>B</v>
      </c>
      <c r="U14" s="52"/>
      <c r="V14" s="36" t="str">
        <f>IFERROR(IF($AS$11="F",DOLLARFR(Symbols!V23,32),TEXT(Symbols!V23,$AS$11)),"")</f>
        <v>10254.00</v>
      </c>
      <c r="W14" s="10">
        <f>IFERROR(Symbols!W23,"")</f>
        <v>7</v>
      </c>
      <c r="X14" s="8">
        <f>IFERROR(-1*Symbols!W23,"")</f>
        <v>-7</v>
      </c>
      <c r="Y14" s="14"/>
      <c r="Z14" s="51" t="str">
        <f>IFERROR(LEFT(Symbols!AA23,1),"")</f>
        <v>B</v>
      </c>
      <c r="AA14" s="52"/>
      <c r="AB14" s="36" t="str">
        <f>IFERROR(IF($AU$11="F",DOLLARFR(Symbols!AB23,32),TEXT(Symbols!AB23,$AU$11)),"")</f>
        <v>3257.00</v>
      </c>
      <c r="AC14" s="10">
        <f>IFERROR(Symbols!AC23,"")</f>
        <v>350</v>
      </c>
      <c r="AD14" s="8">
        <f>IFERROR(-1*Symbols!AC23,"")</f>
        <v>-350</v>
      </c>
      <c r="AE14" s="14"/>
      <c r="AF14" s="51" t="str">
        <f>IFERROR(LEFT(Symbols!AG23,1),"")</f>
        <v>B</v>
      </c>
      <c r="AG14" s="52"/>
      <c r="AH14" s="36" t="str">
        <f>IFERROR(IF($AW$11="F",DOLLARFR(Symbols!AH23,32),TEXT(Symbols!AH23,$AW$11)),"")</f>
        <v>6247.00</v>
      </c>
      <c r="AI14" s="10">
        <f>IFERROR(Symbols!AI23,"")</f>
        <v>16</v>
      </c>
      <c r="AJ14" s="8">
        <f>IFERROR(-1*Symbols!AI23,"")</f>
        <v>-16</v>
      </c>
      <c r="AK14" s="14"/>
      <c r="AL14" s="27"/>
      <c r="AM14" s="27" t="str">
        <f>IF(Symbols!D7="F","F",IF(Symbols!D7=0,"#",IF(Symbols!D7=1,"#.0",IF(Symbols!D7=2,"#.00",IF(Symbols!D7=3,"#.000",IF(Symbols!D7=4,"#.0000",IF(Symbols!D7=5,"#.00000",IF(Symbols!D7=6,"#.000000",IF(Symbols!D7=7,"#.0000000")))))))))</f>
        <v>#.00</v>
      </c>
      <c r="AN14" s="27"/>
      <c r="AO14" s="27" t="str">
        <f>IF(Symbols!F7="F","F",IF(Symbols!F7=0,"#",IF(Symbols!F7=1,"#.0",IF(Symbols!F7=2,"#.00",IF(Symbols!F7=3,"#.000",IF(Symbols!F7=4,"#.0000",IF(Symbols!F7=5,"#.00000",IF(Symbols!F7=6,"#.000000",IF(Symbols!F7=7,"#.0000000")))))))))</f>
        <v>#.00</v>
      </c>
      <c r="AP14" s="27"/>
      <c r="AQ14" s="27" t="str">
        <f>IF(Symbols!H7="F","F",IF(Symbols!H7=0,"#",IF(Symbols!H7=1,"#.0",IF(Symbols!H7=2,"#.00",IF(Symbols!H7=3,"#.000",IF(Symbols!H7=4,"#.0000",IF(Symbols!H7=5,"#.00000",IF(Symbols!H7=6,"#.000000",IF(Symbols!H7=7,"#.0000000")))))))))</f>
        <v>#.0000</v>
      </c>
      <c r="AR14" s="27"/>
      <c r="AS14" s="27" t="str">
        <f>IF(Symbols!J7="F","F",IF(Symbols!J7=0,"#",IF(Symbols!J7=1,"#.0",IF(Symbols!J7=2,"#.00",IF(Symbols!J7=3,"#.000",IF(Symbols!J7=4,"#.0000",IF(Symbols!J7=5,"#.00000",IF(Symbols!J7=6,"#.000000",IF(Symbols!J7=7,"#.0000000")))))))))</f>
        <v>#.0000</v>
      </c>
      <c r="AT14" s="27"/>
      <c r="AU14" s="27" t="str">
        <f>IF(Symbols!L7="F","F",IF(Symbols!L7=0,"#",IF(Symbols!L7=1,"#.0",IF(Symbols!L7=2,"#.00",IF(Symbols!L7=3,"#.000",IF(Symbols!L7=4,"#.0000",IF(Symbols!L7=5,"#.00000",IF(Symbols!L7=6,"#.000000",IF(Symbols!L7=7,"#.0000000")))))))))</f>
        <v>#.0000</v>
      </c>
      <c r="AV14" s="27"/>
      <c r="AW14" s="27" t="str">
        <f>IF(Symbols!N7="F","F",IF(Symbols!N7=0,"#",IF(Symbols!N7=1,"#.0",IF(Symbols!N7=2,"#.00",IF(Symbols!N7=3,"#.000",IF(Symbols!N7=4,"#.0000",IF(Symbols!N7=5,"#.00000",IF(Symbols!N7=6,"#.000000",IF(Symbols!N7=7,"#.0000000")))))))))</f>
        <v>F</v>
      </c>
      <c r="AX14" s="27"/>
      <c r="AY14" s="27"/>
    </row>
    <row r="15" spans="1:51" ht="21.95" customHeight="1" x14ac:dyDescent="0.2">
      <c r="A15" s="14"/>
      <c r="B15" s="51" t="str">
        <f>IFERROR(LEFT(Symbols!C24,1),"")</f>
        <v>B</v>
      </c>
      <c r="C15" s="52"/>
      <c r="D15" s="37" t="str">
        <f>IFERROR(IF($AM$11="F",DOLLARFR(Symbols!D24,32),TEXT(Symbols!D24,$AM$11)),"")</f>
        <v>1982.75</v>
      </c>
      <c r="E15" s="9">
        <f>IFERROR(Symbols!E24,"")</f>
        <v>319</v>
      </c>
      <c r="F15" s="8">
        <f>IFERROR(-1*Symbols!E24,"")</f>
        <v>-319</v>
      </c>
      <c r="G15" s="14"/>
      <c r="H15" s="51" t="str">
        <f>IFERROR(LEFT(Symbols!I24,1),"")</f>
        <v>B</v>
      </c>
      <c r="I15" s="52"/>
      <c r="J15" s="37" t="str">
        <f>IFERROR(IF($AO$11="F",DOLLARFR(Symbols!J24,32),TEXT(Symbols!J24,$AO$11)),"")</f>
        <v>4367.25</v>
      </c>
      <c r="K15" s="10">
        <f>IFERROR(Symbols!K24,"")</f>
        <v>53</v>
      </c>
      <c r="L15" s="8">
        <f>IFERROR(-1*Symbols!K24,"")</f>
        <v>-53</v>
      </c>
      <c r="M15" s="14"/>
      <c r="N15" s="51" t="str">
        <f>IFERROR(LEFT(Symbols!O24,1),"")</f>
        <v>B</v>
      </c>
      <c r="O15" s="52"/>
      <c r="P15" s="37" t="str">
        <f>IFERROR(IF($AQ$11="F",DOLLARFR(Symbols!P24,32),TEXT(Symbols!P24,$AQ$11)),"")</f>
        <v>16625</v>
      </c>
      <c r="Q15" s="9">
        <f>IFERROR(Symbols!Q24,"")</f>
        <v>32</v>
      </c>
      <c r="R15" s="8">
        <f>IFERROR(-1*Symbols!Q24,"")</f>
        <v>-32</v>
      </c>
      <c r="S15" s="14"/>
      <c r="T15" s="51" t="str">
        <f>IFERROR(LEFT(Symbols!U24,1),"")</f>
        <v>B</v>
      </c>
      <c r="U15" s="52"/>
      <c r="V15" s="37" t="str">
        <f>IFERROR(IF($AS$11="F",DOLLARFR(Symbols!V24,32),TEXT(Symbols!V24,$AS$11)),"")</f>
        <v>10253.50</v>
      </c>
      <c r="W15" s="10">
        <f>IFERROR(Symbols!W24,"")</f>
        <v>3</v>
      </c>
      <c r="X15" s="8">
        <f>IFERROR(-1*Symbols!W24,"")</f>
        <v>-3</v>
      </c>
      <c r="Y15" s="14"/>
      <c r="Z15" s="51" t="str">
        <f>IFERROR(LEFT(Symbols!AA24,1),"")</f>
        <v>B</v>
      </c>
      <c r="AA15" s="52"/>
      <c r="AB15" s="37" t="str">
        <f>IFERROR(IF($AU$11="F",DOLLARFR(Symbols!AB24,32),TEXT(Symbols!AB24,$AU$11)),"")</f>
        <v>3256.00</v>
      </c>
      <c r="AC15" s="10">
        <f>IFERROR(Symbols!AC24,"")</f>
        <v>480</v>
      </c>
      <c r="AD15" s="8">
        <f>IFERROR(-1*Symbols!AC24,"")</f>
        <v>-480</v>
      </c>
      <c r="AE15" s="14"/>
      <c r="AF15" s="51" t="str">
        <f>IFERROR(LEFT(Symbols!AG24,1),"")</f>
        <v>B</v>
      </c>
      <c r="AG15" s="52"/>
      <c r="AH15" s="37" t="str">
        <f>IFERROR(IF($AW$11="F",DOLLARFR(Symbols!AH24,32),TEXT(Symbols!AH24,$AW$11)),"")</f>
        <v>6246.50</v>
      </c>
      <c r="AI15" s="10">
        <f>IFERROR(Symbols!AI24,"")</f>
        <v>8</v>
      </c>
      <c r="AJ15" s="8">
        <f>IFERROR(-1*Symbols!AI24,"")</f>
        <v>-8</v>
      </c>
      <c r="AK15" s="14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</row>
    <row r="16" spans="1:51" ht="21.95" customHeight="1" x14ac:dyDescent="0.2">
      <c r="A16" s="14"/>
      <c r="B16" s="51" t="str">
        <f>IFERROR(LEFT(Symbols!C25,1),"")</f>
        <v>B</v>
      </c>
      <c r="C16" s="52"/>
      <c r="D16" s="38" t="str">
        <f>IFERROR(IF($AM$11="F",DOLLARFR(Symbols!D25,32),TEXT(Symbols!D25,$AM$11)),"")</f>
        <v>1982.50</v>
      </c>
      <c r="E16" s="9">
        <f>IFERROR(Symbols!E25,"")</f>
        <v>373</v>
      </c>
      <c r="F16" s="8">
        <f>IFERROR(-1*Symbols!E25,"")</f>
        <v>-373</v>
      </c>
      <c r="G16" s="14"/>
      <c r="H16" s="51" t="str">
        <f>IFERROR(LEFT(Symbols!I25,1),"")</f>
        <v>B</v>
      </c>
      <c r="I16" s="52"/>
      <c r="J16" s="38" t="str">
        <f>IFERROR(IF($AO$11="F",DOLLARFR(Symbols!J25,32),TEXT(Symbols!J25,$AO$11)),"")</f>
        <v>4367.00</v>
      </c>
      <c r="K16" s="10">
        <f>IFERROR(Symbols!K25,"")</f>
        <v>65</v>
      </c>
      <c r="L16" s="8">
        <f>IFERROR(-1*Symbols!K25,"")</f>
        <v>-65</v>
      </c>
      <c r="M16" s="14"/>
      <c r="N16" s="51" t="str">
        <f>IFERROR(LEFT(Symbols!O25,1),"")</f>
        <v>B</v>
      </c>
      <c r="O16" s="52"/>
      <c r="P16" s="38" t="str">
        <f>IFERROR(IF($AQ$11="F",DOLLARFR(Symbols!P25,32),TEXT(Symbols!P25,$AQ$11)),"")</f>
        <v>16624</v>
      </c>
      <c r="Q16" s="9">
        <f>IFERROR(Symbols!Q25,"")</f>
        <v>34</v>
      </c>
      <c r="R16" s="8">
        <f>IFERROR(-1*Symbols!Q25,"")</f>
        <v>-34</v>
      </c>
      <c r="S16" s="14"/>
      <c r="T16" s="51" t="str">
        <f>IFERROR(LEFT(Symbols!U25,1),"")</f>
        <v>B</v>
      </c>
      <c r="U16" s="52"/>
      <c r="V16" s="38" t="str">
        <f>IFERROR(IF($AS$11="F",DOLLARFR(Symbols!V25,32),TEXT(Symbols!V25,$AS$11)),"")</f>
        <v>10253.00</v>
      </c>
      <c r="W16" s="10">
        <f>IFERROR(Symbols!W25,"")</f>
        <v>5</v>
      </c>
      <c r="X16" s="8">
        <f>IFERROR(-1*Symbols!W25,"")</f>
        <v>-5</v>
      </c>
      <c r="Y16" s="14"/>
      <c r="Z16" s="51" t="str">
        <f>IFERROR(LEFT(Symbols!AA25,1),"")</f>
        <v>B</v>
      </c>
      <c r="AA16" s="52"/>
      <c r="AB16" s="38" t="str">
        <f>IFERROR(IF($AU$11="F",DOLLARFR(Symbols!AB25,32),TEXT(Symbols!AB25,$AU$11)),"")</f>
        <v>3255.00</v>
      </c>
      <c r="AC16" s="10">
        <f>IFERROR(Symbols!AC25,"")</f>
        <v>341</v>
      </c>
      <c r="AD16" s="8">
        <f>IFERROR(-1*Symbols!AC25,"")</f>
        <v>-341</v>
      </c>
      <c r="AE16" s="14"/>
      <c r="AF16" s="51" t="str">
        <f>IFERROR(LEFT(Symbols!AG25,1),"")</f>
        <v>B</v>
      </c>
      <c r="AG16" s="52"/>
      <c r="AH16" s="38" t="str">
        <f>IFERROR(IF($AW$11="F",DOLLARFR(Symbols!AH25,32),TEXT(Symbols!AH25,$AW$11)),"")</f>
        <v>6246.00</v>
      </c>
      <c r="AI16" s="10">
        <f>IFERROR(Symbols!AI25,"")</f>
        <v>17</v>
      </c>
      <c r="AJ16" s="8">
        <f>IFERROR(-1*Symbols!AI25,"")</f>
        <v>-17</v>
      </c>
      <c r="AK16" s="14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</row>
    <row r="17" spans="1:51" ht="20.100000000000001" customHeight="1" x14ac:dyDescent="0.2">
      <c r="A17" s="14"/>
      <c r="B17" s="56" t="s">
        <v>10</v>
      </c>
      <c r="C17" s="56"/>
      <c r="D17" s="56"/>
      <c r="E17" s="63">
        <f>_xll.CQGXLContractData(B3, "T_CVol")</f>
        <v>1349591</v>
      </c>
      <c r="F17" s="63"/>
      <c r="G17" s="14"/>
      <c r="H17" s="56" t="s">
        <v>10</v>
      </c>
      <c r="I17" s="56"/>
      <c r="J17" s="56"/>
      <c r="K17" s="63">
        <f>_xll.CQGXLContractData(H3, "T_CVol")</f>
        <v>176466</v>
      </c>
      <c r="L17" s="63"/>
      <c r="M17" s="14"/>
      <c r="N17" s="56" t="s">
        <v>10</v>
      </c>
      <c r="O17" s="56"/>
      <c r="P17" s="56"/>
      <c r="Q17" s="63">
        <f>_xll.CQGXLContractData(N3, "T_CVol")</f>
        <v>111960</v>
      </c>
      <c r="R17" s="63"/>
      <c r="S17" s="14"/>
      <c r="T17" s="56" t="s">
        <v>10</v>
      </c>
      <c r="U17" s="56"/>
      <c r="V17" s="56"/>
      <c r="W17" s="63">
        <f>_xll.CQGXLContractData(T3, "T_CVol")</f>
        <v>121828</v>
      </c>
      <c r="X17" s="63"/>
      <c r="Y17" s="14"/>
      <c r="Z17" s="56" t="s">
        <v>10</v>
      </c>
      <c r="AA17" s="56"/>
      <c r="AB17" s="56"/>
      <c r="AC17" s="63">
        <f>_xll.CQGXLContractData(Z3, "T_CVol")</f>
        <v>2056990</v>
      </c>
      <c r="AD17" s="63"/>
      <c r="AE17" s="14"/>
      <c r="AF17" s="56" t="s">
        <v>10</v>
      </c>
      <c r="AG17" s="56"/>
      <c r="AH17" s="56"/>
      <c r="AI17" s="63">
        <f>_xll.CQGXLContractData(AF3, "T_CVol")</f>
        <v>223418</v>
      </c>
      <c r="AJ17" s="63"/>
      <c r="AK17" s="14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</row>
    <row r="18" spans="1:51" ht="20.100000000000001" customHeight="1" x14ac:dyDescent="0.2">
      <c r="A18" s="14"/>
      <c r="B18" s="56" t="s">
        <v>9</v>
      </c>
      <c r="C18" s="56"/>
      <c r="D18" s="56"/>
      <c r="E18" s="60" t="str">
        <f>LEFT(_xll.CQGXLContractData(B3, "FirstNoticeDate"),11)</f>
        <v/>
      </c>
      <c r="F18" s="60"/>
      <c r="G18" s="14"/>
      <c r="H18" s="56" t="s">
        <v>9</v>
      </c>
      <c r="I18" s="56"/>
      <c r="J18" s="56"/>
      <c r="K18" s="60" t="str">
        <f>LEFT(_xll.CQGXLContractData(H3, "FirstNoticeDate"),11)</f>
        <v/>
      </c>
      <c r="L18" s="60"/>
      <c r="M18" s="14"/>
      <c r="N18" s="56" t="s">
        <v>9</v>
      </c>
      <c r="O18" s="56"/>
      <c r="P18" s="56"/>
      <c r="Q18" s="60" t="str">
        <f>LEFT(_xll.CQGXLContractData(N3, "FirstNoticeDate"),11)</f>
        <v/>
      </c>
      <c r="R18" s="60"/>
      <c r="S18" s="14"/>
      <c r="T18" s="56" t="s">
        <v>9</v>
      </c>
      <c r="U18" s="56"/>
      <c r="V18" s="56"/>
      <c r="W18" s="60" t="str">
        <f>LEFT(_xll.CQGXLContractData(T3, "FirstNoticeDate"),11)</f>
        <v/>
      </c>
      <c r="X18" s="60"/>
      <c r="Y18" s="14"/>
      <c r="Z18" s="56" t="s">
        <v>9</v>
      </c>
      <c r="AA18" s="56"/>
      <c r="AB18" s="56"/>
      <c r="AC18" s="60" t="str">
        <f>LEFT(_xll.CQGXLContractData(Z3, "FirstNoticeDate"),11)</f>
        <v/>
      </c>
      <c r="AD18" s="60"/>
      <c r="AE18" s="14"/>
      <c r="AF18" s="56" t="s">
        <v>9</v>
      </c>
      <c r="AG18" s="56"/>
      <c r="AH18" s="56"/>
      <c r="AI18" s="60" t="str">
        <f>LEFT(_xll.CQGXLContractData(AF3, "FirstNoticeDate"),11)</f>
        <v/>
      </c>
      <c r="AJ18" s="60"/>
      <c r="AK18" s="14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</row>
    <row r="19" spans="1:51" ht="20.100000000000001" customHeight="1" x14ac:dyDescent="0.3">
      <c r="A19" s="15"/>
      <c r="B19" s="56" t="s">
        <v>8</v>
      </c>
      <c r="C19" s="56"/>
      <c r="D19" s="56"/>
      <c r="E19" s="55" t="str">
        <f>LEFT(_xll.CQGXLContractData(B3, "LastTradingDate"),11)</f>
        <v>2015-Dec-18</v>
      </c>
      <c r="F19" s="55"/>
      <c r="G19" s="15"/>
      <c r="H19" s="56" t="s">
        <v>8</v>
      </c>
      <c r="I19" s="56"/>
      <c r="J19" s="56"/>
      <c r="K19" s="55" t="str">
        <f>LEFT(_xll.CQGXLContractData(H3, "LastTradingDate"),11)</f>
        <v>2015-Dec-18</v>
      </c>
      <c r="L19" s="55"/>
      <c r="M19" s="15"/>
      <c r="N19" s="56" t="s">
        <v>8</v>
      </c>
      <c r="O19" s="56"/>
      <c r="P19" s="56"/>
      <c r="Q19" s="55" t="str">
        <f>LEFT(_xll.CQGXLContractData(N3, "LastTradingDate"),11)</f>
        <v>2015-Dec-18</v>
      </c>
      <c r="R19" s="55"/>
      <c r="S19" s="15"/>
      <c r="T19" s="56" t="s">
        <v>8</v>
      </c>
      <c r="U19" s="56"/>
      <c r="V19" s="56"/>
      <c r="W19" s="55" t="str">
        <f>LEFT(_xll.CQGXLContractData(T3, "LastTradingDate"),11)</f>
        <v>2015-Sep-18</v>
      </c>
      <c r="X19" s="55"/>
      <c r="Y19" s="15"/>
      <c r="Z19" s="56" t="s">
        <v>8</v>
      </c>
      <c r="AA19" s="56"/>
      <c r="AB19" s="56"/>
      <c r="AC19" s="55" t="str">
        <f>LEFT(_xll.CQGXLContractData(Z3, "LastTradingDate"),11)</f>
        <v>2015-Sep-18</v>
      </c>
      <c r="AD19" s="55"/>
      <c r="AE19" s="15"/>
      <c r="AF19" s="56" t="s">
        <v>8</v>
      </c>
      <c r="AG19" s="56"/>
      <c r="AH19" s="56"/>
      <c r="AI19" s="55" t="str">
        <f>LEFT(_xll.CQGXLContractData(AF3, "LastTradingDate"),11)</f>
        <v>2015-Sep-18</v>
      </c>
      <c r="AJ19" s="55"/>
      <c r="AK19" s="13"/>
    </row>
    <row r="20" spans="1:51" ht="15" customHeight="1" x14ac:dyDescent="0.3">
      <c r="A20" s="18"/>
      <c r="B20" s="19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2"/>
      <c r="U20" s="22"/>
      <c r="V20" s="22"/>
      <c r="W20" s="22"/>
      <c r="X20" s="22"/>
      <c r="Y20" s="21"/>
      <c r="Z20" s="22"/>
      <c r="AA20" s="22"/>
      <c r="AB20" s="22"/>
      <c r="AC20" s="22"/>
      <c r="AD20" s="23"/>
      <c r="AE20" s="18"/>
      <c r="AF20" s="18"/>
      <c r="AG20" s="18"/>
      <c r="AH20" s="18"/>
      <c r="AI20" s="18"/>
      <c r="AJ20" s="18"/>
      <c r="AK20" s="14"/>
    </row>
    <row r="21" spans="1:51" ht="20.100000000000001" customHeight="1" x14ac:dyDescent="0.3">
      <c r="A21" s="24"/>
      <c r="B21" s="12" t="str">
        <f>Symbols!C33</f>
        <v>CLEV5</v>
      </c>
      <c r="C21" s="61" t="str">
        <f>_xll.CQGXLContractData(B21, "LongDescription")</f>
        <v>Crude Light (Globex): October 2015</v>
      </c>
      <c r="D21" s="61"/>
      <c r="E21" s="61"/>
      <c r="F21" s="62"/>
      <c r="G21" s="24"/>
      <c r="H21" s="12" t="str">
        <f>Symbols!I33</f>
        <v>ETV5</v>
      </c>
      <c r="I21" s="61" t="str">
        <f>_xll.CQGXLContractData(H21, "LongDescription")</f>
        <v>ICE WTI Light Sweet Crude Oil: October 2015</v>
      </c>
      <c r="J21" s="61"/>
      <c r="K21" s="61"/>
      <c r="L21" s="62"/>
      <c r="M21" s="24"/>
      <c r="N21" s="12" t="str">
        <f>Symbols!O33</f>
        <v>HOEV5</v>
      </c>
      <c r="O21" s="61" t="str">
        <f>_xll.CQGXLContractData(N21, "LongDescription")</f>
        <v>NY Harbor ULSD: October 2015</v>
      </c>
      <c r="P21" s="61"/>
      <c r="Q21" s="61"/>
      <c r="R21" s="62"/>
      <c r="S21" s="24"/>
      <c r="T21" s="12" t="str">
        <f>Symbols!U33</f>
        <v>RBEV5</v>
      </c>
      <c r="U21" s="61" t="str">
        <f>_xll.CQGXLContractData(T21, "LongDescription")</f>
        <v>RBOB Gasoline (Globex): October 2015</v>
      </c>
      <c r="V21" s="61"/>
      <c r="W21" s="61"/>
      <c r="X21" s="62"/>
      <c r="Y21" s="24"/>
      <c r="Z21" s="12" t="str">
        <f>Symbols!AA33</f>
        <v>NGEV5</v>
      </c>
      <c r="AA21" s="61" t="str">
        <f>_xll.CQGXLContractData(Z21, "LongDescription")</f>
        <v>Natural Gas (Globex): October 2015</v>
      </c>
      <c r="AB21" s="61"/>
      <c r="AC21" s="61"/>
      <c r="AD21" s="62"/>
      <c r="AE21" s="24"/>
      <c r="AF21" s="12" t="str">
        <f>Symbols!AG33</f>
        <v>TYAZ5</v>
      </c>
      <c r="AG21" s="61" t="str">
        <f>_xll.CQGXLContractData(AF21, "LongDescription")</f>
        <v>10yr US Treasury Notes (Globex): December 2015</v>
      </c>
      <c r="AH21" s="61"/>
      <c r="AI21" s="61"/>
      <c r="AJ21" s="62"/>
      <c r="AK21" s="14"/>
    </row>
    <row r="22" spans="1:51" ht="20.100000000000001" customHeight="1" x14ac:dyDescent="0.2">
      <c r="A22" s="24"/>
      <c r="B22" s="57" t="s">
        <v>4</v>
      </c>
      <c r="C22" s="57"/>
      <c r="D22" s="26" t="str">
        <f>IF($AM$14="F",DOLLARFR(Symbols!D44,32),TEXT(Symbols!D44,$AM$14))</f>
        <v>45.16</v>
      </c>
      <c r="E22" s="64" t="s">
        <v>7</v>
      </c>
      <c r="F22" s="64"/>
      <c r="G22" s="24"/>
      <c r="H22" s="57" t="s">
        <v>4</v>
      </c>
      <c r="I22" s="57"/>
      <c r="J22" s="26" t="str">
        <f>IF($AO$14="F",DOLLARFR(Symbols!J44,32),TEXT(Symbols!J44,$AO$14))</f>
        <v>44.97</v>
      </c>
      <c r="K22" s="64" t="s">
        <v>7</v>
      </c>
      <c r="L22" s="64"/>
      <c r="M22" s="24"/>
      <c r="N22" s="57" t="s">
        <v>4</v>
      </c>
      <c r="O22" s="57"/>
      <c r="P22" s="26" t="str">
        <f>IF($AQ$14="F",DOLLARFR(Symbols!P44,32),TEXT(Symbols!P44,$AQ$14))</f>
        <v>1.5041</v>
      </c>
      <c r="Q22" s="64" t="s">
        <v>7</v>
      </c>
      <c r="R22" s="64"/>
      <c r="S22" s="24"/>
      <c r="T22" s="57" t="s">
        <v>4</v>
      </c>
      <c r="U22" s="57"/>
      <c r="V22" s="26" t="str">
        <f>IF($AS$14="F",DOLLARFR(Symbols!V44,32),TEXT(Symbols!V44,$AS$14))</f>
        <v>1.3417</v>
      </c>
      <c r="W22" s="64" t="s">
        <v>7</v>
      </c>
      <c r="X22" s="64"/>
      <c r="Y22" s="24"/>
      <c r="Z22" s="57" t="s">
        <v>4</v>
      </c>
      <c r="AA22" s="57"/>
      <c r="AB22" s="26" t="str">
        <f>IF($AU$14="F",DOLLARFR(Symbols!AB44,32),TEXT(Symbols!AB44,$AU$14))</f>
        <v>2.7340</v>
      </c>
      <c r="AC22" s="64" t="s">
        <v>7</v>
      </c>
      <c r="AD22" s="64"/>
      <c r="AE22" s="24"/>
      <c r="AF22" s="57" t="s">
        <v>4</v>
      </c>
      <c r="AG22" s="57"/>
      <c r="AH22" s="26">
        <f>IF($AW$14="F",DOLLARFR(Symbols!AH44,32),TEXT(Symbols!AH44,$AW$14))</f>
        <v>126.22499999999999</v>
      </c>
      <c r="AI22" s="64" t="s">
        <v>7</v>
      </c>
      <c r="AJ22" s="64"/>
      <c r="AK22" s="14"/>
    </row>
    <row r="23" spans="1:51" ht="20.100000000000001" customHeight="1" x14ac:dyDescent="0.2">
      <c r="A23" s="24"/>
      <c r="B23" s="57" t="s">
        <v>5</v>
      </c>
      <c r="C23" s="57"/>
      <c r="D23" s="26" t="str">
        <f>IF($AM$14="F",DOLLARFR(Symbols!D45,32),TEXT(Symbols!D45,$AM$14))</f>
        <v>47.35</v>
      </c>
      <c r="E23" s="58" t="str">
        <f>IF($AM$14="F",DOLLARFR(Symbols!D47,32),TEXT(Symbols!D47,$AM$14))</f>
        <v>47.00</v>
      </c>
      <c r="F23" s="58"/>
      <c r="G23" s="24"/>
      <c r="H23" s="57" t="s">
        <v>5</v>
      </c>
      <c r="I23" s="57"/>
      <c r="J23" s="26" t="str">
        <f>IF($AO$14="F",DOLLARFR(Symbols!J45,32),TEXT(Symbols!J45,$AO$14))</f>
        <v>47.34</v>
      </c>
      <c r="K23" s="58" t="str">
        <f>IF($AO$14="F",DOLLARFR(Symbols!J47,32),TEXT(Symbols!J47,$AO$14))</f>
        <v>47.01</v>
      </c>
      <c r="L23" s="58"/>
      <c r="M23" s="24"/>
      <c r="N23" s="57" t="s">
        <v>5</v>
      </c>
      <c r="O23" s="57"/>
      <c r="P23" s="26" t="str">
        <f>IF($AQ$14="F",DOLLARFR(Symbols!P45,32),TEXT(Symbols!P45,$AQ$14))</f>
        <v>1.5638</v>
      </c>
      <c r="Q23" s="58" t="str">
        <f>IF($AQ$14="F",DOLLARFR(Symbols!P47,32),TEXT(Symbols!P47,$AQ$14))</f>
        <v>1.5430</v>
      </c>
      <c r="R23" s="58"/>
      <c r="S23" s="24"/>
      <c r="T23" s="57" t="s">
        <v>5</v>
      </c>
      <c r="U23" s="57"/>
      <c r="V23" s="26" t="str">
        <f>IF($AS$14="F",DOLLARFR(Symbols!V45,32),TEXT(Symbols!V45,$AS$14))</f>
        <v>1.4074</v>
      </c>
      <c r="W23" s="58" t="str">
        <f>IF($AS$14="F",DOLLARFR(Symbols!V47,32),TEXT(Symbols!V47,$AS$14))</f>
        <v>1.3810</v>
      </c>
      <c r="X23" s="58"/>
      <c r="Y23" s="24"/>
      <c r="Z23" s="57" t="s">
        <v>5</v>
      </c>
      <c r="AA23" s="57"/>
      <c r="AB23" s="26" t="str">
        <f>IF($AU$14="F",DOLLARFR(Symbols!AB45,32),TEXT(Symbols!AB45,$AU$14))</f>
        <v>2.7360</v>
      </c>
      <c r="AC23" s="58" t="str">
        <f>IF($AU$14="F",DOLLARFR(Symbols!AB47,32),TEXT(Symbols!AB47,$AU$14))</f>
        <v>2.6660</v>
      </c>
      <c r="AD23" s="58"/>
      <c r="AE23" s="24"/>
      <c r="AF23" s="57" t="s">
        <v>5</v>
      </c>
      <c r="AG23" s="57"/>
      <c r="AH23" s="26">
        <f>IF($AW$14="F",DOLLARFR(Symbols!AH45,32),TEXT(Symbols!AH45,$AW$14))</f>
        <v>126.28</v>
      </c>
      <c r="AI23" s="58">
        <f>IF($AW$14="F",DOLLARFR(Symbols!AH47,32),TEXT(Symbols!AH47,$AW$14))</f>
        <v>126.185</v>
      </c>
      <c r="AJ23" s="58"/>
      <c r="AK23" s="14"/>
    </row>
    <row r="24" spans="1:51" ht="20.100000000000001" customHeight="1" x14ac:dyDescent="0.2">
      <c r="A24" s="24"/>
      <c r="B24" s="57" t="s">
        <v>6</v>
      </c>
      <c r="C24" s="57"/>
      <c r="D24" s="26" t="str">
        <f>IF($AM$14="F",DOLLARFR(Symbols!D46,32),TEXT(Symbols!D46,$AM$14))</f>
        <v>44.82</v>
      </c>
      <c r="E24" s="59" t="str">
        <f>IFERROR("NC: "&amp;IF($AM$14="F",DOLLARFR(Symbols!E44,32),TEXT(Symbols!E44,$AM$14)),"")</f>
        <v>NC: 2.41</v>
      </c>
      <c r="F24" s="59"/>
      <c r="G24" s="24"/>
      <c r="H24" s="57" t="s">
        <v>6</v>
      </c>
      <c r="I24" s="57"/>
      <c r="J24" s="26" t="str">
        <f>IF($AO$14="F",DOLLARFR(Symbols!J46,32),TEXT(Symbols!J46,$AO$14))</f>
        <v>44.83</v>
      </c>
      <c r="K24" s="59" t="str">
        <f>IFERROR("NC: "&amp;IF($AO$14="F",DOLLARFR(Symbols!K44,32),TEXT(Symbols!K44,$AO$14)),"")</f>
        <v>NC: 2.42</v>
      </c>
      <c r="L24" s="59"/>
      <c r="M24" s="24"/>
      <c r="N24" s="57" t="s">
        <v>6</v>
      </c>
      <c r="O24" s="57"/>
      <c r="P24" s="26" t="str">
        <f>IF($AQ$14="F",DOLLARFR(Symbols!P46,32),TEXT(Symbols!P46,$AQ$14))</f>
        <v>1.4957</v>
      </c>
      <c r="Q24" s="59" t="str">
        <f>IFERROR("NC: "&amp;IF($AQ$14="F",DOLLARFR(Symbols!Q44,32),TEXT(Symbols!Q44,$AQ$14)),"")</f>
        <v>NC: .0430</v>
      </c>
      <c r="R24" s="59"/>
      <c r="S24" s="24"/>
      <c r="T24" s="57" t="s">
        <v>6</v>
      </c>
      <c r="U24" s="57"/>
      <c r="V24" s="26" t="str">
        <f>IF($AS$14="F",DOLLARFR(Symbols!V46,32),TEXT(Symbols!V46,$AS$14))</f>
        <v>1.3313</v>
      </c>
      <c r="W24" s="59" t="str">
        <f>IFERROR("NC: "&amp;IF($AS$14="F",DOLLARFR(Symbols!W44,32),TEXT(Symbols!W44,$AS$14)),"")</f>
        <v>NC: .0481</v>
      </c>
      <c r="X24" s="59"/>
      <c r="Y24" s="24"/>
      <c r="Z24" s="57" t="s">
        <v>6</v>
      </c>
      <c r="AA24" s="57"/>
      <c r="AB24" s="26" t="str">
        <f>IF($AU$14="F",DOLLARFR(Symbols!AB46,32),TEXT(Symbols!AB46,$AU$14))</f>
        <v>2.6570</v>
      </c>
      <c r="AC24" s="59" t="str">
        <f>IFERROR("NC: "&amp;IF($AU$14="F",DOLLARFR(Symbols!AC44,32),TEXT(Symbols!AC44,$AU$14)),"")</f>
        <v>NC: -.0620</v>
      </c>
      <c r="AD24" s="59"/>
      <c r="AE24" s="24"/>
      <c r="AF24" s="57" t="s">
        <v>6</v>
      </c>
      <c r="AG24" s="57"/>
      <c r="AH24" s="26">
        <f>IF($AW$14="F",DOLLARFR(Symbols!AH46,32),TEXT(Symbols!AH46,$AW$14))</f>
        <v>126.16500000000001</v>
      </c>
      <c r="AI24" s="59" t="str">
        <f>IFERROR("NC: "&amp;IF($AW$14="F",DOLLARFR(Symbols!AI44,32),TEXT(Symbols!AI44,$AW$14)),"")</f>
        <v>NC: -0.04</v>
      </c>
      <c r="AJ24" s="59"/>
      <c r="AK24" s="14"/>
    </row>
    <row r="25" spans="1:51" ht="20.100000000000001" customHeight="1" x14ac:dyDescent="0.2">
      <c r="A25" s="24"/>
      <c r="B25" s="53" t="str">
        <f>IFERROR(LEFT(Symbols!C34,1),"")</f>
        <v>A</v>
      </c>
      <c r="C25" s="54"/>
      <c r="D25" s="45" t="str">
        <f>IFERROR(IF($AM$14="F",DOLLARFR(Symbols!D34,32),TEXT(Symbols!D34,$AM$14)),"")</f>
        <v>47.04</v>
      </c>
      <c r="E25" s="10">
        <f>IFERROR(Symbols!E34,"")</f>
        <v>23</v>
      </c>
      <c r="F25" s="11">
        <f>IFERROR(-1*Symbols!E34,"")</f>
        <v>-23</v>
      </c>
      <c r="G25" s="24"/>
      <c r="H25" s="53" t="str">
        <f>IFERROR(LEFT(Symbols!I34,1),"")</f>
        <v>A</v>
      </c>
      <c r="I25" s="54"/>
      <c r="J25" s="45" t="str">
        <f>IFERROR(IF($AO$14="F",DOLLARFR(Symbols!J34,32),TEXT(Symbols!J34,$AO$14)),"")</f>
        <v>47.05</v>
      </c>
      <c r="K25" s="10">
        <f>IFERROR(Symbols!K34,"")</f>
        <v>7</v>
      </c>
      <c r="L25" s="11">
        <f>IFERROR(-1*Symbols!K34,"")</f>
        <v>-7</v>
      </c>
      <c r="M25" s="24"/>
      <c r="N25" s="53" t="str">
        <f>IFERROR(LEFT(Symbols!O34,1),"")</f>
        <v>A</v>
      </c>
      <c r="O25" s="54"/>
      <c r="P25" s="45" t="str">
        <f>IFERROR(IF($AQ$14="F",DOLLARFR(Symbols!P34,32),TEXT(Symbols!P34,$AQ$14)),"")</f>
        <v>1.5439</v>
      </c>
      <c r="Q25" s="10">
        <f>IFERROR(Symbols!Q34,"")</f>
        <v>1</v>
      </c>
      <c r="R25" s="11">
        <f>IFERROR(-1*Symbols!Q34,"")</f>
        <v>-1</v>
      </c>
      <c r="S25" s="24"/>
      <c r="T25" s="53" t="str">
        <f>IFERROR(LEFT(Symbols!U34,1),"")</f>
        <v>A</v>
      </c>
      <c r="U25" s="54"/>
      <c r="V25" s="45" t="str">
        <f>IFERROR(IF($AS$14="F",DOLLARFR(Symbols!V34,32),TEXT(Symbols!V34,$AS$14)),"")</f>
        <v>1.3822</v>
      </c>
      <c r="W25" s="10">
        <f>IFERROR(Symbols!W34,"")</f>
        <v>1</v>
      </c>
      <c r="X25" s="11">
        <f>IFERROR(-1*Symbols!W34,"")</f>
        <v>-1</v>
      </c>
      <c r="Y25" s="24"/>
      <c r="Z25" s="53" t="str">
        <f>IFERROR(LEFT(Symbols!AA34,1),"")</f>
        <v>A</v>
      </c>
      <c r="AA25" s="54"/>
      <c r="AB25" s="45" t="str">
        <f>IFERROR(IF($AU$14="F",DOLLARFR(Symbols!AB34,32),TEXT(Symbols!AB34,$AU$14)),"")</f>
        <v>2.6700</v>
      </c>
      <c r="AC25" s="10">
        <f>IFERROR(Symbols!AC34,"")</f>
        <v>73</v>
      </c>
      <c r="AD25" s="11">
        <f>IFERROR(-1*Symbols!AC34,"")</f>
        <v>-73</v>
      </c>
      <c r="AE25" s="24"/>
      <c r="AF25" s="53" t="str">
        <f>IFERROR(LEFT(Symbols!AG34,1),"")</f>
        <v>A</v>
      </c>
      <c r="AG25" s="54"/>
      <c r="AH25" s="45">
        <f>IFERROR(IF($AW$14="F",DOLLARFR(Symbols!AH34,32),TEXT(Symbols!AH34,$AW$14)),"")</f>
        <v>126.21</v>
      </c>
      <c r="AI25" s="10">
        <f>IFERROR(Symbols!AI34,"")</f>
        <v>1801</v>
      </c>
      <c r="AJ25" s="11">
        <f>IFERROR(-1*Symbols!AI34,"")</f>
        <v>-1801</v>
      </c>
      <c r="AK25" s="14"/>
    </row>
    <row r="26" spans="1:51" ht="20.100000000000001" customHeight="1" x14ac:dyDescent="0.2">
      <c r="A26" s="24"/>
      <c r="B26" s="53" t="str">
        <f>IFERROR(LEFT(Symbols!C35,1),"")</f>
        <v>A</v>
      </c>
      <c r="C26" s="54"/>
      <c r="D26" s="46" t="str">
        <f>IFERROR(IF($AM$14="F",DOLLARFR(Symbols!D35,32),TEXT(Symbols!D35,$AM$14)),"")</f>
        <v>47.03</v>
      </c>
      <c r="E26" s="9">
        <f>IFERROR(Symbols!E35,"")</f>
        <v>17</v>
      </c>
      <c r="F26" s="8">
        <f>IFERROR(-1*Symbols!E35,"")</f>
        <v>-17</v>
      </c>
      <c r="G26" s="24"/>
      <c r="H26" s="53" t="str">
        <f>IFERROR(LEFT(Symbols!I35,1),"")</f>
        <v>A</v>
      </c>
      <c r="I26" s="54"/>
      <c r="J26" s="46" t="str">
        <f>IFERROR(IF($AO$14="F",DOLLARFR(Symbols!J35,32),TEXT(Symbols!J35,$AO$14)),"")</f>
        <v>47.04</v>
      </c>
      <c r="K26" s="9">
        <f>IFERROR(Symbols!K35,"")</f>
        <v>6</v>
      </c>
      <c r="L26" s="8">
        <f>IFERROR(-1*Symbols!K35,"")</f>
        <v>-6</v>
      </c>
      <c r="M26" s="24"/>
      <c r="N26" s="53" t="str">
        <f>IFERROR(LEFT(Symbols!O35,1),"")</f>
        <v>A</v>
      </c>
      <c r="O26" s="54"/>
      <c r="P26" s="46" t="str">
        <f>IFERROR(IF($AQ$14="F",DOLLARFR(Symbols!P35,32),TEXT(Symbols!P35,$AQ$14)),"")</f>
        <v>1.5436</v>
      </c>
      <c r="Q26" s="9">
        <f>IFERROR(Symbols!Q35,"")</f>
        <v>6</v>
      </c>
      <c r="R26" s="8">
        <f>IFERROR(-1*Symbols!Q35,"")</f>
        <v>-6</v>
      </c>
      <c r="S26" s="24"/>
      <c r="T26" s="53" t="str">
        <f>IFERROR(LEFT(Symbols!U35,1),"")</f>
        <v>A</v>
      </c>
      <c r="U26" s="54"/>
      <c r="V26" s="46" t="str">
        <f>IFERROR(IF($AS$14="F",DOLLARFR(Symbols!V35,32),TEXT(Symbols!V35,$AS$14)),"")</f>
        <v>1.3821</v>
      </c>
      <c r="W26" s="9">
        <f>IFERROR(Symbols!W35,"")</f>
        <v>2</v>
      </c>
      <c r="X26" s="8">
        <f>IFERROR(-1*Symbols!W35,"")</f>
        <v>-2</v>
      </c>
      <c r="Y26" s="24"/>
      <c r="Z26" s="53" t="str">
        <f>IFERROR(LEFT(Symbols!AA35,1),"")</f>
        <v>A</v>
      </c>
      <c r="AA26" s="54"/>
      <c r="AB26" s="46" t="str">
        <f>IFERROR(IF($AU$14="F",DOLLARFR(Symbols!AB35,32),TEXT(Symbols!AB35,$AU$14)),"")</f>
        <v>2.6690</v>
      </c>
      <c r="AC26" s="9">
        <f>IFERROR(Symbols!AC35,"")</f>
        <v>47</v>
      </c>
      <c r="AD26" s="8">
        <f>IFERROR(-1*Symbols!AC35,"")</f>
        <v>-47</v>
      </c>
      <c r="AE26" s="24"/>
      <c r="AF26" s="53" t="str">
        <f>IFERROR(LEFT(Symbols!AG35,1),"")</f>
        <v>A</v>
      </c>
      <c r="AG26" s="54"/>
      <c r="AH26" s="46">
        <f>IFERROR(IF($AW$14="F",DOLLARFR(Symbols!AH35,32),TEXT(Symbols!AH35,$AW$14)),"")</f>
        <v>126.205</v>
      </c>
      <c r="AI26" s="9">
        <f>IFERROR(Symbols!AI35,"")</f>
        <v>1979</v>
      </c>
      <c r="AJ26" s="8">
        <f>IFERROR(-1*Symbols!AI35,"")</f>
        <v>-1979</v>
      </c>
      <c r="AK26" s="14"/>
    </row>
    <row r="27" spans="1:51" ht="20.100000000000001" customHeight="1" x14ac:dyDescent="0.2">
      <c r="A27" s="24"/>
      <c r="B27" s="53" t="str">
        <f>IFERROR(LEFT(Symbols!C36,1),"")</f>
        <v>A</v>
      </c>
      <c r="C27" s="54"/>
      <c r="D27" s="47" t="str">
        <f>IFERROR(IF($AM$14="F",DOLLARFR(Symbols!D36,32),TEXT(Symbols!D36,$AM$14)),"")</f>
        <v>47.02</v>
      </c>
      <c r="E27" s="9">
        <f>IFERROR(Symbols!E36,"")</f>
        <v>16</v>
      </c>
      <c r="F27" s="8">
        <f>IFERROR(-1*Symbols!E36,"")</f>
        <v>-16</v>
      </c>
      <c r="G27" s="24"/>
      <c r="H27" s="53" t="str">
        <f>IFERROR(LEFT(Symbols!I36,1),"")</f>
        <v>A</v>
      </c>
      <c r="I27" s="54"/>
      <c r="J27" s="47" t="str">
        <f>IFERROR(IF($AO$14="F",DOLLARFR(Symbols!J36,32),TEXT(Symbols!J36,$AO$14)),"")</f>
        <v>47.03</v>
      </c>
      <c r="K27" s="9">
        <f>IFERROR(Symbols!K36,"")</f>
        <v>6</v>
      </c>
      <c r="L27" s="8">
        <f>IFERROR(-1*Symbols!K36,"")</f>
        <v>-6</v>
      </c>
      <c r="M27" s="24"/>
      <c r="N27" s="53" t="str">
        <f>IFERROR(LEFT(Symbols!O36,1),"")</f>
        <v>A</v>
      </c>
      <c r="O27" s="54"/>
      <c r="P27" s="47" t="str">
        <f>IFERROR(IF($AQ$14="F",DOLLARFR(Symbols!P36,32),TEXT(Symbols!P36,$AQ$14)),"")</f>
        <v>1.5435</v>
      </c>
      <c r="Q27" s="9">
        <f>IFERROR(Symbols!Q36,"")</f>
        <v>2</v>
      </c>
      <c r="R27" s="8">
        <f>IFERROR(-1*Symbols!Q36,"")</f>
        <v>-2</v>
      </c>
      <c r="S27" s="24"/>
      <c r="T27" s="53" t="str">
        <f>IFERROR(LEFT(Symbols!U36,1),"")</f>
        <v>A</v>
      </c>
      <c r="U27" s="54"/>
      <c r="V27" s="47" t="str">
        <f>IFERROR(IF($AS$14="F",DOLLARFR(Symbols!V36,32),TEXT(Symbols!V36,$AS$14)),"")</f>
        <v>1.3820</v>
      </c>
      <c r="W27" s="9">
        <f>IFERROR(Symbols!W36,"")</f>
        <v>4</v>
      </c>
      <c r="X27" s="8">
        <f>IFERROR(-1*Symbols!W36,"")</f>
        <v>-4</v>
      </c>
      <c r="Y27" s="24"/>
      <c r="Z27" s="53" t="str">
        <f>IFERROR(LEFT(Symbols!AA36,1),"")</f>
        <v>A</v>
      </c>
      <c r="AA27" s="54"/>
      <c r="AB27" s="47" t="str">
        <f>IFERROR(IF($AU$14="F",DOLLARFR(Symbols!AB36,32),TEXT(Symbols!AB36,$AU$14)),"")</f>
        <v>2.6680</v>
      </c>
      <c r="AC27" s="9">
        <f>IFERROR(Symbols!AC36,"")</f>
        <v>46</v>
      </c>
      <c r="AD27" s="8">
        <f>IFERROR(-1*Symbols!AC36,"")</f>
        <v>-46</v>
      </c>
      <c r="AE27" s="24"/>
      <c r="AF27" s="53" t="str">
        <f>IFERROR(LEFT(Symbols!AG36,1),"")</f>
        <v>A</v>
      </c>
      <c r="AG27" s="54"/>
      <c r="AH27" s="47">
        <f>IFERROR(IF($AW$14="F",DOLLARFR(Symbols!AH36,32),TEXT(Symbols!AH36,$AW$14)),"")</f>
        <v>126.2</v>
      </c>
      <c r="AI27" s="9">
        <f>IFERROR(Symbols!AI36,"")</f>
        <v>2412</v>
      </c>
      <c r="AJ27" s="8">
        <f>IFERROR(-1*Symbols!AI36,"")</f>
        <v>-2412</v>
      </c>
      <c r="AK27" s="14"/>
    </row>
    <row r="28" spans="1:51" ht="20.100000000000001" customHeight="1" x14ac:dyDescent="0.2">
      <c r="A28" s="24"/>
      <c r="B28" s="53" t="str">
        <f>IFERROR(LEFT(Symbols!C37,1),"")</f>
        <v>A</v>
      </c>
      <c r="C28" s="54"/>
      <c r="D28" s="48" t="str">
        <f>IFERROR(IF($AM$14="F",DOLLARFR(Symbols!D37,32),TEXT(Symbols!D37,$AM$14)),"")</f>
        <v>47.01</v>
      </c>
      <c r="E28" s="9">
        <f>IFERROR(Symbols!E37,"")</f>
        <v>30</v>
      </c>
      <c r="F28" s="8">
        <f>IFERROR(-1*Symbols!E37,"")</f>
        <v>-30</v>
      </c>
      <c r="G28" s="24"/>
      <c r="H28" s="53" t="str">
        <f>IFERROR(LEFT(Symbols!I37,1),"")</f>
        <v>A</v>
      </c>
      <c r="I28" s="54"/>
      <c r="J28" s="48" t="str">
        <f>IFERROR(IF($AO$14="F",DOLLARFR(Symbols!J37,32),TEXT(Symbols!J37,$AO$14)),"")</f>
        <v>47.02</v>
      </c>
      <c r="K28" s="9">
        <f>IFERROR(Symbols!K37,"")</f>
        <v>7</v>
      </c>
      <c r="L28" s="8">
        <f>IFERROR(-1*Symbols!K37,"")</f>
        <v>-7</v>
      </c>
      <c r="M28" s="24"/>
      <c r="N28" s="53" t="str">
        <f>IFERROR(LEFT(Symbols!O37,1),"")</f>
        <v>A</v>
      </c>
      <c r="O28" s="54"/>
      <c r="P28" s="48" t="str">
        <f>IFERROR(IF($AQ$14="F",DOLLARFR(Symbols!P37,32),TEXT(Symbols!P37,$AQ$14)),"")</f>
        <v>1.5433</v>
      </c>
      <c r="Q28" s="9">
        <f>IFERROR(Symbols!Q37,"")</f>
        <v>1</v>
      </c>
      <c r="R28" s="8">
        <f>IFERROR(-1*Symbols!Q37,"")</f>
        <v>-1</v>
      </c>
      <c r="S28" s="24"/>
      <c r="T28" s="53" t="str">
        <f>IFERROR(LEFT(Symbols!U37,1),"")</f>
        <v>A</v>
      </c>
      <c r="U28" s="54"/>
      <c r="V28" s="48" t="str">
        <f>IFERROR(IF($AS$14="F",DOLLARFR(Symbols!V37,32),TEXT(Symbols!V37,$AS$14)),"")</f>
        <v>1.3819</v>
      </c>
      <c r="W28" s="9">
        <f>IFERROR(Symbols!W37,"")</f>
        <v>1</v>
      </c>
      <c r="X28" s="8">
        <f>IFERROR(-1*Symbols!W37,"")</f>
        <v>-1</v>
      </c>
      <c r="Y28" s="24"/>
      <c r="Z28" s="53" t="str">
        <f>IFERROR(LEFT(Symbols!AA37,1),"")</f>
        <v>A</v>
      </c>
      <c r="AA28" s="54"/>
      <c r="AB28" s="48" t="str">
        <f>IFERROR(IF($AU$14="F",DOLLARFR(Symbols!AB37,32),TEXT(Symbols!AB37,$AU$14)),"")</f>
        <v>2.6670</v>
      </c>
      <c r="AC28" s="9">
        <f>IFERROR(Symbols!AC37,"")</f>
        <v>24</v>
      </c>
      <c r="AD28" s="8">
        <f>IFERROR(-1*Symbols!AC37,"")</f>
        <v>-24</v>
      </c>
      <c r="AE28" s="24"/>
      <c r="AF28" s="53" t="str">
        <f>IFERROR(LEFT(Symbols!AG37,1),"")</f>
        <v>A</v>
      </c>
      <c r="AG28" s="54"/>
      <c r="AH28" s="48">
        <f>IFERROR(IF($AW$14="F",DOLLARFR(Symbols!AH37,32),TEXT(Symbols!AH37,$AW$14)),"")</f>
        <v>126.19499999999999</v>
      </c>
      <c r="AI28" s="9">
        <f>IFERROR(Symbols!AI37,"")</f>
        <v>1742</v>
      </c>
      <c r="AJ28" s="8">
        <f>IFERROR(-1*Symbols!AI37,"")</f>
        <v>-1742</v>
      </c>
      <c r="AK28" s="14"/>
    </row>
    <row r="29" spans="1:51" ht="20.100000000000001" customHeight="1" x14ac:dyDescent="0.2">
      <c r="A29" s="24"/>
      <c r="B29" s="53" t="str">
        <f>IFERROR(LEFT(Symbols!C38,1),"")</f>
        <v>A</v>
      </c>
      <c r="C29" s="54"/>
      <c r="D29" s="49" t="str">
        <f>IFERROR(IF($AM$14="F",DOLLARFR(Symbols!D38,32),TEXT(Symbols!D38,$AM$14)),"")</f>
        <v>47.00</v>
      </c>
      <c r="E29" s="9">
        <f>IFERROR(Symbols!E38,"")</f>
        <v>17</v>
      </c>
      <c r="F29" s="8">
        <f>IFERROR(-1*Symbols!E38,"")</f>
        <v>-17</v>
      </c>
      <c r="G29" s="24"/>
      <c r="H29" s="53" t="str">
        <f>IFERROR(LEFT(Symbols!I38,1),"")</f>
        <v>A</v>
      </c>
      <c r="I29" s="54"/>
      <c r="J29" s="49" t="str">
        <f>IFERROR(IF($AO$14="F",DOLLARFR(Symbols!J38,32),TEXT(Symbols!J38,$AO$14)),"")</f>
        <v>47.01</v>
      </c>
      <c r="K29" s="9">
        <f>IFERROR(Symbols!K38,"")</f>
        <v>6</v>
      </c>
      <c r="L29" s="8">
        <f>IFERROR(-1*Symbols!K38,"")</f>
        <v>-6</v>
      </c>
      <c r="M29" s="24"/>
      <c r="N29" s="53" t="str">
        <f>IFERROR(LEFT(Symbols!O38,1),"")</f>
        <v>A</v>
      </c>
      <c r="O29" s="54"/>
      <c r="P29" s="49" t="str">
        <f>IFERROR(IF($AQ$14="F",DOLLARFR(Symbols!P38,32),TEXT(Symbols!P38,$AQ$14)),"")</f>
        <v>1.5432</v>
      </c>
      <c r="Q29" s="9">
        <f>IFERROR(Symbols!Q38,"")</f>
        <v>1</v>
      </c>
      <c r="R29" s="8">
        <f>IFERROR(-1*Symbols!Q38,"")</f>
        <v>-1</v>
      </c>
      <c r="S29" s="24"/>
      <c r="T29" s="53" t="str">
        <f>IFERROR(LEFT(Symbols!U38,1),"")</f>
        <v>A</v>
      </c>
      <c r="U29" s="54"/>
      <c r="V29" s="49" t="str">
        <f>IFERROR(IF($AS$14="F",DOLLARFR(Symbols!V38,32),TEXT(Symbols!V38,$AS$14)),"")</f>
        <v>1.3816</v>
      </c>
      <c r="W29" s="9">
        <f>IFERROR(Symbols!W38,"")</f>
        <v>1</v>
      </c>
      <c r="X29" s="8">
        <f>IFERROR(-1*Symbols!W38,"")</f>
        <v>-1</v>
      </c>
      <c r="Y29" s="24"/>
      <c r="Z29" s="53" t="str">
        <f>IFERROR(LEFT(Symbols!AA38,1),"")</f>
        <v>A</v>
      </c>
      <c r="AA29" s="54"/>
      <c r="AB29" s="49" t="str">
        <f>IFERROR(IF($AU$14="F",DOLLARFR(Symbols!AB38,32),TEXT(Symbols!AB38,$AU$14)),"")</f>
        <v>2.6660</v>
      </c>
      <c r="AC29" s="9">
        <f>IFERROR(Symbols!AC38,"")</f>
        <v>5</v>
      </c>
      <c r="AD29" s="8">
        <f>IFERROR(-1*Symbols!AC38,"")</f>
        <v>-5</v>
      </c>
      <c r="AE29" s="24"/>
      <c r="AF29" s="53" t="str">
        <f>IFERROR(LEFT(Symbols!AG38,1),"")</f>
        <v>A</v>
      </c>
      <c r="AG29" s="54"/>
      <c r="AH29" s="49">
        <f>IFERROR(IF($AW$14="F",DOLLARFR(Symbols!AH38,32),TEXT(Symbols!AH38,$AW$14)),"")</f>
        <v>126.19</v>
      </c>
      <c r="AI29" s="9">
        <f>IFERROR(Symbols!AI38,"")</f>
        <v>570</v>
      </c>
      <c r="AJ29" s="8">
        <f>IFERROR(-1*Symbols!AI38,"")</f>
        <v>-570</v>
      </c>
      <c r="AK29" s="14"/>
    </row>
    <row r="30" spans="1:51" ht="20.100000000000001" customHeight="1" x14ac:dyDescent="0.2">
      <c r="A30" s="24"/>
      <c r="B30" s="51" t="str">
        <f>IFERROR(LEFT(Symbols!C39,1),"")</f>
        <v>B</v>
      </c>
      <c r="C30" s="52"/>
      <c r="D30" s="34" t="str">
        <f>IFERROR(IF($AM$14="F",DOLLARFR(Symbols!D39,32),TEXT(Symbols!D39,$AM$14)),"")</f>
        <v>46.99</v>
      </c>
      <c r="E30" s="9">
        <f>IFERROR(Symbols!E39,"")</f>
        <v>9</v>
      </c>
      <c r="F30" s="8">
        <f>IFERROR(-1*Symbols!E39,"")</f>
        <v>-9</v>
      </c>
      <c r="G30" s="24"/>
      <c r="H30" s="51" t="str">
        <f>IFERROR(LEFT(Symbols!I39,1),"")</f>
        <v>B</v>
      </c>
      <c r="I30" s="52"/>
      <c r="J30" s="34" t="str">
        <f>IFERROR(IF($AO$14="F",DOLLARFR(Symbols!J39,32),TEXT(Symbols!J39,$AO$14)),"")</f>
        <v>46.98</v>
      </c>
      <c r="K30" s="9">
        <f>IFERROR(Symbols!K39,"")</f>
        <v>5</v>
      </c>
      <c r="L30" s="8">
        <f>IFERROR(-1*Symbols!K39,"")</f>
        <v>-5</v>
      </c>
      <c r="M30" s="24"/>
      <c r="N30" s="51" t="str">
        <f>IFERROR(LEFT(Symbols!O39,1),"")</f>
        <v>B</v>
      </c>
      <c r="O30" s="52"/>
      <c r="P30" s="34" t="str">
        <f>IFERROR(IF($AQ$14="F",DOLLARFR(Symbols!P39,32),TEXT(Symbols!P39,$AQ$14)),"")</f>
        <v>1.5429</v>
      </c>
      <c r="Q30" s="9">
        <f>IFERROR(Symbols!Q39,"")</f>
        <v>1</v>
      </c>
      <c r="R30" s="8">
        <f>IFERROR(-1*Symbols!Q39,"")</f>
        <v>-1</v>
      </c>
      <c r="S30" s="24"/>
      <c r="T30" s="51" t="str">
        <f>IFERROR(LEFT(Symbols!U39,1),"")</f>
        <v>B</v>
      </c>
      <c r="U30" s="52"/>
      <c r="V30" s="34" t="str">
        <f>IFERROR(IF($AS$14="F",DOLLARFR(Symbols!V39,32),TEXT(Symbols!V39,$AS$14)),"")</f>
        <v>1.3812</v>
      </c>
      <c r="W30" s="9">
        <f>IFERROR(Symbols!W39,"")</f>
        <v>1</v>
      </c>
      <c r="X30" s="8">
        <f>IFERROR(-1*Symbols!W39,"")</f>
        <v>-1</v>
      </c>
      <c r="Y30" s="24"/>
      <c r="Z30" s="51" t="str">
        <f>IFERROR(LEFT(Symbols!AA39,1),"")</f>
        <v>B</v>
      </c>
      <c r="AA30" s="52"/>
      <c r="AB30" s="34" t="str">
        <f>IFERROR(IF($AU$14="F",DOLLARFR(Symbols!AB39,32),TEXT(Symbols!AB39,$AU$14)),"")</f>
        <v>2.6650</v>
      </c>
      <c r="AC30" s="9">
        <f>IFERROR(Symbols!AC39,"")</f>
        <v>39</v>
      </c>
      <c r="AD30" s="8">
        <f>IFERROR(-1*Symbols!AC39,"")</f>
        <v>-39</v>
      </c>
      <c r="AE30" s="24"/>
      <c r="AF30" s="51" t="str">
        <f>IFERROR(LEFT(Symbols!AG39,1),"")</f>
        <v>B</v>
      </c>
      <c r="AG30" s="52"/>
      <c r="AH30" s="34">
        <f>IFERROR(IF($AW$14="F",DOLLARFR(Symbols!AH39,32),TEXT(Symbols!AH39,$AW$14)),"")</f>
        <v>126.185</v>
      </c>
      <c r="AI30" s="9">
        <f>IFERROR(Symbols!AI39,"")</f>
        <v>1022</v>
      </c>
      <c r="AJ30" s="8">
        <f>IFERROR(-1*Symbols!AI39,"")</f>
        <v>-1022</v>
      </c>
      <c r="AK30" s="14"/>
    </row>
    <row r="31" spans="1:51" ht="20.100000000000001" customHeight="1" x14ac:dyDescent="0.2">
      <c r="A31" s="24"/>
      <c r="B31" s="51" t="str">
        <f>IFERROR(LEFT(Symbols!C40,1),"")</f>
        <v>B</v>
      </c>
      <c r="C31" s="52"/>
      <c r="D31" s="35" t="str">
        <f>IFERROR(IF($AM$14="F",DOLLARFR(Symbols!D40,32),TEXT(Symbols!D40,$AM$14)),"")</f>
        <v>46.98</v>
      </c>
      <c r="E31" s="9">
        <f>IFERROR(Symbols!E40,"")</f>
        <v>20</v>
      </c>
      <c r="F31" s="8">
        <f>IFERROR(-1*Symbols!E40,"")</f>
        <v>-20</v>
      </c>
      <c r="G31" s="24"/>
      <c r="H31" s="51" t="str">
        <f>IFERROR(LEFT(Symbols!I40,1),"")</f>
        <v>B</v>
      </c>
      <c r="I31" s="52"/>
      <c r="J31" s="35" t="str">
        <f>IFERROR(IF($AO$14="F",DOLLARFR(Symbols!J40,32),TEXT(Symbols!J40,$AO$14)),"")</f>
        <v>46.97</v>
      </c>
      <c r="K31" s="9">
        <f>IFERROR(Symbols!K40,"")</f>
        <v>5</v>
      </c>
      <c r="L31" s="8">
        <f>IFERROR(-1*Symbols!K40,"")</f>
        <v>-5</v>
      </c>
      <c r="M31" s="24"/>
      <c r="N31" s="51" t="str">
        <f>IFERROR(LEFT(Symbols!O40,1),"")</f>
        <v>B</v>
      </c>
      <c r="O31" s="52"/>
      <c r="P31" s="35" t="str">
        <f>IFERROR(IF($AQ$14="F",DOLLARFR(Symbols!P40,32),TEXT(Symbols!P40,$AQ$14)),"")</f>
        <v>1.5428</v>
      </c>
      <c r="Q31" s="9">
        <f>IFERROR(Symbols!Q40,"")</f>
        <v>2</v>
      </c>
      <c r="R31" s="8">
        <f>IFERROR(-1*Symbols!Q40,"")</f>
        <v>-2</v>
      </c>
      <c r="S31" s="24"/>
      <c r="T31" s="51" t="str">
        <f>IFERROR(LEFT(Symbols!U40,1),"")</f>
        <v>B</v>
      </c>
      <c r="U31" s="52"/>
      <c r="V31" s="35" t="str">
        <f>IFERROR(IF($AS$14="F",DOLLARFR(Symbols!V40,32),TEXT(Symbols!V40,$AS$14)),"")</f>
        <v>1.3811</v>
      </c>
      <c r="W31" s="9">
        <f>IFERROR(Symbols!W40,"")</f>
        <v>3</v>
      </c>
      <c r="X31" s="8">
        <f>IFERROR(-1*Symbols!W40,"")</f>
        <v>-3</v>
      </c>
      <c r="Y31" s="24"/>
      <c r="Z31" s="51" t="str">
        <f>IFERROR(LEFT(Symbols!AA40,1),"")</f>
        <v>B</v>
      </c>
      <c r="AA31" s="52"/>
      <c r="AB31" s="35" t="str">
        <f>IFERROR(IF($AU$14="F",DOLLARFR(Symbols!AB40,32),TEXT(Symbols!AB40,$AU$14)),"")</f>
        <v>2.6640</v>
      </c>
      <c r="AC31" s="9">
        <f>IFERROR(Symbols!AC40,"")</f>
        <v>80</v>
      </c>
      <c r="AD31" s="8">
        <f>IFERROR(-1*Symbols!AC40,"")</f>
        <v>-80</v>
      </c>
      <c r="AE31" s="24"/>
      <c r="AF31" s="51" t="str">
        <f>IFERROR(LEFT(Symbols!AG40,1),"")</f>
        <v>B</v>
      </c>
      <c r="AG31" s="52"/>
      <c r="AH31" s="35">
        <f>IFERROR(IF($AW$14="F",DOLLARFR(Symbols!AH40,32),TEXT(Symbols!AH40,$AW$14)),"")</f>
        <v>126.18</v>
      </c>
      <c r="AI31" s="9">
        <f>IFERROR(Symbols!AI40,"")</f>
        <v>2060</v>
      </c>
      <c r="AJ31" s="8">
        <f>IFERROR(-1*Symbols!AI40,"")</f>
        <v>-2060</v>
      </c>
      <c r="AK31" s="14"/>
    </row>
    <row r="32" spans="1:51" ht="20.100000000000001" customHeight="1" x14ac:dyDescent="0.3">
      <c r="A32" s="24"/>
      <c r="B32" s="51" t="str">
        <f>IFERROR(LEFT(Symbols!C41,1),"")</f>
        <v>B</v>
      </c>
      <c r="C32" s="52"/>
      <c r="D32" s="36" t="str">
        <f>IFERROR(IF($AM$14="F",DOLLARFR(Symbols!D41,32),TEXT(Symbols!D41,$AM$14)),"")</f>
        <v>46.97</v>
      </c>
      <c r="E32" s="9">
        <f>IFERROR(Symbols!E41,"")</f>
        <v>52</v>
      </c>
      <c r="F32" s="8">
        <f>IFERROR(-1*Symbols!E41,"")</f>
        <v>-52</v>
      </c>
      <c r="G32" s="24"/>
      <c r="H32" s="51" t="str">
        <f>IFERROR(LEFT(Symbols!I41,1),"")</f>
        <v>B</v>
      </c>
      <c r="I32" s="52"/>
      <c r="J32" s="36" t="str">
        <f>IFERROR(IF($AO$14="F",DOLLARFR(Symbols!J41,32),TEXT(Symbols!J41,$AO$14)),"")</f>
        <v>46.96</v>
      </c>
      <c r="K32" s="9">
        <f>IFERROR(Symbols!K41,"")</f>
        <v>4</v>
      </c>
      <c r="L32" s="8">
        <f>IFERROR(-1*Symbols!K41,"")</f>
        <v>-4</v>
      </c>
      <c r="M32" s="24"/>
      <c r="N32" s="51" t="str">
        <f>IFERROR(LEFT(Symbols!O41,1),"")</f>
        <v>B</v>
      </c>
      <c r="O32" s="52"/>
      <c r="P32" s="36" t="str">
        <f>IFERROR(IF($AQ$14="F",DOLLARFR(Symbols!P41,32),TEXT(Symbols!P41,$AQ$14)),"")</f>
        <v>1.5427</v>
      </c>
      <c r="Q32" s="9">
        <f>IFERROR(Symbols!Q41,"")</f>
        <v>2</v>
      </c>
      <c r="R32" s="8">
        <f>IFERROR(-1*Symbols!Q41,"")</f>
        <v>-2</v>
      </c>
      <c r="S32" s="24"/>
      <c r="T32" s="51" t="str">
        <f>IFERROR(LEFT(Symbols!U41,1),"")</f>
        <v>B</v>
      </c>
      <c r="U32" s="52"/>
      <c r="V32" s="36" t="str">
        <f>IFERROR(IF($AS$14="F",DOLLARFR(Symbols!V41,32),TEXT(Symbols!V41,$AS$14)),"")</f>
        <v>1.3809</v>
      </c>
      <c r="W32" s="9">
        <f>IFERROR(Symbols!W41,"")</f>
        <v>2</v>
      </c>
      <c r="X32" s="8">
        <f>IFERROR(-1*Symbols!W41,"")</f>
        <v>-2</v>
      </c>
      <c r="Y32" s="24"/>
      <c r="Z32" s="51" t="str">
        <f>IFERROR(LEFT(Symbols!AA41,1),"")</f>
        <v>B</v>
      </c>
      <c r="AA32" s="52"/>
      <c r="AB32" s="36" t="str">
        <f>IFERROR(IF($AU$14="F",DOLLARFR(Symbols!AB41,32),TEXT(Symbols!AB41,$AU$14)),"")</f>
        <v>2.6630</v>
      </c>
      <c r="AC32" s="9">
        <f>IFERROR(Symbols!AC41,"")</f>
        <v>32</v>
      </c>
      <c r="AD32" s="8">
        <f>IFERROR(-1*Symbols!AC41,"")</f>
        <v>-32</v>
      </c>
      <c r="AE32" s="24"/>
      <c r="AF32" s="51" t="str">
        <f>IFERROR(LEFT(Symbols!AG41,1),"")</f>
        <v>B</v>
      </c>
      <c r="AG32" s="52"/>
      <c r="AH32" s="36">
        <f>IFERROR(IF($AW$14="F",DOLLARFR(Symbols!AH41,32),TEXT(Symbols!AH41,$AW$14)),"")</f>
        <v>126.175</v>
      </c>
      <c r="AI32" s="9">
        <f>IFERROR(Symbols!AI41,"")</f>
        <v>2079</v>
      </c>
      <c r="AJ32" s="8">
        <f>IFERROR(-1*Symbols!AI41,"")</f>
        <v>-2079</v>
      </c>
      <c r="AK32" s="25"/>
    </row>
    <row r="33" spans="1:40" ht="20.100000000000001" customHeight="1" x14ac:dyDescent="0.2">
      <c r="A33" s="24"/>
      <c r="B33" s="51" t="str">
        <f>IFERROR(LEFT(Symbols!C42,1),"")</f>
        <v>B</v>
      </c>
      <c r="C33" s="52"/>
      <c r="D33" s="37" t="str">
        <f>IFERROR(IF($AM$14="F",DOLLARFR(Symbols!D42,32),TEXT(Symbols!D42,$AM$14)),"")</f>
        <v>46.96</v>
      </c>
      <c r="E33" s="9">
        <f>IFERROR(Symbols!E42,"")</f>
        <v>22</v>
      </c>
      <c r="F33" s="8">
        <f>IFERROR(-1*Symbols!E42,"")</f>
        <v>-22</v>
      </c>
      <c r="G33" s="24"/>
      <c r="H33" s="51" t="str">
        <f>IFERROR(LEFT(Symbols!I42,1),"")</f>
        <v>B</v>
      </c>
      <c r="I33" s="52"/>
      <c r="J33" s="37" t="str">
        <f>IFERROR(IF($AO$14="F",DOLLARFR(Symbols!J42,32),TEXT(Symbols!J42,$AO$14)),"")</f>
        <v>46.95</v>
      </c>
      <c r="K33" s="9">
        <f>IFERROR(Symbols!K42,"")</f>
        <v>5</v>
      </c>
      <c r="L33" s="8">
        <f>IFERROR(-1*Symbols!K42,"")</f>
        <v>-5</v>
      </c>
      <c r="M33" s="24"/>
      <c r="N33" s="51" t="str">
        <f>IFERROR(LEFT(Symbols!O42,1),"")</f>
        <v>B</v>
      </c>
      <c r="O33" s="52"/>
      <c r="P33" s="37" t="str">
        <f>IFERROR(IF($AQ$14="F",DOLLARFR(Symbols!P42,32),TEXT(Symbols!P42,$AQ$14)),"")</f>
        <v>1.5426</v>
      </c>
      <c r="Q33" s="9">
        <f>IFERROR(Symbols!Q42,"")</f>
        <v>4</v>
      </c>
      <c r="R33" s="8">
        <f>IFERROR(-1*Symbols!Q42,"")</f>
        <v>-4</v>
      </c>
      <c r="S33" s="24"/>
      <c r="T33" s="51" t="str">
        <f>IFERROR(LEFT(Symbols!U42,1),"")</f>
        <v>B</v>
      </c>
      <c r="U33" s="52"/>
      <c r="V33" s="37" t="str">
        <f>IFERROR(IF($AS$14="F",DOLLARFR(Symbols!V42,32),TEXT(Symbols!V42,$AS$14)),"")</f>
        <v>1.3808</v>
      </c>
      <c r="W33" s="9">
        <f>IFERROR(Symbols!W42,"")</f>
        <v>1</v>
      </c>
      <c r="X33" s="8">
        <f>IFERROR(-1*Symbols!W42,"")</f>
        <v>-1</v>
      </c>
      <c r="Y33" s="24"/>
      <c r="Z33" s="51" t="str">
        <f>IFERROR(LEFT(Symbols!AA42,1),"")</f>
        <v>B</v>
      </c>
      <c r="AA33" s="52"/>
      <c r="AB33" s="37" t="str">
        <f>IFERROR(IF($AU$14="F",DOLLARFR(Symbols!AB42,32),TEXT(Symbols!AB42,$AU$14)),"")</f>
        <v>2.6620</v>
      </c>
      <c r="AC33" s="9">
        <f>IFERROR(Symbols!AC42,"")</f>
        <v>17</v>
      </c>
      <c r="AD33" s="8">
        <f>IFERROR(-1*Symbols!AC42,"")</f>
        <v>-17</v>
      </c>
      <c r="AE33" s="24"/>
      <c r="AF33" s="51" t="str">
        <f>IFERROR(LEFT(Symbols!AG42,1),"")</f>
        <v>B</v>
      </c>
      <c r="AG33" s="52"/>
      <c r="AH33" s="37">
        <f>IFERROR(IF($AW$14="F",DOLLARFR(Symbols!AH42,32),TEXT(Symbols!AH42,$AW$14)),"")</f>
        <v>126.17</v>
      </c>
      <c r="AI33" s="9">
        <f>IFERROR(Symbols!AI42,"")</f>
        <v>2047</v>
      </c>
      <c r="AJ33" s="8">
        <f>IFERROR(-1*Symbols!AI42,"")</f>
        <v>-2047</v>
      </c>
      <c r="AK33" s="14"/>
      <c r="AN33" s="2" t="s">
        <v>20</v>
      </c>
    </row>
    <row r="34" spans="1:40" ht="20.100000000000001" customHeight="1" x14ac:dyDescent="0.2">
      <c r="A34" s="24"/>
      <c r="B34" s="51" t="str">
        <f>IFERROR(LEFT(Symbols!C43,1),"")</f>
        <v>B</v>
      </c>
      <c r="C34" s="52"/>
      <c r="D34" s="38" t="str">
        <f>IFERROR(IF($AM$14="F",DOLLARFR(Symbols!D43,32),TEXT(Symbols!D43,$AM$14)),"")</f>
        <v>46.95</v>
      </c>
      <c r="E34" s="9">
        <f>IFERROR(Symbols!E43,"")</f>
        <v>48</v>
      </c>
      <c r="F34" s="8">
        <f>IFERROR(-1*Symbols!E43,"")</f>
        <v>-48</v>
      </c>
      <c r="G34" s="24"/>
      <c r="H34" s="51" t="str">
        <f>IFERROR(LEFT(Symbols!I43,1),"")</f>
        <v>B</v>
      </c>
      <c r="I34" s="52"/>
      <c r="J34" s="38" t="str">
        <f>IFERROR(IF($AO$14="F",DOLLARFR(Symbols!J43,32),TEXT(Symbols!J43,$AO$14)),"")</f>
        <v>46.94</v>
      </c>
      <c r="K34" s="9">
        <f>IFERROR(Symbols!K43,"")</f>
        <v>6</v>
      </c>
      <c r="L34" s="8">
        <f>IFERROR(-1*Symbols!K43,"")</f>
        <v>-6</v>
      </c>
      <c r="M34" s="24"/>
      <c r="N34" s="51" t="str">
        <f>IFERROR(LEFT(Symbols!O43,1),"")</f>
        <v>B</v>
      </c>
      <c r="O34" s="52"/>
      <c r="P34" s="38" t="str">
        <f>IFERROR(IF($AQ$14="F",DOLLARFR(Symbols!P43,32),TEXT(Symbols!P43,$AQ$14)),"")</f>
        <v>1.5425</v>
      </c>
      <c r="Q34" s="9">
        <f>IFERROR(Symbols!Q43,"")</f>
        <v>3</v>
      </c>
      <c r="R34" s="8">
        <f>IFERROR(-1*Symbols!Q43,"")</f>
        <v>-3</v>
      </c>
      <c r="S34" s="24"/>
      <c r="T34" s="51" t="str">
        <f>IFERROR(LEFT(Symbols!U43,1),"")</f>
        <v>B</v>
      </c>
      <c r="U34" s="52"/>
      <c r="V34" s="38" t="str">
        <f>IFERROR(IF($AS$14="F",DOLLARFR(Symbols!V43,32),TEXT(Symbols!V43,$AS$14)),"")</f>
        <v>1.3804</v>
      </c>
      <c r="W34" s="9">
        <f>IFERROR(Symbols!W43,"")</f>
        <v>2</v>
      </c>
      <c r="X34" s="8">
        <f>IFERROR(-1*Symbols!W43,"")</f>
        <v>-2</v>
      </c>
      <c r="Y34" s="24"/>
      <c r="Z34" s="51" t="str">
        <f>IFERROR(LEFT(Symbols!AA43,1),"")</f>
        <v>B</v>
      </c>
      <c r="AA34" s="52"/>
      <c r="AB34" s="38" t="str">
        <f>IFERROR(IF($AU$14="F",DOLLARFR(Symbols!AB43,32),TEXT(Symbols!AB43,$AU$14)),"")</f>
        <v>2.6610</v>
      </c>
      <c r="AC34" s="9">
        <f>IFERROR(Symbols!AC43,"")</f>
        <v>37</v>
      </c>
      <c r="AD34" s="8">
        <f>IFERROR(-1*Symbols!AC43,"")</f>
        <v>-37</v>
      </c>
      <c r="AE34" s="24"/>
      <c r="AF34" s="51" t="str">
        <f>IFERROR(LEFT(Symbols!AG43,1),"")</f>
        <v>B</v>
      </c>
      <c r="AG34" s="52"/>
      <c r="AH34" s="38">
        <f>IFERROR(IF($AW$14="F",DOLLARFR(Symbols!AH43,32),TEXT(Symbols!AH43,$AW$14)),"")</f>
        <v>126.16500000000001</v>
      </c>
      <c r="AI34" s="9">
        <f>IFERROR(Symbols!AI43,"")</f>
        <v>2564</v>
      </c>
      <c r="AJ34" s="8">
        <f>IFERROR(-1*Symbols!AI43,"")</f>
        <v>-2564</v>
      </c>
      <c r="AK34" s="14"/>
    </row>
    <row r="35" spans="1:40" ht="19.899999999999999" customHeight="1" x14ac:dyDescent="0.2">
      <c r="A35" s="24"/>
      <c r="B35" s="56" t="s">
        <v>10</v>
      </c>
      <c r="C35" s="56"/>
      <c r="D35" s="56"/>
      <c r="E35" s="63">
        <f>_xll.CQGXLContractData(B21, "T_CVol")</f>
        <v>387887</v>
      </c>
      <c r="F35" s="63"/>
      <c r="G35" s="24"/>
      <c r="H35" s="56" t="s">
        <v>10</v>
      </c>
      <c r="I35" s="56"/>
      <c r="J35" s="56"/>
      <c r="K35" s="63">
        <f>_xll.CQGXLContractData(H21, "T_CVol")</f>
        <v>47436</v>
      </c>
      <c r="L35" s="63"/>
      <c r="M35" s="24"/>
      <c r="N35" s="56" t="s">
        <v>10</v>
      </c>
      <c r="O35" s="56"/>
      <c r="P35" s="56"/>
      <c r="Q35" s="63">
        <f>_xll.CQGXLContractData(N21, "T_CVol")</f>
        <v>40833</v>
      </c>
      <c r="R35" s="63"/>
      <c r="S35" s="24"/>
      <c r="T35" s="56" t="s">
        <v>10</v>
      </c>
      <c r="U35" s="56"/>
      <c r="V35" s="56"/>
      <c r="W35" s="63">
        <f>_xll.CQGXLContractData(T21, "T_CVol")</f>
        <v>39505</v>
      </c>
      <c r="X35" s="63"/>
      <c r="Y35" s="24"/>
      <c r="Z35" s="56" t="s">
        <v>10</v>
      </c>
      <c r="AA35" s="56"/>
      <c r="AB35" s="56"/>
      <c r="AC35" s="63">
        <f>_xll.CQGXLContractData(Z21, "T_CVol")</f>
        <v>117596</v>
      </c>
      <c r="AD35" s="63"/>
      <c r="AE35" s="24"/>
      <c r="AF35" s="56" t="s">
        <v>10</v>
      </c>
      <c r="AG35" s="56"/>
      <c r="AH35" s="56"/>
      <c r="AI35" s="63">
        <f>_xll.CQGXLContractData(AF21, "T_CVol")</f>
        <v>934194</v>
      </c>
      <c r="AJ35" s="63"/>
      <c r="AK35" s="14"/>
    </row>
    <row r="36" spans="1:40" x14ac:dyDescent="0.2">
      <c r="A36" s="24"/>
      <c r="B36" s="56" t="s">
        <v>9</v>
      </c>
      <c r="C36" s="56"/>
      <c r="D36" s="56"/>
      <c r="E36" s="60" t="str">
        <f>LEFT(_xll.CQGXLContractData(B21, "FirstNoticeDate"),11)</f>
        <v>2015-Sep-24</v>
      </c>
      <c r="F36" s="60"/>
      <c r="G36" s="24"/>
      <c r="H36" s="56" t="s">
        <v>9</v>
      </c>
      <c r="I36" s="56"/>
      <c r="J36" s="56"/>
      <c r="K36" s="60" t="str">
        <f>LEFT(_xll.CQGXLContractData(H21, "FirstNoticeDate"),11)</f>
        <v/>
      </c>
      <c r="L36" s="60"/>
      <c r="M36" s="24"/>
      <c r="N36" s="56" t="s">
        <v>9</v>
      </c>
      <c r="O36" s="56"/>
      <c r="P36" s="56"/>
      <c r="Q36" s="60" t="str">
        <f>LEFT(_xll.CQGXLContractData(N21, "FirstNoticeDate"),11)</f>
        <v>2015-Oct-02</v>
      </c>
      <c r="R36" s="60"/>
      <c r="S36" s="24"/>
      <c r="T36" s="56" t="s">
        <v>9</v>
      </c>
      <c r="U36" s="56"/>
      <c r="V36" s="56"/>
      <c r="W36" s="60" t="str">
        <f>LEFT(_xll.CQGXLContractData(T21, "FirstNoticeDate"),11)</f>
        <v>2015-Oct-02</v>
      </c>
      <c r="X36" s="60"/>
      <c r="Y36" s="24"/>
      <c r="Z36" s="56" t="s">
        <v>9</v>
      </c>
      <c r="AA36" s="56"/>
      <c r="AB36" s="56"/>
      <c r="AC36" s="60" t="str">
        <f>LEFT(_xll.CQGXLContractData(Z21, "FirstNoticeDate"),11)</f>
        <v>2015-Sep-29</v>
      </c>
      <c r="AD36" s="60"/>
      <c r="AE36" s="24"/>
      <c r="AF36" s="56" t="s">
        <v>9</v>
      </c>
      <c r="AG36" s="56"/>
      <c r="AH36" s="56"/>
      <c r="AI36" s="60" t="str">
        <f>LEFT(_xll.CQGXLContractData(AF21, "FirstNoticeDate"),11)</f>
        <v>2015-Nov-30</v>
      </c>
      <c r="AJ36" s="60"/>
      <c r="AK36" s="14"/>
    </row>
    <row r="37" spans="1:40" x14ac:dyDescent="0.2">
      <c r="A37" s="24"/>
      <c r="B37" s="56" t="s">
        <v>8</v>
      </c>
      <c r="C37" s="56"/>
      <c r="D37" s="56"/>
      <c r="E37" s="55" t="str">
        <f>LEFT(_xll.CQGXLContractData(B21, "LastTradingDate"),11)</f>
        <v>2015-Sep-22</v>
      </c>
      <c r="F37" s="55"/>
      <c r="G37" s="24"/>
      <c r="H37" s="56" t="s">
        <v>8</v>
      </c>
      <c r="I37" s="56"/>
      <c r="J37" s="56"/>
      <c r="K37" s="55" t="str">
        <f>LEFT(_xll.CQGXLContractData(H21, "LastTradingDate"),11)</f>
        <v>2015-Sep-21</v>
      </c>
      <c r="L37" s="55"/>
      <c r="M37" s="24"/>
      <c r="N37" s="56" t="s">
        <v>8</v>
      </c>
      <c r="O37" s="56"/>
      <c r="P37" s="56"/>
      <c r="Q37" s="55" t="str">
        <f>LEFT(_xll.CQGXLContractData(N21, "LastTradingDate"),11)</f>
        <v>2015-Sep-30</v>
      </c>
      <c r="R37" s="55"/>
      <c r="S37" s="24"/>
      <c r="T37" s="56" t="s">
        <v>8</v>
      </c>
      <c r="U37" s="56"/>
      <c r="V37" s="56"/>
      <c r="W37" s="55" t="str">
        <f>LEFT(_xll.CQGXLContractData(T21, "LastTradingDate"),11)</f>
        <v>2015-Sep-30</v>
      </c>
      <c r="X37" s="55"/>
      <c r="Y37" s="24"/>
      <c r="Z37" s="56" t="s">
        <v>8</v>
      </c>
      <c r="AA37" s="56"/>
      <c r="AB37" s="56"/>
      <c r="AC37" s="55" t="str">
        <f>LEFT(_xll.CQGXLContractData(Z21, "LastTradingDate"),11)</f>
        <v>2015-Sep-28</v>
      </c>
      <c r="AD37" s="55"/>
      <c r="AE37" s="24"/>
      <c r="AF37" s="56" t="s">
        <v>8</v>
      </c>
      <c r="AG37" s="56"/>
      <c r="AH37" s="56"/>
      <c r="AI37" s="55" t="str">
        <f>LEFT(_xll.CQGXLContractData(AF21, "LastTradingDate"),11)</f>
        <v>2015-Dec-22</v>
      </c>
      <c r="AJ37" s="55"/>
      <c r="AK37" s="14"/>
    </row>
    <row r="38" spans="1:40" ht="20.100000000000001" customHeight="1" x14ac:dyDescent="0.3">
      <c r="A38" s="28"/>
      <c r="B38" s="29"/>
      <c r="C38" s="67" t="s">
        <v>21</v>
      </c>
      <c r="D38" s="68"/>
      <c r="E38" s="68"/>
      <c r="F38" s="68"/>
      <c r="G38" s="30"/>
      <c r="H38" s="30"/>
      <c r="I38" s="69" t="s">
        <v>22</v>
      </c>
      <c r="J38" s="69"/>
      <c r="K38" s="69"/>
      <c r="L38" s="69"/>
      <c r="M38" s="30"/>
      <c r="N38" s="30"/>
      <c r="O38" s="30"/>
      <c r="P38" s="71" t="s">
        <v>23</v>
      </c>
      <c r="Q38" s="71"/>
      <c r="R38" s="70">
        <f ca="1">NOW()</f>
        <v>42263.556027662038</v>
      </c>
      <c r="S38" s="70"/>
      <c r="T38" s="70"/>
      <c r="U38" s="70"/>
      <c r="V38" s="31"/>
      <c r="W38" s="31"/>
      <c r="X38" s="31"/>
      <c r="Y38" s="30"/>
      <c r="Z38" s="31"/>
      <c r="AA38" s="31"/>
      <c r="AB38" s="31"/>
      <c r="AC38" s="31"/>
      <c r="AD38" s="32"/>
      <c r="AE38" s="28"/>
      <c r="AF38" s="28"/>
      <c r="AG38" s="28"/>
      <c r="AH38" s="28"/>
      <c r="AI38" s="28"/>
      <c r="AJ38" s="28"/>
      <c r="AK38" s="33"/>
    </row>
    <row r="39" spans="1:40" x14ac:dyDescent="0.3">
      <c r="E39" s="4"/>
      <c r="G39" s="4"/>
      <c r="I39" s="4"/>
      <c r="K39" s="4"/>
      <c r="M39" s="4"/>
      <c r="O39" s="4"/>
      <c r="Q39" s="4"/>
      <c r="S39" s="4"/>
      <c r="U39" s="7"/>
      <c r="V39" s="7"/>
      <c r="W39" s="7"/>
      <c r="X39" s="7"/>
      <c r="Y39" s="4"/>
      <c r="Z39" s="7"/>
      <c r="AA39" s="7"/>
      <c r="AB39" s="7"/>
      <c r="AC39" s="7"/>
      <c r="AD39" s="7"/>
    </row>
    <row r="40" spans="1:40" x14ac:dyDescent="0.3">
      <c r="E40" s="4"/>
      <c r="G40" s="4"/>
      <c r="I40" s="4"/>
      <c r="K40" s="4"/>
      <c r="M40" s="4"/>
      <c r="O40" s="4"/>
      <c r="Q40" s="4"/>
      <c r="S40" s="4"/>
      <c r="U40" s="7"/>
      <c r="V40" s="7"/>
      <c r="W40" s="7"/>
      <c r="X40" s="7"/>
      <c r="Y40" s="4"/>
      <c r="Z40" s="7"/>
      <c r="AA40" s="7"/>
      <c r="AB40" s="7"/>
      <c r="AC40" s="7"/>
      <c r="AD40" s="7"/>
    </row>
    <row r="41" spans="1:40" x14ac:dyDescent="0.3">
      <c r="E41" s="4"/>
      <c r="G41" s="4"/>
      <c r="I41" s="4"/>
      <c r="K41" s="4"/>
      <c r="M41" s="4"/>
      <c r="O41" s="4"/>
      <c r="Q41" s="4"/>
      <c r="S41" s="4"/>
      <c r="U41" s="7"/>
      <c r="V41" s="7"/>
      <c r="W41" s="7"/>
      <c r="X41" s="7"/>
      <c r="Y41" s="4"/>
      <c r="Z41" s="7"/>
      <c r="AA41" s="7"/>
      <c r="AB41" s="7"/>
      <c r="AC41" s="7"/>
      <c r="AD41" s="7"/>
    </row>
    <row r="42" spans="1:40" x14ac:dyDescent="0.3">
      <c r="E42" s="4"/>
      <c r="G42" s="4"/>
      <c r="I42" s="4"/>
      <c r="K42" s="4"/>
      <c r="M42" s="4"/>
      <c r="O42" s="4"/>
      <c r="Q42" s="4"/>
      <c r="S42" s="4"/>
      <c r="U42" s="7"/>
      <c r="V42" s="7"/>
      <c r="W42" s="7"/>
      <c r="X42" s="7"/>
      <c r="Y42" s="4"/>
      <c r="Z42" s="7"/>
      <c r="AA42" s="7"/>
      <c r="AB42" s="7"/>
      <c r="AC42" s="7"/>
      <c r="AD42" s="7"/>
    </row>
    <row r="43" spans="1:40" x14ac:dyDescent="0.3">
      <c r="E43" s="4"/>
      <c r="G43" s="4"/>
      <c r="I43" s="4"/>
      <c r="K43" s="4"/>
      <c r="M43" s="4"/>
      <c r="O43" s="4"/>
      <c r="Q43" s="4"/>
      <c r="S43" s="4"/>
      <c r="U43" s="7"/>
      <c r="V43" s="7"/>
      <c r="W43" s="7"/>
      <c r="X43" s="7"/>
      <c r="Y43" s="4"/>
      <c r="Z43" s="7"/>
      <c r="AA43" s="7"/>
      <c r="AB43" s="7"/>
      <c r="AC43" s="7"/>
      <c r="AD43" s="7"/>
    </row>
    <row r="44" spans="1:40" x14ac:dyDescent="0.3">
      <c r="E44" s="4"/>
      <c r="G44" s="4"/>
      <c r="I44" s="4"/>
      <c r="K44" s="4"/>
      <c r="M44" s="4"/>
      <c r="O44" s="4"/>
      <c r="Q44" s="4"/>
      <c r="S44" s="4"/>
      <c r="U44" s="7"/>
      <c r="V44" s="7"/>
      <c r="W44" s="7"/>
      <c r="X44" s="7"/>
      <c r="Y44" s="4"/>
      <c r="Z44" s="7"/>
      <c r="AA44" s="7"/>
      <c r="AB44" s="7"/>
      <c r="AC44" s="7"/>
      <c r="AD44" s="7"/>
    </row>
    <row r="45" spans="1:40" x14ac:dyDescent="0.3">
      <c r="E45" s="4"/>
      <c r="G45" s="4"/>
      <c r="I45" s="4"/>
      <c r="K45" s="4"/>
      <c r="M45" s="4"/>
      <c r="O45" s="4"/>
      <c r="Q45" s="4"/>
      <c r="S45" s="4"/>
      <c r="U45" s="7"/>
      <c r="V45" s="7"/>
      <c r="W45" s="7"/>
      <c r="X45" s="7"/>
      <c r="Y45" s="4"/>
      <c r="Z45" s="7"/>
      <c r="AA45" s="7"/>
      <c r="AB45" s="7"/>
      <c r="AC45" s="7"/>
      <c r="AD45" s="7"/>
    </row>
    <row r="46" spans="1:40" x14ac:dyDescent="0.3">
      <c r="E46" s="4"/>
      <c r="G46" s="4"/>
      <c r="I46" s="4"/>
      <c r="K46" s="4"/>
      <c r="M46" s="4"/>
      <c r="O46" s="4"/>
      <c r="Q46" s="4"/>
      <c r="S46" s="4"/>
      <c r="U46" s="7"/>
      <c r="V46" s="7"/>
      <c r="W46" s="7"/>
      <c r="X46" s="7"/>
      <c r="Y46" s="4"/>
      <c r="Z46" s="7"/>
      <c r="AA46" s="7"/>
      <c r="AB46" s="7"/>
      <c r="AC46" s="7"/>
      <c r="AD46" s="7"/>
    </row>
    <row r="47" spans="1:40" x14ac:dyDescent="0.3">
      <c r="E47" s="4"/>
      <c r="G47" s="4"/>
      <c r="I47" s="4"/>
      <c r="K47" s="4"/>
      <c r="M47" s="4"/>
      <c r="O47" s="4"/>
      <c r="Q47" s="4"/>
      <c r="S47" s="4"/>
      <c r="U47" s="7"/>
      <c r="V47" s="7"/>
      <c r="W47" s="7"/>
      <c r="X47" s="7"/>
      <c r="Y47" s="4"/>
      <c r="Z47" s="7"/>
      <c r="AA47" s="7"/>
      <c r="AB47" s="7"/>
      <c r="AC47" s="7"/>
      <c r="AD47" s="7"/>
    </row>
    <row r="48" spans="1:40" x14ac:dyDescent="0.3">
      <c r="E48" s="4"/>
      <c r="G48" s="4"/>
      <c r="I48" s="4"/>
      <c r="K48" s="4"/>
      <c r="M48" s="4"/>
      <c r="O48" s="4"/>
      <c r="Q48" s="4"/>
      <c r="S48" s="4"/>
      <c r="U48" s="7"/>
      <c r="V48" s="7"/>
      <c r="W48" s="7"/>
      <c r="X48" s="7"/>
      <c r="Y48" s="4"/>
      <c r="Z48" s="7"/>
      <c r="AA48" s="7"/>
      <c r="AB48" s="7"/>
      <c r="AC48" s="7"/>
      <c r="AD48" s="7"/>
    </row>
    <row r="49" spans="5:30" x14ac:dyDescent="0.3">
      <c r="E49" s="4"/>
      <c r="G49" s="4"/>
      <c r="I49" s="4"/>
      <c r="K49" s="4"/>
      <c r="M49" s="4"/>
      <c r="O49" s="4"/>
      <c r="Q49" s="4"/>
      <c r="S49" s="4"/>
      <c r="U49" s="7"/>
      <c r="V49" s="7"/>
      <c r="W49" s="7"/>
      <c r="X49" s="7"/>
      <c r="Y49" s="4"/>
      <c r="Z49" s="7"/>
      <c r="AA49" s="7"/>
      <c r="AB49" s="7"/>
      <c r="AC49" s="7"/>
      <c r="AD49" s="7"/>
    </row>
    <row r="50" spans="5:30" x14ac:dyDescent="0.3">
      <c r="E50" s="4"/>
      <c r="G50" s="4"/>
      <c r="I50" s="4"/>
      <c r="K50" s="4"/>
      <c r="M50" s="4"/>
      <c r="O50" s="4"/>
      <c r="Q50" s="4"/>
      <c r="S50" s="4"/>
      <c r="U50" s="7"/>
      <c r="V50" s="7"/>
      <c r="W50" s="7"/>
      <c r="X50" s="7"/>
      <c r="Y50" s="4"/>
      <c r="Z50" s="7"/>
      <c r="AA50" s="7"/>
      <c r="AB50" s="7"/>
      <c r="AC50" s="7"/>
      <c r="AD50" s="7"/>
    </row>
    <row r="51" spans="5:30" x14ac:dyDescent="0.3">
      <c r="E51" s="4"/>
      <c r="G51" s="4"/>
      <c r="I51" s="4"/>
      <c r="K51" s="4"/>
      <c r="M51" s="4"/>
      <c r="O51" s="4"/>
      <c r="Q51" s="4"/>
      <c r="S51" s="4"/>
      <c r="U51" s="7"/>
      <c r="V51" s="7"/>
      <c r="W51" s="7"/>
      <c r="X51" s="7"/>
      <c r="Y51" s="4"/>
      <c r="Z51" s="7"/>
      <c r="AA51" s="7"/>
      <c r="AB51" s="7"/>
      <c r="AC51" s="7"/>
      <c r="AD51" s="7"/>
    </row>
    <row r="52" spans="5:30" x14ac:dyDescent="0.3">
      <c r="E52" s="4"/>
      <c r="G52" s="4"/>
      <c r="I52" s="4"/>
      <c r="K52" s="4"/>
      <c r="M52" s="4"/>
      <c r="O52" s="4"/>
      <c r="Q52" s="4"/>
      <c r="S52" s="4"/>
      <c r="U52" s="7"/>
      <c r="V52" s="7"/>
      <c r="W52" s="7"/>
      <c r="X52" s="7"/>
      <c r="Y52" s="4"/>
      <c r="Z52" s="7"/>
      <c r="AA52" s="7"/>
      <c r="AB52" s="7"/>
      <c r="AC52" s="7"/>
      <c r="AD52" s="7"/>
    </row>
    <row r="53" spans="5:30" x14ac:dyDescent="0.3">
      <c r="E53" s="4"/>
      <c r="G53" s="4"/>
      <c r="I53" s="4"/>
      <c r="K53" s="4"/>
      <c r="M53" s="4"/>
      <c r="O53" s="4"/>
      <c r="Q53" s="4"/>
      <c r="S53" s="4"/>
      <c r="U53" s="7"/>
      <c r="V53" s="7"/>
      <c r="W53" s="7"/>
      <c r="X53" s="7"/>
      <c r="Y53" s="4"/>
      <c r="Z53" s="7"/>
      <c r="AA53" s="7"/>
      <c r="AB53" s="7"/>
      <c r="AC53" s="7"/>
      <c r="AD53" s="7"/>
    </row>
    <row r="54" spans="5:30" x14ac:dyDescent="0.3">
      <c r="E54" s="4"/>
      <c r="G54" s="4"/>
      <c r="I54" s="4"/>
      <c r="K54" s="4"/>
      <c r="M54" s="4"/>
      <c r="O54" s="4"/>
      <c r="Q54" s="4"/>
      <c r="S54" s="4"/>
      <c r="U54" s="7"/>
      <c r="V54" s="7"/>
      <c r="W54" s="7"/>
      <c r="X54" s="7"/>
      <c r="Y54" s="4"/>
      <c r="Z54" s="7"/>
      <c r="AA54" s="7"/>
      <c r="AB54" s="7"/>
      <c r="AC54" s="7"/>
      <c r="AD54" s="7"/>
    </row>
    <row r="55" spans="5:30" x14ac:dyDescent="0.3">
      <c r="E55" s="4"/>
      <c r="G55" s="4"/>
      <c r="I55" s="4"/>
      <c r="K55" s="4"/>
      <c r="M55" s="4"/>
      <c r="O55" s="4"/>
      <c r="Q55" s="4"/>
      <c r="S55" s="4"/>
      <c r="U55" s="7"/>
      <c r="V55" s="7"/>
      <c r="W55" s="7"/>
      <c r="X55" s="7"/>
      <c r="Y55" s="4"/>
      <c r="Z55" s="7"/>
      <c r="AA55" s="7"/>
      <c r="AB55" s="7"/>
      <c r="AC55" s="7"/>
      <c r="AD55" s="7"/>
    </row>
    <row r="56" spans="5:30" x14ac:dyDescent="0.3">
      <c r="E56" s="4"/>
      <c r="G56" s="4"/>
      <c r="I56" s="4"/>
      <c r="K56" s="4"/>
      <c r="M56" s="4"/>
      <c r="O56" s="4"/>
      <c r="Q56" s="4"/>
      <c r="S56" s="4"/>
      <c r="U56" s="7"/>
      <c r="V56" s="7"/>
      <c r="W56" s="7"/>
      <c r="X56" s="7"/>
      <c r="Y56" s="4"/>
      <c r="Z56" s="7"/>
      <c r="AA56" s="7"/>
      <c r="AB56" s="7"/>
      <c r="AC56" s="7"/>
      <c r="AD56" s="7"/>
    </row>
    <row r="57" spans="5:30" x14ac:dyDescent="0.3">
      <c r="E57" s="4"/>
      <c r="G57" s="4"/>
      <c r="I57" s="4"/>
      <c r="K57" s="4"/>
      <c r="M57" s="4"/>
      <c r="O57" s="4"/>
      <c r="Q57" s="4"/>
      <c r="S57" s="4"/>
      <c r="U57" s="7"/>
      <c r="V57" s="7"/>
      <c r="W57" s="7"/>
      <c r="X57" s="7"/>
      <c r="Y57" s="4"/>
      <c r="Z57" s="7"/>
      <c r="AA57" s="7"/>
      <c r="AB57" s="7"/>
      <c r="AC57" s="7"/>
      <c r="AD57" s="7"/>
    </row>
    <row r="58" spans="5:30" x14ac:dyDescent="0.3">
      <c r="E58" s="4"/>
      <c r="G58" s="4"/>
      <c r="I58" s="4"/>
      <c r="K58" s="4"/>
      <c r="M58" s="4"/>
      <c r="O58" s="4"/>
      <c r="Q58" s="4"/>
      <c r="S58" s="4"/>
      <c r="U58" s="7"/>
      <c r="V58" s="7"/>
      <c r="W58" s="7"/>
      <c r="X58" s="7"/>
      <c r="Y58" s="4"/>
      <c r="Z58" s="7"/>
      <c r="AA58" s="7"/>
      <c r="AB58" s="7"/>
      <c r="AC58" s="7"/>
      <c r="AD58" s="7"/>
    </row>
    <row r="59" spans="5:30" x14ac:dyDescent="0.3">
      <c r="E59" s="4"/>
      <c r="G59" s="4"/>
      <c r="I59" s="4"/>
      <c r="K59" s="4"/>
      <c r="M59" s="4"/>
      <c r="O59" s="4"/>
      <c r="Q59" s="4"/>
      <c r="S59" s="4"/>
      <c r="U59" s="7"/>
      <c r="V59" s="7"/>
      <c r="W59" s="7"/>
      <c r="X59" s="7"/>
      <c r="Y59" s="4"/>
      <c r="Z59" s="7"/>
      <c r="AA59" s="7"/>
      <c r="AB59" s="7"/>
      <c r="AC59" s="7"/>
      <c r="AD59" s="7"/>
    </row>
    <row r="60" spans="5:30" x14ac:dyDescent="0.3">
      <c r="E60" s="4"/>
      <c r="G60" s="4"/>
      <c r="I60" s="4"/>
      <c r="K60" s="4"/>
      <c r="M60" s="4"/>
      <c r="O60" s="4"/>
      <c r="Q60" s="4"/>
      <c r="S60" s="4"/>
      <c r="U60" s="7"/>
      <c r="V60" s="7"/>
      <c r="W60" s="7"/>
      <c r="X60" s="7"/>
      <c r="Y60" s="4"/>
      <c r="Z60" s="7"/>
      <c r="AA60" s="7"/>
      <c r="AB60" s="7"/>
      <c r="AC60" s="7"/>
      <c r="AD60" s="7"/>
    </row>
    <row r="61" spans="5:30" x14ac:dyDescent="0.3">
      <c r="E61" s="4"/>
      <c r="G61" s="4"/>
      <c r="I61" s="4"/>
      <c r="K61" s="4"/>
      <c r="M61" s="4"/>
      <c r="O61" s="4"/>
      <c r="Q61" s="4"/>
      <c r="S61" s="4"/>
      <c r="U61" s="7"/>
      <c r="V61" s="7"/>
      <c r="W61" s="7"/>
      <c r="X61" s="7"/>
      <c r="Y61" s="4"/>
      <c r="Z61" s="7"/>
      <c r="AA61" s="7"/>
      <c r="AB61" s="7"/>
      <c r="AC61" s="7"/>
      <c r="AD61" s="7"/>
    </row>
    <row r="62" spans="5:30" x14ac:dyDescent="0.3">
      <c r="E62" s="4"/>
      <c r="G62" s="4"/>
      <c r="I62" s="4"/>
      <c r="K62" s="4"/>
      <c r="M62" s="4"/>
      <c r="O62" s="4"/>
      <c r="Q62" s="4"/>
      <c r="S62" s="4"/>
      <c r="U62" s="7"/>
      <c r="V62" s="7"/>
      <c r="W62" s="7"/>
      <c r="X62" s="7"/>
      <c r="Y62" s="4"/>
      <c r="Z62" s="7"/>
      <c r="AA62" s="7"/>
      <c r="AB62" s="7"/>
      <c r="AC62" s="7"/>
      <c r="AD62" s="7"/>
    </row>
    <row r="63" spans="5:30" x14ac:dyDescent="0.3">
      <c r="E63" s="4"/>
      <c r="G63" s="4"/>
      <c r="I63" s="4"/>
      <c r="K63" s="4"/>
      <c r="M63" s="4"/>
      <c r="O63" s="4"/>
      <c r="Q63" s="4"/>
      <c r="S63" s="4"/>
      <c r="U63" s="7"/>
      <c r="V63" s="7"/>
      <c r="W63" s="7"/>
      <c r="X63" s="7"/>
      <c r="Y63" s="4"/>
      <c r="Z63" s="7"/>
      <c r="AA63" s="7"/>
      <c r="AB63" s="7"/>
      <c r="AC63" s="7"/>
      <c r="AD63" s="7"/>
    </row>
    <row r="64" spans="5:30" x14ac:dyDescent="0.3">
      <c r="E64" s="4"/>
      <c r="G64" s="4"/>
      <c r="I64" s="4"/>
      <c r="K64" s="4"/>
      <c r="M64" s="4"/>
      <c r="O64" s="4"/>
      <c r="Q64" s="4"/>
      <c r="S64" s="4"/>
      <c r="U64" s="7"/>
      <c r="V64" s="7"/>
      <c r="W64" s="7"/>
      <c r="X64" s="7"/>
      <c r="Y64" s="4"/>
      <c r="Z64" s="7"/>
      <c r="AA64" s="7"/>
      <c r="AB64" s="7"/>
      <c r="AC64" s="7"/>
      <c r="AD64" s="7"/>
    </row>
    <row r="65" spans="5:30" x14ac:dyDescent="0.3">
      <c r="E65" s="4"/>
      <c r="G65" s="4"/>
      <c r="I65" s="4"/>
      <c r="K65" s="4"/>
      <c r="M65" s="4"/>
      <c r="O65" s="4"/>
      <c r="Q65" s="4"/>
      <c r="S65" s="4"/>
      <c r="U65" s="7"/>
      <c r="V65" s="7"/>
      <c r="W65" s="7"/>
      <c r="X65" s="7"/>
      <c r="Y65" s="4"/>
      <c r="Z65" s="7"/>
      <c r="AA65" s="7"/>
      <c r="AB65" s="7"/>
      <c r="AC65" s="7"/>
      <c r="AD65" s="7"/>
    </row>
    <row r="66" spans="5:30" x14ac:dyDescent="0.3">
      <c r="E66" s="4"/>
      <c r="G66" s="4"/>
      <c r="I66" s="4"/>
      <c r="K66" s="4"/>
      <c r="M66" s="4"/>
      <c r="O66" s="4"/>
      <c r="Q66" s="4"/>
      <c r="S66" s="4"/>
      <c r="U66" s="7"/>
      <c r="V66" s="7"/>
      <c r="W66" s="7"/>
      <c r="X66" s="7"/>
      <c r="Y66" s="4"/>
      <c r="Z66" s="7"/>
      <c r="AA66" s="7"/>
      <c r="AB66" s="7"/>
      <c r="AC66" s="7"/>
      <c r="AD66" s="7"/>
    </row>
    <row r="67" spans="5:30" x14ac:dyDescent="0.3">
      <c r="E67" s="4"/>
      <c r="G67" s="4"/>
      <c r="I67" s="4"/>
      <c r="K67" s="4"/>
      <c r="M67" s="4"/>
      <c r="O67" s="4"/>
      <c r="Q67" s="4"/>
      <c r="S67" s="4"/>
      <c r="U67" s="7"/>
      <c r="V67" s="7"/>
      <c r="W67" s="7"/>
      <c r="X67" s="7"/>
      <c r="Y67" s="4"/>
      <c r="Z67" s="7"/>
      <c r="AA67" s="7"/>
      <c r="AB67" s="7"/>
      <c r="AC67" s="7"/>
      <c r="AD67" s="7"/>
    </row>
  </sheetData>
  <sheetProtection algorithmName="SHA-512" hashValue="ampZhOLYq4uu7WJSyt/OWxAPIh6bqa0Gt0rrXYicReB6+edkHubVsqSrDH/KFDYdBbiUnWuifnGES48n8vjauA==" saltValue="fwqB4J9Cq4UksoTdmEQEtg==" spinCount="100000" sheet="1" objects="1" scenarios="1" selectLockedCells="1" selectUnlockedCells="1"/>
  <mergeCells count="281">
    <mergeCell ref="C38:F38"/>
    <mergeCell ref="I38:L38"/>
    <mergeCell ref="R38:U38"/>
    <mergeCell ref="P38:Q38"/>
    <mergeCell ref="AG21:AJ21"/>
    <mergeCell ref="AF22:AG22"/>
    <mergeCell ref="AI22:AJ22"/>
    <mergeCell ref="AF23:AG23"/>
    <mergeCell ref="AI23:AJ23"/>
    <mergeCell ref="AF24:AG24"/>
    <mergeCell ref="AI24:AJ24"/>
    <mergeCell ref="AF25:AG25"/>
    <mergeCell ref="AF26:AG26"/>
    <mergeCell ref="AF27:AG27"/>
    <mergeCell ref="AF28:AG28"/>
    <mergeCell ref="AF29:AG29"/>
    <mergeCell ref="AF30:AG30"/>
    <mergeCell ref="AF31:AG31"/>
    <mergeCell ref="AF32:AG32"/>
    <mergeCell ref="AF33:AG33"/>
    <mergeCell ref="AF34:AG34"/>
    <mergeCell ref="AF35:AH35"/>
    <mergeCell ref="AI35:AJ35"/>
    <mergeCell ref="AF36:AH36"/>
    <mergeCell ref="AI36:AJ36"/>
    <mergeCell ref="AF37:AH37"/>
    <mergeCell ref="AI37:AJ37"/>
    <mergeCell ref="Z37:AB37"/>
    <mergeCell ref="AC37:AD37"/>
    <mergeCell ref="Z30:AA30"/>
    <mergeCell ref="Z31:AA31"/>
    <mergeCell ref="Z32:AA32"/>
    <mergeCell ref="Z33:AA33"/>
    <mergeCell ref="Z34:AA34"/>
    <mergeCell ref="Z35:AB35"/>
    <mergeCell ref="AC35:AD35"/>
    <mergeCell ref="Z36:AB36"/>
    <mergeCell ref="AC36:AD36"/>
    <mergeCell ref="Z23:AA23"/>
    <mergeCell ref="AC23:AD23"/>
    <mergeCell ref="Z24:AA24"/>
    <mergeCell ref="AC24:AD24"/>
    <mergeCell ref="Z25:AA25"/>
    <mergeCell ref="Z26:AA26"/>
    <mergeCell ref="Z27:AA27"/>
    <mergeCell ref="Z28:AA28"/>
    <mergeCell ref="Z29:AA29"/>
    <mergeCell ref="N37:P37"/>
    <mergeCell ref="Q37:R37"/>
    <mergeCell ref="U21:X21"/>
    <mergeCell ref="T22:U22"/>
    <mergeCell ref="W22:X22"/>
    <mergeCell ref="T23:U23"/>
    <mergeCell ref="W23:X23"/>
    <mergeCell ref="T24:U24"/>
    <mergeCell ref="W24:X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5:V35"/>
    <mergeCell ref="W35:X35"/>
    <mergeCell ref="T36:V36"/>
    <mergeCell ref="W36:X36"/>
    <mergeCell ref="T37:V37"/>
    <mergeCell ref="W37:X37"/>
    <mergeCell ref="K36:L36"/>
    <mergeCell ref="H37:J37"/>
    <mergeCell ref="K37:L37"/>
    <mergeCell ref="O21:R21"/>
    <mergeCell ref="N22:O22"/>
    <mergeCell ref="Q22:R22"/>
    <mergeCell ref="N23:O23"/>
    <mergeCell ref="Q23:R23"/>
    <mergeCell ref="N24:O24"/>
    <mergeCell ref="Q24:R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P35"/>
    <mergeCell ref="Q35:R35"/>
    <mergeCell ref="N36:P36"/>
    <mergeCell ref="Q36:R36"/>
    <mergeCell ref="B36:D36"/>
    <mergeCell ref="E36:F36"/>
    <mergeCell ref="B37:D37"/>
    <mergeCell ref="E37:F37"/>
    <mergeCell ref="I21:L21"/>
    <mergeCell ref="H22:I22"/>
    <mergeCell ref="K22:L22"/>
    <mergeCell ref="H23:I23"/>
    <mergeCell ref="K23:L23"/>
    <mergeCell ref="H24:I24"/>
    <mergeCell ref="K24:L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J35"/>
    <mergeCell ref="K35:L35"/>
    <mergeCell ref="H36:J36"/>
    <mergeCell ref="B28:C28"/>
    <mergeCell ref="B29:C29"/>
    <mergeCell ref="B30:C30"/>
    <mergeCell ref="B31:C31"/>
    <mergeCell ref="B32:C32"/>
    <mergeCell ref="B33:C33"/>
    <mergeCell ref="B34:C34"/>
    <mergeCell ref="B35:D35"/>
    <mergeCell ref="E35:F35"/>
    <mergeCell ref="AI17:AJ17"/>
    <mergeCell ref="AF18:AH18"/>
    <mergeCell ref="AI18:AJ18"/>
    <mergeCell ref="AF19:AH19"/>
    <mergeCell ref="AI19:AJ19"/>
    <mergeCell ref="B2:AJ2"/>
    <mergeCell ref="C21:F21"/>
    <mergeCell ref="B22:C22"/>
    <mergeCell ref="E22:F22"/>
    <mergeCell ref="AA21:AD21"/>
    <mergeCell ref="Z22:AA22"/>
    <mergeCell ref="AC22:AD22"/>
    <mergeCell ref="AF9:AG9"/>
    <mergeCell ref="AF10:AG10"/>
    <mergeCell ref="AF11:AG11"/>
    <mergeCell ref="AF12:AG12"/>
    <mergeCell ref="AF13:AG13"/>
    <mergeCell ref="AF14:AG14"/>
    <mergeCell ref="AF15:AG15"/>
    <mergeCell ref="AF16:AG16"/>
    <mergeCell ref="AF17:AH17"/>
    <mergeCell ref="AG3:AJ3"/>
    <mergeCell ref="AF4:AG4"/>
    <mergeCell ref="AI4:AJ4"/>
    <mergeCell ref="AF5:AG5"/>
    <mergeCell ref="AI5:AJ5"/>
    <mergeCell ref="AF6:AG6"/>
    <mergeCell ref="AI6:AJ6"/>
    <mergeCell ref="AF7:AG7"/>
    <mergeCell ref="AF8:AG8"/>
    <mergeCell ref="W19:X19"/>
    <mergeCell ref="AA3:AD3"/>
    <mergeCell ref="Z4:AA4"/>
    <mergeCell ref="AC4:AD4"/>
    <mergeCell ref="Z5:AA5"/>
    <mergeCell ref="AC5:AD5"/>
    <mergeCell ref="Z6:AA6"/>
    <mergeCell ref="AC6:AD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B17"/>
    <mergeCell ref="AC17:AD17"/>
    <mergeCell ref="Z18:AB18"/>
    <mergeCell ref="AC18:AD18"/>
    <mergeCell ref="Z19:AB19"/>
    <mergeCell ref="AC19:AD19"/>
    <mergeCell ref="Q18:R18"/>
    <mergeCell ref="N19:P19"/>
    <mergeCell ref="Q19:R19"/>
    <mergeCell ref="T18:V18"/>
    <mergeCell ref="W18:X18"/>
    <mergeCell ref="T19:V19"/>
    <mergeCell ref="W17:X17"/>
    <mergeCell ref="U3:X3"/>
    <mergeCell ref="T4:U4"/>
    <mergeCell ref="W4:X4"/>
    <mergeCell ref="T5:U5"/>
    <mergeCell ref="W5:X5"/>
    <mergeCell ref="T6:U6"/>
    <mergeCell ref="W6:X6"/>
    <mergeCell ref="T7:U7"/>
    <mergeCell ref="T8:U8"/>
    <mergeCell ref="N14:O14"/>
    <mergeCell ref="N15:O15"/>
    <mergeCell ref="N16:O16"/>
    <mergeCell ref="N17:P17"/>
    <mergeCell ref="N18:P18"/>
    <mergeCell ref="T9:U9"/>
    <mergeCell ref="T10:U10"/>
    <mergeCell ref="T11:U11"/>
    <mergeCell ref="T12:U12"/>
    <mergeCell ref="T13:U13"/>
    <mergeCell ref="T14:U14"/>
    <mergeCell ref="T15:U15"/>
    <mergeCell ref="T17:V17"/>
    <mergeCell ref="H9:I9"/>
    <mergeCell ref="H10:I10"/>
    <mergeCell ref="H11:I11"/>
    <mergeCell ref="H12:I12"/>
    <mergeCell ref="H13:I13"/>
    <mergeCell ref="H14:I14"/>
    <mergeCell ref="H15:I15"/>
    <mergeCell ref="H16:I16"/>
    <mergeCell ref="H17:J17"/>
    <mergeCell ref="K19:L19"/>
    <mergeCell ref="O3:R3"/>
    <mergeCell ref="N4:O4"/>
    <mergeCell ref="Q4:R4"/>
    <mergeCell ref="N5:O5"/>
    <mergeCell ref="Q5:R5"/>
    <mergeCell ref="N6:O6"/>
    <mergeCell ref="Q6:R6"/>
    <mergeCell ref="N7:O7"/>
    <mergeCell ref="K17:L17"/>
    <mergeCell ref="Q17:R17"/>
    <mergeCell ref="I3:L3"/>
    <mergeCell ref="H4:I4"/>
    <mergeCell ref="K4:L4"/>
    <mergeCell ref="H5:I5"/>
    <mergeCell ref="K5:L5"/>
    <mergeCell ref="H6:I6"/>
    <mergeCell ref="K6:L6"/>
    <mergeCell ref="H7:I7"/>
    <mergeCell ref="H8:I8"/>
    <mergeCell ref="N10:O10"/>
    <mergeCell ref="N11:O11"/>
    <mergeCell ref="N12:O12"/>
    <mergeCell ref="N13:O13"/>
    <mergeCell ref="C3:F3"/>
    <mergeCell ref="E18:F18"/>
    <mergeCell ref="B17:D17"/>
    <mergeCell ref="E17:F17"/>
    <mergeCell ref="B4:C4"/>
    <mergeCell ref="B5:C5"/>
    <mergeCell ref="B6:C6"/>
    <mergeCell ref="E4:F4"/>
    <mergeCell ref="E5:F5"/>
    <mergeCell ref="E6:F6"/>
    <mergeCell ref="B7:C7"/>
    <mergeCell ref="B8:C8"/>
    <mergeCell ref="B9:C9"/>
    <mergeCell ref="T34:U34"/>
    <mergeCell ref="N8:O8"/>
    <mergeCell ref="N9:O9"/>
    <mergeCell ref="T16:U16"/>
    <mergeCell ref="E19:F19"/>
    <mergeCell ref="B18:D18"/>
    <mergeCell ref="B19:D19"/>
    <mergeCell ref="B26:C26"/>
    <mergeCell ref="B27:C27"/>
    <mergeCell ref="B23:C23"/>
    <mergeCell ref="E23:F23"/>
    <mergeCell ref="B24:C24"/>
    <mergeCell ref="E24:F24"/>
    <mergeCell ref="B25:C25"/>
    <mergeCell ref="B10:C10"/>
    <mergeCell ref="B11:C11"/>
    <mergeCell ref="B12:C12"/>
    <mergeCell ref="B13:C13"/>
    <mergeCell ref="B14:C14"/>
    <mergeCell ref="B15:C15"/>
    <mergeCell ref="B16:C16"/>
    <mergeCell ref="H18:J18"/>
    <mergeCell ref="K18:L18"/>
    <mergeCell ref="H19:J19"/>
  </mergeCells>
  <conditionalFormatting sqref="F7:F11">
    <cfRule type="dataBar" priority="4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{9AC95ACE-9F4B-4DF0-B7FC-8DDD16A9E2F0}</x14:id>
        </ext>
      </extLst>
    </cfRule>
  </conditionalFormatting>
  <conditionalFormatting sqref="F12:F16">
    <cfRule type="dataBar" priority="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{E17B7926-B572-4A29-94FA-0BCD339C96D9}</x14:id>
        </ext>
      </extLst>
    </cfRule>
  </conditionalFormatting>
  <conditionalFormatting sqref="L7:L11">
    <cfRule type="dataBar" priority="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{F6D69EDE-AB7F-4053-87EA-4BA9FA8D9F01}</x14:id>
        </ext>
      </extLst>
    </cfRule>
  </conditionalFormatting>
  <conditionalFormatting sqref="L12:L16">
    <cfRule type="dataBar" priority="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{FE80F5AE-83A0-4FA6-B717-D30989BC5FDE}</x14:id>
        </ext>
      </extLst>
    </cfRule>
  </conditionalFormatting>
  <conditionalFormatting sqref="R7:R11">
    <cfRule type="dataBar" priority="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{20F5D353-6425-4DB4-8D1E-C62891964012}</x14:id>
        </ext>
      </extLst>
    </cfRule>
  </conditionalFormatting>
  <conditionalFormatting sqref="R12:R16">
    <cfRule type="dataBar" priority="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{3924E811-48E3-4880-ADBB-96B7B1674749}</x14:id>
        </ext>
      </extLst>
    </cfRule>
  </conditionalFormatting>
  <conditionalFormatting sqref="X7:X11">
    <cfRule type="dataBar" priority="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{5F324315-F03D-4E0C-8A4F-26437885C88D}</x14:id>
        </ext>
      </extLst>
    </cfRule>
  </conditionalFormatting>
  <conditionalFormatting sqref="X12:X16">
    <cfRule type="dataBar" priority="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{C4BD0F7B-EFEE-4663-953D-3AAFA326DE96}</x14:id>
        </ext>
      </extLst>
    </cfRule>
  </conditionalFormatting>
  <conditionalFormatting sqref="AD7:AD11">
    <cfRule type="dataBar" priority="4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{CA928756-79BB-49AB-B12C-CC61465E6A38}</x14:id>
        </ext>
      </extLst>
    </cfRule>
  </conditionalFormatting>
  <conditionalFormatting sqref="AD12:AD16">
    <cfRule type="dataBar" priority="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{7216E428-A513-4484-BAD6-DCF9763DC81A}</x14:id>
        </ext>
      </extLst>
    </cfRule>
  </conditionalFormatting>
  <conditionalFormatting sqref="AJ7:AJ11">
    <cfRule type="dataBar" priority="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{DC70810A-5A59-4719-B772-B5C1A8EE0331}</x14:id>
        </ext>
      </extLst>
    </cfRule>
  </conditionalFormatting>
  <conditionalFormatting sqref="AJ12:AJ16">
    <cfRule type="dataBar" priority="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{1DE3CDD5-1FD1-4C5D-AE80-AE6056BAE415}</x14:id>
        </ext>
      </extLst>
    </cfRule>
  </conditionalFormatting>
  <conditionalFormatting sqref="F25:F29">
    <cfRule type="dataBar" priority="3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{37865ED6-EE1F-4805-BB8E-269356CAEBC6}</x14:id>
        </ext>
      </extLst>
    </cfRule>
  </conditionalFormatting>
  <conditionalFormatting sqref="F30:F34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{80067E07-E3A7-4D84-80B0-C42F76829536}</x14:id>
        </ext>
      </extLst>
    </cfRule>
  </conditionalFormatting>
  <conditionalFormatting sqref="L25:L29">
    <cfRule type="dataBar" priority="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{3121392C-F564-4C28-8810-5DD14E59C303}</x14:id>
        </ext>
      </extLst>
    </cfRule>
  </conditionalFormatting>
  <conditionalFormatting sqref="L30:L34">
    <cfRule type="dataBar" priority="3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{1B1F732D-8C4D-4E0E-B105-016D15161839}</x14:id>
        </ext>
      </extLst>
    </cfRule>
  </conditionalFormatting>
  <conditionalFormatting sqref="R25:R29">
    <cfRule type="dataBar" priority="3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{8CD3A454-BDF2-4599-81DE-94F05D9CB35A}</x14:id>
        </ext>
      </extLst>
    </cfRule>
  </conditionalFormatting>
  <conditionalFormatting sqref="R30:R34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{553CDCCB-7931-4BE7-B75A-2FA69BBA163F}</x14:id>
        </ext>
      </extLst>
    </cfRule>
  </conditionalFormatting>
  <conditionalFormatting sqref="X25:X29">
    <cfRule type="dataBar" priority="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{A8CAE9BB-70E5-4338-979F-0D9D8CBFE32D}</x14:id>
        </ext>
      </extLst>
    </cfRule>
  </conditionalFormatting>
  <conditionalFormatting sqref="X30:X34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{CB2B09C8-6A6F-4F6F-B65C-67DDB74A8371}</x14:id>
        </ext>
      </extLst>
    </cfRule>
  </conditionalFormatting>
  <conditionalFormatting sqref="AD25:AD29">
    <cfRule type="dataBar" priority="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{45CF19FA-2FDD-4668-AB75-3714016BE8D7}</x14:id>
        </ext>
      </extLst>
    </cfRule>
  </conditionalFormatting>
  <conditionalFormatting sqref="AD30:AD34">
    <cfRule type="dataBar" priority="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{62CCA78A-6D11-4C7F-ABC4-444390BD301D}</x14:id>
        </ext>
      </extLst>
    </cfRule>
  </conditionalFormatting>
  <conditionalFormatting sqref="AJ25:AJ29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{AF7BA51F-EA79-4154-A2D6-F1224B045620}</x14:id>
        </ext>
      </extLst>
    </cfRule>
  </conditionalFormatting>
  <conditionalFormatting sqref="AJ30:AJ34">
    <cfRule type="dataBar" priority="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{48AFE21C-06FC-4BC1-BCCF-3F8976A1B13B}</x14:id>
        </ext>
      </extLst>
    </cfRule>
  </conditionalFormatting>
  <conditionalFormatting sqref="J24">
    <cfRule type="expression" dxfId="23" priority="9">
      <formula>$H$46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C95ACE-9F4B-4DF0-B7FC-8DDD16A9E2F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F7:F11</xm:sqref>
        </x14:conditionalFormatting>
        <x14:conditionalFormatting xmlns:xm="http://schemas.microsoft.com/office/excel/2006/main">
          <x14:cfRule type="dataBar" id="{E17B7926-B572-4A29-94FA-0BCD339C96D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F12:F16</xm:sqref>
        </x14:conditionalFormatting>
        <x14:conditionalFormatting xmlns:xm="http://schemas.microsoft.com/office/excel/2006/main">
          <x14:cfRule type="dataBar" id="{F6D69EDE-AB7F-4053-87EA-4BA9FA8D9F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L7:L11</xm:sqref>
        </x14:conditionalFormatting>
        <x14:conditionalFormatting xmlns:xm="http://schemas.microsoft.com/office/excel/2006/main">
          <x14:cfRule type="dataBar" id="{FE80F5AE-83A0-4FA6-B717-D30989BC5F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L12:L16</xm:sqref>
        </x14:conditionalFormatting>
        <x14:conditionalFormatting xmlns:xm="http://schemas.microsoft.com/office/excel/2006/main">
          <x14:cfRule type="dataBar" id="{20F5D353-6425-4DB4-8D1E-C628919640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R7:R11</xm:sqref>
        </x14:conditionalFormatting>
        <x14:conditionalFormatting xmlns:xm="http://schemas.microsoft.com/office/excel/2006/main">
          <x14:cfRule type="dataBar" id="{3924E811-48E3-4880-ADBB-96B7B16747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R12:R16</xm:sqref>
        </x14:conditionalFormatting>
        <x14:conditionalFormatting xmlns:xm="http://schemas.microsoft.com/office/excel/2006/main">
          <x14:cfRule type="dataBar" id="{5F324315-F03D-4E0C-8A4F-26437885C8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X7:X11</xm:sqref>
        </x14:conditionalFormatting>
        <x14:conditionalFormatting xmlns:xm="http://schemas.microsoft.com/office/excel/2006/main">
          <x14:cfRule type="dataBar" id="{C4BD0F7B-EFEE-4663-953D-3AAFA326DE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X12:X16</xm:sqref>
        </x14:conditionalFormatting>
        <x14:conditionalFormatting xmlns:xm="http://schemas.microsoft.com/office/excel/2006/main">
          <x14:cfRule type="dataBar" id="{CA928756-79BB-49AB-B12C-CC61465E6A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AD7:AD11</xm:sqref>
        </x14:conditionalFormatting>
        <x14:conditionalFormatting xmlns:xm="http://schemas.microsoft.com/office/excel/2006/main">
          <x14:cfRule type="dataBar" id="{7216E428-A513-4484-BAD6-DCF9763DC8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AD12:AD16</xm:sqref>
        </x14:conditionalFormatting>
        <x14:conditionalFormatting xmlns:xm="http://schemas.microsoft.com/office/excel/2006/main">
          <x14:cfRule type="dataBar" id="{DC70810A-5A59-4719-B772-B5C1A8EE033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AJ7:AJ11</xm:sqref>
        </x14:conditionalFormatting>
        <x14:conditionalFormatting xmlns:xm="http://schemas.microsoft.com/office/excel/2006/main">
          <x14:cfRule type="dataBar" id="{1DE3CDD5-1FD1-4C5D-AE80-AE6056BAE4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AJ12:AJ16</xm:sqref>
        </x14:conditionalFormatting>
        <x14:conditionalFormatting xmlns:xm="http://schemas.microsoft.com/office/excel/2006/main">
          <x14:cfRule type="dataBar" id="{37865ED6-EE1F-4805-BB8E-269356CAEB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F25:F29</xm:sqref>
        </x14:conditionalFormatting>
        <x14:conditionalFormatting xmlns:xm="http://schemas.microsoft.com/office/excel/2006/main">
          <x14:cfRule type="dataBar" id="{80067E07-E3A7-4D84-80B0-C42F7682953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F30:F34</xm:sqref>
        </x14:conditionalFormatting>
        <x14:conditionalFormatting xmlns:xm="http://schemas.microsoft.com/office/excel/2006/main">
          <x14:cfRule type="dataBar" id="{3121392C-F564-4C28-8810-5DD14E59C3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L25:L29</xm:sqref>
        </x14:conditionalFormatting>
        <x14:conditionalFormatting xmlns:xm="http://schemas.microsoft.com/office/excel/2006/main">
          <x14:cfRule type="dataBar" id="{1B1F732D-8C4D-4E0E-B105-016D1516183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L30:L34</xm:sqref>
        </x14:conditionalFormatting>
        <x14:conditionalFormatting xmlns:xm="http://schemas.microsoft.com/office/excel/2006/main">
          <x14:cfRule type="dataBar" id="{8CD3A454-BDF2-4599-81DE-94F05D9CB3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R25:R29</xm:sqref>
        </x14:conditionalFormatting>
        <x14:conditionalFormatting xmlns:xm="http://schemas.microsoft.com/office/excel/2006/main">
          <x14:cfRule type="dataBar" id="{553CDCCB-7931-4BE7-B75A-2FA69BBA163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R30:R34</xm:sqref>
        </x14:conditionalFormatting>
        <x14:conditionalFormatting xmlns:xm="http://schemas.microsoft.com/office/excel/2006/main">
          <x14:cfRule type="dataBar" id="{A8CAE9BB-70E5-4338-979F-0D9D8CBFE3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X25:X29</xm:sqref>
        </x14:conditionalFormatting>
        <x14:conditionalFormatting xmlns:xm="http://schemas.microsoft.com/office/excel/2006/main">
          <x14:cfRule type="dataBar" id="{CB2B09C8-6A6F-4F6F-B65C-67DDB74A837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X30:X34</xm:sqref>
        </x14:conditionalFormatting>
        <x14:conditionalFormatting xmlns:xm="http://schemas.microsoft.com/office/excel/2006/main">
          <x14:cfRule type="dataBar" id="{45CF19FA-2FDD-4668-AB75-3714016BE8D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AD25:AD29</xm:sqref>
        </x14:conditionalFormatting>
        <x14:conditionalFormatting xmlns:xm="http://schemas.microsoft.com/office/excel/2006/main">
          <x14:cfRule type="dataBar" id="{62CCA78A-6D11-4C7F-ABC4-444390BD301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AD30:AD34</xm:sqref>
        </x14:conditionalFormatting>
        <x14:conditionalFormatting xmlns:xm="http://schemas.microsoft.com/office/excel/2006/main">
          <x14:cfRule type="dataBar" id="{AF7BA51F-EA79-4154-A2D6-F1224B0456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AJ25:AJ29</xm:sqref>
        </x14:conditionalFormatting>
        <x14:conditionalFormatting xmlns:xm="http://schemas.microsoft.com/office/excel/2006/main">
          <x14:cfRule type="dataBar" id="{48AFE21C-06FC-4BC1-BCCF-3F8976A1B13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92D050"/>
              <x14:negativeBorderColor rgb="FF00B050"/>
              <x14:axisColor rgb="FF000000"/>
            </x14:dataBar>
          </x14:cfRule>
          <xm:sqref>AJ30:AJ34</xm:sqref>
        </x14:conditionalFormatting>
        <x14:conditionalFormatting xmlns:xm="http://schemas.microsoft.com/office/excel/2006/main">
          <x14:cfRule type="expression" priority="24" id="{F7FDB80E-0DF3-419C-955C-B894CBBD4B52}">
            <xm:f>Symbols!$C$27=1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23" id="{9C21DA04-E864-43E8-8994-B71DFD91B3AC}">
            <xm:f>Symbols!$C$28=1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2" id="{7CCDADA4-C9CE-4CE3-B0D5-C92867CAA838}">
            <xm:f>Symbols!$I$27=1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J5</xm:sqref>
        </x14:conditionalFormatting>
        <x14:conditionalFormatting xmlns:xm="http://schemas.microsoft.com/office/excel/2006/main">
          <x14:cfRule type="expression" priority="21" id="{70926807-3FE5-4686-9E5D-6C3A917E2C7E}">
            <xm:f>Symbols!$I$28=1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J6</xm:sqref>
        </x14:conditionalFormatting>
        <x14:conditionalFormatting xmlns:xm="http://schemas.microsoft.com/office/excel/2006/main">
          <x14:cfRule type="expression" priority="20" id="{2557FA21-FCA8-4B6A-B30F-654116FF9A3C}">
            <xm:f>Symbols!$O$27=1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P5</xm:sqref>
        </x14:conditionalFormatting>
        <x14:conditionalFormatting xmlns:xm="http://schemas.microsoft.com/office/excel/2006/main">
          <x14:cfRule type="expression" priority="19" id="{8490918A-F2E9-4D79-B578-1E874E5C2F0C}">
            <xm:f>Symbols!$O$28=1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P6</xm:sqref>
        </x14:conditionalFormatting>
        <x14:conditionalFormatting xmlns:xm="http://schemas.microsoft.com/office/excel/2006/main">
          <x14:cfRule type="expression" priority="18" id="{72D8430A-CC1E-40AE-A578-0D66D5AD4108}">
            <xm:f>Symbols!$U$27=1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V5</xm:sqref>
        </x14:conditionalFormatting>
        <x14:conditionalFormatting xmlns:xm="http://schemas.microsoft.com/office/excel/2006/main">
          <x14:cfRule type="expression" priority="17" id="{696F02A3-23D5-45C7-B4A0-E7F77A040F30}">
            <xm:f>Symbols!$U$28=1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V6</xm:sqref>
        </x14:conditionalFormatting>
        <x14:conditionalFormatting xmlns:xm="http://schemas.microsoft.com/office/excel/2006/main">
          <x14:cfRule type="expression" priority="16" id="{922FCE68-8F02-4BB1-8A5A-87BF6F13EF05}">
            <xm:f>Symbols!$AA$27=1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AB5</xm:sqref>
        </x14:conditionalFormatting>
        <x14:conditionalFormatting xmlns:xm="http://schemas.microsoft.com/office/excel/2006/main">
          <x14:cfRule type="expression" priority="15" id="{97063463-DA9F-470D-B35D-BCA0FF6BE61B}">
            <xm:f>Symbols!$AA$28=1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AB6</xm:sqref>
        </x14:conditionalFormatting>
        <x14:conditionalFormatting xmlns:xm="http://schemas.microsoft.com/office/excel/2006/main">
          <x14:cfRule type="expression" priority="14" id="{74E54F9D-2268-4690-AD82-FF4202843F4C}">
            <xm:f>Symbols!$AG$27=1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AH5</xm:sqref>
        </x14:conditionalFormatting>
        <x14:conditionalFormatting xmlns:xm="http://schemas.microsoft.com/office/excel/2006/main">
          <x14:cfRule type="expression" priority="13" id="{4E89E8E5-E0D5-44BE-829C-C0A21BF65129}">
            <xm:f>Symbols!$AG$28=1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AH6</xm:sqref>
        </x14:conditionalFormatting>
        <x14:conditionalFormatting xmlns:xm="http://schemas.microsoft.com/office/excel/2006/main">
          <x14:cfRule type="expression" priority="12" id="{26801C27-A31E-4204-9E1F-AF1B57E8EC58}">
            <xm:f>Symbols!$C$45=1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D23</xm:sqref>
        </x14:conditionalFormatting>
        <x14:conditionalFormatting xmlns:xm="http://schemas.microsoft.com/office/excel/2006/main">
          <x14:cfRule type="expression" priority="11" id="{DC153F98-8ABE-4FB8-B082-1DA9E9331154}">
            <xm:f>Symbols!$C$46=1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D24</xm:sqref>
        </x14:conditionalFormatting>
        <x14:conditionalFormatting xmlns:xm="http://schemas.microsoft.com/office/excel/2006/main">
          <x14:cfRule type="expression" priority="10" id="{32A858D5-BA82-4ABF-88E5-EF230C9F46F3}">
            <xm:f>Symbols!$I$45=1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8" id="{FC89B945-DE52-4D27-B09C-150360532892}">
            <xm:f>Symbols!$O$45=1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P23</xm:sqref>
        </x14:conditionalFormatting>
        <x14:conditionalFormatting xmlns:xm="http://schemas.microsoft.com/office/excel/2006/main">
          <x14:cfRule type="expression" priority="7" id="{7B592B22-E815-4C78-8CD0-87A22C9CF40A}">
            <xm:f>Symbols!$O$46=1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P24</xm:sqref>
        </x14:conditionalFormatting>
        <x14:conditionalFormatting xmlns:xm="http://schemas.microsoft.com/office/excel/2006/main">
          <x14:cfRule type="expression" priority="6" id="{9B84E9BC-A16E-4C2C-B079-14E31991A11A}">
            <xm:f>Symbols!$U$45=1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V23</xm:sqref>
        </x14:conditionalFormatting>
        <x14:conditionalFormatting xmlns:xm="http://schemas.microsoft.com/office/excel/2006/main">
          <x14:cfRule type="expression" priority="5" id="{B28AF126-5C57-4DB7-9050-A35ED6685124}">
            <xm:f>Symbols!$U$45=1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V24</xm:sqref>
        </x14:conditionalFormatting>
        <x14:conditionalFormatting xmlns:xm="http://schemas.microsoft.com/office/excel/2006/main">
          <x14:cfRule type="expression" priority="4" id="{1E02B022-A2C0-43C6-A5CC-98E91EA9A65E}">
            <xm:f>Symbols!$AA$45=1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AB23</xm:sqref>
        </x14:conditionalFormatting>
        <x14:conditionalFormatting xmlns:xm="http://schemas.microsoft.com/office/excel/2006/main">
          <x14:cfRule type="expression" priority="3" id="{9307F7A8-7947-4444-BDF6-46C7DD09D1A1}">
            <xm:f>Symbols!$AA$46=1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AB24</xm:sqref>
        </x14:conditionalFormatting>
        <x14:conditionalFormatting xmlns:xm="http://schemas.microsoft.com/office/excel/2006/main">
          <x14:cfRule type="expression" priority="2" id="{4ACE6A92-C7AA-47C3-B194-D37F3DC7ADB3}">
            <xm:f>Symbols!$AG$45=1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AH23</xm:sqref>
        </x14:conditionalFormatting>
        <x14:conditionalFormatting xmlns:xm="http://schemas.microsoft.com/office/excel/2006/main">
          <x14:cfRule type="expression" priority="1" id="{599CFC6C-B800-4646-9AE1-480E0FB2C88B}">
            <xm:f>Symbols!$AG$46=1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AH24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66"/>
  <sheetViews>
    <sheetView showRowColHeaders="0" workbookViewId="0">
      <selection activeCell="D3" sqref="D3"/>
    </sheetView>
  </sheetViews>
  <sheetFormatPr defaultRowHeight="16.5" x14ac:dyDescent="0.3"/>
  <cols>
    <col min="1" max="1" width="9.140625" style="5"/>
    <col min="2" max="2" width="2" style="5" customWidth="1"/>
    <col min="3" max="3" width="11.42578125" style="5" customWidth="1"/>
    <col min="4" max="14" width="9.140625" style="5"/>
    <col min="15" max="15" width="1.5703125" style="5" customWidth="1"/>
    <col min="16" max="16384" width="9.140625" style="5"/>
  </cols>
  <sheetData>
    <row r="2" spans="2:38" ht="8.1" customHeight="1" x14ac:dyDescent="0.3">
      <c r="B2" s="74"/>
      <c r="C2" s="72"/>
      <c r="D2" s="72"/>
      <c r="E2" s="73"/>
      <c r="F2" s="73"/>
      <c r="G2" s="73"/>
      <c r="H2" s="73"/>
      <c r="I2" s="73"/>
      <c r="J2" s="73"/>
      <c r="K2" s="73"/>
      <c r="L2" s="73"/>
      <c r="M2" s="73"/>
      <c r="N2" s="73"/>
      <c r="O2" s="74"/>
    </row>
    <row r="3" spans="2:38" x14ac:dyDescent="0.3">
      <c r="B3" s="76"/>
      <c r="C3" s="83" t="s">
        <v>25</v>
      </c>
      <c r="D3" s="75" t="s">
        <v>24</v>
      </c>
      <c r="E3" s="87"/>
      <c r="F3" s="43" t="s">
        <v>11</v>
      </c>
      <c r="G3" s="87"/>
      <c r="H3" s="43" t="s">
        <v>16</v>
      </c>
      <c r="I3" s="87"/>
      <c r="J3" s="43" t="s">
        <v>14</v>
      </c>
      <c r="K3" s="87"/>
      <c r="L3" s="43" t="s">
        <v>15</v>
      </c>
      <c r="M3" s="87"/>
      <c r="N3" s="43" t="s">
        <v>17</v>
      </c>
      <c r="O3" s="76"/>
    </row>
    <row r="4" spans="2:38" s="17" customFormat="1" x14ac:dyDescent="0.3">
      <c r="B4" s="78"/>
      <c r="C4" s="84" t="s">
        <v>26</v>
      </c>
      <c r="D4" s="77">
        <v>2</v>
      </c>
      <c r="E4" s="88"/>
      <c r="F4" s="44">
        <v>2</v>
      </c>
      <c r="G4" s="88"/>
      <c r="H4" s="44">
        <v>0</v>
      </c>
      <c r="I4" s="88"/>
      <c r="J4" s="44">
        <v>2</v>
      </c>
      <c r="K4" s="88"/>
      <c r="L4" s="44">
        <v>2</v>
      </c>
      <c r="M4" s="88"/>
      <c r="N4" s="44">
        <v>2</v>
      </c>
      <c r="O4" s="78"/>
    </row>
    <row r="5" spans="2:38" s="17" customFormat="1" x14ac:dyDescent="0.3">
      <c r="B5" s="78"/>
      <c r="C5" s="85"/>
      <c r="D5" s="79"/>
      <c r="E5" s="88"/>
      <c r="F5" s="42"/>
      <c r="G5" s="88"/>
      <c r="H5" s="42"/>
      <c r="I5" s="88"/>
      <c r="J5" s="42"/>
      <c r="K5" s="88"/>
      <c r="L5" s="42"/>
      <c r="M5" s="88"/>
      <c r="N5" s="42"/>
      <c r="O5" s="78"/>
    </row>
    <row r="6" spans="2:38" s="17" customFormat="1" x14ac:dyDescent="0.3">
      <c r="B6" s="78"/>
      <c r="C6" s="83" t="s">
        <v>25</v>
      </c>
      <c r="D6" s="77" t="s">
        <v>3</v>
      </c>
      <c r="E6" s="88"/>
      <c r="F6" s="44" t="s">
        <v>18</v>
      </c>
      <c r="G6" s="88"/>
      <c r="H6" s="44" t="s">
        <v>12</v>
      </c>
      <c r="I6" s="88"/>
      <c r="J6" s="44" t="s">
        <v>13</v>
      </c>
      <c r="K6" s="88"/>
      <c r="L6" s="44" t="s">
        <v>19</v>
      </c>
      <c r="M6" s="88"/>
      <c r="N6" s="44" t="s">
        <v>1</v>
      </c>
      <c r="O6" s="78"/>
    </row>
    <row r="7" spans="2:38" s="17" customFormat="1" x14ac:dyDescent="0.3">
      <c r="B7" s="78"/>
      <c r="C7" s="84" t="s">
        <v>26</v>
      </c>
      <c r="D7" s="77">
        <v>2</v>
      </c>
      <c r="E7" s="89"/>
      <c r="F7" s="44">
        <v>2</v>
      </c>
      <c r="G7" s="89"/>
      <c r="H7" s="44">
        <v>4</v>
      </c>
      <c r="I7" s="89"/>
      <c r="J7" s="44">
        <v>4</v>
      </c>
      <c r="K7" s="89"/>
      <c r="L7" s="44">
        <v>4</v>
      </c>
      <c r="M7" s="89"/>
      <c r="N7" s="44" t="s">
        <v>2</v>
      </c>
      <c r="O7" s="78"/>
    </row>
    <row r="8" spans="2:38" s="17" customFormat="1" ht="8.1" customHeight="1" x14ac:dyDescent="0.3">
      <c r="B8" s="82"/>
      <c r="C8" s="80"/>
      <c r="D8" s="80"/>
      <c r="E8" s="81"/>
      <c r="F8" s="81"/>
      <c r="G8" s="81"/>
      <c r="H8" s="81"/>
      <c r="I8" s="81"/>
      <c r="J8" s="81"/>
      <c r="K8" s="81"/>
      <c r="L8" s="81"/>
      <c r="M8" s="81"/>
      <c r="N8" s="81"/>
      <c r="O8" s="82"/>
    </row>
    <row r="9" spans="2:38" s="17" customFormat="1" x14ac:dyDescent="0.3"/>
    <row r="10" spans="2:38" s="17" customFormat="1" x14ac:dyDescent="0.3">
      <c r="D10" s="86" t="s">
        <v>27</v>
      </c>
      <c r="E10" s="86"/>
      <c r="F10" s="86"/>
      <c r="G10" s="86"/>
      <c r="H10" s="86"/>
      <c r="I10" s="86"/>
      <c r="J10" s="86"/>
      <c r="K10" s="86"/>
      <c r="L10" s="86"/>
    </row>
    <row r="11" spans="2:38" x14ac:dyDescent="0.3">
      <c r="D11" s="86" t="s">
        <v>28</v>
      </c>
      <c r="E11" s="86"/>
      <c r="F11" s="86"/>
      <c r="G11" s="86"/>
      <c r="H11" s="86"/>
      <c r="I11" s="86"/>
      <c r="J11" s="86"/>
      <c r="K11" s="86"/>
      <c r="L11" s="86"/>
      <c r="M11" s="6"/>
      <c r="N11" s="6"/>
    </row>
    <row r="12" spans="2:38" x14ac:dyDescent="0.3">
      <c r="I12" s="6"/>
      <c r="J12" s="6"/>
      <c r="K12" s="6"/>
      <c r="L12" s="6"/>
      <c r="M12" s="6"/>
      <c r="N12" s="6"/>
    </row>
    <row r="13" spans="2:38" x14ac:dyDescent="0.3">
      <c r="I13" s="6"/>
      <c r="J13" s="6"/>
      <c r="K13" s="6"/>
      <c r="L13" s="6"/>
      <c r="M13" s="6"/>
      <c r="N13" s="6"/>
    </row>
    <row r="14" spans="2:38" x14ac:dyDescent="0.3">
      <c r="C14" s="39"/>
      <c r="D14" s="39"/>
      <c r="E14" s="39"/>
      <c r="F14" s="39"/>
      <c r="G14" s="39"/>
      <c r="H14" s="39"/>
      <c r="I14" s="40"/>
      <c r="J14" s="40"/>
      <c r="K14" s="40"/>
      <c r="L14" s="40"/>
      <c r="M14" s="40"/>
      <c r="N14" s="40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</row>
    <row r="15" spans="2:38" x14ac:dyDescent="0.3">
      <c r="C15" s="39" t="str">
        <f>_xll.CQGXLContractData(D3, "Symbol")</f>
        <v>EPZ5</v>
      </c>
      <c r="D15" s="39"/>
      <c r="E15" s="39"/>
      <c r="F15" s="39"/>
      <c r="G15" s="39"/>
      <c r="H15" s="39"/>
      <c r="I15" s="39" t="str">
        <f>_xll.CQGXLContractData(F3, "Symbol")</f>
        <v>ENQZ5</v>
      </c>
      <c r="J15" s="39"/>
      <c r="K15" s="40"/>
      <c r="L15" s="40"/>
      <c r="M15" s="40"/>
      <c r="N15" s="40"/>
      <c r="O15" s="39" t="str">
        <f>_xll.CQGXLContractData(H3, "Symbol")</f>
        <v>YMZ5</v>
      </c>
      <c r="P15" s="39"/>
      <c r="Q15" s="40"/>
      <c r="R15" s="39"/>
      <c r="S15" s="39"/>
      <c r="T15" s="39"/>
      <c r="U15" s="39" t="str">
        <f>_xll.CQGXLContractData(J3, "Symbol")</f>
        <v>DDU5</v>
      </c>
      <c r="V15" s="39"/>
      <c r="W15" s="40"/>
      <c r="X15" s="39"/>
      <c r="Y15" s="39"/>
      <c r="Z15" s="39"/>
      <c r="AA15" s="39" t="str">
        <f>_xll.CQGXLContractData(L3, "Symbol")</f>
        <v>DSXU5</v>
      </c>
      <c r="AB15" s="39"/>
      <c r="AC15" s="40"/>
      <c r="AD15" s="39"/>
      <c r="AE15" s="39"/>
      <c r="AF15" s="39"/>
      <c r="AG15" s="39" t="str">
        <f>_xll.CQGXLContractData(N3, "Symbol")</f>
        <v>QFAU5</v>
      </c>
      <c r="AH15" s="39"/>
      <c r="AI15" s="40"/>
      <c r="AJ15" s="39"/>
      <c r="AK15" s="39"/>
      <c r="AL15" s="39"/>
    </row>
    <row r="16" spans="2:38" x14ac:dyDescent="0.3">
      <c r="C16" s="41" t="str">
        <f t="array" ref="C16:E25">_xll.CQGXLDOMData(D3, "Type,Price,Volume", "5:5")</f>
        <v>Ask</v>
      </c>
      <c r="D16" s="41">
        <v>1984.75</v>
      </c>
      <c r="E16" s="41">
        <v>459</v>
      </c>
      <c r="F16" s="39"/>
      <c r="G16" s="39"/>
      <c r="H16" s="39"/>
      <c r="I16" s="39" t="str">
        <f t="array" ref="I16:K25">_xll.CQGXLDOMData(F3, "Type,Price,Volume", "5:5")</f>
        <v>Ask</v>
      </c>
      <c r="J16" s="39">
        <v>4369.25</v>
      </c>
      <c r="K16" s="39">
        <v>34</v>
      </c>
      <c r="L16" s="39"/>
      <c r="M16" s="39"/>
      <c r="N16" s="39"/>
      <c r="O16" s="39" t="str">
        <f t="array" ref="O16:Q25">_xll.CQGXLDOMData(H3, "Type,Price,Volume", "5:5")</f>
        <v>Ask</v>
      </c>
      <c r="P16" s="39">
        <v>16633</v>
      </c>
      <c r="Q16" s="39">
        <v>50</v>
      </c>
      <c r="R16" s="39"/>
      <c r="S16" s="39"/>
      <c r="T16" s="39"/>
      <c r="U16" s="39" t="str">
        <f t="array" ref="U16:W25">_xll.CQGXLDOMData(J3, "Type,Price,Volume", "5:5")</f>
        <v>Ask</v>
      </c>
      <c r="V16" s="39">
        <v>10258.5</v>
      </c>
      <c r="W16" s="39">
        <v>3</v>
      </c>
      <c r="X16" s="39"/>
      <c r="Y16" s="39"/>
      <c r="Z16" s="39"/>
      <c r="AA16" s="39" t="str">
        <f t="array" ref="AA16:AC25">_xll.CQGXLDOMData(L3, "Type,Price,Volume", "5:5")</f>
        <v>Ask</v>
      </c>
      <c r="AB16" s="39">
        <v>3264</v>
      </c>
      <c r="AC16" s="39">
        <v>415</v>
      </c>
      <c r="AD16" s="39"/>
      <c r="AE16" s="39"/>
      <c r="AF16" s="39"/>
      <c r="AG16" s="39" t="str">
        <f t="array" ref="AG16:AI25">_xll.CQGXLDOMData(N3, "Type,Price,Volume", "5:5")</f>
        <v>Ask</v>
      </c>
      <c r="AH16" s="39">
        <v>6250.5</v>
      </c>
      <c r="AI16" s="39">
        <v>8</v>
      </c>
      <c r="AJ16" s="39"/>
      <c r="AK16" s="39"/>
      <c r="AL16" s="39"/>
    </row>
    <row r="17" spans="3:38" x14ac:dyDescent="0.3">
      <c r="C17" s="41" t="str">
        <v>Ask</v>
      </c>
      <c r="D17" s="41">
        <v>1984.5</v>
      </c>
      <c r="E17" s="41">
        <v>359</v>
      </c>
      <c r="F17" s="39"/>
      <c r="G17" s="39"/>
      <c r="H17" s="39"/>
      <c r="I17" s="39" t="str">
        <v>Ask</v>
      </c>
      <c r="J17" s="39">
        <v>4369</v>
      </c>
      <c r="K17" s="39">
        <v>17</v>
      </c>
      <c r="L17" s="39"/>
      <c r="M17" s="39"/>
      <c r="N17" s="39"/>
      <c r="O17" s="39" t="str">
        <v>Ask</v>
      </c>
      <c r="P17" s="39">
        <v>16632</v>
      </c>
      <c r="Q17" s="39">
        <v>35</v>
      </c>
      <c r="R17" s="39"/>
      <c r="S17" s="39"/>
      <c r="T17" s="39"/>
      <c r="U17" s="39" t="str">
        <v>Ask</v>
      </c>
      <c r="V17" s="39">
        <v>10258</v>
      </c>
      <c r="W17" s="39">
        <v>5</v>
      </c>
      <c r="X17" s="39"/>
      <c r="Y17" s="39"/>
      <c r="Z17" s="39"/>
      <c r="AA17" s="39" t="str">
        <v>Ask</v>
      </c>
      <c r="AB17" s="39">
        <v>3263</v>
      </c>
      <c r="AC17" s="39">
        <v>475</v>
      </c>
      <c r="AD17" s="39"/>
      <c r="AE17" s="39"/>
      <c r="AF17" s="39"/>
      <c r="AG17" s="39" t="str">
        <v>Ask</v>
      </c>
      <c r="AH17" s="39">
        <v>6250</v>
      </c>
      <c r="AI17" s="39">
        <v>15</v>
      </c>
      <c r="AJ17" s="39"/>
      <c r="AK17" s="39"/>
      <c r="AL17" s="39"/>
    </row>
    <row r="18" spans="3:38" x14ac:dyDescent="0.3">
      <c r="C18" s="41" t="str">
        <v>Ask</v>
      </c>
      <c r="D18" s="41">
        <v>1984.25</v>
      </c>
      <c r="E18" s="41">
        <v>381</v>
      </c>
      <c r="F18" s="39"/>
      <c r="G18" s="39"/>
      <c r="H18" s="39"/>
      <c r="I18" s="39" t="str">
        <v>Ask</v>
      </c>
      <c r="J18" s="39">
        <v>4368.75</v>
      </c>
      <c r="K18" s="39">
        <v>123</v>
      </c>
      <c r="L18" s="39"/>
      <c r="M18" s="39"/>
      <c r="N18" s="39"/>
      <c r="O18" s="39" t="str">
        <v>Ask</v>
      </c>
      <c r="P18" s="39">
        <v>16631</v>
      </c>
      <c r="Q18" s="39">
        <v>30</v>
      </c>
      <c r="R18" s="39"/>
      <c r="S18" s="39"/>
      <c r="T18" s="39"/>
      <c r="U18" s="39" t="str">
        <v>Ask</v>
      </c>
      <c r="V18" s="39">
        <v>10257.5</v>
      </c>
      <c r="W18" s="39">
        <v>4</v>
      </c>
      <c r="X18" s="39"/>
      <c r="Y18" s="39"/>
      <c r="Z18" s="39"/>
      <c r="AA18" s="39" t="str">
        <v>Ask</v>
      </c>
      <c r="AB18" s="39">
        <v>3262</v>
      </c>
      <c r="AC18" s="39">
        <v>250</v>
      </c>
      <c r="AD18" s="39"/>
      <c r="AE18" s="39"/>
      <c r="AF18" s="39"/>
      <c r="AG18" s="39" t="str">
        <v>Ask</v>
      </c>
      <c r="AH18" s="39">
        <v>6249.5</v>
      </c>
      <c r="AI18" s="39">
        <v>11</v>
      </c>
      <c r="AJ18" s="39"/>
      <c r="AK18" s="39"/>
      <c r="AL18" s="39"/>
    </row>
    <row r="19" spans="3:38" x14ac:dyDescent="0.3">
      <c r="C19" s="41" t="str">
        <v>Ask</v>
      </c>
      <c r="D19" s="41">
        <v>1984</v>
      </c>
      <c r="E19" s="41">
        <v>313</v>
      </c>
      <c r="F19" s="39"/>
      <c r="G19" s="39"/>
      <c r="H19" s="39"/>
      <c r="I19" s="39" t="str">
        <v>Ask</v>
      </c>
      <c r="J19" s="39">
        <v>4368.5</v>
      </c>
      <c r="K19" s="39">
        <v>14</v>
      </c>
      <c r="L19" s="39"/>
      <c r="M19" s="39"/>
      <c r="N19" s="39"/>
      <c r="O19" s="39" t="str">
        <v>Ask</v>
      </c>
      <c r="P19" s="39">
        <v>16630</v>
      </c>
      <c r="Q19" s="39">
        <v>23</v>
      </c>
      <c r="R19" s="39"/>
      <c r="S19" s="39"/>
      <c r="T19" s="39"/>
      <c r="U19" s="39" t="str">
        <v>Ask</v>
      </c>
      <c r="V19" s="39">
        <v>10257</v>
      </c>
      <c r="W19" s="39">
        <v>4</v>
      </c>
      <c r="X19" s="39"/>
      <c r="Y19" s="39"/>
      <c r="Z19" s="39"/>
      <c r="AA19" s="39" t="str">
        <v>Ask</v>
      </c>
      <c r="AB19" s="39">
        <v>3261</v>
      </c>
      <c r="AC19" s="39">
        <v>271</v>
      </c>
      <c r="AD19" s="39"/>
      <c r="AE19" s="39"/>
      <c r="AF19" s="39"/>
      <c r="AG19" s="39" t="str">
        <v>Ask</v>
      </c>
      <c r="AH19" s="39">
        <v>6249</v>
      </c>
      <c r="AI19" s="39">
        <v>12</v>
      </c>
      <c r="AJ19" s="39"/>
      <c r="AK19" s="39"/>
      <c r="AL19" s="39"/>
    </row>
    <row r="20" spans="3:38" x14ac:dyDescent="0.3">
      <c r="C20" s="41" t="str">
        <v>Ask</v>
      </c>
      <c r="D20" s="41">
        <v>1983.75</v>
      </c>
      <c r="E20" s="41">
        <v>100</v>
      </c>
      <c r="F20" s="39"/>
      <c r="G20" s="39"/>
      <c r="H20" s="39"/>
      <c r="I20" s="39" t="str">
        <v>Ask</v>
      </c>
      <c r="J20" s="39">
        <v>4368.25</v>
      </c>
      <c r="K20" s="39">
        <v>13</v>
      </c>
      <c r="L20" s="39"/>
      <c r="M20" s="39"/>
      <c r="N20" s="39"/>
      <c r="O20" s="39" t="str">
        <v>Ask</v>
      </c>
      <c r="P20" s="39">
        <v>16629</v>
      </c>
      <c r="Q20" s="39">
        <v>7</v>
      </c>
      <c r="R20" s="39"/>
      <c r="S20" s="39"/>
      <c r="T20" s="39"/>
      <c r="U20" s="39" t="str">
        <v>Ask</v>
      </c>
      <c r="V20" s="39">
        <v>10256.5</v>
      </c>
      <c r="W20" s="39">
        <v>1</v>
      </c>
      <c r="X20" s="39"/>
      <c r="Y20" s="39"/>
      <c r="Z20" s="39"/>
      <c r="AA20" s="39" t="str">
        <v>Ask</v>
      </c>
      <c r="AB20" s="39">
        <v>3260</v>
      </c>
      <c r="AC20" s="39">
        <v>508</v>
      </c>
      <c r="AD20" s="39"/>
      <c r="AE20" s="39"/>
      <c r="AF20" s="39"/>
      <c r="AG20" s="39" t="str">
        <v>Ask</v>
      </c>
      <c r="AH20" s="39">
        <v>6248.5</v>
      </c>
      <c r="AI20" s="39">
        <v>4</v>
      </c>
      <c r="AJ20" s="39"/>
      <c r="AK20" s="39"/>
      <c r="AL20" s="39"/>
    </row>
    <row r="21" spans="3:38" x14ac:dyDescent="0.3">
      <c r="C21" s="41" t="str">
        <v>Bid</v>
      </c>
      <c r="D21" s="41">
        <v>1983.5</v>
      </c>
      <c r="E21" s="41">
        <v>242</v>
      </c>
      <c r="F21" s="39"/>
      <c r="G21" s="39"/>
      <c r="H21" s="39"/>
      <c r="I21" s="39" t="str">
        <v>Bid</v>
      </c>
      <c r="J21" s="39">
        <v>4368</v>
      </c>
      <c r="K21" s="39">
        <v>5</v>
      </c>
      <c r="L21" s="39"/>
      <c r="M21" s="39"/>
      <c r="N21" s="39"/>
      <c r="O21" s="39" t="str">
        <v>Bid</v>
      </c>
      <c r="P21" s="39">
        <v>16628</v>
      </c>
      <c r="Q21" s="39">
        <v>3</v>
      </c>
      <c r="R21" s="39"/>
      <c r="S21" s="39"/>
      <c r="T21" s="39"/>
      <c r="U21" s="39" t="str">
        <v>Bid</v>
      </c>
      <c r="V21" s="39">
        <v>10255</v>
      </c>
      <c r="W21" s="39">
        <v>3</v>
      </c>
      <c r="X21" s="39"/>
      <c r="Y21" s="39"/>
      <c r="Z21" s="39"/>
      <c r="AA21" s="39" t="str">
        <v>Bid</v>
      </c>
      <c r="AB21" s="39">
        <v>3259</v>
      </c>
      <c r="AC21" s="39">
        <v>14</v>
      </c>
      <c r="AD21" s="39"/>
      <c r="AE21" s="39"/>
      <c r="AF21" s="39"/>
      <c r="AG21" s="39" t="str">
        <v>Bid</v>
      </c>
      <c r="AH21" s="39">
        <v>6248</v>
      </c>
      <c r="AI21" s="39">
        <v>3</v>
      </c>
      <c r="AJ21" s="39"/>
      <c r="AK21" s="39"/>
      <c r="AL21" s="39"/>
    </row>
    <row r="22" spans="3:38" x14ac:dyDescent="0.3">
      <c r="C22" s="41" t="str">
        <v>Bid</v>
      </c>
      <c r="D22" s="41">
        <v>1983.25</v>
      </c>
      <c r="E22" s="41">
        <v>580</v>
      </c>
      <c r="F22" s="39"/>
      <c r="G22" s="39"/>
      <c r="H22" s="39"/>
      <c r="I22" s="39" t="str">
        <v>Bid</v>
      </c>
      <c r="J22" s="39">
        <v>4367.75</v>
      </c>
      <c r="K22" s="39">
        <v>22</v>
      </c>
      <c r="L22" s="39"/>
      <c r="M22" s="39"/>
      <c r="N22" s="39"/>
      <c r="O22" s="39" t="str">
        <v>Bid</v>
      </c>
      <c r="P22" s="39">
        <v>16627</v>
      </c>
      <c r="Q22" s="39">
        <v>10</v>
      </c>
      <c r="R22" s="39"/>
      <c r="S22" s="39"/>
      <c r="T22" s="39"/>
      <c r="U22" s="39" t="str">
        <v>Bid</v>
      </c>
      <c r="V22" s="39">
        <v>10254.5</v>
      </c>
      <c r="W22" s="39">
        <v>7</v>
      </c>
      <c r="X22" s="39"/>
      <c r="Y22" s="39"/>
      <c r="Z22" s="39"/>
      <c r="AA22" s="39" t="str">
        <v>Bid</v>
      </c>
      <c r="AB22" s="39">
        <v>3258</v>
      </c>
      <c r="AC22" s="39">
        <v>242</v>
      </c>
      <c r="AD22" s="39"/>
      <c r="AE22" s="39"/>
      <c r="AF22" s="39"/>
      <c r="AG22" s="39" t="str">
        <v>Bid</v>
      </c>
      <c r="AH22" s="39">
        <v>6247.5</v>
      </c>
      <c r="AI22" s="39">
        <v>10</v>
      </c>
      <c r="AJ22" s="39"/>
      <c r="AK22" s="39"/>
      <c r="AL22" s="39"/>
    </row>
    <row r="23" spans="3:38" x14ac:dyDescent="0.3">
      <c r="C23" s="41" t="str">
        <v>Bid</v>
      </c>
      <c r="D23" s="41">
        <v>1983</v>
      </c>
      <c r="E23" s="41">
        <v>318</v>
      </c>
      <c r="F23" s="39"/>
      <c r="G23" s="39"/>
      <c r="H23" s="39"/>
      <c r="I23" s="39" t="str">
        <v>Bid</v>
      </c>
      <c r="J23" s="39">
        <v>4367.5</v>
      </c>
      <c r="K23" s="39">
        <v>47</v>
      </c>
      <c r="L23" s="39"/>
      <c r="M23" s="39"/>
      <c r="N23" s="39"/>
      <c r="O23" s="39" t="str">
        <v>Bid</v>
      </c>
      <c r="P23" s="39">
        <v>16626</v>
      </c>
      <c r="Q23" s="39">
        <v>223</v>
      </c>
      <c r="R23" s="39"/>
      <c r="S23" s="39"/>
      <c r="T23" s="39"/>
      <c r="U23" s="39" t="str">
        <v>Bid</v>
      </c>
      <c r="V23" s="39">
        <v>10254</v>
      </c>
      <c r="W23" s="39">
        <v>7</v>
      </c>
      <c r="X23" s="39"/>
      <c r="Y23" s="39"/>
      <c r="Z23" s="39"/>
      <c r="AA23" s="39" t="str">
        <v>Bid</v>
      </c>
      <c r="AB23" s="39">
        <v>3257</v>
      </c>
      <c r="AC23" s="39">
        <v>350</v>
      </c>
      <c r="AD23" s="39"/>
      <c r="AE23" s="39"/>
      <c r="AF23" s="39"/>
      <c r="AG23" s="39" t="str">
        <v>Bid</v>
      </c>
      <c r="AH23" s="39">
        <v>6247</v>
      </c>
      <c r="AI23" s="39">
        <v>16</v>
      </c>
      <c r="AJ23" s="39"/>
      <c r="AK23" s="39"/>
      <c r="AL23" s="39"/>
    </row>
    <row r="24" spans="3:38" x14ac:dyDescent="0.3">
      <c r="C24" s="41" t="str">
        <v>Bid</v>
      </c>
      <c r="D24" s="41">
        <v>1982.75</v>
      </c>
      <c r="E24" s="41">
        <v>319</v>
      </c>
      <c r="F24" s="39"/>
      <c r="G24" s="39"/>
      <c r="H24" s="39"/>
      <c r="I24" s="39" t="str">
        <v>Bid</v>
      </c>
      <c r="J24" s="39">
        <v>4367.25</v>
      </c>
      <c r="K24" s="39">
        <v>53</v>
      </c>
      <c r="L24" s="39"/>
      <c r="M24" s="39"/>
      <c r="N24" s="39"/>
      <c r="O24" s="39" t="str">
        <v>Bid</v>
      </c>
      <c r="P24" s="39">
        <v>16625</v>
      </c>
      <c r="Q24" s="39">
        <v>32</v>
      </c>
      <c r="R24" s="39"/>
      <c r="S24" s="39"/>
      <c r="T24" s="39"/>
      <c r="U24" s="39" t="str">
        <v>Bid</v>
      </c>
      <c r="V24" s="39">
        <v>10253.5</v>
      </c>
      <c r="W24" s="39">
        <v>3</v>
      </c>
      <c r="X24" s="39"/>
      <c r="Y24" s="39"/>
      <c r="Z24" s="39"/>
      <c r="AA24" s="39" t="str">
        <v>Bid</v>
      </c>
      <c r="AB24" s="39">
        <v>3256</v>
      </c>
      <c r="AC24" s="39">
        <v>480</v>
      </c>
      <c r="AD24" s="39"/>
      <c r="AE24" s="39"/>
      <c r="AF24" s="39"/>
      <c r="AG24" s="39" t="str">
        <v>Bid</v>
      </c>
      <c r="AH24" s="39">
        <v>6246.5</v>
      </c>
      <c r="AI24" s="39">
        <v>8</v>
      </c>
      <c r="AJ24" s="39"/>
      <c r="AK24" s="39"/>
      <c r="AL24" s="39"/>
    </row>
    <row r="25" spans="3:38" x14ac:dyDescent="0.3">
      <c r="C25" s="41" t="str">
        <v>Bid</v>
      </c>
      <c r="D25" s="41">
        <v>1982.5</v>
      </c>
      <c r="E25" s="41">
        <v>373</v>
      </c>
      <c r="F25" s="39"/>
      <c r="G25" s="39"/>
      <c r="H25" s="39"/>
      <c r="I25" s="39" t="str">
        <v>Bid</v>
      </c>
      <c r="J25" s="39">
        <v>4367</v>
      </c>
      <c r="K25" s="39">
        <v>65</v>
      </c>
      <c r="L25" s="39"/>
      <c r="M25" s="39"/>
      <c r="N25" s="39"/>
      <c r="O25" s="39" t="str">
        <v>Bid</v>
      </c>
      <c r="P25" s="39">
        <v>16624</v>
      </c>
      <c r="Q25" s="39">
        <v>34</v>
      </c>
      <c r="R25" s="39"/>
      <c r="S25" s="39"/>
      <c r="T25" s="39"/>
      <c r="U25" s="39" t="str">
        <v>Bid</v>
      </c>
      <c r="V25" s="39">
        <v>10253</v>
      </c>
      <c r="W25" s="39">
        <v>5</v>
      </c>
      <c r="X25" s="39"/>
      <c r="Y25" s="39"/>
      <c r="Z25" s="39"/>
      <c r="AA25" s="39" t="str">
        <v>Bid</v>
      </c>
      <c r="AB25" s="39">
        <v>3255</v>
      </c>
      <c r="AC25" s="39">
        <v>341</v>
      </c>
      <c r="AD25" s="39"/>
      <c r="AE25" s="39"/>
      <c r="AF25" s="39"/>
      <c r="AG25" s="39" t="str">
        <v>Bid</v>
      </c>
      <c r="AH25" s="39">
        <v>6246</v>
      </c>
      <c r="AI25" s="39">
        <v>17</v>
      </c>
      <c r="AJ25" s="39"/>
      <c r="AK25" s="39"/>
      <c r="AL25" s="39"/>
    </row>
    <row r="26" spans="3:38" x14ac:dyDescent="0.3">
      <c r="C26" s="39"/>
      <c r="D26" s="39">
        <f>_xll.CQGXLContractData(D3, "Open")</f>
        <v>1970.25</v>
      </c>
      <c r="E26" s="39">
        <f>_xll.CQGXLContractData(C15,"LastTradeToday")-_xll.CQGXLContractData(C15,"Y_Settlement")</f>
        <v>13.75</v>
      </c>
      <c r="F26" s="39"/>
      <c r="G26" s="39"/>
      <c r="H26" s="39"/>
      <c r="I26" s="39"/>
      <c r="J26" s="39">
        <f>_xll.CQGXLContractData(F3, "Open")</f>
        <v>4351.75</v>
      </c>
      <c r="K26" s="39">
        <f>_xll.CQGXLContractData(I15,"LastTradeToday")-_xll.CQGXLContractData(I15,"Y_Settlement")</f>
        <v>17.25</v>
      </c>
      <c r="L26" s="39"/>
      <c r="M26" s="39"/>
      <c r="N26" s="39"/>
      <c r="O26" s="39"/>
      <c r="P26" s="39">
        <f>_xll.CQGXLContractData(H3, "Open")</f>
        <v>16517</v>
      </c>
      <c r="Q26" s="39">
        <f>_xll.CQGXLContractData(O15,"LastTradeToday")-_xll.CQGXLContractData(O15,"Y_Settlement")</f>
        <v>109</v>
      </c>
      <c r="R26" s="39"/>
      <c r="S26" s="39"/>
      <c r="T26" s="39"/>
      <c r="U26" s="39"/>
      <c r="V26" s="39">
        <f>_xll.CQGXLContractData(J3, "Open")</f>
        <v>10229.5</v>
      </c>
      <c r="W26" s="39">
        <f>_xll.CQGXLContractData(U15,"LastTradeToday")-_xll.CQGXLContractData(U15,"Y_Settlement")</f>
        <v>43</v>
      </c>
      <c r="X26" s="39"/>
      <c r="Y26" s="39"/>
      <c r="Z26" s="39"/>
      <c r="AA26" s="39"/>
      <c r="AB26" s="39">
        <f>_xll.CQGXLContractData(L3, "Open")</f>
        <v>3220</v>
      </c>
      <c r="AC26" s="39">
        <f>_xll.CQGXLContractData(AA15,"LastTradeToday")-_xll.CQGXLContractData(AA15,"Y_Settlement")</f>
        <v>47</v>
      </c>
      <c r="AD26" s="39"/>
      <c r="AE26" s="39"/>
      <c r="AF26" s="39"/>
      <c r="AG26" s="39"/>
      <c r="AH26" s="39">
        <f>_xll.CQGXLContractData(N3, "Open")</f>
        <v>6164</v>
      </c>
      <c r="AI26" s="39">
        <f>_xll.CQGXLContractData(AG15,"LastTradeToday")-_xll.CQGXLContractData(AG15,"Y_Settlement")</f>
        <v>75</v>
      </c>
      <c r="AJ26" s="39"/>
      <c r="AK26" s="39"/>
      <c r="AL26" s="39"/>
    </row>
    <row r="27" spans="3:38" x14ac:dyDescent="0.3">
      <c r="C27" s="39">
        <f>IF(D27-D29&lt;=(2*E27),1,0)</f>
        <v>0</v>
      </c>
      <c r="D27" s="39">
        <f>_xll.CQGXLContractData(D3, "High")</f>
        <v>1984.5</v>
      </c>
      <c r="E27" s="39">
        <f>_xll.CQGXLContractData(C15, "TickSize")</f>
        <v>0.25</v>
      </c>
      <c r="F27" s="39"/>
      <c r="G27" s="39"/>
      <c r="H27" s="39"/>
      <c r="I27" s="39">
        <f>IF(J27-J29&lt;=(2*K27),1,0)</f>
        <v>0</v>
      </c>
      <c r="J27" s="39">
        <f>_xll.CQGXLContractData(F3, "High")</f>
        <v>4372</v>
      </c>
      <c r="K27" s="39">
        <f>_xll.CQGXLContractData(I15, "TickSize")</f>
        <v>0.25</v>
      </c>
      <c r="L27" s="39"/>
      <c r="M27" s="39"/>
      <c r="N27" s="39"/>
      <c r="O27" s="39">
        <f>IF(P27-P29&lt;=(2*Q27),1,0)</f>
        <v>0</v>
      </c>
      <c r="P27" s="39">
        <f>_xll.CQGXLContractData(H3, "High")</f>
        <v>16634</v>
      </c>
      <c r="Q27" s="39">
        <f>_xll.CQGXLContractData(O15, "TickSize")</f>
        <v>1</v>
      </c>
      <c r="R27" s="39"/>
      <c r="S27" s="39"/>
      <c r="T27" s="39"/>
      <c r="U27" s="39">
        <f>IF(V27-V29&lt;=(2*W27),1,0)</f>
        <v>0</v>
      </c>
      <c r="V27" s="39">
        <f>_xll.CQGXLContractData(J3, "High")</f>
        <v>10339</v>
      </c>
      <c r="W27" s="39">
        <f>_xll.CQGXLContractData(U15, "TickSize")</f>
        <v>0.5</v>
      </c>
      <c r="X27" s="39"/>
      <c r="Y27" s="39"/>
      <c r="Z27" s="39"/>
      <c r="AA27" s="39">
        <f>IF(AB27-AB29&lt;=(2*AC27),1,0)</f>
        <v>1</v>
      </c>
      <c r="AB27" s="39">
        <f>_xll.CQGXLContractData(L3, "High")</f>
        <v>3261</v>
      </c>
      <c r="AC27" s="39">
        <f>_xll.CQGXLContractData(AA15, "TickSize")</f>
        <v>1</v>
      </c>
      <c r="AD27" s="39"/>
      <c r="AE27" s="39"/>
      <c r="AF27" s="39"/>
      <c r="AG27" s="39">
        <f>IF(AH27-AH29&lt;=(2*AI27),1,0)</f>
        <v>0</v>
      </c>
      <c r="AH27" s="39">
        <f>_xll.CQGXLContractData(N3, "High")</f>
        <v>6249.5</v>
      </c>
      <c r="AI27" s="39"/>
      <c r="AJ27" s="39"/>
      <c r="AK27" s="39"/>
      <c r="AL27" s="39"/>
    </row>
    <row r="28" spans="3:38" x14ac:dyDescent="0.3">
      <c r="C28" s="39">
        <f>IF(D29-D28&lt;=(2*E27),1,0)</f>
        <v>0</v>
      </c>
      <c r="D28" s="39">
        <f>_xll.CQGXLContractData(D3, "Low")</f>
        <v>1962.75</v>
      </c>
      <c r="E28" s="39"/>
      <c r="F28" s="39"/>
      <c r="G28" s="39"/>
      <c r="H28" s="39"/>
      <c r="I28" s="39">
        <f>IF(J29-J28&lt;=(2*K27),1,0)</f>
        <v>0</v>
      </c>
      <c r="J28" s="39">
        <f>_xll.CQGXLContractData(F3, "Low")</f>
        <v>4335</v>
      </c>
      <c r="K28" s="39"/>
      <c r="L28" s="39"/>
      <c r="M28" s="39"/>
      <c r="N28" s="39"/>
      <c r="O28" s="39">
        <f>IF(P29-P28&lt;=(2*Q27),1,0)</f>
        <v>0</v>
      </c>
      <c r="P28" s="39">
        <f>_xll.CQGXLContractData(H3, "Low")</f>
        <v>16466</v>
      </c>
      <c r="Q28" s="39"/>
      <c r="R28" s="39"/>
      <c r="S28" s="39"/>
      <c r="T28" s="39"/>
      <c r="U28" s="39">
        <f>IF(V29-V28&lt;=(2*W27),1,0)</f>
        <v>0</v>
      </c>
      <c r="V28" s="39">
        <f>_xll.CQGXLContractData(J3, "Low")</f>
        <v>10171.5</v>
      </c>
      <c r="W28" s="39"/>
      <c r="X28" s="39"/>
      <c r="Y28" s="39"/>
      <c r="Z28" s="39"/>
      <c r="AA28" s="39">
        <f>IF(AB29-AB28&lt;=(2*AC27),1,0)</f>
        <v>0</v>
      </c>
      <c r="AB28" s="39">
        <f>_xll.CQGXLContractData(L3, "Low")</f>
        <v>3219</v>
      </c>
      <c r="AC28" s="39"/>
      <c r="AD28" s="39"/>
      <c r="AE28" s="39"/>
      <c r="AF28" s="39"/>
      <c r="AG28" s="39">
        <f>IF(AH29-AH28&lt;=(2*AI27),1,0)</f>
        <v>0</v>
      </c>
      <c r="AH28" s="39">
        <f>_xll.CQGXLContractData(N3, "Low")</f>
        <v>6161</v>
      </c>
      <c r="AI28" s="39"/>
      <c r="AJ28" s="39"/>
      <c r="AK28" s="39"/>
      <c r="AL28" s="39"/>
    </row>
    <row r="29" spans="3:38" x14ac:dyDescent="0.3">
      <c r="C29" s="39"/>
      <c r="D29" s="39">
        <f>_xll.CQGXLContractData(D3, "LastTradeToday")</f>
        <v>1983.75</v>
      </c>
      <c r="E29" s="39"/>
      <c r="F29" s="39"/>
      <c r="G29" s="39"/>
      <c r="H29" s="39"/>
      <c r="I29" s="39"/>
      <c r="J29" s="39">
        <f>_xll.CQGXLContractData(F3, "LastTradeToday")</f>
        <v>4368.25</v>
      </c>
      <c r="K29" s="39"/>
      <c r="L29" s="39"/>
      <c r="M29" s="39"/>
      <c r="N29" s="39"/>
      <c r="O29" s="39"/>
      <c r="P29" s="39">
        <f>_xll.CQGXLContractData(H3, "LastTradeToday")</f>
        <v>16629</v>
      </c>
      <c r="Q29" s="39"/>
      <c r="R29" s="39"/>
      <c r="S29" s="39"/>
      <c r="T29" s="39"/>
      <c r="U29" s="39"/>
      <c r="V29" s="39">
        <f>_xll.CQGXLContractData(J3, "LastTradeToday")</f>
        <v>10255.5</v>
      </c>
      <c r="W29" s="39"/>
      <c r="X29" s="39"/>
      <c r="Y29" s="39"/>
      <c r="Z29" s="39"/>
      <c r="AA29" s="39"/>
      <c r="AB29" s="39">
        <f>_xll.CQGXLContractData(L3, "LastTradeToday")</f>
        <v>3260</v>
      </c>
      <c r="AC29" s="39"/>
      <c r="AD29" s="39"/>
      <c r="AE29" s="39"/>
      <c r="AF29" s="39"/>
      <c r="AG29" s="39"/>
      <c r="AH29" s="39">
        <f>_xll.CQGXLContractData(N3, "LastTradeToday")</f>
        <v>6248</v>
      </c>
      <c r="AI29" s="39"/>
      <c r="AJ29" s="39"/>
      <c r="AK29" s="39"/>
      <c r="AL29" s="39"/>
    </row>
    <row r="30" spans="3:38" x14ac:dyDescent="0.3"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</row>
    <row r="31" spans="3:38" x14ac:dyDescent="0.3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</row>
    <row r="32" spans="3:38" x14ac:dyDescent="0.3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</row>
    <row r="33" spans="3:38" x14ac:dyDescent="0.3">
      <c r="C33" s="39" t="str">
        <f>_xll.CQGXLContractData(D6, "Symbol")</f>
        <v>CLEV5</v>
      </c>
      <c r="D33" s="39"/>
      <c r="E33" s="39"/>
      <c r="F33" s="39"/>
      <c r="G33" s="39"/>
      <c r="H33" s="39"/>
      <c r="I33" s="39" t="str">
        <f>_xll.CQGXLContractData(F6, "Symbol")</f>
        <v>ETV5</v>
      </c>
      <c r="J33" s="39"/>
      <c r="K33" s="39"/>
      <c r="L33" s="39"/>
      <c r="M33" s="39"/>
      <c r="N33" s="39"/>
      <c r="O33" s="39" t="str">
        <f>_xll.CQGXLContractData(H6, "Symbol")</f>
        <v>HOEV5</v>
      </c>
      <c r="P33" s="39"/>
      <c r="Q33" s="39"/>
      <c r="R33" s="39"/>
      <c r="S33" s="39"/>
      <c r="T33" s="39"/>
      <c r="U33" s="39" t="str">
        <f>_xll.CQGXLContractData(J6, "Symbol")</f>
        <v>RBEV5</v>
      </c>
      <c r="V33" s="39"/>
      <c r="W33" s="39"/>
      <c r="X33" s="39"/>
      <c r="Y33" s="39"/>
      <c r="Z33" s="39"/>
      <c r="AA33" s="39" t="str">
        <f>_xll.CQGXLContractData(L6, "Symbol")</f>
        <v>NGEV5</v>
      </c>
      <c r="AB33" s="39"/>
      <c r="AC33" s="39"/>
      <c r="AD33" s="39"/>
      <c r="AE33" s="39"/>
      <c r="AF33" s="39"/>
      <c r="AG33" s="39" t="str">
        <f>_xll.CQGXLContractData(N6, "Symbol")</f>
        <v>TYAZ5</v>
      </c>
      <c r="AH33" s="39"/>
      <c r="AI33" s="39"/>
      <c r="AJ33" s="39"/>
      <c r="AK33" s="39"/>
      <c r="AL33" s="39"/>
    </row>
    <row r="34" spans="3:38" x14ac:dyDescent="0.3">
      <c r="C34" s="41" t="str">
        <f t="array" ref="C34:E43">_xll.CQGXLDOMData(D6, "Type,Price,Volume", "5:5")</f>
        <v>Ask</v>
      </c>
      <c r="D34" s="41">
        <v>47.04</v>
      </c>
      <c r="E34" s="41">
        <v>23</v>
      </c>
      <c r="F34" s="39"/>
      <c r="G34" s="39"/>
      <c r="H34" s="39"/>
      <c r="I34" s="41" t="str">
        <f t="array" ref="I34:K43">_xll.CQGXLDOMData(F6, "Type,Price,Volume", "5:5")</f>
        <v>Ask</v>
      </c>
      <c r="J34" s="41">
        <v>47.05</v>
      </c>
      <c r="K34" s="41">
        <v>7</v>
      </c>
      <c r="L34" s="39"/>
      <c r="M34" s="39"/>
      <c r="N34" s="39"/>
      <c r="O34" s="41" t="str">
        <f t="array" ref="O34:Q43">_xll.CQGXLDOMData(H6, "Type,Price,Volume", "5:5")</f>
        <v>Ask</v>
      </c>
      <c r="P34" s="41">
        <v>1.5439000000000001</v>
      </c>
      <c r="Q34" s="41">
        <v>1</v>
      </c>
      <c r="R34" s="39"/>
      <c r="S34" s="39"/>
      <c r="T34" s="39"/>
      <c r="U34" s="41" t="str">
        <f t="array" ref="U34:W43">_xll.CQGXLDOMData(J6, "Type,Price,Volume", "5:5")</f>
        <v>Ask</v>
      </c>
      <c r="V34" s="41">
        <v>1.3822000000000001</v>
      </c>
      <c r="W34" s="41">
        <v>1</v>
      </c>
      <c r="X34" s="39"/>
      <c r="Y34" s="39"/>
      <c r="Z34" s="39"/>
      <c r="AA34" s="41" t="str">
        <f t="array" ref="AA34:AC43">_xll.CQGXLDOMData(L6, "Type,Price,Volume", "5:5")</f>
        <v>Ask</v>
      </c>
      <c r="AB34" s="41">
        <v>2.67</v>
      </c>
      <c r="AC34" s="41">
        <v>73</v>
      </c>
      <c r="AD34" s="39"/>
      <c r="AE34" s="39"/>
      <c r="AF34" s="39"/>
      <c r="AG34" s="41" t="str">
        <f t="array" ref="AG34:AI43">_xll.CQGXLDOMData(N6, "Type,Price,Volume", "5:5")</f>
        <v>Ask</v>
      </c>
      <c r="AH34" s="41">
        <v>126.65625</v>
      </c>
      <c r="AI34" s="41">
        <v>1801</v>
      </c>
      <c r="AJ34" s="39"/>
      <c r="AK34" s="39"/>
      <c r="AL34" s="39"/>
    </row>
    <row r="35" spans="3:38" x14ac:dyDescent="0.3">
      <c r="C35" s="41" t="str">
        <v>Ask</v>
      </c>
      <c r="D35" s="41">
        <v>47.03</v>
      </c>
      <c r="E35" s="41">
        <v>17</v>
      </c>
      <c r="F35" s="39"/>
      <c r="G35" s="39"/>
      <c r="H35" s="39"/>
      <c r="I35" s="41" t="str">
        <v>Ask</v>
      </c>
      <c r="J35" s="41">
        <v>47.04</v>
      </c>
      <c r="K35" s="41">
        <v>6</v>
      </c>
      <c r="L35" s="39"/>
      <c r="M35" s="39"/>
      <c r="N35" s="39"/>
      <c r="O35" s="41" t="str">
        <v>Ask</v>
      </c>
      <c r="P35" s="41">
        <v>1.5436000000000001</v>
      </c>
      <c r="Q35" s="41">
        <v>6</v>
      </c>
      <c r="R35" s="39"/>
      <c r="S35" s="39"/>
      <c r="T35" s="39"/>
      <c r="U35" s="41" t="str">
        <v>Ask</v>
      </c>
      <c r="V35" s="41">
        <v>1.3821000000000001</v>
      </c>
      <c r="W35" s="41">
        <v>2</v>
      </c>
      <c r="X35" s="39"/>
      <c r="Y35" s="39"/>
      <c r="Z35" s="39"/>
      <c r="AA35" s="41" t="str">
        <v>Ask</v>
      </c>
      <c r="AB35" s="41">
        <v>2.669</v>
      </c>
      <c r="AC35" s="41">
        <v>47</v>
      </c>
      <c r="AD35" s="39"/>
      <c r="AE35" s="39"/>
      <c r="AF35" s="39"/>
      <c r="AG35" s="41" t="str">
        <v>Ask</v>
      </c>
      <c r="AH35" s="41">
        <v>126.640625</v>
      </c>
      <c r="AI35" s="41">
        <v>1979</v>
      </c>
      <c r="AJ35" s="39"/>
      <c r="AK35" s="39"/>
      <c r="AL35" s="39"/>
    </row>
    <row r="36" spans="3:38" x14ac:dyDescent="0.3">
      <c r="C36" s="41" t="str">
        <v>Ask</v>
      </c>
      <c r="D36" s="41">
        <v>47.02</v>
      </c>
      <c r="E36" s="41">
        <v>16</v>
      </c>
      <c r="F36" s="39"/>
      <c r="G36" s="39"/>
      <c r="H36" s="39"/>
      <c r="I36" s="41" t="str">
        <v>Ask</v>
      </c>
      <c r="J36" s="41">
        <v>47.03</v>
      </c>
      <c r="K36" s="41">
        <v>6</v>
      </c>
      <c r="L36" s="39"/>
      <c r="M36" s="39"/>
      <c r="N36" s="39"/>
      <c r="O36" s="41" t="str">
        <v>Ask</v>
      </c>
      <c r="P36" s="41">
        <v>1.5435000000000001</v>
      </c>
      <c r="Q36" s="41">
        <v>2</v>
      </c>
      <c r="R36" s="39"/>
      <c r="S36" s="39"/>
      <c r="T36" s="39"/>
      <c r="U36" s="41" t="str">
        <v>Ask</v>
      </c>
      <c r="V36" s="41">
        <v>1.3819999999999999</v>
      </c>
      <c r="W36" s="41">
        <v>4</v>
      </c>
      <c r="X36" s="39"/>
      <c r="Y36" s="39"/>
      <c r="Z36" s="39"/>
      <c r="AA36" s="41" t="str">
        <v>Ask</v>
      </c>
      <c r="AB36" s="41">
        <v>2.6680000000000001</v>
      </c>
      <c r="AC36" s="41">
        <v>46</v>
      </c>
      <c r="AD36" s="39"/>
      <c r="AE36" s="39"/>
      <c r="AF36" s="39"/>
      <c r="AG36" s="41" t="str">
        <v>Ask</v>
      </c>
      <c r="AH36" s="41">
        <v>126.625</v>
      </c>
      <c r="AI36" s="41">
        <v>2412</v>
      </c>
      <c r="AJ36" s="39"/>
      <c r="AK36" s="39"/>
      <c r="AL36" s="39"/>
    </row>
    <row r="37" spans="3:38" x14ac:dyDescent="0.3">
      <c r="C37" s="41" t="str">
        <v>Ask</v>
      </c>
      <c r="D37" s="41">
        <v>47.01</v>
      </c>
      <c r="E37" s="41">
        <v>30</v>
      </c>
      <c r="F37" s="39"/>
      <c r="G37" s="39"/>
      <c r="H37" s="39"/>
      <c r="I37" s="41" t="str">
        <v>Ask</v>
      </c>
      <c r="J37" s="41">
        <v>47.02</v>
      </c>
      <c r="K37" s="41">
        <v>7</v>
      </c>
      <c r="L37" s="39"/>
      <c r="M37" s="39"/>
      <c r="N37" s="39"/>
      <c r="O37" s="41" t="str">
        <v>Ask</v>
      </c>
      <c r="P37" s="41">
        <v>1.5432999999999999</v>
      </c>
      <c r="Q37" s="41">
        <v>1</v>
      </c>
      <c r="R37" s="39"/>
      <c r="S37" s="39"/>
      <c r="T37" s="39"/>
      <c r="U37" s="41" t="str">
        <v>Ask</v>
      </c>
      <c r="V37" s="41">
        <v>1.3818999999999999</v>
      </c>
      <c r="W37" s="41">
        <v>1</v>
      </c>
      <c r="X37" s="39"/>
      <c r="Y37" s="39"/>
      <c r="Z37" s="39"/>
      <c r="AA37" s="41" t="str">
        <v>Ask</v>
      </c>
      <c r="AB37" s="41">
        <v>2.6669999999999998</v>
      </c>
      <c r="AC37" s="41">
        <v>24</v>
      </c>
      <c r="AD37" s="39"/>
      <c r="AE37" s="39"/>
      <c r="AF37" s="39"/>
      <c r="AG37" s="41" t="str">
        <v>Ask</v>
      </c>
      <c r="AH37" s="41">
        <v>126.609375</v>
      </c>
      <c r="AI37" s="41">
        <v>1742</v>
      </c>
      <c r="AJ37" s="39"/>
      <c r="AK37" s="39"/>
      <c r="AL37" s="39"/>
    </row>
    <row r="38" spans="3:38" x14ac:dyDescent="0.3">
      <c r="C38" s="41" t="str">
        <v>Ask</v>
      </c>
      <c r="D38" s="41">
        <v>47</v>
      </c>
      <c r="E38" s="41">
        <v>17</v>
      </c>
      <c r="F38" s="39"/>
      <c r="G38" s="39"/>
      <c r="H38" s="39"/>
      <c r="I38" s="41" t="str">
        <v>Ask</v>
      </c>
      <c r="J38" s="41">
        <v>47.01</v>
      </c>
      <c r="K38" s="41">
        <v>6</v>
      </c>
      <c r="L38" s="39"/>
      <c r="M38" s="39"/>
      <c r="N38" s="39"/>
      <c r="O38" s="41" t="str">
        <v>Ask</v>
      </c>
      <c r="P38" s="41">
        <v>1.5431999999999999</v>
      </c>
      <c r="Q38" s="41">
        <v>1</v>
      </c>
      <c r="R38" s="39"/>
      <c r="S38" s="39"/>
      <c r="T38" s="39"/>
      <c r="U38" s="41" t="str">
        <v>Ask</v>
      </c>
      <c r="V38" s="41">
        <v>1.3815999999999999</v>
      </c>
      <c r="W38" s="41">
        <v>1</v>
      </c>
      <c r="X38" s="39"/>
      <c r="Y38" s="39"/>
      <c r="Z38" s="39"/>
      <c r="AA38" s="41" t="str">
        <v>Ask</v>
      </c>
      <c r="AB38" s="41">
        <v>2.6659999999999999</v>
      </c>
      <c r="AC38" s="41">
        <v>5</v>
      </c>
      <c r="AD38" s="39"/>
      <c r="AE38" s="39"/>
      <c r="AF38" s="39"/>
      <c r="AG38" s="41" t="str">
        <v>Ask</v>
      </c>
      <c r="AH38" s="41">
        <v>126.59375</v>
      </c>
      <c r="AI38" s="41">
        <v>570</v>
      </c>
      <c r="AJ38" s="39"/>
      <c r="AK38" s="39"/>
      <c r="AL38" s="39"/>
    </row>
    <row r="39" spans="3:38" x14ac:dyDescent="0.3">
      <c r="C39" s="41" t="str">
        <v>Bid</v>
      </c>
      <c r="D39" s="41">
        <v>46.99</v>
      </c>
      <c r="E39" s="41">
        <v>9</v>
      </c>
      <c r="F39" s="39"/>
      <c r="G39" s="39"/>
      <c r="H39" s="39"/>
      <c r="I39" s="41" t="str">
        <v>Bid</v>
      </c>
      <c r="J39" s="41">
        <v>46.98</v>
      </c>
      <c r="K39" s="41">
        <v>5</v>
      </c>
      <c r="L39" s="39"/>
      <c r="M39" s="39"/>
      <c r="N39" s="39"/>
      <c r="O39" s="41" t="str">
        <v>Bid</v>
      </c>
      <c r="P39" s="41">
        <v>1.5428999999999999</v>
      </c>
      <c r="Q39" s="41">
        <v>1</v>
      </c>
      <c r="R39" s="39"/>
      <c r="S39" s="39"/>
      <c r="T39" s="39"/>
      <c r="U39" s="41" t="str">
        <v>Bid</v>
      </c>
      <c r="V39" s="41">
        <v>1.3812</v>
      </c>
      <c r="W39" s="41">
        <v>1</v>
      </c>
      <c r="X39" s="39"/>
      <c r="Y39" s="39"/>
      <c r="Z39" s="39"/>
      <c r="AA39" s="41" t="str">
        <v>Bid</v>
      </c>
      <c r="AB39" s="41">
        <v>2.665</v>
      </c>
      <c r="AC39" s="41">
        <v>39</v>
      </c>
      <c r="AD39" s="39"/>
      <c r="AE39" s="39"/>
      <c r="AF39" s="39"/>
      <c r="AG39" s="41" t="str">
        <v>Bid</v>
      </c>
      <c r="AH39" s="41">
        <v>126.578125</v>
      </c>
      <c r="AI39" s="41">
        <v>1022</v>
      </c>
      <c r="AJ39" s="39"/>
      <c r="AK39" s="39"/>
      <c r="AL39" s="39"/>
    </row>
    <row r="40" spans="3:38" x14ac:dyDescent="0.3">
      <c r="C40" s="41" t="str">
        <v>Bid</v>
      </c>
      <c r="D40" s="41">
        <v>46.98</v>
      </c>
      <c r="E40" s="41">
        <v>20</v>
      </c>
      <c r="F40" s="39"/>
      <c r="G40" s="39"/>
      <c r="H40" s="39"/>
      <c r="I40" s="41" t="str">
        <v>Bid</v>
      </c>
      <c r="J40" s="41">
        <v>46.97</v>
      </c>
      <c r="K40" s="41">
        <v>5</v>
      </c>
      <c r="L40" s="39"/>
      <c r="M40" s="39"/>
      <c r="N40" s="39"/>
      <c r="O40" s="41" t="str">
        <v>Bid</v>
      </c>
      <c r="P40" s="41">
        <v>1.5427999999999999</v>
      </c>
      <c r="Q40" s="41">
        <v>2</v>
      </c>
      <c r="R40" s="39"/>
      <c r="S40" s="39"/>
      <c r="T40" s="39"/>
      <c r="U40" s="41" t="str">
        <v>Bid</v>
      </c>
      <c r="V40" s="41">
        <v>1.3811</v>
      </c>
      <c r="W40" s="41">
        <v>3</v>
      </c>
      <c r="X40" s="39"/>
      <c r="Y40" s="39"/>
      <c r="Z40" s="39"/>
      <c r="AA40" s="41" t="str">
        <v>Bid</v>
      </c>
      <c r="AB40" s="41">
        <v>2.6640000000000001</v>
      </c>
      <c r="AC40" s="41">
        <v>80</v>
      </c>
      <c r="AD40" s="39"/>
      <c r="AE40" s="39"/>
      <c r="AF40" s="39"/>
      <c r="AG40" s="41" t="str">
        <v>Bid</v>
      </c>
      <c r="AH40" s="41">
        <v>126.5625</v>
      </c>
      <c r="AI40" s="41">
        <v>2060</v>
      </c>
      <c r="AJ40" s="39"/>
      <c r="AK40" s="39"/>
      <c r="AL40" s="39"/>
    </row>
    <row r="41" spans="3:38" x14ac:dyDescent="0.3">
      <c r="C41" s="41" t="str">
        <v>Bid</v>
      </c>
      <c r="D41" s="41">
        <v>46.97</v>
      </c>
      <c r="E41" s="41">
        <v>52</v>
      </c>
      <c r="F41" s="39"/>
      <c r="G41" s="39"/>
      <c r="H41" s="39"/>
      <c r="I41" s="41" t="str">
        <v>Bid</v>
      </c>
      <c r="J41" s="41">
        <v>46.96</v>
      </c>
      <c r="K41" s="41">
        <v>4</v>
      </c>
      <c r="L41" s="39"/>
      <c r="M41" s="39"/>
      <c r="N41" s="39"/>
      <c r="O41" s="41" t="str">
        <v>Bid</v>
      </c>
      <c r="P41" s="41">
        <v>1.5427</v>
      </c>
      <c r="Q41" s="41">
        <v>2</v>
      </c>
      <c r="R41" s="39"/>
      <c r="S41" s="39"/>
      <c r="T41" s="39"/>
      <c r="U41" s="41" t="str">
        <v>Bid</v>
      </c>
      <c r="V41" s="41">
        <v>1.3809</v>
      </c>
      <c r="W41" s="41">
        <v>2</v>
      </c>
      <c r="X41" s="39"/>
      <c r="Y41" s="39"/>
      <c r="Z41" s="39"/>
      <c r="AA41" s="41" t="str">
        <v>Bid</v>
      </c>
      <c r="AB41" s="41">
        <v>2.6629999999999998</v>
      </c>
      <c r="AC41" s="41">
        <v>32</v>
      </c>
      <c r="AD41" s="39"/>
      <c r="AE41" s="39"/>
      <c r="AF41" s="39"/>
      <c r="AG41" s="41" t="str">
        <v>Bid</v>
      </c>
      <c r="AH41" s="41">
        <v>126.546875</v>
      </c>
      <c r="AI41" s="41">
        <v>2079</v>
      </c>
      <c r="AJ41" s="39"/>
      <c r="AK41" s="39"/>
      <c r="AL41" s="39"/>
    </row>
    <row r="42" spans="3:38" x14ac:dyDescent="0.3">
      <c r="C42" s="41" t="str">
        <v>Bid</v>
      </c>
      <c r="D42" s="41">
        <v>46.96</v>
      </c>
      <c r="E42" s="41">
        <v>22</v>
      </c>
      <c r="F42" s="39"/>
      <c r="G42" s="39"/>
      <c r="H42" s="39"/>
      <c r="I42" s="41" t="str">
        <v>Bid</v>
      </c>
      <c r="J42" s="41">
        <v>46.95</v>
      </c>
      <c r="K42" s="41">
        <v>5</v>
      </c>
      <c r="L42" s="39"/>
      <c r="M42" s="39"/>
      <c r="N42" s="39"/>
      <c r="O42" s="41" t="str">
        <v>Bid</v>
      </c>
      <c r="P42" s="41">
        <v>1.5426</v>
      </c>
      <c r="Q42" s="41">
        <v>4</v>
      </c>
      <c r="R42" s="39"/>
      <c r="S42" s="39"/>
      <c r="T42" s="39"/>
      <c r="U42" s="41" t="str">
        <v>Bid</v>
      </c>
      <c r="V42" s="41">
        <v>1.3808</v>
      </c>
      <c r="W42" s="41">
        <v>1</v>
      </c>
      <c r="X42" s="39"/>
      <c r="Y42" s="39"/>
      <c r="Z42" s="39"/>
      <c r="AA42" s="41" t="str">
        <v>Bid</v>
      </c>
      <c r="AB42" s="41">
        <v>2.6619999999999999</v>
      </c>
      <c r="AC42" s="41">
        <v>17</v>
      </c>
      <c r="AD42" s="39"/>
      <c r="AE42" s="39"/>
      <c r="AF42" s="39"/>
      <c r="AG42" s="41" t="str">
        <v>Bid</v>
      </c>
      <c r="AH42" s="41">
        <v>126.53125</v>
      </c>
      <c r="AI42" s="41">
        <v>2047</v>
      </c>
      <c r="AJ42" s="39"/>
      <c r="AK42" s="39"/>
      <c r="AL42" s="39"/>
    </row>
    <row r="43" spans="3:38" x14ac:dyDescent="0.3">
      <c r="C43" s="41" t="str">
        <v>Bid</v>
      </c>
      <c r="D43" s="41">
        <v>46.95</v>
      </c>
      <c r="E43" s="41">
        <v>48</v>
      </c>
      <c r="F43" s="39"/>
      <c r="G43" s="39"/>
      <c r="H43" s="39"/>
      <c r="I43" s="41" t="str">
        <v>Bid</v>
      </c>
      <c r="J43" s="41">
        <v>46.94</v>
      </c>
      <c r="K43" s="41">
        <v>6</v>
      </c>
      <c r="L43" s="39"/>
      <c r="M43" s="39"/>
      <c r="N43" s="39"/>
      <c r="O43" s="41" t="str">
        <v>Bid</v>
      </c>
      <c r="P43" s="41">
        <v>1.5425</v>
      </c>
      <c r="Q43" s="41">
        <v>3</v>
      </c>
      <c r="R43" s="39"/>
      <c r="S43" s="39"/>
      <c r="T43" s="39"/>
      <c r="U43" s="41" t="str">
        <v>Bid</v>
      </c>
      <c r="V43" s="41">
        <v>1.3804000000000001</v>
      </c>
      <c r="W43" s="41">
        <v>2</v>
      </c>
      <c r="X43" s="39"/>
      <c r="Y43" s="39"/>
      <c r="Z43" s="39"/>
      <c r="AA43" s="41" t="str">
        <v>Bid</v>
      </c>
      <c r="AB43" s="41">
        <v>2.661</v>
      </c>
      <c r="AC43" s="41">
        <v>37</v>
      </c>
      <c r="AD43" s="39"/>
      <c r="AE43" s="39"/>
      <c r="AF43" s="39"/>
      <c r="AG43" s="41" t="str">
        <v>Bid</v>
      </c>
      <c r="AH43" s="41">
        <v>126.515625</v>
      </c>
      <c r="AI43" s="41">
        <v>2564</v>
      </c>
      <c r="AJ43" s="39"/>
      <c r="AK43" s="39"/>
      <c r="AL43" s="39"/>
    </row>
    <row r="44" spans="3:38" x14ac:dyDescent="0.3">
      <c r="C44" s="39"/>
      <c r="D44" s="39">
        <f>_xll.CQGXLContractData(D6, "Open")</f>
        <v>45.160000000000004</v>
      </c>
      <c r="E44" s="39">
        <f>_xll.CQGXLContractData(C33,"LastTradeToday")-_xll.CQGXLContractData(C33,"Y_Settlement")</f>
        <v>2.4099999999999966</v>
      </c>
      <c r="F44" s="39"/>
      <c r="G44" s="39"/>
      <c r="H44" s="39"/>
      <c r="I44" s="39"/>
      <c r="J44" s="39">
        <f>_xll.CQGXLContractData(F6, "Open")</f>
        <v>44.97</v>
      </c>
      <c r="K44" s="39">
        <f>_xll.CQGXLContractData(I33,"LastTradeToday")-_xll.CQGXLContractData(I33,"Y_Settlement")</f>
        <v>2.4199999999999946</v>
      </c>
      <c r="L44" s="39"/>
      <c r="M44" s="39"/>
      <c r="N44" s="39"/>
      <c r="O44" s="39"/>
      <c r="P44" s="39">
        <f>_xll.CQGXLContractData(H6, "Open")</f>
        <v>1.5041</v>
      </c>
      <c r="Q44" s="39">
        <f>_xll.CQGXLContractData(O33,"LastTradeToday")-_xll.CQGXLContractData(O33,"Y_Settlement")</f>
        <v>4.3000000000000149E-2</v>
      </c>
      <c r="R44" s="39"/>
      <c r="S44" s="39"/>
      <c r="T44" s="39"/>
      <c r="U44" s="39"/>
      <c r="V44" s="39">
        <f>_xll.CQGXLContractData(J6, "Open")</f>
        <v>1.3417000000000001</v>
      </c>
      <c r="W44" s="39">
        <f>_xll.CQGXLContractData(U33,"LastTradeToday")-_xll.CQGXLContractData(U33,"Y_Settlement")</f>
        <v>4.8100000000000032E-2</v>
      </c>
      <c r="X44" s="39"/>
      <c r="Y44" s="39"/>
      <c r="Z44" s="39"/>
      <c r="AA44" s="39"/>
      <c r="AB44" s="39">
        <f>_xll.CQGXLContractData(L6, "Open")</f>
        <v>2.734</v>
      </c>
      <c r="AC44" s="39">
        <f>_xll.CQGXLContractData(AA33,"LastTradeToday")-_xll.CQGXLContractData(AA33,"Y_Settlement")</f>
        <v>-6.2000000000000277E-2</v>
      </c>
      <c r="AD44" s="39"/>
      <c r="AE44" s="39"/>
      <c r="AF44" s="39"/>
      <c r="AG44" s="39"/>
      <c r="AH44" s="39">
        <f>_xll.CQGXLContractData(N6, "Open")</f>
        <v>126.703125</v>
      </c>
      <c r="AI44" s="39">
        <f>_xll.CQGXLContractData(AG33,"LastTradeToday")-_xll.CQGXLContractData(AG33,"Y_Settlement")</f>
        <v>-0.125</v>
      </c>
      <c r="AJ44" s="39"/>
      <c r="AK44" s="39"/>
      <c r="AL44" s="39"/>
    </row>
    <row r="45" spans="3:38" x14ac:dyDescent="0.3">
      <c r="C45" s="39">
        <f>IF(D45-D47&lt;=(2*E45),1,0)</f>
        <v>0</v>
      </c>
      <c r="D45" s="39">
        <f>_xll.CQGXLContractData(D6, "High")</f>
        <v>47.35</v>
      </c>
      <c r="E45" s="39">
        <f>_xll.CQGXLContractData(C33, "TickSize")</f>
        <v>0.01</v>
      </c>
      <c r="F45" s="39"/>
      <c r="G45" s="39"/>
      <c r="H45" s="39"/>
      <c r="I45" s="39">
        <f>IF(J45-J47&lt;=(2*K45),1,0)</f>
        <v>0</v>
      </c>
      <c r="J45" s="39">
        <f>_xll.CQGXLContractData(F6, "High")</f>
        <v>47.34</v>
      </c>
      <c r="K45" s="39">
        <f>_xll.CQGXLContractData(I33, "TickSize")</f>
        <v>0.01</v>
      </c>
      <c r="L45" s="39"/>
      <c r="M45" s="39"/>
      <c r="N45" s="39"/>
      <c r="O45" s="39">
        <f>IF(P45-P47&lt;=(2*Q45),1,0)</f>
        <v>0</v>
      </c>
      <c r="P45" s="39">
        <f>_xll.CQGXLContractData(H6, "High")</f>
        <v>1.5638000000000001</v>
      </c>
      <c r="Q45" s="39">
        <f>_xll.CQGXLContractData(O33, "TickSize")</f>
        <v>1E-4</v>
      </c>
      <c r="R45" s="39"/>
      <c r="S45" s="39"/>
      <c r="T45" s="39"/>
      <c r="U45" s="39">
        <f>IF(V45-V47&lt;=(2*W45),1,0)</f>
        <v>0</v>
      </c>
      <c r="V45" s="39">
        <f>_xll.CQGXLContractData(J6, "High")</f>
        <v>1.4074</v>
      </c>
      <c r="W45" s="39">
        <f>_xll.CQGXLContractData(U33, "TickSize")</f>
        <v>1E-4</v>
      </c>
      <c r="X45" s="39"/>
      <c r="Y45" s="39"/>
      <c r="Z45" s="39"/>
      <c r="AA45" s="39">
        <f>IF(AB45-AB47&lt;=(2*AC45),1,0)</f>
        <v>0</v>
      </c>
      <c r="AB45" s="39">
        <f>_xll.CQGXLContractData(L6, "High")</f>
        <v>2.7360000000000002</v>
      </c>
      <c r="AC45" s="39">
        <f>_xll.CQGXLContractData(AA33, "TickSize")</f>
        <v>1E-3</v>
      </c>
      <c r="AD45" s="39"/>
      <c r="AE45" s="39"/>
      <c r="AF45" s="39"/>
      <c r="AG45" s="39">
        <f>IF(AH45-AH47&lt;=(2*AI45),1,0)</f>
        <v>0</v>
      </c>
      <c r="AH45" s="39">
        <f>_xll.CQGXLContractData(N6, "High")</f>
        <v>126.875</v>
      </c>
      <c r="AI45" s="39"/>
      <c r="AJ45" s="39"/>
      <c r="AK45" s="39"/>
      <c r="AL45" s="39"/>
    </row>
    <row r="46" spans="3:38" x14ac:dyDescent="0.3">
      <c r="C46" s="39">
        <f>IF(D47-D46&lt;=(2*E45),1,0)</f>
        <v>0</v>
      </c>
      <c r="D46" s="39">
        <f>_xll.CQGXLContractData(D6, "Low")</f>
        <v>44.82</v>
      </c>
      <c r="E46" s="39"/>
      <c r="F46" s="39"/>
      <c r="G46" s="39"/>
      <c r="H46" s="39"/>
      <c r="I46" s="39">
        <f>IF(J47-J46&lt;=(2*K45),1,0)</f>
        <v>0</v>
      </c>
      <c r="J46" s="39">
        <f>_xll.CQGXLContractData(F6, "Low")</f>
        <v>44.83</v>
      </c>
      <c r="K46" s="39"/>
      <c r="L46" s="39"/>
      <c r="M46" s="39"/>
      <c r="N46" s="39"/>
      <c r="O46" s="39">
        <f>IF(P47-P46&lt;=(2*Q45),1,0)</f>
        <v>0</v>
      </c>
      <c r="P46" s="39">
        <f>_xll.CQGXLContractData(H6, "Low")</f>
        <v>1.4957</v>
      </c>
      <c r="Q46" s="39"/>
      <c r="R46" s="39"/>
      <c r="S46" s="39"/>
      <c r="T46" s="39"/>
      <c r="U46" s="39">
        <f>IF(V47-V46&lt;=(2*W45),1,0)</f>
        <v>0</v>
      </c>
      <c r="V46" s="39">
        <f>_xll.CQGXLContractData(J6, "Low")</f>
        <v>1.3313000000000001</v>
      </c>
      <c r="W46" s="39"/>
      <c r="X46" s="39"/>
      <c r="Y46" s="39"/>
      <c r="Z46" s="39"/>
      <c r="AA46" s="39">
        <f>IF(AB47-AB46&lt;=(2*AC45),1,0)</f>
        <v>0</v>
      </c>
      <c r="AB46" s="39">
        <f>_xll.CQGXLContractData(L6, "Low")</f>
        <v>2.657</v>
      </c>
      <c r="AC46" s="39"/>
      <c r="AD46" s="39"/>
      <c r="AE46" s="39"/>
      <c r="AF46" s="39"/>
      <c r="AG46" s="39">
        <f>IF(AH47-AH46&lt;=(2*AI45),1,0)</f>
        <v>0</v>
      </c>
      <c r="AH46" s="39">
        <f>_xll.CQGXLContractData(N6, "Low")</f>
        <v>126.515625</v>
      </c>
      <c r="AI46" s="39"/>
      <c r="AJ46" s="39"/>
      <c r="AK46" s="39"/>
      <c r="AL46" s="39"/>
    </row>
    <row r="47" spans="3:38" x14ac:dyDescent="0.3">
      <c r="C47" s="39"/>
      <c r="D47" s="39">
        <f>_xll.CQGXLContractData(D6, "LastTradeToday")</f>
        <v>47</v>
      </c>
      <c r="E47" s="39"/>
      <c r="F47" s="39"/>
      <c r="G47" s="39"/>
      <c r="H47" s="39"/>
      <c r="I47" s="39"/>
      <c r="J47" s="39">
        <f>_xll.CQGXLContractData(F6, "LastTradeToday")</f>
        <v>47.01</v>
      </c>
      <c r="K47" s="39"/>
      <c r="L47" s="39"/>
      <c r="M47" s="39"/>
      <c r="N47" s="39"/>
      <c r="O47" s="39"/>
      <c r="P47" s="39">
        <f>_xll.CQGXLContractData(H6, "LastTradeToday")</f>
        <v>1.5430000000000001</v>
      </c>
      <c r="Q47" s="39"/>
      <c r="R47" s="39"/>
      <c r="S47" s="39"/>
      <c r="T47" s="39"/>
      <c r="U47" s="39"/>
      <c r="V47" s="39">
        <f>_xll.CQGXLContractData(J6, "LastTradeToday")</f>
        <v>1.381</v>
      </c>
      <c r="W47" s="39"/>
      <c r="X47" s="39"/>
      <c r="Y47" s="39"/>
      <c r="Z47" s="39"/>
      <c r="AA47" s="39"/>
      <c r="AB47" s="39">
        <f>_xll.CQGXLContractData(L6, "LastTradeToday")</f>
        <v>2.6659999999999999</v>
      </c>
      <c r="AC47" s="39"/>
      <c r="AD47" s="39"/>
      <c r="AE47" s="39"/>
      <c r="AF47" s="39"/>
      <c r="AG47" s="39"/>
      <c r="AH47" s="39">
        <f>_xll.CQGXLContractData(N6, "LastTradeToday")</f>
        <v>126.578125</v>
      </c>
      <c r="AI47" s="39"/>
      <c r="AJ47" s="39"/>
      <c r="AK47" s="39"/>
      <c r="AL47" s="39"/>
    </row>
    <row r="48" spans="3:38" x14ac:dyDescent="0.3"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</row>
    <row r="49" spans="3:38" x14ac:dyDescent="0.3"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</row>
    <row r="50" spans="3:38" x14ac:dyDescent="0.3"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</row>
    <row r="51" spans="3:38" x14ac:dyDescent="0.3"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</row>
    <row r="52" spans="3:38" x14ac:dyDescent="0.3"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</row>
    <row r="53" spans="3:38" x14ac:dyDescent="0.3"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</row>
    <row r="54" spans="3:38" x14ac:dyDescent="0.3"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</row>
    <row r="55" spans="3:38" x14ac:dyDescent="0.3"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</row>
    <row r="56" spans="3:38" x14ac:dyDescent="0.3"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</row>
    <row r="57" spans="3:38" x14ac:dyDescent="0.3"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</row>
    <row r="58" spans="3:38" x14ac:dyDescent="0.3"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</row>
    <row r="59" spans="3:38" x14ac:dyDescent="0.3"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</row>
    <row r="60" spans="3:38" x14ac:dyDescent="0.3"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</row>
    <row r="61" spans="3:38" x14ac:dyDescent="0.3"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</row>
    <row r="62" spans="3:38" x14ac:dyDescent="0.3"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</row>
    <row r="63" spans="3:38" x14ac:dyDescent="0.3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</row>
    <row r="64" spans="3:38" x14ac:dyDescent="0.3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</row>
    <row r="65" spans="3:38" x14ac:dyDescent="0.3"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</row>
    <row r="66" spans="3:38" x14ac:dyDescent="0.3"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</row>
  </sheetData>
  <sheetProtection algorithmName="SHA-512" hashValue="LsR+BEWxCjkXU7jE3wsO4M1SVhws9FN6MkO5LLLlocXCKQ2IToon2ccaICC6HLPWw6ZeIp94MhAwQxwLjCheRQ==" saltValue="G6GO4RuM2Vhy0V78wScfWg==" spinCount="100000" sheet="1" objects="1" scenarios="1" selectLockedCells="1"/>
  <mergeCells count="2">
    <mergeCell ref="D10:L10"/>
    <mergeCell ref="D11:L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Symbols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2012-08-03T16:06:32Z</dcterms:created>
  <dcterms:modified xsi:type="dcterms:W3CDTF">2015-09-16T19:20:43Z</dcterms:modified>
</cp:coreProperties>
</file>