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Excel XLOOKUP/"/>
    </mc:Choice>
  </mc:AlternateContent>
  <xr:revisionPtr revIDLastSave="800" documentId="8_{6598AE4D-67F5-413D-BD76-07062D5A8891}" xr6:coauthVersionLast="47" xr6:coauthVersionMax="47" xr10:uidLastSave="{1D17FBA3-2CAA-454E-A303-54E688F683F5}"/>
  <bookViews>
    <workbookView xWindow="-120" yWindow="-120" windowWidth="29040" windowHeight="15840" xr2:uid="{7F6D0A36-522E-4C5C-8C13-0EA0A9AAB6FD}"/>
  </bookViews>
  <sheets>
    <sheet name="Ranking" sheetId="2" r:id="rId1"/>
    <sheet name="Mkt_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6" i="1" l="1"/>
  <c r="M76" i="1"/>
  <c r="L76" i="1"/>
  <c r="K76" i="1"/>
  <c r="J76" i="1"/>
  <c r="I76" i="1"/>
  <c r="H76" i="1"/>
  <c r="G76" i="1"/>
  <c r="F76" i="1"/>
  <c r="E76" i="1"/>
  <c r="D76" i="1"/>
  <c r="C76" i="1"/>
  <c r="B76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Q70" i="2"/>
  <c r="Q71" i="2" s="1"/>
  <c r="Q72" i="2" s="1"/>
  <c r="Q73" i="2" s="1"/>
  <c r="Q74" i="2" s="1"/>
  <c r="Q75" i="2" s="1"/>
  <c r="Q76" i="2" s="1"/>
  <c r="Q77" i="2" s="1"/>
  <c r="Q63" i="2"/>
  <c r="Q64" i="2" s="1"/>
  <c r="Q65" i="2" s="1"/>
  <c r="Q58" i="2"/>
  <c r="Q49" i="2"/>
  <c r="Q50" i="2" s="1"/>
  <c r="Q51" i="2" s="1"/>
  <c r="Q52" i="2" s="1"/>
  <c r="Q53" i="2" s="1"/>
  <c r="Q54" i="2" s="1"/>
  <c r="Q55" i="2" s="1"/>
  <c r="Q56" i="2" s="1"/>
  <c r="Q57" i="2" s="1"/>
  <c r="Q39" i="2" l="1"/>
  <c r="Q40" i="2" s="1"/>
  <c r="Q41" i="2" s="1"/>
  <c r="Q42" i="2" s="1"/>
  <c r="Q43" i="2" s="1"/>
  <c r="Q44" i="2" s="1"/>
  <c r="Q30" i="2" l="1"/>
  <c r="Q31" i="2" s="1"/>
  <c r="Q32" i="2" s="1"/>
  <c r="Q33" i="2" s="1"/>
  <c r="Q34" i="2" s="1"/>
  <c r="Q17" i="2"/>
  <c r="Q18" i="2" s="1"/>
  <c r="Q19" i="2" s="1"/>
  <c r="Q20" i="2" s="1"/>
  <c r="Q21" i="2" s="1"/>
  <c r="Q22" i="2" s="1"/>
  <c r="Q23" i="2" s="1"/>
  <c r="Q24" i="2" s="1"/>
  <c r="Q25" i="2" s="1"/>
  <c r="Q4" i="2" l="1"/>
  <c r="Q5" i="2" s="1"/>
  <c r="Q6" i="2" s="1"/>
  <c r="Q7" i="2" s="1"/>
  <c r="Q8" i="2" s="1"/>
  <c r="Q9" i="2" s="1"/>
  <c r="Q10" i="2" s="1"/>
  <c r="Q11" i="2" s="1"/>
  <c r="Q12" i="2" s="1"/>
  <c r="N77" i="2"/>
  <c r="O77" i="2" s="1"/>
  <c r="N76" i="2"/>
  <c r="O76" i="2" s="1"/>
  <c r="N75" i="2"/>
  <c r="O75" i="2" s="1"/>
  <c r="N74" i="2"/>
  <c r="O74" i="2" s="1"/>
  <c r="N73" i="2"/>
  <c r="O73" i="2" s="1"/>
  <c r="N72" i="2"/>
  <c r="O72" i="2" s="1"/>
  <c r="N71" i="2"/>
  <c r="O71" i="2" s="1"/>
  <c r="N70" i="2"/>
  <c r="O70" i="2" s="1"/>
  <c r="N69" i="2"/>
  <c r="O69" i="2" s="1"/>
  <c r="K77" i="2"/>
  <c r="L77" i="2" s="1"/>
  <c r="K76" i="2"/>
  <c r="L76" i="2" s="1"/>
  <c r="K75" i="2"/>
  <c r="L75" i="2" s="1"/>
  <c r="K74" i="2"/>
  <c r="L74" i="2" s="1"/>
  <c r="K73" i="2"/>
  <c r="L73" i="2" s="1"/>
  <c r="K72" i="2"/>
  <c r="L72" i="2" s="1"/>
  <c r="K71" i="2"/>
  <c r="L71" i="2" s="1"/>
  <c r="K70" i="2"/>
  <c r="L70" i="2" s="1"/>
  <c r="K69" i="2"/>
  <c r="L69" i="2" s="1"/>
  <c r="H77" i="2"/>
  <c r="I77" i="2" s="1"/>
  <c r="H76" i="2"/>
  <c r="I76" i="2" s="1"/>
  <c r="H75" i="2"/>
  <c r="I75" i="2" s="1"/>
  <c r="H74" i="2"/>
  <c r="I74" i="2" s="1"/>
  <c r="H73" i="2"/>
  <c r="I73" i="2" s="1"/>
  <c r="H72" i="2"/>
  <c r="I72" i="2" s="1"/>
  <c r="H71" i="2"/>
  <c r="I71" i="2" s="1"/>
  <c r="H70" i="2"/>
  <c r="I70" i="2" s="1"/>
  <c r="H69" i="2"/>
  <c r="I69" i="2" s="1"/>
  <c r="N65" i="2"/>
  <c r="O65" i="2" s="1"/>
  <c r="N64" i="2"/>
  <c r="O64" i="2" s="1"/>
  <c r="N63" i="2"/>
  <c r="O63" i="2" s="1"/>
  <c r="N62" i="2"/>
  <c r="O62" i="2" s="1"/>
  <c r="K65" i="2"/>
  <c r="L65" i="2" s="1"/>
  <c r="K64" i="2"/>
  <c r="L64" i="2" s="1"/>
  <c r="K63" i="2"/>
  <c r="L63" i="2" s="1"/>
  <c r="K62" i="2"/>
  <c r="L62" i="2" s="1"/>
  <c r="H65" i="2"/>
  <c r="I65" i="2" s="1"/>
  <c r="H64" i="2"/>
  <c r="I64" i="2" s="1"/>
  <c r="H63" i="2"/>
  <c r="I63" i="2" s="1"/>
  <c r="H62" i="2"/>
  <c r="I62" i="2" s="1"/>
  <c r="N58" i="2"/>
  <c r="O58" i="2" s="1"/>
  <c r="N57" i="2"/>
  <c r="O57" i="2" s="1"/>
  <c r="N56" i="2"/>
  <c r="O56" i="2" s="1"/>
  <c r="N55" i="2"/>
  <c r="O55" i="2" s="1"/>
  <c r="N54" i="2"/>
  <c r="O54" i="2" s="1"/>
  <c r="N53" i="2"/>
  <c r="O53" i="2" s="1"/>
  <c r="N52" i="2"/>
  <c r="O52" i="2" s="1"/>
  <c r="N51" i="2"/>
  <c r="O51" i="2" s="1"/>
  <c r="N50" i="2"/>
  <c r="O50" i="2" s="1"/>
  <c r="N49" i="2"/>
  <c r="O49" i="2" s="1"/>
  <c r="N48" i="2"/>
  <c r="O48" i="2" s="1"/>
  <c r="K58" i="2"/>
  <c r="L58" i="2" s="1"/>
  <c r="K57" i="2"/>
  <c r="L57" i="2" s="1"/>
  <c r="K56" i="2"/>
  <c r="L56" i="2" s="1"/>
  <c r="K55" i="2"/>
  <c r="L55" i="2" s="1"/>
  <c r="K54" i="2"/>
  <c r="L54" i="2" s="1"/>
  <c r="K53" i="2"/>
  <c r="L53" i="2" s="1"/>
  <c r="K52" i="2"/>
  <c r="L52" i="2" s="1"/>
  <c r="K51" i="2"/>
  <c r="L51" i="2" s="1"/>
  <c r="K50" i="2"/>
  <c r="L50" i="2" s="1"/>
  <c r="K49" i="2"/>
  <c r="L49" i="2" s="1"/>
  <c r="K48" i="2"/>
  <c r="L48" i="2" s="1"/>
  <c r="H58" i="2"/>
  <c r="I58" i="2" s="1"/>
  <c r="H57" i="2"/>
  <c r="I57" i="2" s="1"/>
  <c r="H56" i="2"/>
  <c r="I56" i="2" s="1"/>
  <c r="H55" i="2"/>
  <c r="I55" i="2" s="1"/>
  <c r="H54" i="2"/>
  <c r="I54" i="2" s="1"/>
  <c r="H53" i="2"/>
  <c r="I53" i="2" s="1"/>
  <c r="H52" i="2"/>
  <c r="I52" i="2" s="1"/>
  <c r="H51" i="2"/>
  <c r="I51" i="2" s="1"/>
  <c r="H50" i="2"/>
  <c r="I50" i="2" s="1"/>
  <c r="H49" i="2"/>
  <c r="I49" i="2" s="1"/>
  <c r="H48" i="2"/>
  <c r="I48" i="2" s="1"/>
  <c r="N44" i="2"/>
  <c r="O44" i="2" s="1"/>
  <c r="N43" i="2"/>
  <c r="O43" i="2" s="1"/>
  <c r="N42" i="2"/>
  <c r="O42" i="2" s="1"/>
  <c r="N41" i="2"/>
  <c r="O41" i="2" s="1"/>
  <c r="N40" i="2"/>
  <c r="O40" i="2" s="1"/>
  <c r="N39" i="2"/>
  <c r="O39" i="2" s="1"/>
  <c r="N38" i="2"/>
  <c r="O38" i="2" s="1"/>
  <c r="K44" i="2"/>
  <c r="L44" i="2" s="1"/>
  <c r="K43" i="2"/>
  <c r="L43" i="2" s="1"/>
  <c r="K42" i="2"/>
  <c r="L42" i="2" s="1"/>
  <c r="K41" i="2"/>
  <c r="L41" i="2" s="1"/>
  <c r="K40" i="2"/>
  <c r="L40" i="2" s="1"/>
  <c r="K39" i="2"/>
  <c r="L39" i="2" s="1"/>
  <c r="K38" i="2"/>
  <c r="L38" i="2" s="1"/>
  <c r="H44" i="2"/>
  <c r="I44" i="2" s="1"/>
  <c r="H43" i="2"/>
  <c r="I43" i="2" s="1"/>
  <c r="H42" i="2"/>
  <c r="I42" i="2" s="1"/>
  <c r="H41" i="2"/>
  <c r="I41" i="2" s="1"/>
  <c r="H40" i="2"/>
  <c r="I40" i="2" s="1"/>
  <c r="H39" i="2"/>
  <c r="I39" i="2" s="1"/>
  <c r="H38" i="2"/>
  <c r="I38" i="2" s="1"/>
  <c r="N34" i="2"/>
  <c r="O34" i="2" s="1"/>
  <c r="N33" i="2"/>
  <c r="O33" i="2" s="1"/>
  <c r="N32" i="2"/>
  <c r="O32" i="2" s="1"/>
  <c r="N31" i="2"/>
  <c r="O31" i="2" s="1"/>
  <c r="N30" i="2"/>
  <c r="O30" i="2" s="1"/>
  <c r="N29" i="2"/>
  <c r="O29" i="2" s="1"/>
  <c r="K34" i="2"/>
  <c r="L34" i="2" s="1"/>
  <c r="K33" i="2"/>
  <c r="L33" i="2" s="1"/>
  <c r="K32" i="2"/>
  <c r="L32" i="2" s="1"/>
  <c r="K31" i="2"/>
  <c r="L31" i="2" s="1"/>
  <c r="K30" i="2"/>
  <c r="L30" i="2" s="1"/>
  <c r="K29" i="2"/>
  <c r="L29" i="2" s="1"/>
  <c r="H34" i="2"/>
  <c r="I34" i="2" s="1"/>
  <c r="H33" i="2"/>
  <c r="I33" i="2" s="1"/>
  <c r="H32" i="2"/>
  <c r="I32" i="2" s="1"/>
  <c r="H31" i="2"/>
  <c r="I31" i="2" s="1"/>
  <c r="H30" i="2"/>
  <c r="I30" i="2" s="1"/>
  <c r="H29" i="2"/>
  <c r="I29" i="2" s="1"/>
  <c r="N25" i="2"/>
  <c r="O25" i="2" s="1"/>
  <c r="N24" i="2"/>
  <c r="O24" i="2" s="1"/>
  <c r="N23" i="2"/>
  <c r="O23" i="2" s="1"/>
  <c r="N22" i="2"/>
  <c r="O22" i="2" s="1"/>
  <c r="N21" i="2"/>
  <c r="O21" i="2" s="1"/>
  <c r="N20" i="2"/>
  <c r="O20" i="2" s="1"/>
  <c r="N19" i="2"/>
  <c r="O19" i="2" s="1"/>
  <c r="N18" i="2"/>
  <c r="O18" i="2" s="1"/>
  <c r="N17" i="2"/>
  <c r="O17" i="2" s="1"/>
  <c r="N16" i="2"/>
  <c r="O16" i="2" s="1"/>
  <c r="K25" i="2"/>
  <c r="L25" i="2" s="1"/>
  <c r="K24" i="2"/>
  <c r="L24" i="2" s="1"/>
  <c r="K23" i="2"/>
  <c r="L23" i="2" s="1"/>
  <c r="K22" i="2"/>
  <c r="L22" i="2" s="1"/>
  <c r="K21" i="2"/>
  <c r="L21" i="2" s="1"/>
  <c r="K20" i="2"/>
  <c r="L20" i="2" s="1"/>
  <c r="K19" i="2"/>
  <c r="L19" i="2" s="1"/>
  <c r="K18" i="2"/>
  <c r="L18" i="2" s="1"/>
  <c r="K17" i="2"/>
  <c r="L17" i="2" s="1"/>
  <c r="K16" i="2"/>
  <c r="L16" i="2" s="1"/>
  <c r="H25" i="2"/>
  <c r="I25" i="2" s="1"/>
  <c r="H24" i="2"/>
  <c r="I24" i="2" s="1"/>
  <c r="H23" i="2"/>
  <c r="I23" i="2" s="1"/>
  <c r="H22" i="2"/>
  <c r="I22" i="2" s="1"/>
  <c r="H21" i="2"/>
  <c r="I21" i="2" s="1"/>
  <c r="H20" i="2"/>
  <c r="I20" i="2" s="1"/>
  <c r="H19" i="2"/>
  <c r="I19" i="2" s="1"/>
  <c r="H18" i="2"/>
  <c r="I18" i="2" s="1"/>
  <c r="H17" i="2"/>
  <c r="I17" i="2" s="1"/>
  <c r="H16" i="2"/>
  <c r="I16" i="2" s="1"/>
  <c r="N12" i="2"/>
  <c r="O12" i="2" s="1"/>
  <c r="N11" i="2"/>
  <c r="O11" i="2" s="1"/>
  <c r="N10" i="2"/>
  <c r="O10" i="2" s="1"/>
  <c r="N9" i="2"/>
  <c r="O9" i="2" s="1"/>
  <c r="N8" i="2"/>
  <c r="O8" i="2" s="1"/>
  <c r="N7" i="2"/>
  <c r="O7" i="2" s="1"/>
  <c r="N6" i="2"/>
  <c r="O6" i="2" s="1"/>
  <c r="N5" i="2"/>
  <c r="O5" i="2" s="1"/>
  <c r="N4" i="2"/>
  <c r="O4" i="2" s="1"/>
  <c r="N3" i="2"/>
  <c r="O3" i="2" s="1"/>
  <c r="K12" i="2"/>
  <c r="L12" i="2" s="1"/>
  <c r="K11" i="2"/>
  <c r="L11" i="2" s="1"/>
  <c r="K10" i="2"/>
  <c r="L10" i="2" s="1"/>
  <c r="K9" i="2"/>
  <c r="L9" i="2" s="1"/>
  <c r="K8" i="2"/>
  <c r="L8" i="2" s="1"/>
  <c r="K7" i="2"/>
  <c r="L7" i="2" s="1"/>
  <c r="K6" i="2"/>
  <c r="L6" i="2" s="1"/>
  <c r="K5" i="2"/>
  <c r="L5" i="2" s="1"/>
  <c r="K4" i="2"/>
  <c r="L4" i="2" s="1"/>
  <c r="K3" i="2"/>
  <c r="L3" i="2" s="1"/>
  <c r="H12" i="2"/>
  <c r="H11" i="2"/>
  <c r="H10" i="2"/>
  <c r="H9" i="2"/>
  <c r="H8" i="2"/>
  <c r="H7" i="2"/>
  <c r="H6" i="2"/>
  <c r="H5" i="2"/>
  <c r="H4" i="2"/>
  <c r="H3" i="2"/>
  <c r="P62" i="2" l="1"/>
  <c r="P63" i="2"/>
  <c r="P70" i="2"/>
  <c r="P64" i="2"/>
  <c r="P65" i="2"/>
  <c r="P72" i="2"/>
  <c r="P73" i="2"/>
  <c r="P74" i="2"/>
  <c r="P75" i="2"/>
  <c r="P71" i="2"/>
  <c r="P76" i="2"/>
  <c r="P69" i="2"/>
  <c r="P77" i="2"/>
  <c r="J70" i="2"/>
  <c r="J71" i="2"/>
  <c r="J75" i="2"/>
  <c r="J77" i="2"/>
  <c r="J73" i="2"/>
  <c r="M72" i="2"/>
  <c r="M70" i="2"/>
  <c r="J72" i="2"/>
  <c r="M71" i="2"/>
  <c r="J74" i="2"/>
  <c r="M73" i="2"/>
  <c r="M74" i="2"/>
  <c r="J76" i="2"/>
  <c r="M75" i="2"/>
  <c r="M76" i="2"/>
  <c r="M69" i="2"/>
  <c r="M77" i="2"/>
  <c r="J69" i="2"/>
  <c r="M63" i="2"/>
  <c r="M64" i="2"/>
  <c r="M65" i="2"/>
  <c r="J62" i="2"/>
  <c r="J63" i="2"/>
  <c r="J64" i="2"/>
  <c r="J65" i="2"/>
  <c r="M62" i="2"/>
  <c r="P51" i="2"/>
  <c r="P52" i="2"/>
  <c r="P53" i="2"/>
  <c r="M52" i="2"/>
  <c r="P54" i="2"/>
  <c r="P55" i="2"/>
  <c r="P49" i="2"/>
  <c r="P56" i="2"/>
  <c r="P57" i="2"/>
  <c r="P50" i="2"/>
  <c r="P58" i="2"/>
  <c r="M53" i="2"/>
  <c r="M54" i="2"/>
  <c r="M55" i="2"/>
  <c r="M49" i="2"/>
  <c r="M56" i="2"/>
  <c r="M57" i="2"/>
  <c r="M50" i="2"/>
  <c r="M58" i="2"/>
  <c r="M51" i="2"/>
  <c r="P48" i="2"/>
  <c r="M48" i="2"/>
  <c r="J53" i="2"/>
  <c r="J51" i="2"/>
  <c r="J52" i="2"/>
  <c r="J48" i="2"/>
  <c r="J54" i="2"/>
  <c r="J55" i="2"/>
  <c r="J49" i="2"/>
  <c r="J56" i="2"/>
  <c r="J57" i="2"/>
  <c r="J50" i="2"/>
  <c r="J58" i="2"/>
  <c r="P39" i="2"/>
  <c r="P41" i="2"/>
  <c r="P42" i="2"/>
  <c r="P43" i="2"/>
  <c r="P40" i="2"/>
  <c r="P44" i="2"/>
  <c r="P38" i="2"/>
  <c r="M39" i="2"/>
  <c r="M40" i="2"/>
  <c r="M41" i="2"/>
  <c r="M42" i="2"/>
  <c r="M43" i="2"/>
  <c r="M44" i="2"/>
  <c r="M38" i="2"/>
  <c r="J39" i="2"/>
  <c r="J40" i="2"/>
  <c r="J41" i="2"/>
  <c r="J42" i="2"/>
  <c r="J43" i="2"/>
  <c r="J44" i="2"/>
  <c r="J38" i="2"/>
  <c r="P30" i="2"/>
  <c r="P31" i="2"/>
  <c r="P32" i="2"/>
  <c r="P33" i="2"/>
  <c r="P34" i="2"/>
  <c r="P29" i="2"/>
  <c r="M30" i="2"/>
  <c r="M31" i="2"/>
  <c r="M32" i="2"/>
  <c r="M33" i="2"/>
  <c r="M34" i="2"/>
  <c r="M29" i="2"/>
  <c r="J34" i="2"/>
  <c r="J31" i="2"/>
  <c r="J30" i="2"/>
  <c r="J32" i="2"/>
  <c r="J33" i="2"/>
  <c r="J29" i="2"/>
  <c r="P23" i="2"/>
  <c r="P24" i="2"/>
  <c r="P17" i="2"/>
  <c r="P18" i="2"/>
  <c r="P19" i="2"/>
  <c r="P25" i="2"/>
  <c r="P20" i="2"/>
  <c r="P21" i="2"/>
  <c r="P22" i="2"/>
  <c r="P16" i="2"/>
  <c r="M18" i="2"/>
  <c r="M19" i="2"/>
  <c r="M20" i="2"/>
  <c r="M21" i="2"/>
  <c r="M22" i="2"/>
  <c r="M23" i="2"/>
  <c r="M24" i="2"/>
  <c r="M17" i="2"/>
  <c r="M25" i="2"/>
  <c r="M16" i="2"/>
  <c r="J18" i="2"/>
  <c r="J19" i="2"/>
  <c r="J20" i="2"/>
  <c r="J21" i="2"/>
  <c r="J22" i="2"/>
  <c r="J23" i="2"/>
  <c r="J24" i="2"/>
  <c r="J17" i="2"/>
  <c r="J25" i="2"/>
  <c r="J16" i="2"/>
  <c r="P7" i="2"/>
  <c r="P5" i="2"/>
  <c r="P6" i="2"/>
  <c r="P8" i="2"/>
  <c r="P9" i="2"/>
  <c r="P10" i="2"/>
  <c r="P11" i="2"/>
  <c r="P4" i="2"/>
  <c r="P12" i="2"/>
  <c r="P3" i="2"/>
  <c r="M5" i="2"/>
  <c r="M6" i="2"/>
  <c r="M8" i="2"/>
  <c r="M9" i="2"/>
  <c r="M10" i="2"/>
  <c r="M7" i="2"/>
  <c r="M11" i="2"/>
  <c r="M4" i="2"/>
  <c r="M12" i="2"/>
  <c r="M3" i="2"/>
  <c r="I11" i="2"/>
  <c r="I9" i="2"/>
  <c r="I6" i="2"/>
  <c r="I5" i="2"/>
  <c r="I4" i="2"/>
  <c r="I12" i="2"/>
  <c r="I10" i="2"/>
  <c r="I8" i="2"/>
  <c r="I7" i="2"/>
  <c r="I3" i="2"/>
  <c r="T65" i="2" a="1"/>
  <c r="T63" i="2" a="1"/>
  <c r="S65" i="2" a="1"/>
  <c r="R65" i="2" a="1"/>
  <c r="T62" i="2" a="1"/>
  <c r="R64" i="2" a="1"/>
  <c r="R63" i="2" a="1"/>
  <c r="R62" i="2" a="1"/>
  <c r="T64" i="2" a="1"/>
  <c r="R63" i="2" l="1"/>
  <c r="R64" i="2"/>
  <c r="T65" i="2"/>
  <c r="U65" i="2" s="1"/>
  <c r="S65" i="2"/>
  <c r="R65" i="2"/>
  <c r="T63" i="2"/>
  <c r="U63" i="2" s="1"/>
  <c r="T64" i="2"/>
  <c r="U64" i="2" s="1"/>
  <c r="T62" i="2"/>
  <c r="U62" i="2" s="1"/>
  <c r="R62" i="2"/>
  <c r="J12" i="2"/>
  <c r="J7" i="2"/>
  <c r="J8" i="2"/>
  <c r="J6" i="2"/>
  <c r="J9" i="2"/>
  <c r="J10" i="2"/>
  <c r="J5" i="2"/>
  <c r="J3" i="2"/>
  <c r="J11" i="2"/>
  <c r="J4" i="2"/>
  <c r="T11" i="2" a="1"/>
  <c r="T9" i="2" a="1"/>
  <c r="T6" i="2" a="1"/>
  <c r="T3" i="2" a="1"/>
  <c r="R12" i="2" a="1"/>
  <c r="T10" i="2" a="1"/>
  <c r="R5" i="2" a="1"/>
  <c r="T5" i="2" a="1"/>
  <c r="R7" i="2" a="1"/>
  <c r="R3" i="2" a="1"/>
  <c r="R4" i="2" a="1"/>
  <c r="T8" i="2" a="1"/>
  <c r="R11" i="2" a="1"/>
  <c r="R8" i="2" a="1"/>
  <c r="T4" i="2" a="1"/>
  <c r="T7" i="2" a="1"/>
  <c r="R10" i="2" a="1"/>
  <c r="R9" i="2" a="1"/>
  <c r="T12" i="2" a="1"/>
  <c r="R6" i="2" a="1"/>
  <c r="R3" i="2" l="1"/>
  <c r="R6" i="2"/>
  <c r="R10" i="2"/>
  <c r="R7" i="2"/>
  <c r="R11" i="2"/>
  <c r="R5" i="2"/>
  <c r="R4" i="2"/>
  <c r="R8" i="2"/>
  <c r="R12" i="2"/>
  <c r="R9" i="2"/>
  <c r="T3" i="2"/>
  <c r="T9" i="2"/>
  <c r="T6" i="2"/>
  <c r="T10" i="2"/>
  <c r="T5" i="2"/>
  <c r="T7" i="2"/>
  <c r="T11" i="2"/>
  <c r="T4" i="2"/>
  <c r="T8" i="2"/>
  <c r="T12" i="2"/>
  <c r="E77" i="2"/>
  <c r="F77" i="2" s="1"/>
  <c r="E76" i="2"/>
  <c r="F76" i="2" s="1"/>
  <c r="E75" i="2"/>
  <c r="F75" i="2" s="1"/>
  <c r="E74" i="2"/>
  <c r="F74" i="2" s="1"/>
  <c r="E73" i="2"/>
  <c r="F73" i="2" s="1"/>
  <c r="E72" i="2"/>
  <c r="F72" i="2" s="1"/>
  <c r="E71" i="2"/>
  <c r="E70" i="2"/>
  <c r="F70" i="2" s="1"/>
  <c r="E69" i="2"/>
  <c r="E65" i="2"/>
  <c r="F65" i="2" s="1"/>
  <c r="E64" i="2"/>
  <c r="F64" i="2" s="1"/>
  <c r="E63" i="2"/>
  <c r="E62" i="2"/>
  <c r="F62" i="2" s="1"/>
  <c r="E58" i="2"/>
  <c r="F58" i="2" s="1"/>
  <c r="E57" i="2"/>
  <c r="F57" i="2" s="1"/>
  <c r="E56" i="2"/>
  <c r="F56" i="2" s="1"/>
  <c r="E55" i="2"/>
  <c r="F55" i="2" s="1"/>
  <c r="E54" i="2"/>
  <c r="E53" i="2"/>
  <c r="F53" i="2" s="1"/>
  <c r="E52" i="2"/>
  <c r="F52" i="2" s="1"/>
  <c r="E51" i="2"/>
  <c r="E50" i="2"/>
  <c r="E49" i="2"/>
  <c r="F49" i="2" s="1"/>
  <c r="E48" i="2"/>
  <c r="F48" i="2" s="1"/>
  <c r="E44" i="2"/>
  <c r="F44" i="2" s="1"/>
  <c r="E43" i="2"/>
  <c r="F43" i="2" s="1"/>
  <c r="E42" i="2"/>
  <c r="F42" i="2" s="1"/>
  <c r="E41" i="2"/>
  <c r="F41" i="2" s="1"/>
  <c r="E40" i="2"/>
  <c r="F40" i="2" s="1"/>
  <c r="E39" i="2"/>
  <c r="F39" i="2" s="1"/>
  <c r="E38" i="2"/>
  <c r="E34" i="2"/>
  <c r="F34" i="2" s="1"/>
  <c r="E33" i="2"/>
  <c r="F33" i="2" s="1"/>
  <c r="E32" i="2"/>
  <c r="E31" i="2"/>
  <c r="E30" i="2"/>
  <c r="F30" i="2" s="1"/>
  <c r="E29" i="2"/>
  <c r="E25" i="2"/>
  <c r="F25" i="2" s="1"/>
  <c r="E24" i="2"/>
  <c r="F24" i="2" s="1"/>
  <c r="E23" i="2"/>
  <c r="F23" i="2" s="1"/>
  <c r="E22" i="2"/>
  <c r="F22" i="2" s="1"/>
  <c r="E21" i="2"/>
  <c r="F21" i="2" s="1"/>
  <c r="E20" i="2"/>
  <c r="F20" i="2" s="1"/>
  <c r="E19" i="2"/>
  <c r="F19" i="2" s="1"/>
  <c r="E18" i="2"/>
  <c r="F18" i="2" s="1"/>
  <c r="E17" i="2"/>
  <c r="E16" i="2"/>
  <c r="E12" i="2"/>
  <c r="F12" i="2" s="1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E4" i="2"/>
  <c r="F4" i="2" s="1"/>
  <c r="E3" i="2"/>
  <c r="F3" i="2" s="1"/>
  <c r="D77" i="2"/>
  <c r="C77" i="2"/>
  <c r="D76" i="2"/>
  <c r="C76" i="2"/>
  <c r="D75" i="2"/>
  <c r="C75" i="2"/>
  <c r="D74" i="2"/>
  <c r="C74" i="2"/>
  <c r="D73" i="2"/>
  <c r="C73" i="2"/>
  <c r="D72" i="2"/>
  <c r="C72" i="2"/>
  <c r="D71" i="2"/>
  <c r="C71" i="2"/>
  <c r="D70" i="2"/>
  <c r="C70" i="2"/>
  <c r="D69" i="2"/>
  <c r="C69" i="2"/>
  <c r="D65" i="2"/>
  <c r="C65" i="2"/>
  <c r="D64" i="2"/>
  <c r="C64" i="2"/>
  <c r="D63" i="2"/>
  <c r="C63" i="2"/>
  <c r="D62" i="2"/>
  <c r="C62" i="2"/>
  <c r="D58" i="2"/>
  <c r="C58" i="2"/>
  <c r="D57" i="2"/>
  <c r="C57" i="2"/>
  <c r="D56" i="2"/>
  <c r="C56" i="2"/>
  <c r="D55" i="2"/>
  <c r="C55" i="2"/>
  <c r="D54" i="2"/>
  <c r="C54" i="2"/>
  <c r="D53" i="2"/>
  <c r="C53" i="2"/>
  <c r="D52" i="2"/>
  <c r="C52" i="2"/>
  <c r="D51" i="2"/>
  <c r="C51" i="2"/>
  <c r="D50" i="2"/>
  <c r="C50" i="2"/>
  <c r="D49" i="2"/>
  <c r="C49" i="2"/>
  <c r="D48" i="2"/>
  <c r="C48" i="2"/>
  <c r="D44" i="2"/>
  <c r="C44" i="2"/>
  <c r="D43" i="2"/>
  <c r="C43" i="2"/>
  <c r="D42" i="2"/>
  <c r="C42" i="2"/>
  <c r="D41" i="2"/>
  <c r="C41" i="2"/>
  <c r="D40" i="2"/>
  <c r="C40" i="2"/>
  <c r="D39" i="2"/>
  <c r="C39" i="2"/>
  <c r="D38" i="2"/>
  <c r="C38" i="2"/>
  <c r="D34" i="2"/>
  <c r="C34" i="2"/>
  <c r="D33" i="2"/>
  <c r="C33" i="2"/>
  <c r="D32" i="2"/>
  <c r="C32" i="2"/>
  <c r="D31" i="2"/>
  <c r="C31" i="2"/>
  <c r="D30" i="2"/>
  <c r="C30" i="2"/>
  <c r="D29" i="2"/>
  <c r="C29" i="2"/>
  <c r="D25" i="2"/>
  <c r="C25" i="2"/>
  <c r="D24" i="2"/>
  <c r="C24" i="2"/>
  <c r="D23" i="2"/>
  <c r="C23" i="2"/>
  <c r="D22" i="2"/>
  <c r="C22" i="2"/>
  <c r="D21" i="2"/>
  <c r="C21" i="2"/>
  <c r="D20" i="2"/>
  <c r="C20" i="2"/>
  <c r="D19" i="2"/>
  <c r="C19" i="2"/>
  <c r="D18" i="2"/>
  <c r="C18" i="2"/>
  <c r="D17" i="2"/>
  <c r="C17" i="2"/>
  <c r="D16" i="2"/>
  <c r="C16" i="2"/>
  <c r="D12" i="2"/>
  <c r="C12" i="2"/>
  <c r="D11" i="2"/>
  <c r="C11" i="2"/>
  <c r="D10" i="2"/>
  <c r="C10" i="2"/>
  <c r="D9" i="2"/>
  <c r="C9" i="2"/>
  <c r="D8" i="2"/>
  <c r="C8" i="2"/>
  <c r="D7" i="2"/>
  <c r="C7" i="2"/>
  <c r="D6" i="2"/>
  <c r="C6" i="2"/>
  <c r="D5" i="2"/>
  <c r="C5" i="2"/>
  <c r="D4" i="2"/>
  <c r="C4" i="2"/>
  <c r="D3" i="2"/>
  <c r="C3" i="2"/>
  <c r="B77" i="2"/>
  <c r="B76" i="2"/>
  <c r="B75" i="2"/>
  <c r="B74" i="2"/>
  <c r="B73" i="2"/>
  <c r="B72" i="2"/>
  <c r="B71" i="2"/>
  <c r="B70" i="2"/>
  <c r="B69" i="2"/>
  <c r="B65" i="2"/>
  <c r="B64" i="2"/>
  <c r="B63" i="2"/>
  <c r="B62" i="2"/>
  <c r="B58" i="2"/>
  <c r="B57" i="2"/>
  <c r="B56" i="2"/>
  <c r="B55" i="2"/>
  <c r="B54" i="2"/>
  <c r="B53" i="2"/>
  <c r="B52" i="2"/>
  <c r="B51" i="2"/>
  <c r="B50" i="2"/>
  <c r="B49" i="2"/>
  <c r="B48" i="2"/>
  <c r="B44" i="2"/>
  <c r="B43" i="2"/>
  <c r="B42" i="2"/>
  <c r="B41" i="2"/>
  <c r="B40" i="2"/>
  <c r="B39" i="2"/>
  <c r="B38" i="2"/>
  <c r="B34" i="2"/>
  <c r="B33" i="2"/>
  <c r="B32" i="2"/>
  <c r="B31" i="2"/>
  <c r="B30" i="2"/>
  <c r="B29" i="2"/>
  <c r="B25" i="2"/>
  <c r="B24" i="2"/>
  <c r="B23" i="2"/>
  <c r="B22" i="2"/>
  <c r="B21" i="2"/>
  <c r="B20" i="2"/>
  <c r="B19" i="2"/>
  <c r="B18" i="2"/>
  <c r="B17" i="2"/>
  <c r="B16" i="2"/>
  <c r="B12" i="2"/>
  <c r="B11" i="2"/>
  <c r="B10" i="2"/>
  <c r="B9" i="2"/>
  <c r="B8" i="2"/>
  <c r="B7" i="2"/>
  <c r="B6" i="2"/>
  <c r="B5" i="2"/>
  <c r="B4" i="2"/>
  <c r="B3" i="2"/>
  <c r="H71" i="1"/>
  <c r="G71" i="1"/>
  <c r="F71" i="1"/>
  <c r="E71" i="1"/>
  <c r="H70" i="1"/>
  <c r="G70" i="1"/>
  <c r="F70" i="1"/>
  <c r="E70" i="1"/>
  <c r="H69" i="1"/>
  <c r="G69" i="1"/>
  <c r="F69" i="1"/>
  <c r="E69" i="1"/>
  <c r="H68" i="1"/>
  <c r="G68" i="1"/>
  <c r="F68" i="1"/>
  <c r="E68" i="1"/>
  <c r="H64" i="1"/>
  <c r="G64" i="1"/>
  <c r="F64" i="1"/>
  <c r="E64" i="1"/>
  <c r="H63" i="1"/>
  <c r="G63" i="1"/>
  <c r="F63" i="1"/>
  <c r="E63" i="1"/>
  <c r="H57" i="1"/>
  <c r="G57" i="1"/>
  <c r="F57" i="1"/>
  <c r="E57" i="1"/>
  <c r="H54" i="1"/>
  <c r="G54" i="1"/>
  <c r="F54" i="1"/>
  <c r="E54" i="1"/>
  <c r="H53" i="1"/>
  <c r="G53" i="1"/>
  <c r="F53" i="1"/>
  <c r="E53" i="1"/>
  <c r="H52" i="1"/>
  <c r="G52" i="1"/>
  <c r="F52" i="1"/>
  <c r="E52" i="1"/>
  <c r="H51" i="1"/>
  <c r="G51" i="1"/>
  <c r="F51" i="1"/>
  <c r="E51" i="1"/>
  <c r="H50" i="1"/>
  <c r="G50" i="1"/>
  <c r="F50" i="1"/>
  <c r="E50" i="1"/>
  <c r="H49" i="1"/>
  <c r="G49" i="1"/>
  <c r="F49" i="1"/>
  <c r="E49" i="1"/>
  <c r="H48" i="1"/>
  <c r="G48" i="1"/>
  <c r="F48" i="1"/>
  <c r="E48" i="1"/>
  <c r="H47" i="1"/>
  <c r="G47" i="1"/>
  <c r="F47" i="1"/>
  <c r="E47" i="1"/>
  <c r="H40" i="1"/>
  <c r="G40" i="1"/>
  <c r="F40" i="1"/>
  <c r="E40" i="1"/>
  <c r="H39" i="1"/>
  <c r="G39" i="1"/>
  <c r="F39" i="1"/>
  <c r="E39" i="1"/>
  <c r="H38" i="1"/>
  <c r="G38" i="1"/>
  <c r="F38" i="1"/>
  <c r="E38" i="1"/>
  <c r="H37" i="1"/>
  <c r="G37" i="1"/>
  <c r="F37" i="1"/>
  <c r="E37" i="1"/>
  <c r="H31" i="1"/>
  <c r="G31" i="1"/>
  <c r="F31" i="1"/>
  <c r="E31" i="1"/>
  <c r="H30" i="1"/>
  <c r="G30" i="1"/>
  <c r="F30" i="1"/>
  <c r="E30" i="1"/>
  <c r="H29" i="1"/>
  <c r="G29" i="1"/>
  <c r="F29" i="1"/>
  <c r="E29" i="1"/>
  <c r="H28" i="1"/>
  <c r="G28" i="1"/>
  <c r="F28" i="1"/>
  <c r="E28" i="1"/>
  <c r="H23" i="1"/>
  <c r="G23" i="1"/>
  <c r="F23" i="1"/>
  <c r="E23" i="1"/>
  <c r="H22" i="1"/>
  <c r="G22" i="1"/>
  <c r="F22" i="1"/>
  <c r="E22" i="1"/>
  <c r="H21" i="1"/>
  <c r="G21" i="1"/>
  <c r="F21" i="1"/>
  <c r="E21" i="1"/>
  <c r="H20" i="1"/>
  <c r="G20" i="1"/>
  <c r="F20" i="1"/>
  <c r="E20" i="1"/>
  <c r="H19" i="1"/>
  <c r="G19" i="1"/>
  <c r="F19" i="1"/>
  <c r="E19" i="1"/>
  <c r="H18" i="1"/>
  <c r="G18" i="1"/>
  <c r="F18" i="1"/>
  <c r="E18" i="1"/>
  <c r="H17" i="1"/>
  <c r="G17" i="1"/>
  <c r="F17" i="1"/>
  <c r="E17" i="1"/>
  <c r="H16" i="1"/>
  <c r="G16" i="1"/>
  <c r="F16" i="1"/>
  <c r="E16" i="1"/>
  <c r="H15" i="1"/>
  <c r="G15" i="1"/>
  <c r="F15" i="1"/>
  <c r="E15" i="1"/>
  <c r="H11" i="1"/>
  <c r="G11" i="1"/>
  <c r="F11" i="1"/>
  <c r="E11" i="1"/>
  <c r="H10" i="1"/>
  <c r="G10" i="1"/>
  <c r="F10" i="1"/>
  <c r="E10" i="1"/>
  <c r="H9" i="1"/>
  <c r="G9" i="1"/>
  <c r="F9" i="1"/>
  <c r="E9" i="1"/>
  <c r="H8" i="1"/>
  <c r="G8" i="1"/>
  <c r="F8" i="1"/>
  <c r="E8" i="1"/>
  <c r="H7" i="1"/>
  <c r="G7" i="1"/>
  <c r="F7" i="1"/>
  <c r="E7" i="1"/>
  <c r="H6" i="1"/>
  <c r="G6" i="1"/>
  <c r="F6" i="1"/>
  <c r="E6" i="1"/>
  <c r="H5" i="1"/>
  <c r="G5" i="1"/>
  <c r="F5" i="1"/>
  <c r="E5" i="1"/>
  <c r="H4" i="1"/>
  <c r="G4" i="1"/>
  <c r="F4" i="1"/>
  <c r="E4" i="1"/>
  <c r="H3" i="1"/>
  <c r="G3" i="1"/>
  <c r="F3" i="1"/>
  <c r="E3" i="1"/>
  <c r="H2" i="1"/>
  <c r="G2" i="1"/>
  <c r="F2" i="1"/>
  <c r="E2" i="1"/>
  <c r="B2" i="1"/>
  <c r="C2" i="1"/>
  <c r="D2" i="1"/>
  <c r="I2" i="1"/>
  <c r="J2" i="1"/>
  <c r="K2" i="1"/>
  <c r="L2" i="1"/>
  <c r="M2" i="1"/>
  <c r="N2" i="1"/>
  <c r="N71" i="1"/>
  <c r="M71" i="1"/>
  <c r="L71" i="1"/>
  <c r="K71" i="1"/>
  <c r="J71" i="1"/>
  <c r="I71" i="1"/>
  <c r="D71" i="1"/>
  <c r="C71" i="1"/>
  <c r="B71" i="1"/>
  <c r="N70" i="1"/>
  <c r="M70" i="1"/>
  <c r="L70" i="1"/>
  <c r="K70" i="1"/>
  <c r="J70" i="1"/>
  <c r="I70" i="1"/>
  <c r="D70" i="1"/>
  <c r="C70" i="1"/>
  <c r="B70" i="1"/>
  <c r="N69" i="1"/>
  <c r="M69" i="1"/>
  <c r="L69" i="1"/>
  <c r="K69" i="1"/>
  <c r="J69" i="1"/>
  <c r="I69" i="1"/>
  <c r="D69" i="1"/>
  <c r="C69" i="1"/>
  <c r="B69" i="1"/>
  <c r="N68" i="1"/>
  <c r="M68" i="1"/>
  <c r="L68" i="1"/>
  <c r="K68" i="1"/>
  <c r="J68" i="1"/>
  <c r="I68" i="1"/>
  <c r="D68" i="1"/>
  <c r="C68" i="1"/>
  <c r="B68" i="1"/>
  <c r="N64" i="1"/>
  <c r="M64" i="1"/>
  <c r="L64" i="1"/>
  <c r="K64" i="1"/>
  <c r="J64" i="1"/>
  <c r="I64" i="1"/>
  <c r="D64" i="1"/>
  <c r="C64" i="1"/>
  <c r="B64" i="1"/>
  <c r="N63" i="1"/>
  <c r="M63" i="1"/>
  <c r="L63" i="1"/>
  <c r="K63" i="1"/>
  <c r="J63" i="1"/>
  <c r="I63" i="1"/>
  <c r="D63" i="1"/>
  <c r="C63" i="1"/>
  <c r="B63" i="1"/>
  <c r="N57" i="1"/>
  <c r="M57" i="1"/>
  <c r="L57" i="1"/>
  <c r="K57" i="1"/>
  <c r="J57" i="1"/>
  <c r="I57" i="1"/>
  <c r="D57" i="1"/>
  <c r="C57" i="1"/>
  <c r="B57" i="1"/>
  <c r="N54" i="1"/>
  <c r="M54" i="1"/>
  <c r="L54" i="1"/>
  <c r="K54" i="1"/>
  <c r="J54" i="1"/>
  <c r="I54" i="1"/>
  <c r="D54" i="1"/>
  <c r="C54" i="1"/>
  <c r="B54" i="1"/>
  <c r="N53" i="1"/>
  <c r="M53" i="1"/>
  <c r="L53" i="1"/>
  <c r="K53" i="1"/>
  <c r="J53" i="1"/>
  <c r="I53" i="1"/>
  <c r="D53" i="1"/>
  <c r="C53" i="1"/>
  <c r="B53" i="1"/>
  <c r="N52" i="1"/>
  <c r="M52" i="1"/>
  <c r="L52" i="1"/>
  <c r="K52" i="1"/>
  <c r="J52" i="1"/>
  <c r="I52" i="1"/>
  <c r="D52" i="1"/>
  <c r="C52" i="1"/>
  <c r="B52" i="1"/>
  <c r="N51" i="1"/>
  <c r="M51" i="1"/>
  <c r="L51" i="1"/>
  <c r="K51" i="1"/>
  <c r="J51" i="1"/>
  <c r="I51" i="1"/>
  <c r="D51" i="1"/>
  <c r="C51" i="1"/>
  <c r="B51" i="1"/>
  <c r="N50" i="1"/>
  <c r="M50" i="1"/>
  <c r="L50" i="1"/>
  <c r="K50" i="1"/>
  <c r="J50" i="1"/>
  <c r="I50" i="1"/>
  <c r="D50" i="1"/>
  <c r="C50" i="1"/>
  <c r="B50" i="1"/>
  <c r="N49" i="1"/>
  <c r="M49" i="1"/>
  <c r="L49" i="1"/>
  <c r="K49" i="1"/>
  <c r="J49" i="1"/>
  <c r="I49" i="1"/>
  <c r="D49" i="1"/>
  <c r="C49" i="1"/>
  <c r="B49" i="1"/>
  <c r="N48" i="1"/>
  <c r="M48" i="1"/>
  <c r="L48" i="1"/>
  <c r="K48" i="1"/>
  <c r="J48" i="1"/>
  <c r="I48" i="1"/>
  <c r="D48" i="1"/>
  <c r="C48" i="1"/>
  <c r="B48" i="1"/>
  <c r="N47" i="1"/>
  <c r="M47" i="1"/>
  <c r="L47" i="1"/>
  <c r="K47" i="1"/>
  <c r="J47" i="1"/>
  <c r="I47" i="1"/>
  <c r="D47" i="1"/>
  <c r="C47" i="1"/>
  <c r="B47" i="1"/>
  <c r="N40" i="1"/>
  <c r="M40" i="1"/>
  <c r="L40" i="1"/>
  <c r="K40" i="1"/>
  <c r="J40" i="1"/>
  <c r="I40" i="1"/>
  <c r="D40" i="1"/>
  <c r="C40" i="1"/>
  <c r="B40" i="1"/>
  <c r="N39" i="1"/>
  <c r="M39" i="1"/>
  <c r="L39" i="1"/>
  <c r="K39" i="1"/>
  <c r="J39" i="1"/>
  <c r="I39" i="1"/>
  <c r="D39" i="1"/>
  <c r="C39" i="1"/>
  <c r="B39" i="1"/>
  <c r="N38" i="1"/>
  <c r="M38" i="1"/>
  <c r="L38" i="1"/>
  <c r="K38" i="1"/>
  <c r="J38" i="1"/>
  <c r="I38" i="1"/>
  <c r="D38" i="1"/>
  <c r="C38" i="1"/>
  <c r="B38" i="1"/>
  <c r="N37" i="1"/>
  <c r="M37" i="1"/>
  <c r="L37" i="1"/>
  <c r="K37" i="1"/>
  <c r="J37" i="1"/>
  <c r="I37" i="1"/>
  <c r="D37" i="1"/>
  <c r="C37" i="1"/>
  <c r="B37" i="1"/>
  <c r="N31" i="1"/>
  <c r="M31" i="1"/>
  <c r="L31" i="1"/>
  <c r="K31" i="1"/>
  <c r="J31" i="1"/>
  <c r="I31" i="1"/>
  <c r="D31" i="1"/>
  <c r="C31" i="1"/>
  <c r="B31" i="1"/>
  <c r="N30" i="1"/>
  <c r="M30" i="1"/>
  <c r="L30" i="1"/>
  <c r="K30" i="1"/>
  <c r="J30" i="1"/>
  <c r="I30" i="1"/>
  <c r="D30" i="1"/>
  <c r="C30" i="1"/>
  <c r="B30" i="1"/>
  <c r="N29" i="1"/>
  <c r="M29" i="1"/>
  <c r="L29" i="1"/>
  <c r="K29" i="1"/>
  <c r="J29" i="1"/>
  <c r="I29" i="1"/>
  <c r="D29" i="1"/>
  <c r="C29" i="1"/>
  <c r="B29" i="1"/>
  <c r="N28" i="1"/>
  <c r="M28" i="1"/>
  <c r="L28" i="1"/>
  <c r="K28" i="1"/>
  <c r="J28" i="1"/>
  <c r="I28" i="1"/>
  <c r="D28" i="1"/>
  <c r="C28" i="1"/>
  <c r="B28" i="1"/>
  <c r="N23" i="1"/>
  <c r="M23" i="1"/>
  <c r="L23" i="1"/>
  <c r="K23" i="1"/>
  <c r="J23" i="1"/>
  <c r="I23" i="1"/>
  <c r="D23" i="1"/>
  <c r="C23" i="1"/>
  <c r="B23" i="1"/>
  <c r="N22" i="1"/>
  <c r="M22" i="1"/>
  <c r="L22" i="1"/>
  <c r="K22" i="1"/>
  <c r="J22" i="1"/>
  <c r="I22" i="1"/>
  <c r="D22" i="1"/>
  <c r="C22" i="1"/>
  <c r="B22" i="1"/>
  <c r="N21" i="1"/>
  <c r="M21" i="1"/>
  <c r="L21" i="1"/>
  <c r="K21" i="1"/>
  <c r="J21" i="1"/>
  <c r="I21" i="1"/>
  <c r="D21" i="1"/>
  <c r="C21" i="1"/>
  <c r="B21" i="1"/>
  <c r="N20" i="1"/>
  <c r="M20" i="1"/>
  <c r="L20" i="1"/>
  <c r="K20" i="1"/>
  <c r="J20" i="1"/>
  <c r="I20" i="1"/>
  <c r="D20" i="1"/>
  <c r="C20" i="1"/>
  <c r="B20" i="1"/>
  <c r="N19" i="1"/>
  <c r="M19" i="1"/>
  <c r="L19" i="1"/>
  <c r="K19" i="1"/>
  <c r="J19" i="1"/>
  <c r="I19" i="1"/>
  <c r="D19" i="1"/>
  <c r="C19" i="1"/>
  <c r="B19" i="1"/>
  <c r="N18" i="1"/>
  <c r="M18" i="1"/>
  <c r="L18" i="1"/>
  <c r="K18" i="1"/>
  <c r="J18" i="1"/>
  <c r="I18" i="1"/>
  <c r="D18" i="1"/>
  <c r="C18" i="1"/>
  <c r="B18" i="1"/>
  <c r="N17" i="1"/>
  <c r="M17" i="1"/>
  <c r="L17" i="1"/>
  <c r="K17" i="1"/>
  <c r="J17" i="1"/>
  <c r="I17" i="1"/>
  <c r="D17" i="1"/>
  <c r="C17" i="1"/>
  <c r="B17" i="1"/>
  <c r="N16" i="1"/>
  <c r="M16" i="1"/>
  <c r="L16" i="1"/>
  <c r="K16" i="1"/>
  <c r="J16" i="1"/>
  <c r="I16" i="1"/>
  <c r="D16" i="1"/>
  <c r="C16" i="1"/>
  <c r="B16" i="1"/>
  <c r="N15" i="1"/>
  <c r="M15" i="1"/>
  <c r="L15" i="1"/>
  <c r="K15" i="1"/>
  <c r="J15" i="1"/>
  <c r="I15" i="1"/>
  <c r="D15" i="1"/>
  <c r="C15" i="1"/>
  <c r="B15" i="1"/>
  <c r="N11" i="1"/>
  <c r="M11" i="1"/>
  <c r="L11" i="1"/>
  <c r="K11" i="1"/>
  <c r="J11" i="1"/>
  <c r="I11" i="1"/>
  <c r="D11" i="1"/>
  <c r="C11" i="1"/>
  <c r="B11" i="1"/>
  <c r="N10" i="1"/>
  <c r="M10" i="1"/>
  <c r="L10" i="1"/>
  <c r="K10" i="1"/>
  <c r="J10" i="1"/>
  <c r="I10" i="1"/>
  <c r="D10" i="1"/>
  <c r="C10" i="1"/>
  <c r="B10" i="1"/>
  <c r="N9" i="1"/>
  <c r="M9" i="1"/>
  <c r="L9" i="1"/>
  <c r="K9" i="1"/>
  <c r="J9" i="1"/>
  <c r="I9" i="1"/>
  <c r="D9" i="1"/>
  <c r="C9" i="1"/>
  <c r="B9" i="1"/>
  <c r="N8" i="1"/>
  <c r="M8" i="1"/>
  <c r="L8" i="1"/>
  <c r="K8" i="1"/>
  <c r="J8" i="1"/>
  <c r="I8" i="1"/>
  <c r="D8" i="1"/>
  <c r="C8" i="1"/>
  <c r="B8" i="1"/>
  <c r="N7" i="1"/>
  <c r="M7" i="1"/>
  <c r="L7" i="1"/>
  <c r="K7" i="1"/>
  <c r="J7" i="1"/>
  <c r="I7" i="1"/>
  <c r="D7" i="1"/>
  <c r="C7" i="1"/>
  <c r="B7" i="1"/>
  <c r="N6" i="1"/>
  <c r="M6" i="1"/>
  <c r="L6" i="1"/>
  <c r="K6" i="1"/>
  <c r="J6" i="1"/>
  <c r="I6" i="1"/>
  <c r="D6" i="1"/>
  <c r="C6" i="1"/>
  <c r="B6" i="1"/>
  <c r="N5" i="1"/>
  <c r="M5" i="1"/>
  <c r="L5" i="1"/>
  <c r="K5" i="1"/>
  <c r="J5" i="1"/>
  <c r="I5" i="1"/>
  <c r="D5" i="1"/>
  <c r="C5" i="1"/>
  <c r="B5" i="1"/>
  <c r="N4" i="1"/>
  <c r="M4" i="1"/>
  <c r="L4" i="1"/>
  <c r="K4" i="1"/>
  <c r="J4" i="1"/>
  <c r="I4" i="1"/>
  <c r="D4" i="1"/>
  <c r="C4" i="1"/>
  <c r="B4" i="1"/>
  <c r="N3" i="1"/>
  <c r="M3" i="1"/>
  <c r="L3" i="1"/>
  <c r="K3" i="1"/>
  <c r="J3" i="1"/>
  <c r="I3" i="1"/>
  <c r="D3" i="1"/>
  <c r="C3" i="1"/>
  <c r="B3" i="1"/>
  <c r="S64" i="2" a="1"/>
  <c r="S12" i="2" a="1"/>
  <c r="S4" i="2" a="1"/>
  <c r="S9" i="2" a="1"/>
  <c r="S63" i="2" a="1"/>
  <c r="S5" i="2" a="1"/>
  <c r="S62" i="2" a="1"/>
  <c r="S8" i="2" a="1"/>
  <c r="S3" i="2" a="1"/>
  <c r="S7" i="2" a="1"/>
  <c r="S11" i="2" a="1"/>
  <c r="S6" i="2" a="1"/>
  <c r="S10" i="2" a="1"/>
  <c r="S64" i="2" l="1"/>
  <c r="S62" i="2"/>
  <c r="S63" i="2"/>
  <c r="S3" i="2"/>
  <c r="S12" i="2"/>
  <c r="S4" i="2"/>
  <c r="S5" i="2"/>
  <c r="S6" i="2"/>
  <c r="S7" i="2"/>
  <c r="S8" i="2"/>
  <c r="S10" i="2"/>
  <c r="S11" i="2"/>
  <c r="S9" i="2"/>
  <c r="F71" i="2"/>
  <c r="G71" i="2"/>
  <c r="G70" i="2"/>
  <c r="G72" i="2"/>
  <c r="G77" i="2"/>
  <c r="G76" i="2"/>
  <c r="G75" i="2"/>
  <c r="G74" i="2"/>
  <c r="G73" i="2"/>
  <c r="F69" i="2"/>
  <c r="G69" i="2"/>
  <c r="F63" i="2"/>
  <c r="G62" i="2"/>
  <c r="G63" i="2"/>
  <c r="G64" i="2"/>
  <c r="G65" i="2"/>
  <c r="F54" i="2"/>
  <c r="F51" i="2"/>
  <c r="G58" i="2"/>
  <c r="G50" i="2"/>
  <c r="G57" i="2"/>
  <c r="G56" i="2"/>
  <c r="G49" i="2"/>
  <c r="G55" i="2"/>
  <c r="G54" i="2"/>
  <c r="G53" i="2"/>
  <c r="G52" i="2"/>
  <c r="G51" i="2"/>
  <c r="F50" i="2"/>
  <c r="G48" i="2"/>
  <c r="G44" i="2"/>
  <c r="G43" i="2"/>
  <c r="G42" i="2"/>
  <c r="G39" i="2"/>
  <c r="G41" i="2"/>
  <c r="G40" i="2"/>
  <c r="F38" i="2"/>
  <c r="G38" i="2"/>
  <c r="F32" i="2"/>
  <c r="G34" i="2"/>
  <c r="G33" i="2"/>
  <c r="G32" i="2"/>
  <c r="G30" i="2"/>
  <c r="F31" i="2"/>
  <c r="G31" i="2"/>
  <c r="F29" i="2"/>
  <c r="G29" i="2"/>
  <c r="F17" i="2"/>
  <c r="G17" i="2"/>
  <c r="G24" i="2"/>
  <c r="G23" i="2"/>
  <c r="G18" i="2"/>
  <c r="G22" i="2"/>
  <c r="G19" i="2"/>
  <c r="G25" i="2"/>
  <c r="G21" i="2"/>
  <c r="G20" i="2"/>
  <c r="G16" i="2"/>
  <c r="F16" i="2"/>
  <c r="G3" i="2"/>
  <c r="G11" i="2"/>
  <c r="G10" i="2"/>
  <c r="G9" i="2"/>
  <c r="G4" i="2"/>
  <c r="G8" i="2"/>
  <c r="G7" i="2"/>
  <c r="G12" i="2"/>
  <c r="G6" i="2"/>
  <c r="G5" i="2"/>
  <c r="R58" i="2" a="1"/>
  <c r="S30" i="2" a="1"/>
  <c r="R77" i="2" a="1"/>
  <c r="S53" i="2" a="1"/>
  <c r="T70" i="2" a="1"/>
  <c r="R38" i="2" a="1"/>
  <c r="S18" i="2" a="1"/>
  <c r="S31" i="2" a="1"/>
  <c r="T40" i="2" a="1"/>
  <c r="R23" i="2" a="1"/>
  <c r="S75" i="2" a="1"/>
  <c r="S57" i="2" a="1"/>
  <c r="T58" i="2" a="1"/>
  <c r="T44" i="2" a="1"/>
  <c r="R29" i="2" a="1"/>
  <c r="T56" i="2" a="1"/>
  <c r="R69" i="2" a="1"/>
  <c r="S74" i="2" a="1"/>
  <c r="R19" i="2" a="1"/>
  <c r="S43" i="2" a="1"/>
  <c r="S42" i="2" a="1"/>
  <c r="T55" i="2" a="1"/>
  <c r="T22" i="2" a="1"/>
  <c r="R40" i="2" a="1"/>
  <c r="S69" i="2" a="1"/>
  <c r="S54" i="2" a="1"/>
  <c r="R39" i="2" a="1"/>
  <c r="R76" i="2" a="1"/>
  <c r="S16" i="2" a="1"/>
  <c r="R54" i="2" a="1"/>
  <c r="R44" i="2" a="1"/>
  <c r="S21" i="2" a="1"/>
  <c r="R53" i="2" a="1"/>
  <c r="R50" i="2" a="1"/>
  <c r="S32" i="2" a="1"/>
  <c r="R71" i="2" a="1"/>
  <c r="T20" i="2" a="1"/>
  <c r="R32" i="2" a="1"/>
  <c r="S55" i="2" a="1"/>
  <c r="T32" i="2" a="1"/>
  <c r="R25" i="2" a="1"/>
  <c r="S56" i="2" a="1"/>
  <c r="R51" i="2" a="1"/>
  <c r="T49" i="2" a="1"/>
  <c r="S29" i="2" a="1"/>
  <c r="S48" i="2" a="1"/>
  <c r="S23" i="2" a="1"/>
  <c r="S40" i="2" a="1"/>
  <c r="T75" i="2" a="1"/>
  <c r="R52" i="2" a="1"/>
  <c r="S50" i="2" a="1"/>
  <c r="T77" i="2" a="1"/>
  <c r="R17" i="2" a="1"/>
  <c r="S22" i="2" a="1"/>
  <c r="S39" i="2" a="1"/>
  <c r="T21" i="2" a="1"/>
  <c r="R34" i="2" a="1"/>
  <c r="S51" i="2" a="1"/>
  <c r="T71" i="2" a="1"/>
  <c r="T38" i="2" a="1"/>
  <c r="R21" i="2" a="1"/>
  <c r="T50" i="2" a="1"/>
  <c r="T51" i="2" a="1"/>
  <c r="S33" i="2" a="1"/>
  <c r="R24" i="2" a="1"/>
  <c r="R42" i="2" a="1"/>
  <c r="T34" i="2" a="1"/>
  <c r="S38" i="2" a="1"/>
  <c r="R75" i="2" a="1"/>
  <c r="T29" i="2" a="1"/>
  <c r="T16" i="2" a="1"/>
  <c r="T43" i="2" a="1"/>
  <c r="T74" i="2" a="1"/>
  <c r="R16" i="2" a="1"/>
  <c r="T25" i="2" a="1"/>
  <c r="T42" i="2" a="1"/>
  <c r="T18" i="2" a="1"/>
  <c r="T41" i="2" a="1"/>
  <c r="T57" i="2" a="1"/>
  <c r="R31" i="2" a="1"/>
  <c r="T76" i="2" a="1"/>
  <c r="S58" i="2" a="1"/>
  <c r="R49" i="2" a="1"/>
  <c r="R41" i="2" a="1"/>
  <c r="R73" i="2" a="1"/>
  <c r="R72" i="2" a="1"/>
  <c r="R74" i="2" a="1"/>
  <c r="S52" i="2" a="1"/>
  <c r="S34" i="2" a="1"/>
  <c r="S70" i="2" a="1"/>
  <c r="S76" i="2" a="1"/>
  <c r="R22" i="2" a="1"/>
  <c r="R48" i="2" a="1"/>
  <c r="S44" i="2" a="1"/>
  <c r="S20" i="2" a="1"/>
  <c r="T17" i="2" a="1"/>
  <c r="R55" i="2" a="1"/>
  <c r="R33" i="2" a="1"/>
  <c r="S71" i="2" a="1"/>
  <c r="R56" i="2" a="1"/>
  <c r="S25" i="2" a="1"/>
  <c r="S24" i="2" a="1"/>
  <c r="T54" i="2" a="1"/>
  <c r="T30" i="2" a="1"/>
  <c r="S77" i="2" a="1"/>
  <c r="T53" i="2" a="1"/>
  <c r="S41" i="2" a="1"/>
  <c r="S17" i="2" a="1"/>
  <c r="R18" i="2" a="1"/>
  <c r="T48" i="2" a="1"/>
  <c r="T33" i="2" a="1"/>
  <c r="T72" i="2" a="1"/>
  <c r="R57" i="2" a="1"/>
  <c r="S72" i="2" a="1"/>
  <c r="R70" i="2" a="1"/>
  <c r="S19" i="2" a="1"/>
  <c r="S49" i="2" a="1"/>
  <c r="T52" i="2" a="1"/>
  <c r="R30" i="2" a="1"/>
  <c r="T73" i="2" a="1"/>
  <c r="T24" i="2" a="1"/>
  <c r="S73" i="2" a="1"/>
  <c r="R43" i="2" a="1"/>
  <c r="T31" i="2" a="1"/>
  <c r="T19" i="2" a="1"/>
  <c r="T23" i="2" a="1"/>
  <c r="T69" i="2" a="1"/>
  <c r="T39" i="2" a="1"/>
  <c r="R20" i="2" a="1"/>
  <c r="T77" i="2" l="1"/>
  <c r="U77" i="2" s="1"/>
  <c r="S76" i="2"/>
  <c r="R75" i="2"/>
  <c r="T73" i="2"/>
  <c r="U73" i="2" s="1"/>
  <c r="S72" i="2"/>
  <c r="R71" i="2"/>
  <c r="R70" i="2"/>
  <c r="S77" i="2"/>
  <c r="R76" i="2"/>
  <c r="T74" i="2"/>
  <c r="U74" i="2" s="1"/>
  <c r="S73" i="2"/>
  <c r="R72" i="2"/>
  <c r="T70" i="2"/>
  <c r="U70" i="2" s="1"/>
  <c r="S75" i="2"/>
  <c r="S71" i="2"/>
  <c r="R74" i="2"/>
  <c r="R77" i="2"/>
  <c r="T75" i="2"/>
  <c r="U75" i="2" s="1"/>
  <c r="S74" i="2"/>
  <c r="R73" i="2"/>
  <c r="T71" i="2"/>
  <c r="U71" i="2" s="1"/>
  <c r="S70" i="2"/>
  <c r="T76" i="2"/>
  <c r="U76" i="2" s="1"/>
  <c r="T72" i="2"/>
  <c r="U72" i="2" s="1"/>
  <c r="T69" i="2"/>
  <c r="U69" i="2" s="1"/>
  <c r="S69" i="2"/>
  <c r="R69" i="2"/>
  <c r="T44" i="2"/>
  <c r="U44" i="2" s="1"/>
  <c r="S43" i="2"/>
  <c r="R42" i="2"/>
  <c r="T40" i="2"/>
  <c r="U40" i="2" s="1"/>
  <c r="S39" i="2"/>
  <c r="S44" i="2"/>
  <c r="R43" i="2"/>
  <c r="T41" i="2"/>
  <c r="U41" i="2" s="1"/>
  <c r="S40" i="2"/>
  <c r="R39" i="2"/>
  <c r="R41" i="2"/>
  <c r="T39" i="2"/>
  <c r="U39" i="2" s="1"/>
  <c r="R44" i="2"/>
  <c r="T42" i="2"/>
  <c r="U42" i="2" s="1"/>
  <c r="S41" i="2"/>
  <c r="R40" i="2"/>
  <c r="S42" i="2"/>
  <c r="T43" i="2"/>
  <c r="U43" i="2" s="1"/>
  <c r="T38" i="2"/>
  <c r="U38" i="2" s="1"/>
  <c r="S38" i="2"/>
  <c r="R38" i="2"/>
  <c r="T25" i="2"/>
  <c r="U25" i="2" s="1"/>
  <c r="S24" i="2"/>
  <c r="R23" i="2"/>
  <c r="T21" i="2"/>
  <c r="U21" i="2" s="1"/>
  <c r="S20" i="2"/>
  <c r="R19" i="2"/>
  <c r="T17" i="2"/>
  <c r="U17" i="2" s="1"/>
  <c r="R20" i="2"/>
  <c r="S25" i="2"/>
  <c r="R24" i="2"/>
  <c r="T22" i="2"/>
  <c r="U22" i="2" s="1"/>
  <c r="S21" i="2"/>
  <c r="T18" i="2"/>
  <c r="U18" i="2" s="1"/>
  <c r="S17" i="2"/>
  <c r="R25" i="2"/>
  <c r="T23" i="2"/>
  <c r="U23" i="2" s="1"/>
  <c r="S22" i="2"/>
  <c r="R21" i="2"/>
  <c r="T19" i="2"/>
  <c r="U19" i="2" s="1"/>
  <c r="S18" i="2"/>
  <c r="R17" i="2"/>
  <c r="R22" i="2"/>
  <c r="R18" i="2"/>
  <c r="T24" i="2"/>
  <c r="U24" i="2" s="1"/>
  <c r="S23" i="2"/>
  <c r="T20" i="2"/>
  <c r="U20" i="2" s="1"/>
  <c r="S19" i="2"/>
  <c r="T16" i="2"/>
  <c r="U16" i="2" s="1"/>
  <c r="S16" i="2"/>
  <c r="R16" i="2"/>
  <c r="T50" i="2"/>
  <c r="U50" i="2" s="1"/>
  <c r="R51" i="2"/>
  <c r="T58" i="2"/>
  <c r="U58" i="2" s="1"/>
  <c r="S57" i="2"/>
  <c r="R56" i="2"/>
  <c r="T54" i="2"/>
  <c r="U54" i="2" s="1"/>
  <c r="S53" i="2"/>
  <c r="R52" i="2"/>
  <c r="S49" i="2"/>
  <c r="S56" i="2"/>
  <c r="S50" i="2"/>
  <c r="T53" i="2"/>
  <c r="U53" i="2" s="1"/>
  <c r="S58" i="2"/>
  <c r="R57" i="2"/>
  <c r="T55" i="2"/>
  <c r="U55" i="2" s="1"/>
  <c r="S54" i="2"/>
  <c r="R53" i="2"/>
  <c r="T51" i="2"/>
  <c r="U51" i="2" s="1"/>
  <c r="R49" i="2"/>
  <c r="S52" i="2"/>
  <c r="S51" i="2"/>
  <c r="R55" i="2"/>
  <c r="T49" i="2"/>
  <c r="U49" i="2" s="1"/>
  <c r="R58" i="2"/>
  <c r="T56" i="2"/>
  <c r="U56" i="2" s="1"/>
  <c r="S55" i="2"/>
  <c r="R54" i="2"/>
  <c r="T52" i="2"/>
  <c r="U52" i="2" s="1"/>
  <c r="R50" i="2"/>
  <c r="T57" i="2"/>
  <c r="U57" i="2" s="1"/>
  <c r="T48" i="2"/>
  <c r="U48" i="2" s="1"/>
  <c r="S48" i="2"/>
  <c r="R48" i="2"/>
  <c r="T34" i="2"/>
  <c r="U34" i="2" s="1"/>
  <c r="S33" i="2"/>
  <c r="R32" i="2"/>
  <c r="T30" i="2"/>
  <c r="U30" i="2" s="1"/>
  <c r="S34" i="2"/>
  <c r="R33" i="2"/>
  <c r="T31" i="2"/>
  <c r="U31" i="2" s="1"/>
  <c r="S30" i="2"/>
  <c r="R34" i="2"/>
  <c r="T32" i="2"/>
  <c r="U32" i="2" s="1"/>
  <c r="S31" i="2"/>
  <c r="R30" i="2"/>
  <c r="S32" i="2"/>
  <c r="R31" i="2"/>
  <c r="T33" i="2"/>
  <c r="U33" i="2" s="1"/>
  <c r="T29" i="2"/>
  <c r="U29" i="2" s="1"/>
  <c r="S29" i="2"/>
  <c r="R29" i="2"/>
  <c r="U3" i="2"/>
  <c r="U8" i="2"/>
  <c r="U4" i="2"/>
  <c r="U12" i="2"/>
  <c r="U7" i="2"/>
  <c r="U11" i="2"/>
  <c r="U6" i="2"/>
  <c r="U5" i="2"/>
  <c r="U10" i="2"/>
  <c r="U9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<sst xmlns="http://schemas.openxmlformats.org/spreadsheetml/2006/main" count="276" uniqueCount="131">
  <si>
    <t>ZCE?1</t>
  </si>
  <si>
    <t>ZSE?1</t>
  </si>
  <si>
    <t>ZME?1</t>
  </si>
  <si>
    <t>MWE?1</t>
  </si>
  <si>
    <t>CTE?</t>
  </si>
  <si>
    <t>CCE?</t>
  </si>
  <si>
    <t>SBE?</t>
  </si>
  <si>
    <t>RTY?1</t>
  </si>
  <si>
    <t>NGE?1</t>
  </si>
  <si>
    <t>CPE?1</t>
  </si>
  <si>
    <t>BTC?1</t>
  </si>
  <si>
    <t>ETHR?1</t>
  </si>
  <si>
    <t>DA6?1</t>
  </si>
  <si>
    <t>EU6?1</t>
  </si>
  <si>
    <t>BP6?1</t>
  </si>
  <si>
    <t>CA6?1</t>
  </si>
  <si>
    <t>JY6?1</t>
  </si>
  <si>
    <t>SF6?1</t>
  </si>
  <si>
    <t>NE6?1</t>
  </si>
  <si>
    <t>DXE?1</t>
  </si>
  <si>
    <t>SA6??</t>
  </si>
  <si>
    <t>F.US.Z30Y</t>
  </si>
  <si>
    <t>F.US.Z10Y</t>
  </si>
  <si>
    <t>F.US.Z5YY</t>
  </si>
  <si>
    <t>F.US.Z2YY</t>
  </si>
  <si>
    <t>USA?</t>
  </si>
  <si>
    <t>USA?1</t>
  </si>
  <si>
    <t>TNA?</t>
  </si>
  <si>
    <t>TYA?</t>
  </si>
  <si>
    <t>FVA?</t>
  </si>
  <si>
    <t>Z3N?</t>
  </si>
  <si>
    <t>TUA?</t>
  </si>
  <si>
    <t>ZQE?</t>
  </si>
  <si>
    <t>SR1?</t>
  </si>
  <si>
    <t>SR3?</t>
  </si>
  <si>
    <t>Symbol</t>
  </si>
  <si>
    <t>Description</t>
  </si>
  <si>
    <t>PriceNC</t>
  </si>
  <si>
    <t>Price</t>
  </si>
  <si>
    <t>Vol Bid</t>
  </si>
  <si>
    <t>Bid Px</t>
  </si>
  <si>
    <t>Ask Px</t>
  </si>
  <si>
    <t>Vol Ask</t>
  </si>
  <si>
    <t>High</t>
  </si>
  <si>
    <t>Low</t>
  </si>
  <si>
    <t>Vol Ctcr</t>
  </si>
  <si>
    <t>Open I</t>
  </si>
  <si>
    <t>T/S Tdy</t>
  </si>
  <si>
    <t>Settle Tdy</t>
  </si>
  <si>
    <t>Daily</t>
  </si>
  <si>
    <t>Weekly</t>
  </si>
  <si>
    <t>Annual</t>
  </si>
  <si>
    <t>Monthly</t>
  </si>
  <si>
    <t>ZLE?1</t>
  </si>
  <si>
    <t>KWE?1</t>
  </si>
  <si>
    <t>Energy</t>
  </si>
  <si>
    <t>Metals</t>
  </si>
  <si>
    <t>Currency</t>
  </si>
  <si>
    <t>Rates</t>
  </si>
  <si>
    <t>Yield</t>
  </si>
  <si>
    <t>Rank</t>
  </si>
  <si>
    <t>Sorted</t>
  </si>
  <si>
    <t>%Net Change</t>
  </si>
  <si>
    <t>$J$3:$J$12</t>
  </si>
  <si>
    <t>$G$3:$G$12</t>
  </si>
  <si>
    <t>$M$3:$M$12</t>
  </si>
  <si>
    <t>$P$3:$P$12</t>
  </si>
  <si>
    <t>$G$16:$G$25</t>
  </si>
  <si>
    <t>$J$16:$J$25</t>
  </si>
  <si>
    <t>$M$16:$M$25</t>
  </si>
  <si>
    <t>$P$16:$P$25</t>
  </si>
  <si>
    <t>Agriculture</t>
  </si>
  <si>
    <t>Equity Index</t>
  </si>
  <si>
    <t>NC</t>
  </si>
  <si>
    <t>Last</t>
  </si>
  <si>
    <t>$G$29:$G$34</t>
  </si>
  <si>
    <t>$J$29:$J$34</t>
  </si>
  <si>
    <t>$M$29:$M$34</t>
  </si>
  <si>
    <t>$P$29:$P$34</t>
  </si>
  <si>
    <t>$G$38:$G$44</t>
  </si>
  <si>
    <t>$J$38:$J$44</t>
  </si>
  <si>
    <t>$M$38:$M$44</t>
  </si>
  <si>
    <t>$P$38:$P$44</t>
  </si>
  <si>
    <t>$G$48:$G$58</t>
  </si>
  <si>
    <t>$J$48:$J$58</t>
  </si>
  <si>
    <t>$M$48:$M$58</t>
  </si>
  <si>
    <t>$P$48:$P$58</t>
  </si>
  <si>
    <t>$G$62:$G$65</t>
  </si>
  <si>
    <t>$J$62:$J$65</t>
  </si>
  <si>
    <t>$M$62:$M$65</t>
  </si>
  <si>
    <t>$P$62:$P$65</t>
  </si>
  <si>
    <t>$G$69:$G$77</t>
  </si>
  <si>
    <t>$J$69:$J$77</t>
  </si>
  <si>
    <t>$M$69:$M$77</t>
  </si>
  <si>
    <t>$P$69:$P$77</t>
  </si>
  <si>
    <t>Percentage Net Change</t>
  </si>
  <si>
    <t>EP?1</t>
  </si>
  <si>
    <t>ZWA?</t>
  </si>
  <si>
    <t>ENQ?1</t>
  </si>
  <si>
    <t>YM?1</t>
  </si>
  <si>
    <t>DD?1</t>
  </si>
  <si>
    <t>DSX?1</t>
  </si>
  <si>
    <t>F.AP?1</t>
  </si>
  <si>
    <t>QFA?1</t>
  </si>
  <si>
    <t>NIY?1</t>
  </si>
  <si>
    <t>NKD?1</t>
  </si>
  <si>
    <t>C:E?1</t>
  </si>
  <si>
    <t>HOE?1</t>
  </si>
  <si>
    <t>RBE?1</t>
  </si>
  <si>
    <t>QO?1</t>
  </si>
  <si>
    <t>QP?1</t>
  </si>
  <si>
    <t>GCE?1</t>
  </si>
  <si>
    <t>SIE?1</t>
  </si>
  <si>
    <t>CLE?1</t>
  </si>
  <si>
    <t>PLE?1</t>
  </si>
  <si>
    <t>PAE?1</t>
  </si>
  <si>
    <t>ALI?1</t>
  </si>
  <si>
    <t>TNA?1</t>
  </si>
  <si>
    <t>TYA?1</t>
  </si>
  <si>
    <t>FVA?1</t>
  </si>
  <si>
    <t>Z3N?1</t>
  </si>
  <si>
    <t>TUA?1</t>
  </si>
  <si>
    <t>ZQE?1</t>
  </si>
  <si>
    <t>SR1?1</t>
  </si>
  <si>
    <t>SR3?1</t>
  </si>
  <si>
    <t>ZCE?</t>
  </si>
  <si>
    <t>ZSE?</t>
  </si>
  <si>
    <t>ZME?</t>
  </si>
  <si>
    <t>ZLE?</t>
  </si>
  <si>
    <t>KWE?</t>
  </si>
  <si>
    <t>MWE?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</si>
</sst>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1"/>
      </left>
      <right style="thin">
        <color theme="2"/>
      </right>
      <top style="thin">
        <color theme="1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1"/>
      </top>
      <bottom style="thin">
        <color theme="2"/>
      </bottom>
      <diagonal/>
    </border>
    <border>
      <left style="thin">
        <color theme="2"/>
      </left>
      <right style="thin">
        <color theme="1"/>
      </right>
      <top style="thin">
        <color theme="1"/>
      </top>
      <bottom style="thin">
        <color theme="2"/>
      </bottom>
      <diagonal/>
    </border>
    <border>
      <left style="thin">
        <color theme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1"/>
      </right>
      <top style="thin">
        <color theme="2"/>
      </top>
      <bottom style="thin">
        <color theme="2"/>
      </bottom>
      <diagonal/>
    </border>
    <border>
      <left style="thin">
        <color theme="1"/>
      </left>
      <right style="thin">
        <color theme="2"/>
      </right>
      <top style="thin">
        <color theme="2"/>
      </top>
      <bottom style="thin">
        <color theme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1"/>
      </bottom>
      <diagonal/>
    </border>
    <border>
      <left style="thin">
        <color theme="2"/>
      </left>
      <right style="thin">
        <color theme="1"/>
      </right>
      <top style="thin">
        <color theme="2"/>
      </top>
      <bottom style="thin">
        <color theme="1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1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1"/>
      </right>
      <top/>
      <bottom style="thin">
        <color theme="2"/>
      </bottom>
      <diagonal/>
    </border>
    <border>
      <left style="thin">
        <color theme="1"/>
      </left>
      <right style="thin">
        <color theme="2"/>
      </right>
      <top style="thin">
        <color theme="1"/>
      </top>
      <bottom style="thin">
        <color theme="1"/>
      </bottom>
      <diagonal/>
    </border>
    <border>
      <left style="thin">
        <color theme="2"/>
      </left>
      <right style="thin">
        <color theme="2"/>
      </right>
      <top style="thin">
        <color theme="1"/>
      </top>
      <bottom style="thin">
        <color theme="1"/>
      </bottom>
      <diagonal/>
    </border>
    <border>
      <left style="thin">
        <color theme="2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2"/>
      </left>
      <right/>
      <top style="thin">
        <color theme="1"/>
      </top>
      <bottom style="thin">
        <color theme="1"/>
      </bottom>
      <diagonal/>
    </border>
    <border>
      <left style="thin">
        <color theme="2"/>
      </left>
      <right/>
      <top style="thin">
        <color theme="2"/>
      </top>
      <bottom style="thin">
        <color theme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2"/>
      </left>
      <right/>
      <top style="thin">
        <color theme="1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1"/>
      </bottom>
      <diagonal/>
    </border>
    <border>
      <left style="thin">
        <color theme="1"/>
      </left>
      <right style="thin">
        <color theme="2"/>
      </right>
      <top/>
      <bottom style="thin">
        <color theme="1"/>
      </bottom>
      <diagonal/>
    </border>
    <border>
      <left/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/>
      </right>
      <top style="thin">
        <color theme="1"/>
      </top>
      <bottom/>
      <diagonal/>
    </border>
    <border>
      <left style="thin">
        <color theme="2"/>
      </left>
      <right style="thin">
        <color theme="2"/>
      </right>
      <top/>
      <bottom style="thin">
        <color auto="1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10" fontId="0" fillId="0" borderId="1" xfId="0" applyNumberFormat="1" applyBorder="1"/>
    <xf numFmtId="10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4" xfId="0" applyBorder="1"/>
    <xf numFmtId="10" fontId="0" fillId="0" borderId="8" xfId="0" applyNumberFormat="1" applyBorder="1"/>
    <xf numFmtId="0" fontId="0" fillId="0" borderId="9" xfId="0" applyBorder="1" applyAlignment="1">
      <alignment horizontal="center"/>
    </xf>
    <xf numFmtId="10" fontId="0" fillId="0" borderId="10" xfId="0" applyNumberFormat="1" applyBorder="1"/>
    <xf numFmtId="10" fontId="0" fillId="0" borderId="11" xfId="0" applyNumberFormat="1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3" xfId="0" applyBorder="1"/>
    <xf numFmtId="10" fontId="0" fillId="0" borderId="15" xfId="0" applyNumberFormat="1" applyBorder="1"/>
    <xf numFmtId="10" fontId="0" fillId="0" borderId="4" xfId="0" applyNumberFormat="1" applyBorder="1"/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10" fontId="0" fillId="0" borderId="11" xfId="0" applyNumberFormat="1" applyBorder="1" applyAlignment="1">
      <alignment horizontal="center"/>
    </xf>
    <xf numFmtId="10" fontId="0" fillId="0" borderId="8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10" fontId="0" fillId="0" borderId="15" xfId="0" applyNumberFormat="1" applyBorder="1" applyAlignment="1">
      <alignment horizontal="center"/>
    </xf>
    <xf numFmtId="10" fontId="0" fillId="0" borderId="5" xfId="0" applyNumberFormat="1" applyBorder="1"/>
    <xf numFmtId="10" fontId="0" fillId="0" borderId="6" xfId="0" applyNumberFormat="1" applyBorder="1"/>
    <xf numFmtId="1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0" fontId="0" fillId="0" borderId="5" xfId="0" applyNumberFormat="1" applyBorder="1" applyAlignment="1">
      <alignment horizontal="center"/>
    </xf>
    <xf numFmtId="0" fontId="0" fillId="0" borderId="0" xfId="0" applyAlignment="1">
      <alignment horizontal="center"/>
    </xf>
    <xf numFmtId="10" fontId="0" fillId="0" borderId="26" xfId="0" applyNumberFormat="1" applyBorder="1"/>
    <xf numFmtId="10" fontId="0" fillId="0" borderId="27" xfId="0" applyNumberFormat="1" applyBorder="1"/>
    <xf numFmtId="0" fontId="0" fillId="0" borderId="28" xfId="0" applyBorder="1" applyAlignment="1">
      <alignment horizontal="center"/>
    </xf>
    <xf numFmtId="10" fontId="0" fillId="0" borderId="27" xfId="0" applyNumberFormat="1" applyBorder="1" applyAlignment="1">
      <alignment horizontal="center"/>
    </xf>
    <xf numFmtId="10" fontId="0" fillId="0" borderId="26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6" xfId="0" applyBorder="1"/>
    <xf numFmtId="0" fontId="0" fillId="0" borderId="8" xfId="0" applyBorder="1" applyAlignment="1">
      <alignment horizontal="center"/>
    </xf>
    <xf numFmtId="10" fontId="0" fillId="0" borderId="9" xfId="0" applyNumberFormat="1" applyBorder="1"/>
    <xf numFmtId="0" fontId="0" fillId="0" borderId="10" xfId="0" applyBorder="1" applyAlignment="1">
      <alignment horizontal="center"/>
    </xf>
    <xf numFmtId="0" fontId="0" fillId="0" borderId="11" xfId="0" applyBorder="1"/>
    <xf numFmtId="10" fontId="0" fillId="0" borderId="12" xfId="0" applyNumberFormat="1" applyBorder="1"/>
    <xf numFmtId="0" fontId="0" fillId="0" borderId="15" xfId="0" applyBorder="1" applyAlignment="1">
      <alignment horizontal="center"/>
    </xf>
    <xf numFmtId="10" fontId="0" fillId="0" borderId="16" xfId="0" applyNumberFormat="1" applyBorder="1"/>
    <xf numFmtId="0" fontId="0" fillId="0" borderId="30" xfId="0" applyBorder="1" applyAlignment="1">
      <alignment horizontal="center"/>
    </xf>
    <xf numFmtId="0" fontId="0" fillId="0" borderId="27" xfId="0" applyBorder="1"/>
    <xf numFmtId="2" fontId="0" fillId="0" borderId="1" xfId="0" applyNumberFormat="1" applyBorder="1"/>
    <xf numFmtId="2" fontId="0" fillId="0" borderId="2" xfId="0" applyNumberFormat="1" applyBorder="1"/>
    <xf numFmtId="0" fontId="0" fillId="0" borderId="31" xfId="0" applyBorder="1"/>
    <xf numFmtId="0" fontId="0" fillId="0" borderId="5" xfId="0" applyBorder="1" applyAlignment="1">
      <alignment horizontal="center"/>
    </xf>
    <xf numFmtId="10" fontId="0" fillId="0" borderId="7" xfId="0" applyNumberFormat="1" applyBorder="1"/>
    <xf numFmtId="0" fontId="0" fillId="0" borderId="32" xfId="0" applyBorder="1" applyAlignment="1">
      <alignment horizontal="center"/>
    </xf>
    <xf numFmtId="10" fontId="0" fillId="0" borderId="31" xfId="0" applyNumberFormat="1" applyBorder="1"/>
    <xf numFmtId="0" fontId="0" fillId="0" borderId="33" xfId="0" applyBorder="1"/>
    <xf numFmtId="0" fontId="0" fillId="0" borderId="34" xfId="0" applyBorder="1"/>
    <xf numFmtId="10" fontId="0" fillId="0" borderId="34" xfId="0" applyNumberFormat="1" applyBorder="1"/>
    <xf numFmtId="0" fontId="0" fillId="0" borderId="35" xfId="0" applyBorder="1"/>
    <xf numFmtId="10" fontId="0" fillId="0" borderId="35" xfId="0" applyNumberFormat="1" applyBorder="1"/>
    <xf numFmtId="0" fontId="0" fillId="0" borderId="36" xfId="0" applyBorder="1"/>
    <xf numFmtId="10" fontId="0" fillId="0" borderId="3" xfId="0" applyNumberForma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/>
        <stp/>
        <stp>ContractData</stp>
        <stp>SR1?1</stp>
        <stp>T_Settlement</stp>
        <stp/>
        <stp>T</stp>
        <tr r="N75" s="1"/>
      </tp>
      <tp>
        <v>4242</v>
        <stp/>
        <stp>ContractData</stp>
        <stp>DSX?1</stp>
        <stp>Ask</stp>
        <stp/>
        <stp>T</stp>
        <tr r="G20" s="1"/>
      </tp>
      <tp>
        <v>1925320</v>
        <stp/>
        <stp>ContractData</stp>
        <stp>DSX?1</stp>
        <stp>COI</stp>
        <stp/>
        <stp>T</stp>
        <tr r="L20" s="1"/>
      </tp>
      <tp>
        <v>4241</v>
        <stp/>
        <stp>ContractData</stp>
        <stp>DSX?1</stp>
        <stp>Bid</stp>
        <stp/>
        <stp>T</stp>
        <tr r="F20" s="1"/>
      </tp>
      <tp>
        <v>4232</v>
        <stp/>
        <stp>ContractData</stp>
        <stp>DSX?1</stp>
        <stp>LOw</stp>
        <stp/>
        <stp>T</stp>
        <tr r="J20" s="1"/>
      </tp>
      <tp>
        <v>118.96875</v>
        <stp/>
        <stp>ContractData</stp>
        <stp>USA?1</stp>
        <stp>LOw</stp>
        <stp/>
        <stp>T</stp>
        <tr r="J68" s="1"/>
      </tp>
      <tp>
        <v>1348.75</v>
        <stp/>
        <stp>ContractData</stp>
        <stp>ZSE?1</stp>
        <stp>LOw</stp>
        <stp/>
        <stp>T</stp>
        <tr r="J3" s="1"/>
      </tp>
      <tp>
        <v>-0.77484882594695947</v>
        <stp/>
        <stp>StudyData</stp>
        <stp>SR3?</stp>
        <stp>PCB</stp>
        <stp>BaseType=Index,Index=1</stp>
        <stp>Close</stp>
        <stp>A</stp>
        <stp/>
        <stp>All</stp>
        <stp/>
        <stp/>
        <stp/>
        <stp>T</stp>
        <tr r="N77" s="2"/>
      </tp>
      <tp>
        <v>1338.5</v>
        <stp/>
        <stp>ContractData</stp>
        <stp>ZSE?1</stp>
        <stp>Ask</stp>
        <stp/>
        <stp>T</stp>
        <tr r="G3" s="1"/>
      </tp>
      <tp>
        <v>1337.5</v>
        <stp/>
        <stp>ContractData</stp>
        <stp>ZSE?1</stp>
        <stp>Bid</stp>
        <stp/>
        <stp>T</stp>
        <tr r="F3" s="1"/>
      </tp>
      <tp>
        <v>941</v>
        <stp/>
        <stp>ContractData</stp>
        <stp>ZSE?1</stp>
        <stp>COI</stp>
        <stp/>
        <stp>T</stp>
        <tr r="L3" s="1"/>
      </tp>
      <tp>
        <v>119.03125</v>
        <stp/>
        <stp>ContractData</stp>
        <stp>USA?1</stp>
        <stp>Ask</stp>
        <stp/>
        <stp>T</stp>
        <tr r="G68" s="1"/>
      </tp>
      <tp>
        <v>118.9375</v>
        <stp/>
        <stp>ContractData</stp>
        <stp>USA?1</stp>
        <stp>Bid</stp>
        <stp/>
        <stp>T</stp>
        <tr r="F68" s="1"/>
      </tp>
      <tp>
        <v>2276</v>
        <stp/>
        <stp>ContractData</stp>
        <stp>USA?1</stp>
        <stp>COI</stp>
        <stp/>
        <stp>T</stp>
        <tr r="L68" s="1"/>
      </tp>
      <tp>
        <v>94.6875</v>
        <stp/>
        <stp>ContractData</stp>
        <stp>SR1?1</stp>
        <stp>LOw</stp>
        <stp/>
        <stp>T</stp>
        <tr r="J75" s="1"/>
      </tp>
      <tp>
        <v>94.76</v>
        <stp/>
        <stp>ContractData</stp>
        <stp>SR3?1</stp>
        <stp>LOw</stp>
        <stp/>
        <stp>T</stp>
        <tr r="J76" s="1"/>
      </tp>
      <tp>
        <v>94.76</v>
        <stp/>
        <stp>ContractData</stp>
        <stp>SR3?1</stp>
        <stp>Bid</stp>
        <stp/>
        <stp>T</stp>
        <tr r="F76" s="1"/>
      </tp>
      <tp>
        <v>1120406</v>
        <stp/>
        <stp>ContractData</stp>
        <stp>SR3?1</stp>
        <stp>COI</stp>
        <stp/>
        <stp>T</stp>
        <tr r="L76" s="1"/>
      </tp>
      <tp>
        <v>94.69</v>
        <stp/>
        <stp>ContractData</stp>
        <stp>SR1?1</stp>
        <stp>Ask</stp>
        <stp/>
        <stp>T</stp>
        <tr r="G75" s="1"/>
      </tp>
      <tp>
        <v>94.6875</v>
        <stp/>
        <stp>ContractData</stp>
        <stp>SR1?1</stp>
        <stp>Bid</stp>
        <stp/>
        <stp>T</stp>
        <tr r="F75" s="1"/>
      </tp>
      <tp>
        <v>186095</v>
        <stp/>
        <stp>ContractData</stp>
        <stp>SR1?1</stp>
        <stp>COI</stp>
        <stp/>
        <stp>T</stp>
        <tr r="L75" s="1"/>
      </tp>
      <tp>
        <v>94.762500000000003</v>
        <stp/>
        <stp>ContractData</stp>
        <stp>SR3?1</stp>
        <stp>Ask</stp>
        <stp/>
        <stp>T</stp>
        <tr r="G76" s="1"/>
      </tp>
      <tp>
        <v>11</v>
        <stp/>
        <stp>ContractData</stp>
        <stp>Z3N?1</stp>
        <stp>MT_LastAskVolume</stp>
        <stp/>
        <stp>T</stp>
        <tr r="H72" s="1"/>
      </tp>
      <tp>
        <v>0.59220000000000006</v>
        <stp/>
        <stp>ContractData</stp>
        <stp>NE6?1</stp>
        <stp>HIgh</stp>
        <stp/>
        <stp>T</stp>
        <tr r="I55" s="1"/>
      </tp>
      <tp>
        <v>6.8349999999999999E-3</v>
        <stp/>
        <stp>ContractData</stp>
        <stp>JY6?1</stp>
        <stp>HIgh</stp>
        <stp/>
        <stp>T</stp>
        <tr r="I53" s="1"/>
      </tp>
      <tp>
        <v>0.64415</v>
        <stp/>
        <stp>ContractData</stp>
        <stp>DA6?1</stp>
        <stp>HIgh</stp>
        <stp/>
        <stp>T</stp>
        <tr r="I49" s="1"/>
      </tp>
      <tp>
        <v>1.07725</v>
        <stp/>
        <stp>ContractData</stp>
        <stp>EU6?1</stp>
        <stp>HIgh</stp>
        <stp/>
        <stp>T</stp>
        <tr r="I50" s="1"/>
      </tp>
      <tp>
        <v>1.2531000000000001</v>
        <stp/>
        <stp>ContractData</stp>
        <stp>BP6?1</stp>
        <stp>HIgh</stp>
        <stp/>
        <stp>T</stp>
        <tr r="I51" s="1"/>
      </tp>
      <tp>
        <v>0.73830000000000007</v>
        <stp/>
        <stp>ContractData</stp>
        <stp>CA6?1</stp>
        <stp>HIgh</stp>
        <stp/>
        <stp>T</stp>
        <tr r="I52" s="1"/>
      </tp>
      <tp>
        <v>5.3000000000000005E-2</v>
        <stp/>
        <stp>ContractData</stp>
        <stp>SA6??</stp>
        <stp>HIgh</stp>
        <stp/>
        <stp>T</stp>
        <tr r="I57" s="1"/>
      </tp>
      <tp>
        <v>1.1240000000000001</v>
        <stp/>
        <stp>ContractData</stp>
        <stp>SF6?1</stp>
        <stp>HIgh</stp>
        <stp/>
        <stp>T</stp>
        <tr r="I54" s="1"/>
      </tp>
      <tp t="s">
        <v/>
        <stp/>
        <stp>ContractData</stp>
        <stp>SR3?1</stp>
        <stp>T_Settlement</stp>
        <stp/>
        <stp>T</stp>
        <tr r="N76" s="1"/>
      </tp>
      <tp>
        <v>0.01</v>
        <stp/>
        <stp>ContractData</stp>
        <stp>F.US.Z10Y</stp>
        <stp>NetLastTradeToday</stp>
        <stp/>
        <stp>T</stp>
        <tr r="C63" s="2"/>
        <tr r="C62" s="1"/>
      </tp>
      <tp>
        <v>4.0000000000000001E-3</v>
        <stp/>
        <stp>ContractData</stp>
        <stp>F.US.Z30Y</stp>
        <stp>NetLastTradeToday</stp>
        <stp/>
        <stp>T</stp>
        <tr r="C62" s="2"/>
        <tr r="C61" s="1"/>
      </tp>
      <tp>
        <v>94.662500000000009</v>
        <stp/>
        <stp>ContractData</stp>
        <stp>ZQE?1</stp>
        <stp>LOw</stp>
        <stp/>
        <stp>T</stp>
        <tr r="J74" s="1"/>
      </tp>
      <tp>
        <v>-1.2848914488258769</v>
        <stp/>
        <stp>StudyData</stp>
        <stp>SR1?</stp>
        <stp>PCB</stp>
        <stp>BaseType=Index,Index=1</stp>
        <stp>Close</stp>
        <stp>A</stp>
        <stp/>
        <stp>All</stp>
        <stp/>
        <stp/>
        <stp/>
        <stp>T</stp>
        <tr r="N76" s="2"/>
      </tp>
      <tp>
        <v>94.665000000000006</v>
        <stp/>
        <stp>ContractData</stp>
        <stp>ZQE?1</stp>
        <stp>Ask</stp>
        <stp/>
        <stp>T</stp>
        <tr r="G74" s="1"/>
      </tp>
      <tp>
        <v>94.662500000000009</v>
        <stp/>
        <stp>ContractData</stp>
        <stp>ZQE?1</stp>
        <stp>Bid</stp>
        <stp/>
        <stp>T</stp>
        <tr r="F74" s="1"/>
      </tp>
      <tp>
        <v>139827</v>
        <stp/>
        <stp>ContractData</stp>
        <stp>ZQE?1</stp>
        <stp>COI</stp>
        <stp/>
        <stp>T</stp>
        <tr r="L74" s="1"/>
      </tp>
      <tp>
        <v>1.246</v>
        <stp/>
        <stp>ContractData</stp>
        <stp>BP6?1</stp>
        <stp>LOw</stp>
        <stp/>
        <stp>T</stp>
        <tr r="J51" s="1"/>
      </tp>
      <tp>
        <v>183924</v>
        <stp/>
        <stp>ContractData</stp>
        <stp>BP6?1</stp>
        <stp>COI</stp>
        <stp/>
        <stp>T</stp>
        <tr r="L51" s="1"/>
      </tp>
      <tp>
        <v>1.2468000000000001</v>
        <stp/>
        <stp>ContractData</stp>
        <stp>BP6?1</stp>
        <stp>Bid</stp>
        <stp/>
        <stp>T</stp>
        <tr r="F51" s="1"/>
      </tp>
      <tp>
        <v>1.2469000000000001</v>
        <stp/>
        <stp>ContractData</stp>
        <stp>BP6?1</stp>
        <stp>Ask</stp>
        <stp/>
        <stp>T</stp>
        <tr r="G51" s="1"/>
      </tp>
      <tp>
        <v>3.7405000000000004</v>
        <stp/>
        <stp>ContractData</stp>
        <stp>CPE?1</stp>
        <stp>LOw</stp>
        <stp/>
        <stp>T</stp>
        <tr r="J42" s="1"/>
      </tp>
      <tp>
        <v>3.7355</v>
        <stp/>
        <stp>ContractData</stp>
        <stp>CPE?1</stp>
        <stp>Ask</stp>
        <stp/>
        <stp>T</stp>
        <tr r="G42" s="1"/>
      </tp>
      <tp>
        <v>3.7345000000000002</v>
        <stp/>
        <stp>ContractData</stp>
        <stp>CPE?1</stp>
        <stp>Bid</stp>
        <stp/>
        <stp>T</stp>
        <tr r="F42" s="1"/>
      </tp>
      <tp>
        <v>3093</v>
        <stp/>
        <stp>ContractData</stp>
        <stp>CPE?1</stp>
        <stp>COI</stp>
        <stp/>
        <stp>T</stp>
        <tr r="L42" s="1"/>
      </tp>
      <tp>
        <v>-0.43914220888531069</v>
        <stp/>
        <stp>ContractData</stp>
        <stp>JY6?1</stp>
        <stp>PerCentNetLastTrade</stp>
        <stp/>
        <stp>T</stp>
        <tr r="E54" s="2"/>
      </tp>
      <tp>
        <v>705</v>
        <stp/>
        <stp>ContractData</stp>
        <stp>KWE?1</stp>
        <stp>LOw</stp>
        <stp/>
        <stp>T</stp>
        <tr r="J7" s="1"/>
      </tp>
      <tp t="s">
        <v/>
        <stp/>
        <stp>ContractData</stp>
        <stp>MWE?1</stp>
        <stp>LOw</stp>
        <stp/>
        <stp>T</stp>
        <tr r="J8" s="1"/>
      </tp>
      <tp>
        <v>739.5</v>
        <stp/>
        <stp>ContractData</stp>
        <stp>MWE?1</stp>
        <stp>Ask</stp>
        <stp/>
        <stp>T</stp>
        <tr r="G8" s="1"/>
      </tp>
      <tp>
        <v>704</v>
        <stp/>
        <stp>ContractData</stp>
        <stp>KWE?1</stp>
        <stp>Ask</stp>
        <stp/>
        <stp>T</stp>
        <tr r="G7" s="1"/>
      </tp>
      <tp>
        <v>701</v>
        <stp/>
        <stp>ContractData</stp>
        <stp>KWE?1</stp>
        <stp>Bid</stp>
        <stp/>
        <stp>T</stp>
        <tr r="F7" s="1"/>
      </tp>
      <tp>
        <v>730.25</v>
        <stp/>
        <stp>ContractData</stp>
        <stp>MWE?1</stp>
        <stp>Bid</stp>
        <stp/>
        <stp>T</stp>
        <tr r="F8" s="1"/>
      </tp>
      <tp>
        <v>1</v>
        <stp/>
        <stp>ContractData</stp>
        <stp>MWE?1</stp>
        <stp>COI</stp>
        <stp/>
        <stp>T</stp>
        <tr r="L8" s="1"/>
      </tp>
      <tp>
        <v>44</v>
        <stp/>
        <stp>ContractData</stp>
        <stp>KWE?1</stp>
        <stp>COI</stp>
        <stp/>
        <stp>T</stp>
        <tr r="L7" s="1"/>
      </tp>
      <tp>
        <v>3</v>
        <stp/>
        <stp>ContractData</stp>
        <stp>ENQ?1</stp>
        <stp>MT_LastBidVolume</stp>
        <stp/>
        <stp>T</stp>
        <tr r="E15" s="1"/>
      </tp>
      <tp>
        <v>94.69</v>
        <stp/>
        <stp>ContractData</stp>
        <stp>SR1?1</stp>
        <stp>HIgh</stp>
        <stp/>
        <stp>T</stp>
        <tr r="I75" s="1"/>
      </tp>
      <tp>
        <v>105.625</v>
        <stp/>
        <stp>ContractData</stp>
        <stp>FVA?1</stp>
        <stp>LOw</stp>
        <stp/>
        <stp>T</stp>
        <tr r="J71" s="1"/>
      </tp>
      <tp>
        <v>0.28793082007671778</v>
        <stp/>
        <stp>ContractData</stp>
        <stp>DXE?1</stp>
        <stp>PerCentNetLastTrade</stp>
        <stp/>
        <stp>T</stp>
        <tr r="E57" s="2"/>
      </tp>
      <tp>
        <v>105.6875</v>
        <stp/>
        <stp>ContractData</stp>
        <stp>FVA?1</stp>
        <stp>Ask</stp>
        <stp/>
        <stp>T</stp>
        <tr r="G71" s="1"/>
      </tp>
      <tp>
        <v>105.640625</v>
        <stp/>
        <stp>ContractData</stp>
        <stp>FVA?1</stp>
        <stp>Bid</stp>
        <stp/>
        <stp>T</stp>
        <tr r="F71" s="1"/>
      </tp>
      <tp>
        <v>6738</v>
        <stp/>
        <stp>ContractData</stp>
        <stp>FVA?1</stp>
        <stp>COI</stp>
        <stp/>
        <stp>T</stp>
        <tr r="L71" s="1"/>
      </tp>
      <tp>
        <v>1.0708500000000001</v>
        <stp/>
        <stp>ContractData</stp>
        <stp>EU6?1</stp>
        <stp>LOw</stp>
        <stp/>
        <stp>T</stp>
        <tr r="J50" s="1"/>
      </tp>
      <tp>
        <v>558395</v>
        <stp/>
        <stp>ContractData</stp>
        <stp>EU6?1</stp>
        <stp>COI</stp>
        <stp/>
        <stp>T</stp>
        <tr r="L50" s="1"/>
      </tp>
      <tp>
        <v>1.0714000000000001</v>
        <stp/>
        <stp>ContractData</stp>
        <stp>EU6?1</stp>
        <stp>Bid</stp>
        <stp/>
        <stp>T</stp>
        <tr r="F50" s="1"/>
      </tp>
      <tp>
        <v>1.0715000000000001</v>
        <stp/>
        <stp>ContractData</stp>
        <stp>EU6?1</stp>
        <stp>Ask</stp>
        <stp/>
        <stp>T</stp>
        <tr r="G50" s="1"/>
      </tp>
      <tp>
        <v>29854</v>
        <stp/>
        <stp>ContractData</stp>
        <stp>YM?1</stp>
        <stp>T_CVol</stp>
        <stp/>
        <stp>T</stp>
        <tr r="K18" s="1"/>
      </tp>
      <tp>
        <v>1288</v>
        <stp/>
        <stp>ContractData</stp>
        <stp>QP?1</stp>
        <stp>T_CVol</stp>
        <stp/>
        <stp>T</stp>
        <tr r="K33" s="1"/>
      </tp>
      <tp>
        <v>225688</v>
        <stp/>
        <stp>ContractData</stp>
        <stp>QO?1</stp>
        <stp>T_CVol</stp>
        <stp/>
        <stp>T</stp>
        <tr r="K32" s="1"/>
      </tp>
      <tp t="s">
        <v/>
        <stp/>
        <stp>ContractData</stp>
        <stp>TUA?1</stp>
        <stp>LOw</stp>
        <stp/>
        <stp>T</stp>
        <tr r="J73" s="1"/>
      </tp>
      <tp>
        <v>1</v>
        <stp/>
        <stp>ContractData</stp>
        <stp>ALI?1</stp>
        <stp>MT_LastAskVolume</stp>
        <stp/>
        <stp>T</stp>
        <tr r="H43" s="1"/>
      </tp>
      <tp>
        <v>492959</v>
        <stp/>
        <stp>ContractData</stp>
        <stp>EP?1</stp>
        <stp>T_CVol</stp>
        <stp/>
        <stp>T</stp>
        <tr r="K16" s="1"/>
      </tp>
      <tp>
        <v>63127</v>
        <stp/>
        <stp>ContractData</stp>
        <stp>DD?1</stp>
        <stp>T_CVol</stp>
        <stp/>
        <stp>T</stp>
        <tr r="K19" s="1"/>
      </tp>
      <tp>
        <v>101.3828125</v>
        <stp/>
        <stp>ContractData</stp>
        <stp>TUA?1</stp>
        <stp>Ask</stp>
        <stp/>
        <stp>T</stp>
        <tr r="G73" s="1"/>
      </tp>
      <tp>
        <v>101.35546875</v>
        <stp/>
        <stp>ContractData</stp>
        <stp>TUA?1</stp>
        <stp>Bid</stp>
        <stp/>
        <stp>T</stp>
        <tr r="F73" s="1"/>
      </tp>
      <tp>
        <v>1749</v>
        <stp/>
        <stp>ContractData</stp>
        <stp>TUA?1</stp>
        <stp>COI</stp>
        <stp/>
        <stp>T</stp>
        <tr r="L73" s="1"/>
      </tp>
      <tp>
        <v>94.762500000000003</v>
        <stp/>
        <stp>ContractData</stp>
        <stp>SR3?1</stp>
        <stp>HIgh</stp>
        <stp/>
        <stp>T</stp>
        <tr r="I76" s="1"/>
      </tp>
      <tp t="s">
        <v/>
        <stp/>
        <stp>ContractData</stp>
        <stp>SA6??</stp>
        <stp>T_Settlement</stp>
        <stp/>
        <stp>T</stp>
        <tr r="N57" s="1"/>
      </tp>
      <tp t="s">
        <v/>
        <stp/>
        <stp>ContractData</stp>
        <stp>SF6?1</stp>
        <stp>T_Settlement</stp>
        <stp/>
        <stp>T</stp>
        <tr r="N54" s="1"/>
      </tp>
      <tp t="s">
        <v/>
        <stp/>
        <stp>ContractData</stp>
        <stp>JY6?1</stp>
        <stp>T_Settlement</stp>
        <stp/>
        <stp>T</stp>
        <tr r="N53" s="1"/>
      </tp>
      <tp t="s">
        <v/>
        <stp/>
        <stp>ContractData</stp>
        <stp>NE6?1</stp>
        <stp>T_Settlement</stp>
        <stp/>
        <stp>T</stp>
        <tr r="N55" s="1"/>
      </tp>
      <tp t="s">
        <v/>
        <stp/>
        <stp>ContractData</stp>
        <stp>BP6?1</stp>
        <stp>T_Settlement</stp>
        <stp/>
        <stp>T</stp>
        <tr r="N51" s="1"/>
      </tp>
      <tp t="s">
        <v/>
        <stp/>
        <stp>ContractData</stp>
        <stp>CA6?1</stp>
        <stp>T_Settlement</stp>
        <stp/>
        <stp>T</stp>
        <tr r="N52" s="1"/>
      </tp>
      <tp t="s">
        <v/>
        <stp/>
        <stp>ContractData</stp>
        <stp>DA6?1</stp>
        <stp>T_Settlement</stp>
        <stp/>
        <stp>T</stp>
        <tr r="N49" s="1"/>
      </tp>
      <tp t="s">
        <v/>
        <stp/>
        <stp>ContractData</stp>
        <stp>EU6?1</stp>
        <stp>T_Settlement</stp>
        <stp/>
        <stp>T</stp>
        <tr r="N50" s="1"/>
      </tp>
      <tp>
        <v>1858.1000000000001</v>
        <stp/>
        <stp>ContractData</stp>
        <stp>RTY?1</stp>
        <stp>Ask</stp>
        <stp/>
        <stp>T</stp>
        <tr r="G17" s="1"/>
      </tp>
      <tp>
        <v>1858</v>
        <stp/>
        <stp>ContractData</stp>
        <stp>RTY?1</stp>
        <stp>Bid</stp>
        <stp/>
        <stp>T</stp>
        <tr r="F17" s="1"/>
      </tp>
      <tp>
        <v>253945</v>
        <stp/>
        <stp>ContractData</stp>
        <stp>RTY?1</stp>
        <stp>COI</stp>
        <stp/>
        <stp>T</stp>
        <tr r="L17" s="1"/>
      </tp>
      <tp>
        <v>1850.2</v>
        <stp/>
        <stp>ContractData</stp>
        <stp>RTY?1</stp>
        <stp>LOw</stp>
        <stp/>
        <stp>T</stp>
        <tr r="J17" s="1"/>
      </tp>
      <tp>
        <v>25100</v>
        <stp/>
        <stp>ContractData</stp>
        <stp>BTC?1</stp>
        <stp>LOw</stp>
        <stp/>
        <stp>T</stp>
        <tr r="J47" s="1"/>
      </tp>
      <tp>
        <v>26255</v>
        <stp/>
        <stp>ContractData</stp>
        <stp>BTC?1</stp>
        <stp>Bid</stp>
        <stp/>
        <stp>T</stp>
        <tr r="F47" s="1"/>
      </tp>
      <tp>
        <v>10866</v>
        <stp/>
        <stp>ContractData</stp>
        <stp>BTC?1</stp>
        <stp>COI</stp>
        <stp/>
        <stp>T</stp>
        <tr r="L47" s="1"/>
      </tp>
      <tp>
        <v>26270</v>
        <stp/>
        <stp>ContractData</stp>
        <stp>BTC?1</stp>
        <stp>Ask</stp>
        <stp/>
        <stp>T</stp>
        <tr r="G47" s="1"/>
      </tp>
      <tp>
        <v>-0.31632320788947293</v>
        <stp/>
        <stp>ContractData</stp>
        <stp>EU6?1</stp>
        <stp>PerCentNetLastTrade</stp>
        <stp/>
        <stp>T</stp>
        <tr r="E51" s="2"/>
      </tp>
      <tp>
        <v>19031</v>
        <stp/>
        <stp>ContractData</stp>
        <stp>ZWA?</stp>
        <stp>T_CVol</stp>
        <stp/>
        <stp>T</stp>
        <tr r="K6" s="1"/>
      </tp>
      <tp>
        <v>64612</v>
        <stp/>
        <stp>ContractData</stp>
        <stp>SBE?</stp>
        <stp>T_CVol</stp>
        <stp/>
        <stp>T</stp>
        <tr r="K11" s="1"/>
      </tp>
      <tp>
        <v>6751</v>
        <stp/>
        <stp>ContractData</stp>
        <stp>CTE?</stp>
        <stp>T_CVol</stp>
        <stp/>
        <stp>T</stp>
        <tr r="K9" s="1"/>
      </tp>
      <tp>
        <v>8800</v>
        <stp/>
        <stp>ContractData</stp>
        <stp>CCE?</stp>
        <stp>T_CVol</stp>
        <stp/>
        <stp>T</stp>
        <tr r="K10" s="1"/>
      </tp>
      <tp>
        <v>4.3073278414903354E-2</v>
        <stp/>
        <stp>ContractData</stp>
        <stp>RTY?1</stp>
        <stp>PerCentNetLastTrade</stp>
        <stp/>
        <stp>T</stp>
        <tr r="E18" s="2"/>
      </tp>
      <tp>
        <v>4.9141030763084297</v>
        <stp/>
        <stp>ContractData</stp>
        <stp>BTC?1</stp>
        <stp>PerCentNetLastTrade</stp>
        <stp/>
        <stp>T</stp>
        <tr r="E48" s="2"/>
      </tp>
      <tp>
        <v>6.7979999999999994E-3</v>
        <stp/>
        <stp>ContractData</stp>
        <stp>JY6?1</stp>
        <stp>LOw</stp>
        <stp/>
        <stp>T</stp>
        <tr r="J53" s="1"/>
      </tp>
      <tp>
        <v>199118</v>
        <stp/>
        <stp>ContractData</stp>
        <stp>JY6?1</stp>
        <stp>COI</stp>
        <stp/>
        <stp>T</stp>
        <tr r="L53" s="1"/>
      </tp>
      <tp>
        <v>6.8009999999999998E-3</v>
        <stp/>
        <stp>ContractData</stp>
        <stp>JY6?1</stp>
        <stp>Bid</stp>
        <stp/>
        <stp>T</stp>
        <tr r="F53" s="1"/>
      </tp>
      <tp>
        <v>6.8014999999999994E-3</v>
        <stp/>
        <stp>ContractData</stp>
        <stp>JY6?1</stp>
        <stp>Ask</stp>
        <stp/>
        <stp>T</stp>
        <tr r="G53" s="1"/>
      </tp>
      <tp>
        <v>109.328125</v>
        <stp/>
        <stp>ContractData</stp>
        <stp>TYA?1</stp>
        <stp>LOw</stp>
        <stp/>
        <stp>T</stp>
        <tr r="J70" s="1"/>
      </tp>
      <tp>
        <v>2</v>
        <stp/>
        <stp>ContractData</stp>
        <stp>ZCE?1</stp>
        <stp>MT_LastAskVolume</stp>
        <stp/>
        <stp>T</stp>
        <tr r="H2" s="1"/>
      </tp>
      <tp>
        <v>5</v>
        <stp/>
        <stp>ContractData</stp>
        <stp>ZME?1</stp>
        <stp>MT_LastAskVolume</stp>
        <stp/>
        <stp>T</stp>
        <tr r="H4" s="1"/>
      </tp>
      <tp>
        <v>1</v>
        <stp/>
        <stp>ContractData</stp>
        <stp>ZLE?1</stp>
        <stp>MT_LastAskVolume</stp>
        <stp/>
        <stp>T</stp>
        <tr r="H5" s="1"/>
      </tp>
      <tp>
        <v>2</v>
        <stp/>
        <stp>ContractData</stp>
        <stp>ZSE?1</stp>
        <stp>MT_LastAskVolume</stp>
        <stp/>
        <stp>T</stp>
        <tr r="H3" s="1"/>
      </tp>
      <tp>
        <v>320467</v>
        <stp/>
        <stp>ContractData</stp>
        <stp>ZQE?1</stp>
        <stp>MT_LastAskVolume</stp>
        <stp/>
        <stp>T</stp>
        <tr r="H74" s="1"/>
      </tp>
      <tp>
        <v>2</v>
        <stp/>
        <stp>ContractData</stp>
        <stp>PAE?1</stp>
        <stp>MT_LastAskVolume</stp>
        <stp/>
        <stp>T</stp>
        <tr r="H41" s="1"/>
      </tp>
      <tp>
        <v>4</v>
        <stp/>
        <stp>ContractData</stp>
        <stp>PLE?1</stp>
        <stp>MT_LastAskVolume</stp>
        <stp/>
        <stp>T</stp>
        <tr r="H40" s="1"/>
      </tp>
      <tp>
        <v>1</v>
        <stp/>
        <stp>ContractData</stp>
        <stp>SIE?1</stp>
        <stp>MT_LastAskVolume</stp>
        <stp/>
        <stp>T</stp>
        <tr r="H38" s="1"/>
      </tp>
      <tp>
        <v>2</v>
        <stp/>
        <stp>ContractData</stp>
        <stp>RBE?1</stp>
        <stp>MT_LastAskVolume</stp>
        <stp/>
        <stp>T</stp>
        <tr r="H31" s="1"/>
      </tp>
      <tp>
        <v>2</v>
        <stp/>
        <stp>ContractData</stp>
        <stp>HOE?1</stp>
        <stp>MT_LastAskVolume</stp>
        <stp/>
        <stp>T</stp>
        <tr r="H30" s="1"/>
      </tp>
      <tp>
        <v>2</v>
        <stp/>
        <stp>ContractData</stp>
        <stp>KWE?1</stp>
        <stp>MT_LastAskVolume</stp>
        <stp/>
        <stp>T</stp>
        <tr r="H7" s="1"/>
      </tp>
      <tp>
        <v>1</v>
        <stp/>
        <stp>ContractData</stp>
        <stp>MWE?1</stp>
        <stp>MT_LastAskVolume</stp>
        <stp/>
        <stp>T</stp>
        <tr r="H8" s="1"/>
      </tp>
      <tp>
        <v>5</v>
        <stp/>
        <stp>ContractData</stp>
        <stp>NGE?1</stp>
        <stp>MT_LastAskVolume</stp>
        <stp/>
        <stp>T</stp>
        <tr r="H29" s="1"/>
      </tp>
      <tp>
        <v>13</v>
        <stp/>
        <stp>ContractData</stp>
        <stp>CLE?1</stp>
        <stp>MT_LastAskVolume</stp>
        <stp/>
        <stp>T</stp>
        <tr r="H39" s="1"/>
      </tp>
      <tp>
        <v>2</v>
        <stp/>
        <stp>ContractData</stp>
        <stp>CPE?1</stp>
        <stp>MT_LastAskVolume</stp>
        <stp/>
        <stp>T</stp>
        <tr r="H42" s="1"/>
      </tp>
      <tp>
        <v>0</v>
        <stp/>
        <stp>ContractData</stp>
        <stp>C:E?1</stp>
        <stp>MT_LastAskVolume</stp>
        <stp/>
        <stp>T</stp>
        <tr r="H28" s="1"/>
      </tp>
      <tp>
        <v>3</v>
        <stp/>
        <stp>ContractData</stp>
        <stp>DXE?1</stp>
        <stp>MT_LastAskVolume</stp>
        <stp/>
        <stp>T</stp>
        <tr r="H56" s="1"/>
      </tp>
      <tp>
        <v>7</v>
        <stp/>
        <stp>ContractData</stp>
        <stp>GCE?1</stp>
        <stp>MT_LastAskVolume</stp>
        <stp/>
        <stp>T</stp>
        <tr r="H37" s="1"/>
      </tp>
      <tp>
        <v>109.375</v>
        <stp/>
        <stp>ContractData</stp>
        <stp>TYA?1</stp>
        <stp>Ask</stp>
        <stp/>
        <stp>T</stp>
        <tr r="G70" s="1"/>
      </tp>
      <tp>
        <v>109.34375</v>
        <stp/>
        <stp>ContractData</stp>
        <stp>TYA?1</stp>
        <stp>Bid</stp>
        <stp/>
        <stp>T</stp>
        <tr r="F70" s="1"/>
      </tp>
      <tp>
        <v>2582</v>
        <stp/>
        <stp>ContractData</stp>
        <stp>TYA?1</stp>
        <stp>COI</stp>
        <stp/>
        <stp>T</stp>
        <tr r="L70" s="1"/>
      </tp>
      <tp>
        <v>2</v>
        <stp/>
        <stp>ContractData</stp>
        <stp>NKD?1</stp>
        <stp>MT_LastAskVolume</stp>
        <stp/>
        <stp>T</stp>
        <tr r="H24" s="1"/>
      </tp>
      <tp>
        <v>104.4</v>
        <stp/>
        <stp>ContractData</stp>
        <stp>DXE?1</stp>
        <stp>LOw</stp>
        <stp/>
        <stp>T</stp>
        <tr r="J56" s="1"/>
      </tp>
      <tp>
        <v>104.845</v>
        <stp/>
        <stp>ContractData</stp>
        <stp>DXE?1</stp>
        <stp>Ask</stp>
        <stp/>
        <stp>T</stp>
        <tr r="G56" s="1"/>
      </tp>
      <tp>
        <v>104.84</v>
        <stp/>
        <stp>ContractData</stp>
        <stp>DXE?1</stp>
        <stp>Bid</stp>
        <stp/>
        <stp>T</stp>
        <tr r="F56" s="1"/>
      </tp>
      <tp>
        <v>21778</v>
        <stp/>
        <stp>ContractData</stp>
        <stp>DXE?1</stp>
        <stp>COI</stp>
        <stp/>
        <stp>T</stp>
        <tr r="L56" s="1"/>
      </tp>
      <tp>
        <v>9805</v>
        <stp/>
        <stp>ContractData</stp>
        <stp>F.AP?1</stp>
        <stp>T_CVol</stp>
        <stp/>
        <stp>T</stp>
        <tr r="K21" s="1"/>
      </tp>
      <tp>
        <v>2</v>
        <stp/>
        <stp>ContractData</stp>
        <stp>BTC?1</stp>
        <stp>MT_LastAskVolume</stp>
        <stp/>
        <stp>T</stp>
        <tr r="H47" s="1"/>
      </tp>
      <tp>
        <v>12.38204175007149</v>
        <stp/>
        <stp>StudyData</stp>
        <stp>DD?1</stp>
        <stp>PCB</stp>
        <stp>BaseType=Index,Index=1</stp>
        <stp>Close</stp>
        <stp>A</stp>
        <stp/>
        <stp>All</stp>
        <stp/>
        <stp/>
        <stp/>
        <stp>T</stp>
        <tr r="N20" s="2"/>
      </tp>
      <tp>
        <v>15.77959077959078</v>
        <stp/>
        <stp>StudyData</stp>
        <stp>EP?1</stp>
        <stp>PCB</stp>
        <stp>BaseType=Index,Index=1</stp>
        <stp>Close</stp>
        <stp>A</stp>
        <stp/>
        <stp>All</stp>
        <stp/>
        <stp/>
        <stp/>
        <stp>T</stp>
        <tr r="N17" s="2"/>
      </tp>
      <tp>
        <v>3.9777677632567219</v>
        <stp/>
        <stp>StudyData</stp>
        <stp>YM?1</stp>
        <stp>PCB</stp>
        <stp>BaseType=Index,Index=1</stp>
        <stp>Close</stp>
        <stp>A</stp>
        <stp/>
        <stp>All</stp>
        <stp/>
        <stp/>
        <stp/>
        <stp>T</stp>
        <tr r="N19" s="2"/>
      </tp>
      <tp>
        <v>7.2284949365615274</v>
        <stp/>
        <stp>StudyData</stp>
        <stp>QO?1</stp>
        <stp>PCB</stp>
        <stp>BaseType=Index,Index=1</stp>
        <stp>Close</stp>
        <stp>A</stp>
        <stp/>
        <stp>All</stp>
        <stp/>
        <stp/>
        <stp/>
        <stp>T</stp>
        <tr r="N33" s="2"/>
      </tp>
      <tp>
        <v>8.4690553745928341</v>
        <stp/>
        <stp>StudyData</stp>
        <stp>QP?1</stp>
        <stp>PCB</stp>
        <stp>BaseType=Index,Index=1</stp>
        <stp>Close</stp>
        <stp>A</stp>
        <stp/>
        <stp>All</stp>
        <stp/>
        <stp/>
        <stp/>
        <stp>T</stp>
        <tr r="N34" s="2"/>
      </tp>
      <tp>
        <v>1</v>
        <stp/>
        <stp>ContractData</stp>
        <stp>RTY?1</stp>
        <stp>MT_LastBidVolume</stp>
        <stp/>
        <stp>T</stp>
        <tr r="E17" s="1"/>
      </tp>
      <tp>
        <v>16</v>
        <stp/>
        <stp>ContractData</stp>
        <stp>NIY?1</stp>
        <stp>MT_LastBidVolume</stp>
        <stp/>
        <stp>T</stp>
        <tr r="E23" s="1"/>
      </tp>
      <tp>
        <v>-0.32773780975219824</v>
        <stp/>
        <stp>ContractData</stp>
        <stp>BP6?1</stp>
        <stp>PerCentNetLastTrade</stp>
        <stp/>
        <stp>T</stp>
        <tr r="E52" s="2"/>
      </tp>
      <tp>
        <v>1</v>
        <stp/>
        <stp>ContractData</stp>
        <stp>ETHR?1</stp>
        <stp>MT_LastBidVolume</stp>
        <stp/>
        <stp>T</stp>
        <tr r="E48" s="1"/>
      </tp>
      <tp>
        <v>-19</v>
        <stp/>
        <stp>ContractData</stp>
        <stp>F.AP?1</stp>
        <stp>NetLastTradeToday</stp>
        <stp/>
        <stp>T</stp>
        <tr r="C22" s="2"/>
        <tr r="C21" s="1"/>
      </tp>
      <tp>
        <v>-0.7824933687002652</v>
        <stp/>
        <stp>ContractData</stp>
        <stp>CPE?1</stp>
        <stp>PerCentNetLastTrade</stp>
        <stp/>
        <stp>T</stp>
        <tr r="E43" s="2"/>
      </tp>
      <tp>
        <v>64</v>
        <stp/>
        <stp>ContractData</stp>
        <stp>DSX?1</stp>
        <stp>MT_LastBidVolume</stp>
        <stp/>
        <stp>T</stp>
        <tr r="E20" s="1"/>
      </tp>
      <tp>
        <v>64.5</v>
        <stp/>
        <stp>ContractData</stp>
        <stp>ETHR?1</stp>
        <stp>NetLastTradeToday</stp>
        <stp/>
        <stp>T</stp>
        <tr r="C49" s="2"/>
        <tr r="C48" s="1"/>
      </tp>
      <tp>
        <v>-0.3757632691404415</v>
        <stp/>
        <stp>ContractData</stp>
        <stp>DSX?1</stp>
        <stp>PerCentNetLastTrade</stp>
        <stp/>
        <stp>T</stp>
        <tr r="E21" s="2"/>
      </tp>
      <tp>
        <v>26</v>
        <stp/>
        <stp>ContractData</stp>
        <stp>QFA?1</stp>
        <stp>MT_LastAskVolume</stp>
        <stp/>
        <stp>T</stp>
        <tr r="H22" s="1"/>
      </tp>
      <tp>
        <v>10</v>
        <stp/>
        <stp>ContractData</stp>
        <stp>USA?1</stp>
        <stp>MT_LastAskVolume</stp>
        <stp/>
        <stp>T</stp>
        <tr r="H68" s="1"/>
      </tp>
      <tp>
        <v>6</v>
        <stp/>
        <stp>ContractData</stp>
        <stp>TNA?1</stp>
        <stp>MT_LastAskVolume</stp>
        <stp/>
        <stp>T</stp>
        <tr r="H69" s="1"/>
      </tp>
      <tp>
        <v>3</v>
        <stp/>
        <stp>ContractData</stp>
        <stp>TUA?1</stp>
        <stp>MT_LastAskVolume</stp>
        <stp/>
        <stp>T</stp>
        <tr r="H73" s="1"/>
      </tp>
      <tp>
        <v>57</v>
        <stp/>
        <stp>ContractData</stp>
        <stp>TYA?1</stp>
        <stp>MT_LastAskVolume</stp>
        <stp/>
        <stp>T</stp>
        <tr r="H70" s="1"/>
      </tp>
      <tp>
        <v>4</v>
        <stp/>
        <stp>ContractData</stp>
        <stp>FVA?1</stp>
        <stp>MT_LastAskVolume</stp>
        <stp/>
        <stp>T</stp>
        <tr r="H71" s="1"/>
      </tp>
      <tp>
        <v>25</v>
        <stp/>
        <stp>ContractData</stp>
        <stp>F.AP?1</stp>
        <stp>MT_LastBidVolume</stp>
        <stp/>
        <stp>T</stp>
        <tr r="E21" s="1"/>
      </tp>
      <tp>
        <v>1912</v>
        <stp/>
        <stp>ContractData</stp>
        <stp>GCE?1</stp>
        <stp>LOw</stp>
        <stp/>
        <stp>T</stp>
        <tr r="J37" s="1"/>
      </tp>
      <tp>
        <v>467.75</v>
        <stp/>
        <stp>ContractData</stp>
        <stp>ZCE?1</stp>
        <stp>LOw</stp>
        <stp/>
        <stp>T</stp>
        <tr r="J2" s="1"/>
      </tp>
      <tp>
        <v>470.75</v>
        <stp/>
        <stp>ContractData</stp>
        <stp>ZCE?1</stp>
        <stp>Ask</stp>
        <stp/>
        <stp>T</stp>
        <tr r="G2" s="1"/>
      </tp>
      <tp>
        <v>1916.6000000000001</v>
        <stp/>
        <stp>ContractData</stp>
        <stp>GCE?1</stp>
        <stp>Ask</stp>
        <stp/>
        <stp>T</stp>
        <tr r="G37" s="1"/>
      </tp>
      <tp>
        <v>468.25</v>
        <stp/>
        <stp>ContractData</stp>
        <stp>ZCE?1</stp>
        <stp>Bid</stp>
        <stp/>
        <stp>T</stp>
        <tr r="F2" s="1"/>
      </tp>
      <tp>
        <v>1916.4</v>
        <stp/>
        <stp>ContractData</stp>
        <stp>GCE?1</stp>
        <stp>Bid</stp>
        <stp/>
        <stp>T</stp>
        <tr r="F37" s="1"/>
      </tp>
      <tp>
        <v>319</v>
        <stp/>
        <stp>ContractData</stp>
        <stp>ZCE?1</stp>
        <stp>COI</stp>
        <stp/>
        <stp>T</stp>
        <tr r="L2" s="1"/>
      </tp>
      <tp>
        <v>24799</v>
        <stp/>
        <stp>ContractData</stp>
        <stp>GCE?1</stp>
        <stp>COI</stp>
        <stp/>
        <stp>T</stp>
        <tr r="L37" s="1"/>
      </tp>
      <tp>
        <v>5</v>
        <stp/>
        <stp>ContractData</stp>
        <stp>ZCE?1</stp>
        <stp>MT_LastBidVolume</stp>
        <stp/>
        <stp>T</stp>
        <tr r="E2" s="1"/>
      </tp>
      <tp>
        <v>1</v>
        <stp/>
        <stp>ContractData</stp>
        <stp>ZLE?1</stp>
        <stp>MT_LastBidVolume</stp>
        <stp/>
        <stp>T</stp>
        <tr r="E5" s="1"/>
      </tp>
      <tp>
        <v>2</v>
        <stp/>
        <stp>ContractData</stp>
        <stp>ZME?1</stp>
        <stp>MT_LastBidVolume</stp>
        <stp/>
        <stp>T</stp>
        <tr r="E4" s="1"/>
      </tp>
      <tp>
        <v>24376</v>
        <stp/>
        <stp>ContractData</stp>
        <stp>ZQE?1</stp>
        <stp>MT_LastBidVolume</stp>
        <stp/>
        <stp>T</stp>
        <tr r="E74" s="1"/>
      </tp>
      <tp>
        <v>8</v>
        <stp/>
        <stp>ContractData</stp>
        <stp>ZSE?1</stp>
        <stp>MT_LastBidVolume</stp>
        <stp/>
        <stp>T</stp>
        <tr r="E3" s="1"/>
      </tp>
      <tp>
        <v>1</v>
        <stp/>
        <stp>ContractData</stp>
        <stp>PAE?1</stp>
        <stp>MT_LastBidVolume</stp>
        <stp/>
        <stp>T</stp>
        <tr r="E41" s="1"/>
      </tp>
      <tp>
        <v>3</v>
        <stp/>
        <stp>ContractData</stp>
        <stp>PLE?1</stp>
        <stp>MT_LastBidVolume</stp>
        <stp/>
        <stp>T</stp>
        <tr r="E40" s="1"/>
      </tp>
      <tp>
        <v>5</v>
        <stp/>
        <stp>ContractData</stp>
        <stp>SIE?1</stp>
        <stp>MT_LastBidVolume</stp>
        <stp/>
        <stp>T</stp>
        <tr r="E38" s="1"/>
      </tp>
      <tp>
        <v>2</v>
        <stp/>
        <stp>ContractData</stp>
        <stp>RBE?1</stp>
        <stp>MT_LastBidVolume</stp>
        <stp/>
        <stp>T</stp>
        <tr r="E31" s="1"/>
      </tp>
      <tp>
        <v>2</v>
        <stp/>
        <stp>ContractData</stp>
        <stp>HOE?1</stp>
        <stp>MT_LastBidVolume</stp>
        <stp/>
        <stp>T</stp>
        <tr r="E30" s="1"/>
      </tp>
      <tp>
        <v>2</v>
        <stp/>
        <stp>ContractData</stp>
        <stp>KWE?1</stp>
        <stp>MT_LastBidVolume</stp>
        <stp/>
        <stp>T</stp>
        <tr r="E7" s="1"/>
      </tp>
      <tp>
        <v>1</v>
        <stp/>
        <stp>ContractData</stp>
        <stp>MWE?1</stp>
        <stp>MT_LastBidVolume</stp>
        <stp/>
        <stp>T</stp>
        <tr r="E8" s="1"/>
      </tp>
      <tp>
        <v>21</v>
        <stp/>
        <stp>ContractData</stp>
        <stp>NGE?1</stp>
        <stp>MT_LastBidVolume</stp>
        <stp/>
        <stp>T</stp>
        <tr r="E29" s="1"/>
      </tp>
      <tp>
        <v>1</v>
        <stp/>
        <stp>ContractData</stp>
        <stp>CLE?1</stp>
        <stp>MT_LastBidVolume</stp>
        <stp/>
        <stp>T</stp>
        <tr r="E39" s="1"/>
      </tp>
      <tp>
        <v>6</v>
        <stp/>
        <stp>ContractData</stp>
        <stp>CPE?1</stp>
        <stp>MT_LastBidVolume</stp>
        <stp/>
        <stp>T</stp>
        <tr r="E42" s="1"/>
      </tp>
      <tp>
        <v>0</v>
        <stp/>
        <stp>ContractData</stp>
        <stp>C:E?1</stp>
        <stp>MT_LastBidVolume</stp>
        <stp/>
        <stp>T</stp>
        <tr r="E28" s="1"/>
      </tp>
      <tp>
        <v>18</v>
        <stp/>
        <stp>ContractData</stp>
        <stp>DXE?1</stp>
        <stp>MT_LastBidVolume</stp>
        <stp/>
        <stp>T</stp>
        <tr r="E56" s="1"/>
      </tp>
      <tp>
        <v>11</v>
        <stp/>
        <stp>ContractData</stp>
        <stp>GCE?1</stp>
        <stp>MT_LastBidVolume</stp>
        <stp/>
        <stp>T</stp>
        <tr r="E37" s="1"/>
      </tp>
      <tp>
        <v>2.7040999999999999</v>
        <stp/>
        <stp>ContractData</stp>
        <stp>RBE?1</stp>
        <stp>LOw</stp>
        <stp/>
        <stp>T</stp>
        <tr r="J31" s="1"/>
      </tp>
      <tp t="s">
        <v/>
        <stp/>
        <stp>ContractData</stp>
        <stp>ALI?1</stp>
        <stp>PerCentNetLastTrade</stp>
        <stp/>
        <stp>T</stp>
        <tr r="E44" s="2"/>
      </tp>
      <tp>
        <v>2.7254</v>
        <stp/>
        <stp>ContractData</stp>
        <stp>RBE?1</stp>
        <stp>Ask</stp>
        <stp/>
        <stp>T</stp>
        <tr r="G31" s="1"/>
      </tp>
      <tp>
        <v>1.9246190858059342</v>
        <stp/>
        <stp>ContractData</stp>
        <stp>CLE?1</stp>
        <stp>PerCentNetLastTrade</stp>
        <stp/>
        <stp>T</stp>
        <tr r="E29" s="2"/>
        <tr r="E40" s="2"/>
      </tp>
      <tp>
        <v>1.4407624958439544</v>
        <stp/>
        <stp>ContractData</stp>
        <stp>PLE?1</stp>
        <stp>PerCentNetLastTrade</stp>
        <stp/>
        <stp>T</stp>
        <tr r="E41" s="2"/>
      </tp>
      <tp>
        <v>2.7244999999999999</v>
        <stp/>
        <stp>ContractData</stp>
        <stp>RBE?1</stp>
        <stp>Bid</stp>
        <stp/>
        <stp>T</stp>
        <tr r="F31" s="1"/>
      </tp>
      <tp>
        <v>92770</v>
        <stp/>
        <stp>ContractData</stp>
        <stp>RBE?1</stp>
        <stp>COI</stp>
        <stp/>
        <stp>T</stp>
        <tr r="L31" s="1"/>
      </tp>
      <tp>
        <v>22</v>
        <stp/>
        <stp>ContractData</stp>
        <stp>NKD?1</stp>
        <stp>MT_LastBidVolume</stp>
        <stp/>
        <stp>T</stp>
        <tr r="E24" s="1"/>
      </tp>
      <tp>
        <v>0.73570000000000002</v>
        <stp/>
        <stp>ContractData</stp>
        <stp>CA6?1</stp>
        <stp>LOw</stp>
        <stp/>
        <stp>T</stp>
        <tr r="J52" s="1"/>
      </tp>
      <tp>
        <v>0.64095000000000002</v>
        <stp/>
        <stp>ContractData</stp>
        <stp>DA6?1</stp>
        <stp>LOw</stp>
        <stp/>
        <stp>T</stp>
        <tr r="J49" s="1"/>
      </tp>
      <tp>
        <v>5.2525000000000002E-2</v>
        <stp/>
        <stp>ContractData</stp>
        <stp>SA6??</stp>
        <stp>LOw</stp>
        <stp/>
        <stp>T</stp>
        <tr r="J57" s="1"/>
      </tp>
      <tp>
        <v>23959</v>
        <stp/>
        <stp>ContractData</stp>
        <stp>SA6??</stp>
        <stp>COI</stp>
        <stp/>
        <stp>T</stp>
        <tr r="L57" s="1"/>
      </tp>
      <tp>
        <v>208362</v>
        <stp/>
        <stp>ContractData</stp>
        <stp>DA6?1</stp>
        <stp>COI</stp>
        <stp/>
        <stp>T</stp>
        <tr r="L49" s="1"/>
      </tp>
      <tp>
        <v>170901</v>
        <stp/>
        <stp>ContractData</stp>
        <stp>CA6?1</stp>
        <stp>COI</stp>
        <stp/>
        <stp>T</stp>
        <tr r="L52" s="1"/>
      </tp>
      <tp>
        <v>5.2600000000000001E-2</v>
        <stp/>
        <stp>ContractData</stp>
        <stp>SA6??</stp>
        <stp>Bid</stp>
        <stp/>
        <stp>T</stp>
        <tr r="F57" s="1"/>
      </tp>
      <tp>
        <v>0.73765000000000003</v>
        <stp/>
        <stp>ContractData</stp>
        <stp>CA6?1</stp>
        <stp>Bid</stp>
        <stp/>
        <stp>T</stp>
        <tr r="F52" s="1"/>
      </tp>
      <tp>
        <v>0.64170000000000005</v>
        <stp/>
        <stp>ContractData</stp>
        <stp>DA6?1</stp>
        <stp>Bid</stp>
        <stp/>
        <stp>T</stp>
        <tr r="F49" s="1"/>
      </tp>
      <tp>
        <v>5.2650000000000002E-2</v>
        <stp/>
        <stp>ContractData</stp>
        <stp>SA6??</stp>
        <stp>Ask</stp>
        <stp/>
        <stp>T</stp>
        <tr r="G57" s="1"/>
      </tp>
      <tp>
        <v>0.64180000000000004</v>
        <stp/>
        <stp>ContractData</stp>
        <stp>DA6?1</stp>
        <stp>Ask</stp>
        <stp/>
        <stp>T</stp>
        <tr r="G49" s="1"/>
      </tp>
      <tp>
        <v>0.73775000000000002</v>
        <stp/>
        <stp>ContractData</stp>
        <stp>CA6?1</stp>
        <stp>Ask</stp>
        <stp/>
        <stp>T</stp>
        <tr r="G52" s="1"/>
      </tp>
      <tp>
        <v>4.2910000000000004</v>
        <stp/>
        <stp>ContractData</stp>
        <stp>F.US.Z10Y</stp>
        <stp>LastTradeorSettle</stp>
        <stp/>
        <stp>T</stp>
        <tr r="D62" s="1"/>
        <tr r="D63" s="2"/>
      </tp>
      <tp>
        <v>4.38</v>
        <stp/>
        <stp>ContractData</stp>
        <stp>F.US.Z30Y</stp>
        <stp>LastTradeorSettle</stp>
        <stp/>
        <stp>T</stp>
        <tr r="D62" s="2"/>
        <tr r="D61" s="1"/>
      </tp>
      <tp t="s">
        <v/>
        <stp/>
        <stp>ContractData</stp>
        <stp>PAE?1</stp>
        <stp>LOw</stp>
        <stp/>
        <stp>T</stp>
        <tr r="J41" s="1"/>
      </tp>
      <tp>
        <v>1227.5</v>
        <stp/>
        <stp>ContractData</stp>
        <stp>PAE?1</stp>
        <stp>Ask</stp>
        <stp/>
        <stp>T</stp>
        <tr r="G41" s="1"/>
      </tp>
      <tp>
        <v>-0.71381833323419186</v>
        <stp/>
        <stp>ContractData</stp>
        <stp>HOE?1</stp>
        <stp>PerCentNetLastTrade</stp>
        <stp/>
        <stp>T</stp>
        <tr r="E31" s="2"/>
      </tp>
      <tp>
        <v>1217.5</v>
        <stp/>
        <stp>ContractData</stp>
        <stp>PAE?1</stp>
        <stp>Bid</stp>
        <stp/>
        <stp>T</stp>
        <tr r="F41" s="1"/>
      </tp>
      <tp>
        <v>4</v>
        <stp/>
        <stp>ContractData</stp>
        <stp>PAE?1</stp>
        <stp>COI</stp>
        <stp/>
        <stp>T</stp>
        <tr r="L41" s="1"/>
      </tp>
      <tp>
        <v>-0.6461722372098283</v>
        <stp/>
        <stp>ContractData</stp>
        <stp>ENQ?1</stp>
        <stp>PerCentNetLastTrade</stp>
        <stp/>
        <stp>T</stp>
        <tr r="E16" s="2"/>
      </tp>
      <tp>
        <v>0.40080160320641284</v>
        <stp/>
        <stp>ContractData</stp>
        <stp>NIY?1</stp>
        <stp>PerCentNetLastTrade</stp>
        <stp/>
        <stp>T</stp>
        <tr r="E24" s="2"/>
      </tp>
      <tp>
        <v>2.6040000000000001</v>
        <stp/>
        <stp>ContractData</stp>
        <stp>NGE?1</stp>
        <stp>LOw</stp>
        <stp/>
        <stp>T</stp>
        <tr r="J29" s="1"/>
      </tp>
      <tp>
        <v>2.653</v>
        <stp/>
        <stp>ContractData</stp>
        <stp>NGE?1</stp>
        <stp>Ask</stp>
        <stp/>
        <stp>T</stp>
        <tr r="G29" s="1"/>
      </tp>
      <tp>
        <v>-0.74882049950222918</v>
        <stp/>
        <stp>ContractData</stp>
        <stp>SIE?1</stp>
        <stp>PerCentNetLastTrade</stp>
        <stp/>
        <stp>T</stp>
        <tr r="E39" s="2"/>
      </tp>
      <tp>
        <v>2.6520000000000001</v>
        <stp/>
        <stp>ContractData</stp>
        <stp>NGE?1</stp>
        <stp>Bid</stp>
        <stp/>
        <stp>T</stp>
        <tr r="F29" s="1"/>
      </tp>
      <tp>
        <v>188989</v>
        <stp/>
        <stp>ContractData</stp>
        <stp>NGE?1</stp>
        <stp>COI</stp>
        <stp/>
        <stp>T</stp>
        <tr r="L29" s="1"/>
      </tp>
      <tp>
        <v>2</v>
        <stp/>
        <stp>ContractData</stp>
        <stp>QFA?1</stp>
        <stp>MT_LastBidVolume</stp>
        <stp/>
        <stp>T</stp>
        <tr r="E22" s="1"/>
      </tp>
      <tp>
        <v>1</v>
        <stp/>
        <stp>ContractData</stp>
        <stp>USA?1</stp>
        <stp>MT_LastBidVolume</stp>
        <stp/>
        <stp>T</stp>
        <tr r="E68" s="1"/>
      </tp>
      <tp>
        <v>22</v>
        <stp/>
        <stp>ContractData</stp>
        <stp>TNA?1</stp>
        <stp>MT_LastBidVolume</stp>
        <stp/>
        <stp>T</stp>
        <tr r="E69" s="1"/>
      </tp>
      <tp>
        <v>1</v>
        <stp/>
        <stp>ContractData</stp>
        <stp>TUA?1</stp>
        <stp>MT_LastBidVolume</stp>
        <stp/>
        <stp>T</stp>
        <tr r="E73" s="1"/>
      </tp>
      <tp>
        <v>6</v>
        <stp/>
        <stp>ContractData</stp>
        <stp>TYA?1</stp>
        <stp>MT_LastBidVolume</stp>
        <stp/>
        <stp>T</stp>
        <tr r="E70" s="1"/>
      </tp>
      <tp>
        <v>4</v>
        <stp/>
        <stp>ContractData</stp>
        <stp>FVA?1</stp>
        <stp>MT_LastBidVolume</stp>
        <stp/>
        <stp>T</stp>
        <tr r="E71" s="1"/>
      </tp>
      <tp>
        <v>1.11995</v>
        <stp/>
        <stp>ContractData</stp>
        <stp>SF6?1</stp>
        <stp>LOw</stp>
        <stp/>
        <stp>T</stp>
        <tr r="J54" s="1"/>
      </tp>
      <tp>
        <v>40093</v>
        <stp/>
        <stp>ContractData</stp>
        <stp>SF6?1</stp>
        <stp>COI</stp>
        <stp/>
        <stp>T</stp>
        <tr r="L54" s="1"/>
      </tp>
      <tp>
        <v>1.1205000000000001</v>
        <stp/>
        <stp>ContractData</stp>
        <stp>SF6?1</stp>
        <stp>Bid</stp>
        <stp/>
        <stp>T</stp>
        <tr r="F54" s="1"/>
      </tp>
      <tp>
        <v>1.1205500000000002</v>
        <stp/>
        <stp>ContractData</stp>
        <stp>SF6?1</stp>
        <stp>Ask</stp>
        <stp/>
        <stp>T</stp>
        <tr r="G54" s="1"/>
      </tp>
      <tp t="s">
        <v>Corn - Settlement, Dec 23</v>
        <stp/>
        <stp>ContractData</stp>
        <stp>C:E?1</stp>
        <stp>LongDescription</stp>
        <stp/>
        <stp>T</stp>
        <tr r="B28" s="1"/>
      </tp>
      <tp>
        <v>27</v>
        <stp/>
        <stp>ContractData</stp>
        <stp>F.AP?1</stp>
        <stp>MT_LastAskVolume</stp>
        <stp/>
        <stp>T</stp>
        <tr r="H21" s="1"/>
      </tp>
      <tp>
        <v>7503</v>
        <stp/>
        <stp>ContractData</stp>
        <stp>QFA?1</stp>
        <stp>LOw</stp>
        <stp/>
        <stp>T</stp>
        <tr r="J22" s="1"/>
      </tp>
      <tp>
        <v>7526</v>
        <stp/>
        <stp>ContractData</stp>
        <stp>QFA?1</stp>
        <stp>Ask</stp>
        <stp/>
        <stp>T</stp>
        <tr r="G22" s="1"/>
      </tp>
      <tp>
        <v>7525.5</v>
        <stp/>
        <stp>ContractData</stp>
        <stp>QFA?1</stp>
        <stp>Bid</stp>
        <stp/>
        <stp>T</stp>
        <tr r="F22" s="1"/>
      </tp>
      <tp>
        <v>360326</v>
        <stp/>
        <stp>ContractData</stp>
        <stp>QFA?1</stp>
        <stp>COI</stp>
        <stp/>
        <stp>T</stp>
        <tr r="L22" s="1"/>
      </tp>
      <tp>
        <v>0.58895000000000008</v>
        <stp/>
        <stp>ContractData</stp>
        <stp>NE6?1</stp>
        <stp>LOw</stp>
        <stp/>
        <stp>T</stp>
        <tr r="J55" s="1"/>
      </tp>
      <tp>
        <v>52197</v>
        <stp/>
        <stp>ContractData</stp>
        <stp>NE6?1</stp>
        <stp>COI</stp>
        <stp/>
        <stp>T</stp>
        <tr r="L55" s="1"/>
      </tp>
      <tp>
        <v>0.5898000000000001</v>
        <stp/>
        <stp>ContractData</stp>
        <stp>NE6?1</stp>
        <stp>Bid</stp>
        <stp/>
        <stp>T</stp>
        <tr r="F55" s="1"/>
      </tp>
      <tp>
        <v>0.5898500000000001</v>
        <stp/>
        <stp>ContractData</stp>
        <stp>NE6?1</stp>
        <stp>Ask</stp>
        <stp/>
        <stp>T</stp>
        <tr r="G55" s="1"/>
      </tp>
      <tp>
        <v>1</v>
        <stp/>
        <stp>ContractData</stp>
        <stp>RTY?1</stp>
        <stp>MT_LastAskVolume</stp>
        <stp/>
        <stp>T</stp>
        <tr r="H17" s="1"/>
      </tp>
      <tp>
        <v>19</v>
        <stp/>
        <stp>ContractData</stp>
        <stp>NIY?1</stp>
        <stp>MT_LastAskVolume</stp>
        <stp/>
        <stp>T</stp>
        <tr r="H23" s="1"/>
      </tp>
      <tp>
        <v>0.38473376423514927</v>
        <stp/>
        <stp>ContractData</stp>
        <stp>NKD?1</stp>
        <stp>PerCentNetLastTrade</stp>
        <stp/>
        <stp>T</stp>
        <tr r="E25" s="2"/>
      </tp>
      <tp>
        <v>3</v>
        <stp/>
        <stp>ContractData</stp>
        <stp>BTC?1</stp>
        <stp>MT_LastBidVolume</stp>
        <stp/>
        <stp>T</stp>
        <tr r="E47" s="1"/>
      </tp>
      <tp>
        <v>5</v>
        <stp/>
        <stp>ContractData</stp>
        <stp>ETHR?1</stp>
        <stp>MT_LastAskVolume</stp>
        <stp/>
        <stp>T</stp>
        <tr r="H48" s="1"/>
      </tp>
      <tp>
        <v>816</v>
        <stp/>
        <stp>ContractData</stp>
        <stp>DSX?1</stp>
        <stp>MT_LastAskVolume</stp>
        <stp/>
        <stp>T</stp>
        <tr r="H20" s="1"/>
      </tp>
      <tp>
        <v>-0.27892823937114358</v>
        <stp/>
        <stp>ContractData</stp>
        <stp>NE6?1</stp>
        <stp>PerCentNetLastTrade</stp>
        <stp/>
        <stp>T</stp>
        <tr r="E56" s="2"/>
      </tp>
      <tp>
        <v>32320</v>
        <stp/>
        <stp>ContractData</stp>
        <stp>NKD?1</stp>
        <stp>LOw</stp>
        <stp/>
        <stp>T</stp>
        <tr r="J24" s="1"/>
      </tp>
      <tp>
        <v>32620</v>
        <stp/>
        <stp>ContractData</stp>
        <stp>NKD?1</stp>
        <stp>Ask</stp>
        <stp/>
        <stp>T</stp>
        <tr r="G24" s="1"/>
      </tp>
      <tp>
        <v>16385</v>
        <stp/>
        <stp>ContractData</stp>
        <stp>NKD?1</stp>
        <stp>COI</stp>
        <stp/>
        <stp>T</stp>
        <tr r="L24" s="1"/>
      </tp>
      <tp>
        <v>32610</v>
        <stp/>
        <stp>ContractData</stp>
        <stp>NKD?1</stp>
        <stp>Bid</stp>
        <stp/>
        <stp>T</stp>
        <tr r="F24" s="1"/>
      </tp>
      <tp>
        <v>32570</v>
        <stp/>
        <stp>ContractData</stp>
        <stp>NIY?1</stp>
        <stp>Ask</stp>
        <stp/>
        <stp>T</stp>
        <tr r="G23" s="1"/>
      </tp>
      <tp>
        <v>32560</v>
        <stp/>
        <stp>ContractData</stp>
        <stp>NIY?1</stp>
        <stp>Bid</stp>
        <stp/>
        <stp>T</stp>
        <tr r="F23" s="1"/>
      </tp>
      <tp>
        <v>45454</v>
        <stp/>
        <stp>ContractData</stp>
        <stp>NIY?1</stp>
        <stp>COI</stp>
        <stp/>
        <stp>T</stp>
        <tr r="L23" s="1"/>
      </tp>
      <tp>
        <v>32265</v>
        <stp/>
        <stp>ContractData</stp>
        <stp>NIY?1</stp>
        <stp>LOw</stp>
        <stp/>
        <stp>T</stp>
        <tr r="J23" s="1"/>
      </tp>
      <tp>
        <v>22.93</v>
        <stp/>
        <stp>ContractData</stp>
        <stp>SIE?1</stp>
        <stp>LOw</stp>
        <stp/>
        <stp>T</stp>
        <tr r="J38" s="1"/>
      </tp>
      <tp>
        <v>23.015000000000001</v>
        <stp/>
        <stp>ContractData</stp>
        <stp>SIE?1</stp>
        <stp>Ask</stp>
        <stp/>
        <stp>T</stp>
        <tr r="G38" s="1"/>
      </tp>
      <tp>
        <v>1.7254601226993864</v>
        <stp/>
        <stp>ContractData</stp>
        <stp>NGE?1</stp>
        <stp>PerCentNetLastTrade</stp>
        <stp/>
        <stp>T</stp>
        <tr r="E30" s="2"/>
      </tp>
      <tp>
        <v>23</v>
        <stp/>
        <stp>ContractData</stp>
        <stp>SIE?1</stp>
        <stp>Bid</stp>
        <stp/>
        <stp>T</stp>
        <tr r="F38" s="1"/>
      </tp>
      <tp>
        <v>176</v>
        <stp/>
        <stp>ContractData</stp>
        <stp>SIE?1</stp>
        <stp>COI</stp>
        <stp/>
        <stp>T</stp>
        <tr r="L38" s="1"/>
      </tp>
      <tp>
        <v>-0.22260807622100529</v>
        <stp/>
        <stp>ContractData</stp>
        <stp>SF6?1</stp>
        <stp>PerCentNetLastTrade</stp>
        <stp/>
        <stp>T</stp>
        <tr r="E55" s="2"/>
      </tp>
      <tp>
        <v>11</v>
        <stp/>
        <stp>ContractData</stp>
        <stp>Z3N?1</stp>
        <stp>MT_LastBidVolume</stp>
        <stp/>
        <stp>T</stp>
        <tr r="E72" s="1"/>
      </tp>
      <tp>
        <v>9.9760574620909814E-2</v>
        <stp/>
        <stp>ContractData</stp>
        <stp>QFA?1</stp>
        <stp>PerCentNetLastTrade</stp>
        <stp/>
        <stp>T</stp>
        <tr r="E23" s="2"/>
      </tp>
      <tp>
        <v>-0.17887696375797169</v>
        <stp/>
        <stp>ContractData</stp>
        <stp>DA6?1</stp>
        <stp>PerCentNetLastTrade</stp>
        <stp/>
        <stp>T</stp>
        <tr r="E50" s="2"/>
      </tp>
      <tp>
        <v>0.18333672845793442</v>
        <stp/>
        <stp>ContractData</stp>
        <stp>CA6?1</stp>
        <stp>PerCentNetLastTrade</stp>
        <stp/>
        <stp>T</stp>
        <tr r="E53" s="2"/>
      </tp>
      <tp>
        <v>-0.66075136869926376</v>
        <stp/>
        <stp>ContractData</stp>
        <stp>SA6??</stp>
        <stp>PerCentNetLastTrade</stp>
        <stp/>
        <stp>T</stp>
        <tr r="E58" s="2"/>
      </tp>
      <tp t="s">
        <v>3 Year US Treasury Notes (Globex), Sep 23</v>
        <stp/>
        <stp>ContractData</stp>
        <stp>Z3N?1</stp>
        <stp>LongDescription</stp>
        <stp/>
        <stp>T</stp>
        <tr r="B72" s="1"/>
      </tp>
      <tp>
        <v>3.3225000000000002</v>
        <stp/>
        <stp>ContractData</stp>
        <stp>HOE?1</stp>
        <stp>LOw</stp>
        <stp/>
        <stp>T</stp>
        <tr r="J30" s="1"/>
      </tp>
      <tp>
        <v>3.339</v>
        <stp/>
        <stp>ContractData</stp>
        <stp>HOE?1</stp>
        <stp>Ask</stp>
        <stp/>
        <stp>T</stp>
        <tr r="G30" s="1"/>
      </tp>
      <tp t="s">
        <v/>
        <stp/>
        <stp>ContractData</stp>
        <stp>PAE?1</stp>
        <stp>PerCentNetLastTrade</stp>
        <stp/>
        <stp>T</stp>
        <tr r="E42" s="2"/>
      </tp>
      <tp>
        <v>3.3376000000000001</v>
        <stp/>
        <stp>ContractData</stp>
        <stp>HOE?1</stp>
        <stp>Bid</stp>
        <stp/>
        <stp>T</stp>
        <tr r="F30" s="1"/>
      </tp>
      <tp>
        <v>73845</v>
        <stp/>
        <stp>ContractData</stp>
        <stp>HOE?1</stp>
        <stp>COI</stp>
        <stp/>
        <stp>T</stp>
        <tr r="L30" s="1"/>
      </tp>
      <tp>
        <v>1</v>
        <stp/>
        <stp>ContractData</stp>
        <stp>ALI?1</stp>
        <stp>MT_LastBidVolume</stp>
        <stp/>
        <stp>T</stp>
        <tr r="E43" s="1"/>
      </tp>
      <tp>
        <v>7192</v>
        <stp/>
        <stp>ContractData</stp>
        <stp>F.AP?1</stp>
        <stp>LastTradeorSettle</stp>
        <stp/>
        <stp>T</stp>
        <tr r="D22" s="2"/>
        <tr r="D21" s="1"/>
      </tp>
      <tp>
        <v>15370.75</v>
        <stp/>
        <stp>ContractData</stp>
        <stp>ENQ?1</stp>
        <stp>LOw</stp>
        <stp/>
        <stp>T</stp>
        <tr r="J15" s="1"/>
      </tp>
      <tp>
        <v>15376.25</v>
        <stp/>
        <stp>ContractData</stp>
        <stp>ENQ?1</stp>
        <stp>Ask</stp>
        <stp/>
        <stp>T</stp>
        <tr r="G15" s="1"/>
      </tp>
      <tp>
        <v>15375.75</v>
        <stp/>
        <stp>ContractData</stp>
        <stp>ENQ?1</stp>
        <stp>Bid</stp>
        <stp/>
        <stp>T</stp>
        <tr r="F15" s="1"/>
      </tp>
      <tp>
        <v>162718</v>
        <stp/>
        <stp>ContractData</stp>
        <stp>ENQ?1</stp>
        <stp>COI</stp>
        <stp/>
        <stp>T</stp>
        <tr r="L15" s="1"/>
      </tp>
      <tp>
        <v>113.84375</v>
        <stp/>
        <stp>ContractData</stp>
        <stp>TNA?1</stp>
        <stp>LOw</stp>
        <stp/>
        <stp>T</stp>
        <tr r="J69" s="1"/>
      </tp>
      <tp>
        <v>113.8125</v>
        <stp/>
        <stp>ContractData</stp>
        <stp>TNA?1</stp>
        <stp>Ask</stp>
        <stp/>
        <stp>T</stp>
        <tr r="G69" s="1"/>
      </tp>
      <tp>
        <v>113.765625</v>
        <stp/>
        <stp>ContractData</stp>
        <stp>TNA?1</stp>
        <stp>Bid</stp>
        <stp/>
        <stp>T</stp>
        <tr r="F69" s="1"/>
      </tp>
      <tp>
        <v>1367</v>
        <stp/>
        <stp>ContractData</stp>
        <stp>TNA?1</stp>
        <stp>COI</stp>
        <stp/>
        <stp>T</stp>
        <tr r="L69" s="1"/>
      </tp>
      <tp>
        <v>1600.5</v>
        <stp/>
        <stp>ContractData</stp>
        <stp>ETHR?1</stp>
        <stp>LastTradeorSettle</stp>
        <stp/>
        <stp>T</stp>
        <tr r="D49" s="2"/>
        <tr r="D48" s="1"/>
      </tp>
      <tp>
        <v>1</v>
        <stp/>
        <stp>ContractData</stp>
        <stp>ENQ?1</stp>
        <stp>MT_LastAskVolume</stp>
        <stp/>
        <stp>T</stp>
        <tr r="H15" s="1"/>
      </tp>
      <tp t="s">
        <v/>
        <stp/>
        <stp>ContractData</stp>
        <stp>ZME?1</stp>
        <stp>LOw</stp>
        <stp/>
        <stp>T</stp>
        <tr r="J4" s="1"/>
      </tp>
      <tp>
        <v>0</v>
        <stp/>
        <stp>ContractData</stp>
        <stp>F.US.Z5YY</stp>
        <stp>T_CVol</stp>
        <stp/>
        <stp>T</stp>
        <tr r="K63" s="1"/>
      </tp>
      <tp>
        <v>28</v>
        <stp/>
        <stp>ContractData</stp>
        <stp>F.US.Z2YY</stp>
        <stp>T_CVol</stp>
        <stp/>
        <stp>T</stp>
        <tr r="K64" s="1"/>
      </tp>
      <tp>
        <v>6</v>
        <stp/>
        <stp>ContractData</stp>
        <stp>F.US.Z30Y</stp>
        <stp>T_CVol</stp>
        <stp/>
        <stp>T</stp>
        <tr r="K61" s="1"/>
      </tp>
      <tp>
        <v>814</v>
        <stp/>
        <stp>ContractData</stp>
        <stp>F.US.Z10Y</stp>
        <stp>T_CVol</stp>
        <stp/>
        <stp>T</stp>
        <tr r="K62" s="1"/>
      </tp>
      <tp>
        <v>410.6</v>
        <stp/>
        <stp>ContractData</stp>
        <stp>ZME?1</stp>
        <stp>Ask</stp>
        <stp/>
        <stp>T</stp>
        <tr r="G4" s="1"/>
      </tp>
      <tp>
        <v>-0.64793696869168571</v>
        <stp/>
        <stp>ContractData</stp>
        <stp>GCE?1</stp>
        <stp>PerCentNetLastTrade</stp>
        <stp/>
        <stp>T</stp>
        <tr r="E38" s="2"/>
      </tp>
      <tp>
        <v>406.20000000000005</v>
        <stp/>
        <stp>ContractData</stp>
        <stp>ZME?1</stp>
        <stp>Bid</stp>
        <stp/>
        <stp>T</stp>
        <tr r="F4" s="1"/>
      </tp>
      <tp>
        <v>66</v>
        <stp/>
        <stp>ContractData</stp>
        <stp>ZME?1</stp>
        <stp>COI</stp>
        <stp/>
        <stp>T</stp>
        <tr r="L4" s="1"/>
      </tp>
      <tp>
        <v>87.22</v>
        <stp/>
        <stp>ContractData</stp>
        <stp>CLE?1</stp>
        <stp>LOw</stp>
        <stp/>
        <stp>T</stp>
        <tr r="J39" s="1"/>
      </tp>
      <tp>
        <v>63.25</v>
        <stp/>
        <stp>ContractData</stp>
        <stp>ZLE?1</stp>
        <stp>LOw</stp>
        <stp/>
        <stp>T</stp>
        <tr r="J5" s="1"/>
      </tp>
      <tp>
        <v>894.5</v>
        <stp/>
        <stp>ContractData</stp>
        <stp>PLE?1</stp>
        <stp>LOw</stp>
        <stp/>
        <stp>T</stp>
        <tr r="J40" s="1"/>
      </tp>
      <tp>
        <v>2175.5</v>
        <stp/>
        <stp>ContractData</stp>
        <stp>ALI?1</stp>
        <stp>Ask</stp>
        <stp/>
        <stp>T</stp>
        <tr r="G43" s="1"/>
      </tp>
      <tp>
        <v>2161.5</v>
        <stp/>
        <stp>ContractData</stp>
        <stp>ALI?1</stp>
        <stp>Bid</stp>
        <stp/>
        <stp>T</stp>
        <tr r="F43" s="1"/>
      </tp>
      <tp>
        <v>33</v>
        <stp/>
        <stp>ContractData</stp>
        <stp>ALI?1</stp>
        <stp>COI</stp>
        <stp/>
        <stp>T</stp>
        <tr r="L43" s="1"/>
      </tp>
      <tp t="s">
        <v/>
        <stp/>
        <stp>ContractData</stp>
        <stp>ALI?1</stp>
        <stp>LOw</stp>
        <stp/>
        <stp>T</stp>
        <tr r="J43" s="1"/>
      </tp>
      <tp>
        <v>915.40000000000009</v>
        <stp/>
        <stp>ContractData</stp>
        <stp>PLE?1</stp>
        <stp>Ask</stp>
        <stp/>
        <stp>T</stp>
        <tr r="G40" s="1"/>
      </tp>
      <tp>
        <v>63.01</v>
        <stp/>
        <stp>ContractData</stp>
        <stp>ZLE?1</stp>
        <stp>Ask</stp>
        <stp/>
        <stp>T</stp>
        <tr r="G5" s="1"/>
      </tp>
      <tp>
        <v>88.98</v>
        <stp/>
        <stp>ContractData</stp>
        <stp>CLE?1</stp>
        <stp>Ask</stp>
        <stp/>
        <stp>T</stp>
        <tr r="G39" s="1"/>
      </tp>
      <tp>
        <v>0.2096590282120131</v>
        <stp/>
        <stp>ContractData</stp>
        <stp>RBE?1</stp>
        <stp>PerCentNetLastTrade</stp>
        <stp/>
        <stp>T</stp>
        <tr r="E32" s="2"/>
      </tp>
      <tp>
        <v>62.18</v>
        <stp/>
        <stp>ContractData</stp>
        <stp>ZLE?1</stp>
        <stp>Bid</stp>
        <stp/>
        <stp>T</stp>
        <tr r="F5" s="1"/>
      </tp>
      <tp>
        <v>915.2</v>
        <stp/>
        <stp>ContractData</stp>
        <stp>PLE?1</stp>
        <stp>Bid</stp>
        <stp/>
        <stp>T</stp>
        <tr r="F40" s="1"/>
      </tp>
      <tp>
        <v>88.97</v>
        <stp/>
        <stp>ContractData</stp>
        <stp>CLE?1</stp>
        <stp>Bid</stp>
        <stp/>
        <stp>T</stp>
        <tr r="F39" s="1"/>
      </tp>
      <tp>
        <v>60979</v>
        <stp/>
        <stp>ContractData</stp>
        <stp>PLE?1</stp>
        <stp>COI</stp>
        <stp/>
        <stp>T</stp>
        <tr r="L40" s="1"/>
      </tp>
      <tp>
        <v>127</v>
        <stp/>
        <stp>ContractData</stp>
        <stp>ZLE?1</stp>
        <stp>COI</stp>
        <stp/>
        <stp>T</stp>
        <tr r="L5" s="1"/>
      </tp>
      <tp>
        <v>242652</v>
        <stp/>
        <stp>ContractData</stp>
        <stp>CLE?1</stp>
        <stp>COI</stp>
        <stp/>
        <stp>T</stp>
        <tr r="L39" s="1"/>
      </tp>
      <tp>
        <v>3</v>
        <stp/>
        <stp>ContractData</stp>
        <stp>CCE?</stp>
        <stp>MT_LastAskVolume</stp>
        <stp/>
        <stp>T</stp>
        <tr r="H10" s="1"/>
      </tp>
      <tp>
        <v>3657</v>
        <stp/>
        <stp>ContractData</stp>
        <stp>CCE?</stp>
        <stp>TradeorTodaySettlement</stp>
        <stp/>
        <stp>T</stp>
        <tr r="M10" s="1"/>
      </tp>
      <tp>
        <v>87.320000000000007</v>
        <stp/>
        <stp>ContractData</stp>
        <stp>CTE?</stp>
        <stp>TradeorTodaySettlement</stp>
        <stp/>
        <stp>T</stp>
        <tr r="M9" s="1"/>
      </tp>
      <tp>
        <v>26.84</v>
        <stp/>
        <stp>ContractData</stp>
        <stp>SBE?</stp>
        <stp>TradeorTodaySettlement</stp>
        <stp/>
        <stp>T</stp>
        <tr r="M11" s="1"/>
      </tp>
      <tp>
        <v>572.5</v>
        <stp/>
        <stp>ContractData</stp>
        <stp>ZWA?</stp>
        <stp>TradeorTodaySettlement</stp>
        <stp/>
        <stp>T</stp>
        <tr r="M6" s="1"/>
      </tp>
      <tp>
        <v>13</v>
        <stp/>
        <stp>ContractData</stp>
        <stp>SBE?</stp>
        <stp>MT_LastAskVolume</stp>
        <stp/>
        <stp>T</stp>
        <tr r="H11" s="1"/>
      </tp>
      <tp>
        <v>0.44</v>
        <stp/>
        <stp>ContractData</stp>
        <stp>SBE?</stp>
        <stp>NetLastTradeToday</stp>
        <stp/>
        <stp>T</stp>
        <tr r="C12" s="2"/>
        <tr r="C11" s="1"/>
      </tp>
      <tp>
        <v>-3.25</v>
        <stp/>
        <stp>ContractData</stp>
        <stp>ZCE?</stp>
        <stp>NetLastTradeToday</stp>
        <stp/>
        <stp>T</stp>
        <tr r="C3" s="2"/>
      </tp>
      <tp>
        <v>-0.49</v>
        <stp/>
        <stp>ContractData</stp>
        <stp>ZLE?</stp>
        <stp>NetLastTradeToday</stp>
        <stp/>
        <stp>T</stp>
        <tr r="C6" s="2"/>
      </tp>
      <tp>
        <v>-5.2</v>
        <stp/>
        <stp>ContractData</stp>
        <stp>ZME?</stp>
        <stp>NetLastTradeToday</stp>
        <stp/>
        <stp>T</stp>
        <tr r="C5" s="2"/>
      </tp>
      <tp>
        <v>0</v>
        <stp/>
        <stp>ContractData</stp>
        <stp>ZQE?</stp>
        <stp>NetLastTradeToday</stp>
        <stp/>
        <stp>T</stp>
        <tr r="C75" s="2"/>
      </tp>
      <tp>
        <v>-14.75</v>
        <stp/>
        <stp>ContractData</stp>
        <stp>ZSE?</stp>
        <stp>NetLastTradeToday</stp>
        <stp/>
        <stp>T</stp>
        <tr r="C4" s="2"/>
      </tp>
      <tp>
        <v>1</v>
        <stp/>
        <stp>ContractData</stp>
        <stp>CCE?</stp>
        <stp>NetLastTradeToday</stp>
        <stp/>
        <stp>T</stp>
        <tr r="C11" s="2"/>
        <tr r="C10" s="1"/>
      </tp>
      <tp>
        <v>-0.46</v>
        <stp/>
        <stp>ContractData</stp>
        <stp>CTE?</stp>
        <stp>NetLastTradeToday</stp>
        <stp/>
        <stp>T</stp>
        <tr r="C9" s="1"/>
        <tr r="C10" s="2"/>
      </tp>
      <tp>
        <v>-5.5</v>
        <stp/>
        <stp>ContractData</stp>
        <stp>MWE?</stp>
        <stp>NetLastTradeToday</stp>
        <stp/>
        <stp>T</stp>
        <tr r="C9" s="2"/>
      </tp>
      <tp>
        <v>-13.75</v>
        <stp/>
        <stp>ContractData</stp>
        <stp>KWE?</stp>
        <stp>NetLastTradeToday</stp>
        <stp/>
        <stp>T</stp>
        <tr r="C8" s="2"/>
      </tp>
      <tp>
        <v>-0.5240373661426293</v>
        <stp/>
        <stp>ContractData</stp>
        <stp>CTE?</stp>
        <stp>PerCentNetLastTrade</stp>
        <stp/>
        <stp>T</stp>
        <tr r="E10" s="2"/>
      </tp>
      <tp>
        <v>2.7352297592997812E-2</v>
        <stp/>
        <stp>ContractData</stp>
        <stp>CCE?</stp>
        <stp>PerCentNetLastTrade</stp>
        <stp/>
        <stp>T</stp>
        <tr r="E11" s="2"/>
      </tp>
      <tp>
        <v>-0.17057569296375266</v>
        <stp/>
        <stp>StudyData</stp>
        <stp>TYA?</stp>
        <stp>PCB</stp>
        <stp>BaseType=Index,Index=1</stp>
        <stp>Close</stp>
        <stp>AW</stp>
        <stp/>
        <stp>All</stp>
        <stp/>
        <stp/>
        <stp/>
        <stp>T</stp>
        <tr r="H71" s="2"/>
      </tp>
      <tp>
        <v>-6.9188191881918826E-2</v>
        <stp/>
        <stp>StudyData</stp>
        <stp>TUA?</stp>
        <stp>PCB</stp>
        <stp>BaseType=Index,Index=1</stp>
        <stp>Close</stp>
        <stp>AW</stp>
        <stp/>
        <stp>All</stp>
        <stp/>
        <stp/>
        <stp/>
        <stp>T</stp>
        <tr r="H74" s="2"/>
      </tp>
      <tp>
        <v>-0.27285129604365621</v>
        <stp/>
        <stp>StudyData</stp>
        <stp>TNA?</stp>
        <stp>PCB</stp>
        <stp>BaseType=Index,Index=1</stp>
        <stp>Close</stp>
        <stp>AW</stp>
        <stp/>
        <stp>All</stp>
        <stp/>
        <stp/>
        <stp/>
        <stp>T</stp>
        <tr r="H70" s="2"/>
      </tp>
      <tp>
        <v>-0.44432828018818604</v>
        <stp/>
        <stp>StudyData</stp>
        <stp>USA?</stp>
        <stp>PCB</stp>
        <stp>BaseType=Index,Index=1</stp>
        <stp>Close</stp>
        <stp>AW</stp>
        <stp/>
        <stp>All</stp>
        <stp/>
        <stp/>
        <stp/>
        <stp>T</stp>
        <tr r="H69" s="2"/>
      </tp>
      <tp>
        <v>-5.2031843488211833E-2</v>
        <stp/>
        <stp>StudyData</stp>
        <stp>SR3?</stp>
        <stp>PCB</stp>
        <stp>BaseType=Index,Index=1</stp>
        <stp>Close</stp>
        <stp>AW</stp>
        <stp/>
        <stp>All</stp>
        <stp/>
        <stp/>
        <stp/>
        <stp>T</stp>
        <tr r="H77" s="2"/>
      </tp>
      <tp>
        <v>2.6402640264002386E-3</v>
        <stp/>
        <stp>StudyData</stp>
        <stp>SR1?</stp>
        <stp>PCB</stp>
        <stp>BaseType=Index,Index=1</stp>
        <stp>Close</stp>
        <stp>AW</stp>
        <stp/>
        <stp>All</stp>
        <stp/>
        <stp/>
        <stp/>
        <stp>T</stp>
        <tr r="H76" s="2"/>
      </tp>
      <tp>
        <v>2.0144431774990403</v>
        <stp/>
        <stp>StudyData</stp>
        <stp>SBE?</stp>
        <stp>PCB</stp>
        <stp>BaseType=Index,Index=1</stp>
        <stp>Close</stp>
        <stp>AW</stp>
        <stp/>
        <stp>All</stp>
        <stp/>
        <stp/>
        <stp/>
        <stp>T</stp>
        <tr r="H12" s="2"/>
      </tp>
      <tp>
        <v>-3.9026437263952998</v>
        <stp/>
        <stp>StudyData</stp>
        <stp>ZWA?</stp>
        <stp>PCB</stp>
        <stp>BaseType=Index,Index=1</stp>
        <stp>Close</stp>
        <stp>AW</stp>
        <stp/>
        <stp>All</stp>
        <stp/>
        <stp/>
        <stp/>
        <stp>T</stp>
        <tr r="H7" s="2"/>
      </tp>
      <tp>
        <v>0</v>
        <stp/>
        <stp>StudyData</stp>
        <stp>ZQE?</stp>
        <stp>PCB</stp>
        <stp>BaseType=Index,Index=1</stp>
        <stp>Close</stp>
        <stp>AW</stp>
        <stp/>
        <stp>All</stp>
        <stp/>
        <stp/>
        <stp/>
        <stp>T</stp>
        <tr r="H75" s="2"/>
      </tp>
      <tp>
        <v>-0.64196625091709469</v>
        <stp/>
        <stp>StudyData</stp>
        <stp>ZSE?</stp>
        <stp>PCB</stp>
        <stp>BaseType=Index,Index=1</stp>
        <stp>Close</stp>
        <stp>AW</stp>
        <stp/>
        <stp>All</stp>
        <stp/>
        <stp/>
        <stp/>
        <stp>T</stp>
        <tr r="H4" s="2"/>
      </tp>
      <tp>
        <v>-0.80991735537190412</v>
        <stp/>
        <stp>StudyData</stp>
        <stp>ZLE?</stp>
        <stp>PCB</stp>
        <stp>BaseType=Index,Index=1</stp>
        <stp>Close</stp>
        <stp>AW</stp>
        <stp/>
        <stp>All</stp>
        <stp/>
        <stp/>
        <stp/>
        <stp>T</stp>
        <tr r="H6" s="2"/>
      </tp>
      <tp>
        <v>-0.42351768809167628</v>
        <stp/>
        <stp>StudyData</stp>
        <stp>ZME?</stp>
        <stp>PCB</stp>
        <stp>BaseType=Index,Index=1</stp>
        <stp>Close</stp>
        <stp>AW</stp>
        <stp/>
        <stp>All</stp>
        <stp/>
        <stp/>
        <stp/>
        <stp>T</stp>
        <tr r="H5" s="2"/>
      </tp>
      <tp>
        <v>-0.25839793281653745</v>
        <stp/>
        <stp>StudyData</stp>
        <stp>ZCE?</stp>
        <stp>PCB</stp>
        <stp>BaseType=Index,Index=1</stp>
        <stp>Close</stp>
        <stp>AW</stp>
        <stp/>
        <stp>All</stp>
        <stp/>
        <stp/>
        <stp/>
        <stp>T</stp>
        <tr r="H3" s="2"/>
      </tp>
      <tp>
        <v>-9.4211637021404893E-2</v>
        <stp/>
        <stp>StudyData</stp>
        <stp>Z3N?</stp>
        <stp>PCB</stp>
        <stp>BaseType=Index,Index=1</stp>
        <stp>Close</stp>
        <stp>AW</stp>
        <stp/>
        <stp>All</stp>
        <stp/>
        <stp/>
        <stp/>
        <stp>T</stp>
        <tr r="H73" s="2"/>
      </tp>
      <tp>
        <v>-0.13238214311980584</v>
        <stp/>
        <stp>StudyData</stp>
        <stp>FVA?</stp>
        <stp>PCB</stp>
        <stp>BaseType=Index,Index=1</stp>
        <stp>Close</stp>
        <stp>AW</stp>
        <stp/>
        <stp>All</stp>
        <stp/>
        <stp/>
        <stp/>
        <stp>T</stp>
        <tr r="H72" s="2"/>
      </tp>
      <tp>
        <v>1.6412524735188112</v>
        <stp/>
        <stp>StudyData</stp>
        <stp>CTE?</stp>
        <stp>PCB</stp>
        <stp>BaseType=Index,Index=1</stp>
        <stp>Close</stp>
        <stp>AW</stp>
        <stp/>
        <stp>All</stp>
        <stp/>
        <stp/>
        <stp/>
        <stp>T</stp>
        <tr r="H10" s="2"/>
      </tp>
      <tp>
        <v>8.2101806239737271E-2</v>
        <stp/>
        <stp>StudyData</stp>
        <stp>CCE?</stp>
        <stp>PCB</stp>
        <stp>BaseType=Index,Index=1</stp>
        <stp>Close</stp>
        <stp>AW</stp>
        <stp/>
        <stp>All</stp>
        <stp/>
        <stp/>
        <stp/>
        <stp>T</stp>
        <tr r="H11" s="2"/>
      </tp>
      <tp>
        <v>-1.2325656827765166</v>
        <stp/>
        <stp>StudyData</stp>
        <stp>MWE?</stp>
        <stp>PCB</stp>
        <stp>BaseType=Index,Index=1</stp>
        <stp>Close</stp>
        <stp>AW</stp>
        <stp/>
        <stp>All</stp>
        <stp/>
        <stp/>
        <stp/>
        <stp>T</stp>
        <tr r="H9" s="2"/>
      </tp>
      <tp>
        <v>-3.0054644808743172</v>
        <stp/>
        <stp>StudyData</stp>
        <stp>KWE?</stp>
        <stp>PCB</stp>
        <stp>BaseType=Index,Index=1</stp>
        <stp>Close</stp>
        <stp>AW</stp>
        <stp/>
        <stp>All</stp>
        <stp/>
        <stp/>
        <stp/>
        <stp>T</stp>
        <tr r="H8" s="2"/>
      </tp>
      <tp>
        <v>-0.4454094983575525</v>
        <stp/>
        <stp>ContractData</stp>
        <stp>EP?1</stp>
        <stp>PerCentNetLastTrade</stp>
        <stp/>
        <stp>T</stp>
        <tr r="E17" s="2"/>
      </tp>
      <tp>
        <v>10.801922590437631</v>
        <stp/>
        <stp>StudyData</stp>
        <stp>F.US.Z30Y</stp>
        <stp>PCB</stp>
        <stp>BaseType=Index,Index=1</stp>
        <stp>Close</stp>
        <stp>A</stp>
        <stp/>
        <stp>All</stp>
        <stp/>
        <stp/>
        <stp/>
        <stp>T</stp>
        <tr r="N62" s="2"/>
      </tp>
      <tp>
        <v>10.678359556358012</v>
        <stp/>
        <stp>StudyData</stp>
        <stp>F.US.Z10Y</stp>
        <stp>PCB</stp>
        <stp>BaseType=Index,Index=1</stp>
        <stp>Close</stp>
        <stp>A</stp>
        <stp/>
        <stp>All</stp>
        <stp/>
        <stp/>
        <stp/>
        <stp>T</stp>
        <tr r="N63" s="2"/>
      </tp>
      <tp>
        <v>7192</v>
        <stp/>
        <stp>ContractData</stp>
        <stp>F.AP?1</stp>
        <stp>TradeorTodaySettlement</stp>
        <stp/>
        <stp>T</stp>
        <tr r="M21" s="1"/>
      </tp>
      <tp>
        <v>-3.125E-2</v>
        <stp/>
        <stp>ContractData</stp>
        <stp>USA?</stp>
        <stp>NetLastTradeToday</stp>
        <stp/>
        <stp>T</stp>
        <tr r="C69" s="2"/>
      </tp>
      <tp>
        <v>-3.125E-2</v>
        <stp/>
        <stp>ContractData</stp>
        <stp>TNA?</stp>
        <stp>NetLastTradeToday</stp>
        <stp/>
        <stp>T</stp>
        <tr r="C70" s="2"/>
      </tp>
      <tp>
        <v>-5.078125E-2</v>
        <stp/>
        <stp>ContractData</stp>
        <stp>TUA?</stp>
        <stp>NetLastTradeToday</stp>
        <stp/>
        <stp>T</stp>
        <tr r="C74" s="2"/>
      </tp>
      <tp>
        <v>-4.6875E-2</v>
        <stp/>
        <stp>ContractData</stp>
        <stp>TYA?</stp>
        <stp>NetLastTradeToday</stp>
        <stp/>
        <stp>T</stp>
        <tr r="C71" s="2"/>
      </tp>
      <tp>
        <v>-12</v>
        <stp/>
        <stp>ContractData</stp>
        <stp>ZWA?</stp>
        <stp>NetLastTradeToday</stp>
        <stp/>
        <stp>T</stp>
        <tr r="C6" s="1"/>
        <tr r="C7" s="2"/>
      </tp>
      <tp>
        <v>-7.8125E-2</v>
        <stp/>
        <stp>ContractData</stp>
        <stp>FVA?</stp>
        <stp>NetLastTradeToday</stp>
        <stp/>
        <stp>T</stp>
        <tr r="C72" s="2"/>
      </tp>
      <tp>
        <v>-0.61954735111897841</v>
        <stp/>
        <stp>ContractData</stp>
        <stp>DD?1</stp>
        <stp>PerCentNetLastTrade</stp>
        <stp/>
        <stp>T</stp>
        <tr r="E20" s="2"/>
      </tp>
      <tp>
        <v>-1.140893470790378</v>
        <stp/>
        <stp>StudyData</stp>
        <stp>F.AP?1</stp>
        <stp>PCB</stp>
        <stp>BaseType=Index,Index=1</stp>
        <stp>Close</stp>
        <stp>AM</stp>
        <stp/>
        <stp>All</stp>
        <stp/>
        <stp/>
        <stp/>
        <stp>T</stp>
        <tr r="K22" s="2"/>
      </tp>
      <tp>
        <v>-7.3588932224593423E-2</v>
        <stp/>
        <stp>ContractData</stp>
        <stp>FVA?</stp>
        <stp>PerCentNetLastTrade</stp>
        <stp/>
        <stp>T</stp>
        <tr r="E72" s="2"/>
      </tp>
      <tp t="s">
        <v/>
        <stp/>
        <stp>ContractData</stp>
        <stp>F.US.Z5YY</stp>
        <stp>LOw</stp>
        <stp/>
        <stp>T</stp>
        <tr r="J63" s="1"/>
      </tp>
      <tp>
        <v>4.26</v>
        <stp/>
        <stp>ContractData</stp>
        <stp>F.US.Z10Y</stp>
        <stp>LOw</stp>
        <stp/>
        <stp>T</stp>
        <tr r="J62" s="1"/>
      </tp>
      <tp>
        <v>4.9359999999999999</v>
        <stp/>
        <stp>ContractData</stp>
        <stp>F.US.Z2YY</stp>
        <stp>LOw</stp>
        <stp/>
        <stp>T</stp>
        <tr r="J64" s="1"/>
      </tp>
      <tp>
        <v>4.37</v>
        <stp/>
        <stp>ContractData</stp>
        <stp>F.US.Z30Y</stp>
        <stp>LOw</stp>
        <stp/>
        <stp>T</stp>
        <tr r="J61" s="1"/>
      </tp>
      <tp>
        <v>152</v>
        <stp/>
        <stp>ContractData</stp>
        <stp>F.US.Z30Y</stp>
        <stp>COI</stp>
        <stp/>
        <stp>T</stp>
        <tr r="L61" s="1"/>
      </tp>
      <tp>
        <v>4.2860000000000005</v>
        <stp/>
        <stp>ContractData</stp>
        <stp>F.US.Z10Y</stp>
        <stp>Ask</stp>
        <stp/>
        <stp>T</stp>
        <tr r="G62" s="1"/>
      </tp>
      <tp>
        <v>4.9590000000000005</v>
        <stp/>
        <stp>ContractData</stp>
        <stp>F.US.Z2YY</stp>
        <stp>Bid</stp>
        <stp/>
        <stp>T</stp>
        <tr r="F64" s="1"/>
      </tp>
      <tp>
        <v>4.3719999999999999</v>
        <stp/>
        <stp>ContractData</stp>
        <stp>F.US.Z30Y</stp>
        <stp>Bid</stp>
        <stp/>
        <stp>T</stp>
        <tr r="F61" s="1"/>
      </tp>
      <tp>
        <v>871</v>
        <stp/>
        <stp>ContractData</stp>
        <stp>F.US.Z2YY</stp>
        <stp>COI</stp>
        <stp/>
        <stp>T</stp>
        <tr r="L64" s="1"/>
      </tp>
      <tp>
        <v>8136</v>
        <stp/>
        <stp>ContractData</stp>
        <stp>F.US.Z10Y</stp>
        <stp>COI</stp>
        <stp/>
        <stp>T</stp>
        <tr r="L62" s="1"/>
      </tp>
      <tp>
        <v>4.38</v>
        <stp/>
        <stp>ContractData</stp>
        <stp>F.US.Z30Y</stp>
        <stp>Ask</stp>
        <stp/>
        <stp>T</stp>
        <tr r="G61" s="1"/>
      </tp>
      <tp>
        <v>4.2839999999999998</v>
        <stp/>
        <stp>ContractData</stp>
        <stp>F.US.Z10Y</stp>
        <stp>Bid</stp>
        <stp/>
        <stp>T</stp>
        <tr r="F62" s="1"/>
      </tp>
      <tp>
        <v>4.9660000000000002</v>
        <stp/>
        <stp>ContractData</stp>
        <stp>F.US.Z2YY</stp>
        <stp>Ask</stp>
        <stp/>
        <stp>T</stp>
        <tr r="G64" s="1"/>
      </tp>
      <tp>
        <v>4.5250000000000004</v>
        <stp/>
        <stp>ContractData</stp>
        <stp>F.US.Z5YY</stp>
        <stp>Ask</stp>
        <stp/>
        <stp>T</stp>
        <tr r="G63" s="1"/>
      </tp>
      <tp>
        <v>5</v>
        <stp/>
        <stp>ContractData</stp>
        <stp>F.US.Z5YY</stp>
        <stp>COI</stp>
        <stp/>
        <stp>T</stp>
        <tr r="L63" s="1"/>
      </tp>
      <tp t="s">
        <v/>
        <stp/>
        <stp>ContractData</stp>
        <stp>F.US.Z5YY</stp>
        <stp>Bid</stp>
        <stp/>
        <stp>T</stp>
        <tr r="F63" s="1"/>
      </tp>
      <tp>
        <v>0.59660394676458683</v>
        <stp/>
        <stp>StudyData</stp>
        <stp>F.US.Z5YY</stp>
        <stp>PCB</stp>
        <stp>BaseType=Index,Index=1</stp>
        <stp>Close</stp>
        <stp>AW</stp>
        <stp/>
        <stp>All</stp>
        <stp/>
        <stp/>
        <stp/>
        <stp>T</stp>
        <tr r="H64" s="2"/>
      </tp>
      <tp>
        <v>1.1547344110854463</v>
        <stp/>
        <stp>StudyData</stp>
        <stp>F.US.Z30Y</stp>
        <stp>PCB</stp>
        <stp>BaseType=Index,Index=1</stp>
        <stp>Close</stp>
        <stp>AW</stp>
        <stp/>
        <stp>All</stp>
        <stp/>
        <stp/>
        <stp/>
        <stp>T</stp>
        <tr r="H62" s="2"/>
      </tp>
      <tp>
        <v>0.62854825628547628</v>
        <stp/>
        <stp>StudyData</stp>
        <stp>F.US.Z2YY</stp>
        <stp>PCB</stp>
        <stp>BaseType=Index,Index=1</stp>
        <stp>Close</stp>
        <stp>AW</stp>
        <stp/>
        <stp>All</stp>
        <stp/>
        <stp/>
        <stp/>
        <stp>T</stp>
        <tr r="H65" s="2"/>
      </tp>
      <tp>
        <v>0.8697696285848594</v>
        <stp/>
        <stp>StudyData</stp>
        <stp>F.US.Z10Y</stp>
        <stp>PCB</stp>
        <stp>BaseType=Index,Index=1</stp>
        <stp>Close</stp>
        <stp>AW</stp>
        <stp/>
        <stp>All</stp>
        <stp/>
        <stp/>
        <stp/>
        <stp>T</stp>
        <tr r="H63" s="2"/>
      </tp>
      <tp>
        <v>8</v>
        <stp/>
        <stp>ContractData</stp>
        <stp>DD?1</stp>
        <stp>MT_LastAskVolume</stp>
        <stp/>
        <stp>T</stp>
        <tr r="H19" s="1"/>
      </tp>
      <tp>
        <v>2</v>
        <stp/>
        <stp>ContractData</stp>
        <stp>F.US.Z2YY</stp>
        <stp>MT_LastAskVolume</stp>
        <stp/>
        <stp>T</stp>
        <tr r="H64" s="1"/>
      </tp>
      <tp>
        <v>5</v>
        <stp/>
        <stp>ContractData</stp>
        <stp>F.US.Z30Y</stp>
        <stp>MT_LastAskVolume</stp>
        <stp/>
        <stp>T</stp>
        <tr r="H61" s="1"/>
      </tp>
      <tp>
        <v>0.52663560866923231</v>
        <stp/>
        <stp>ContractData</stp>
        <stp>F.US.Z2YY</stp>
        <stp>PerCentNetLastTrade</stp>
        <stp/>
        <stp>T</stp>
        <tr r="E65" s="2"/>
      </tp>
      <tp>
        <v>9.1407678244972576E-2</v>
        <stp/>
        <stp>ContractData</stp>
        <stp>F.US.Z30Y</stp>
        <stp>PerCentNetLastTrade</stp>
        <stp/>
        <stp>T</stp>
        <tr r="E62" s="2"/>
      </tp>
      <tp>
        <v>0.233590282644242</v>
        <stp/>
        <stp>ContractData</stp>
        <stp>F.US.Z10Y</stp>
        <stp>PerCentNetLastTrade</stp>
        <stp/>
        <stp>T</stp>
        <tr r="E63" s="2"/>
      </tp>
      <tp t="s">
        <v/>
        <stp/>
        <stp>ContractData</stp>
        <stp>F.US.Z5YY</stp>
        <stp>PerCentNetLastTrade</stp>
        <stp/>
        <stp>T</stp>
        <tr r="E64" s="2"/>
      </tp>
      <tp>
        <v>0</v>
        <stp/>
        <stp>ContractData</stp>
        <stp>QP?1</stp>
        <stp>MT_LastBidVolume</stp>
        <stp/>
        <stp>T</stp>
        <tr r="E33" s="1"/>
      </tp>
      <tp>
        <v>6</v>
        <stp/>
        <stp>ContractData</stp>
        <stp>EP?1</stp>
        <stp>MT_LastBidVolume</stp>
        <stp/>
        <stp>T</stp>
        <tr r="E16" s="1"/>
      </tp>
      <tp>
        <v>4470.5</v>
        <stp/>
        <stp>ContractData</stp>
        <stp>EP?1</stp>
        <stp>Ask</stp>
        <stp/>
        <stp>T</stp>
        <tr r="G16" s="1"/>
      </tp>
      <tp>
        <v>1114703</v>
        <stp/>
        <stp>ContractData</stp>
        <stp>EP?1</stp>
        <stp>COI</stp>
        <stp/>
        <stp>T</stp>
        <tr r="L16" s="1"/>
      </tp>
      <tp>
        <v>4470.25</v>
        <stp/>
        <stp>ContractData</stp>
        <stp>EP?1</stp>
        <stp>Bid</stp>
        <stp/>
        <stp>T</stp>
        <tr r="F16" s="1"/>
      </tp>
      <tp>
        <v>-1.8998272884283247</v>
        <stp/>
        <stp>ContractData</stp>
        <stp>KWE?</stp>
        <stp>PerCentNetLastTrade</stp>
        <stp/>
        <stp>T</stp>
        <tr r="E8" s="2"/>
      </tp>
      <tp>
        <v>-7.421875E-2</v>
        <stp/>
        <stp>ContractData</stp>
        <stp>Z3N?</stp>
        <stp>NetLastTradeToday</stp>
        <stp/>
        <stp>T</stp>
        <tr r="C73" s="2"/>
      </tp>
      <tp>
        <v>4468</v>
        <stp/>
        <stp>ContractData</stp>
        <stp>EP?1</stp>
        <stp>LOw</stp>
        <stp/>
        <stp>T</stp>
        <tr r="J16" s="1"/>
      </tp>
      <tp>
        <v>45</v>
        <stp/>
        <stp>ContractData</stp>
        <stp>F.US.Z10Y</stp>
        <stp>MT_LastAskVolume</stp>
        <stp/>
        <stp>T</stp>
        <tr r="H62" s="1"/>
      </tp>
      <tp>
        <v>15720</v>
        <stp/>
        <stp>ContractData</stp>
        <stp>DD?1</stp>
        <stp>Ask</stp>
        <stp/>
        <stp>T</stp>
        <tr r="G19" s="1"/>
      </tp>
      <tp>
        <v>38518</v>
        <stp/>
        <stp>ContractData</stp>
        <stp>DD?1</stp>
        <stp>COI</stp>
        <stp/>
        <stp>T</stp>
        <tr r="L19" s="1"/>
      </tp>
      <tp>
        <v>15718</v>
        <stp/>
        <stp>ContractData</stp>
        <stp>DD?1</stp>
        <stp>Bid</stp>
        <stp/>
        <stp>T</stp>
        <tr r="F19" s="1"/>
      </tp>
      <tp>
        <v>15693</v>
        <stp/>
        <stp>ContractData</stp>
        <stp>DD?1</stp>
        <stp>LOw</stp>
        <stp/>
        <stp>T</stp>
        <tr r="J19" s="1"/>
      </tp>
      <tp>
        <v>-0.71731333550701015</v>
        <stp/>
        <stp>ContractData</stp>
        <stp>MWE?</stp>
        <stp>PerCentNetLastTrade</stp>
        <stp/>
        <stp>T</stp>
        <tr r="E9" s="2"/>
      </tp>
      <tp>
        <v>87.33</v>
        <stp/>
        <stp>ContractData</stp>
        <stp>CTE?</stp>
        <stp>Ask</stp>
        <stp/>
        <stp>T</stp>
        <tr r="G9" s="1"/>
      </tp>
      <tp>
        <v>126968</v>
        <stp/>
        <stp>ContractData</stp>
        <stp>CTE?</stp>
        <stp>COI</stp>
        <stp/>
        <stp>T</stp>
        <tr r="L9" s="1"/>
      </tp>
      <tp>
        <v>87.31</v>
        <stp/>
        <stp>ContractData</stp>
        <stp>CTE?</stp>
        <stp>Bid</stp>
        <stp/>
        <stp>T</stp>
        <tr r="F9" s="1"/>
      </tp>
      <tp>
        <v>87.23</v>
        <stp/>
        <stp>ContractData</stp>
        <stp>CTE?</stp>
        <stp>LOw</stp>
        <stp/>
        <stp>T</stp>
        <tr r="J9" s="1"/>
      </tp>
      <tp>
        <v>3656</v>
        <stp/>
        <stp>ContractData</stp>
        <stp>CCE?</stp>
        <stp>Bid</stp>
        <stp/>
        <stp>T</stp>
        <tr r="F10" s="1"/>
      </tp>
      <tp>
        <v>153188</v>
        <stp/>
        <stp>ContractData</stp>
        <stp>CCE?</stp>
        <stp>COI</stp>
        <stp/>
        <stp>T</stp>
        <tr r="L10" s="1"/>
      </tp>
      <tp>
        <v>3657</v>
        <stp/>
        <stp>ContractData</stp>
        <stp>CCE?</stp>
        <stp>Ask</stp>
        <stp/>
        <stp>T</stp>
        <tr r="G10" s="1"/>
      </tp>
      <tp>
        <v>3637</v>
        <stp/>
        <stp>ContractData</stp>
        <stp>CCE?</stp>
        <stp>LOw</stp>
        <stp/>
        <stp>T</stp>
        <tr r="J10" s="1"/>
      </tp>
      <tp>
        <v>10</v>
        <stp/>
        <stp>ContractData</stp>
        <stp>QO?1</stp>
        <stp>MT_LastAskVolume</stp>
        <stp/>
        <stp>T</stp>
        <tr r="H32" s="1"/>
      </tp>
      <tp>
        <v>1</v>
        <stp/>
        <stp>ContractData</stp>
        <stp>CTE?</stp>
        <stp>MT_LastBidVolume</stp>
        <stp/>
        <stp>T</stp>
        <tr r="E9" s="1"/>
      </tp>
      <tp>
        <v>0.5434782608695653</v>
        <stp/>
        <stp>StudyData</stp>
        <stp>QP?1</stp>
        <stp>PCB</stp>
        <stp>BaseType=Index,Index=1</stp>
        <stp>Close</stp>
        <stp>AW</stp>
        <stp/>
        <stp>All</stp>
        <stp/>
        <stp/>
        <stp/>
        <stp>T</stp>
        <tr r="H34" s="2"/>
      </tp>
      <tp>
        <v>1.6216216216216204</v>
        <stp/>
        <stp>StudyData</stp>
        <stp>QO?1</stp>
        <stp>PCB</stp>
        <stp>BaseType=Index,Index=1</stp>
        <stp>Close</stp>
        <stp>AW</stp>
        <stp/>
        <stp>All</stp>
        <stp/>
        <stp/>
        <stp/>
        <stp>T</stp>
        <tr r="H33" s="2"/>
      </tp>
      <tp>
        <v>0.94486823855755886</v>
        <stp/>
        <stp>StudyData</stp>
        <stp>YM?1</stp>
        <stp>PCB</stp>
        <stp>BaseType=Index,Index=1</stp>
        <stp>Close</stp>
        <stp>AW</stp>
        <stp/>
        <stp>All</stp>
        <stp/>
        <stp/>
        <stp/>
        <stp>T</stp>
        <tr r="H19" s="2"/>
      </tp>
      <tp>
        <v>-0.20948390782708057</v>
        <stp/>
        <stp>StudyData</stp>
        <stp>DD?1</stp>
        <stp>PCB</stp>
        <stp>BaseType=Index,Index=1</stp>
        <stp>Close</stp>
        <stp>AW</stp>
        <stp/>
        <stp>All</stp>
        <stp/>
        <stp/>
        <stp/>
        <stp>T</stp>
        <tr r="H20" s="2"/>
      </tp>
      <tp>
        <v>1.2831288171681516</v>
        <stp/>
        <stp>StudyData</stp>
        <stp>EP?1</stp>
        <stp>PCB</stp>
        <stp>BaseType=Index,Index=1</stp>
        <stp>Close</stp>
        <stp>AW</stp>
        <stp/>
        <stp>All</stp>
        <stp/>
        <stp/>
        <stp/>
        <stp>T</stp>
        <tr r="H17" s="2"/>
      </tp>
      <tp>
        <v>18</v>
        <stp/>
        <stp>ContractData</stp>
        <stp>ZWA?</stp>
        <stp>MT_LastBidVolume</stp>
        <stp/>
        <stp>T</stp>
        <tr r="E6" s="1"/>
      </tp>
      <tp>
        <v>4470.25</v>
        <stp/>
        <stp>ContractData</stp>
        <stp>EP?1</stp>
        <stp>TradeorTodaySettlement</stp>
        <stp/>
        <stp>T</stp>
        <tr r="M16" s="1"/>
      </tp>
      <tp>
        <v>15720</v>
        <stp/>
        <stp>ContractData</stp>
        <stp>DD?1</stp>
        <stp>TradeorTodaySettlement</stp>
        <stp/>
        <stp>T</stp>
        <tr r="M19" s="1"/>
      </tp>
      <tp>
        <v>92.12</v>
        <stp/>
        <stp>ContractData</stp>
        <stp>QO?1</stp>
        <stp>TradeorTodaySettlement</stp>
        <stp/>
        <stp>T</stp>
        <tr r="M32" s="1"/>
      </tp>
      <tp>
        <v>999</v>
        <stp/>
        <stp>ContractData</stp>
        <stp>QP?1</stp>
        <stp>TradeorTodaySettlement</stp>
        <stp/>
        <stp>T</stp>
        <tr r="M33" s="1"/>
      </tp>
      <tp>
        <v>34609</v>
        <stp/>
        <stp>ContractData</stp>
        <stp>YM?1</stp>
        <stp>TradeorTodaySettlement</stp>
        <stp/>
        <stp>T</stp>
        <tr r="M18" s="1"/>
      </tp>
      <tp>
        <v>2</v>
        <stp/>
        <stp>ContractData</stp>
        <stp>YM?1</stp>
        <stp>MT_LastAskVolume</stp>
        <stp/>
        <stp>T</stp>
        <tr r="H18" s="1"/>
      </tp>
      <tp>
        <v>8</v>
        <stp/>
        <stp>ContractData</stp>
        <stp>F.US.Z5YY</stp>
        <stp>MT_LastAskVolume</stp>
        <stp/>
        <stp>T</stp>
        <tr r="H63" s="1"/>
      </tp>
      <tp>
        <v>-1.2601927353595255</v>
        <stp/>
        <stp>ContractData</stp>
        <stp>QP?1</stp>
        <stp>PerCentNetLastTrade</stp>
        <stp/>
        <stp>T</stp>
        <tr r="E34" s="2"/>
      </tp>
      <tp>
        <v>1.6328331862312444</v>
        <stp/>
        <stp>ContractData</stp>
        <stp>QO?1</stp>
        <stp>PerCentNetLastTrade</stp>
        <stp/>
        <stp>T</stp>
        <tr r="E33" s="2"/>
      </tp>
      <tp>
        <v>-0.26348634031341006</v>
        <stp/>
        <stp>ContractData</stp>
        <stp>F.AP?1</stp>
        <stp>PerCentNetLastTrade</stp>
        <stp/>
        <stp>T</stp>
        <tr r="E22" s="2"/>
      </tp>
      <tp>
        <v>54</v>
        <stp/>
        <stp>ContractData</stp>
        <stp>F.US.Z10Y</stp>
        <stp>MT_LastBidVolume</stp>
        <stp/>
        <stp>T</stp>
        <tr r="E62" s="1"/>
      </tp>
      <tp>
        <v>3657</v>
        <stp/>
        <stp>ContractData</stp>
        <stp>CCE?</stp>
        <stp>LastTradeorSettle</stp>
        <stp/>
        <stp>T</stp>
        <tr r="D10" s="1"/>
        <tr r="D11" s="2"/>
      </tp>
      <tp>
        <v>87.320000000000007</v>
        <stp/>
        <stp>ContractData</stp>
        <stp>CTE?</stp>
        <stp>LastTradeorSettle</stp>
        <stp/>
        <stp>T</stp>
        <tr r="D10" s="2"/>
        <tr r="D9" s="1"/>
      </tp>
      <tp>
        <v>761.25</v>
        <stp/>
        <stp>ContractData</stp>
        <stp>MWE?</stp>
        <stp>LastTradeorSettle</stp>
        <stp/>
        <stp>T</stp>
        <tr r="D9" s="2"/>
      </tp>
      <tp>
        <v>710</v>
        <stp/>
        <stp>ContractData</stp>
        <stp>KWE?</stp>
        <stp>LastTradeorSettle</stp>
        <stp/>
        <stp>T</stp>
        <tr r="D8" s="2"/>
      </tp>
      <tp>
        <v>26.84</v>
        <stp/>
        <stp>ContractData</stp>
        <stp>SBE?</stp>
        <stp>LastTradeorSettle</stp>
        <stp/>
        <stp>T</stp>
        <tr r="D11" s="1"/>
        <tr r="D12" s="2"/>
      </tp>
      <tp>
        <v>399.70000000000005</v>
        <stp/>
        <stp>ContractData</stp>
        <stp>ZME?</stp>
        <stp>LastTradeorSettle</stp>
        <stp/>
        <stp>T</stp>
        <tr r="D5" s="2"/>
      </tp>
      <tp>
        <v>60.01</v>
        <stp/>
        <stp>ContractData</stp>
        <stp>ZLE?</stp>
        <stp>LastTradeorSettle</stp>
        <stp/>
        <stp>T</stp>
        <tr r="D6" s="2"/>
      </tp>
      <tp>
        <v>482.5</v>
        <stp/>
        <stp>ContractData</stp>
        <stp>ZCE?</stp>
        <stp>LastTradeorSettle</stp>
        <stp/>
        <stp>T</stp>
        <tr r="D3" s="2"/>
      </tp>
      <tp>
        <v>94.662500000000009</v>
        <stp/>
        <stp>ContractData</stp>
        <stp>ZQE?</stp>
        <stp>LastTradeorSettle</stp>
        <stp/>
        <stp>T</stp>
        <tr r="D75" s="2"/>
      </tp>
      <tp>
        <v>1354.25</v>
        <stp/>
        <stp>ContractData</stp>
        <stp>ZSE?</stp>
        <stp>LastTradeorSettle</stp>
        <stp/>
        <stp>T</stp>
        <tr r="D4" s="2"/>
      </tp>
      <tp>
        <v>-3.6427976686094918E-2</v>
        <stp/>
        <stp>ContractData</stp>
        <stp>SR3?</stp>
        <stp>PerCentNetLastTrade</stp>
        <stp/>
        <stp>T</stp>
        <tr r="E77" s="2"/>
      </tp>
      <tp>
        <v>2.1122223747716161E-3</v>
        <stp/>
        <stp>ContractData</stp>
        <stp>SR1?</stp>
        <stp>PerCentNetLastTrade</stp>
        <stp/>
        <stp>T</stp>
        <tr r="E76" s="2"/>
      </tp>
      <tp>
        <v>7</v>
        <stp/>
        <stp>ContractData</stp>
        <stp>F.US.Z2YY</stp>
        <stp>MT_LastBidVolume</stp>
        <stp/>
        <stp>T</stp>
        <tr r="E64" s="1"/>
      </tp>
      <tp>
        <v>1.6666666666666667</v>
        <stp/>
        <stp>ContractData</stp>
        <stp>SBE?</stp>
        <stp>PerCentNetLastTrade</stp>
        <stp/>
        <stp>T</stp>
        <tr r="E12" s="2"/>
      </tp>
      <tp>
        <v>5</v>
        <stp/>
        <stp>ContractData</stp>
        <stp>F.US.Z30Y</stp>
        <stp>MT_LastBidVolume</stp>
        <stp/>
        <stp>T</stp>
        <tr r="E61" s="1"/>
      </tp>
      <tp>
        <v>0</v>
        <stp/>
        <stp>ContractData</stp>
        <stp>QP?1</stp>
        <stp>MT_LastAskVolume</stp>
        <stp/>
        <stp>T</stp>
        <tr r="H33" s="1"/>
      </tp>
      <tp>
        <v>56</v>
        <stp/>
        <stp>ContractData</stp>
        <stp>EP?1</stp>
        <stp>MT_LastAskVolume</stp>
        <stp/>
        <stp>T</stp>
        <tr r="H16" s="1"/>
      </tp>
      <tp>
        <v>13</v>
        <stp/>
        <stp>ContractData</stp>
        <stp>ZWA?</stp>
        <stp>MT_LastAskVolume</stp>
        <stp/>
        <stp>T</stp>
        <tr r="H6" s="1"/>
      </tp>
      <tp>
        <v>-2.6246719160104987E-2</v>
        <stp/>
        <stp>ContractData</stp>
        <stp>USA?</stp>
        <stp>PerCentNetLastTrade</stp>
        <stp/>
        <stp>T</stp>
        <tr r="E69" s="2"/>
      </tp>
      <tp>
        <v>2</v>
        <stp/>
        <stp>ContractData</stp>
        <stp>YM?1</stp>
        <stp>MT_LastBidVolume</stp>
        <stp/>
        <stp>T</stp>
        <tr r="E18" s="1"/>
      </tp>
      <tp>
        <v>572.5</v>
        <stp/>
        <stp>ContractData</stp>
        <stp>ZWA?</stp>
        <stp>Bid</stp>
        <stp/>
        <stp>T</stp>
        <tr r="F6" s="1"/>
      </tp>
      <tp>
        <v>0</v>
        <stp/>
        <stp>ContractData</stp>
        <stp>F.US.Z5YY</stp>
        <stp>MT_LastBidVolume</stp>
        <stp/>
        <stp>T</stp>
        <tr r="E63" s="1"/>
      </tp>
      <tp>
        <v>229981</v>
        <stp/>
        <stp>ContractData</stp>
        <stp>ZWA?</stp>
        <stp>COI</stp>
        <stp/>
        <stp>T</stp>
        <tr r="L6" s="1"/>
      </tp>
      <tp>
        <v>-4.9978855099765483E-2</v>
        <stp/>
        <stp>ContractData</stp>
        <stp>TUA?</stp>
        <stp>PerCentNetLastTrade</stp>
        <stp/>
        <stp>T</stp>
        <tr r="E74" s="2"/>
      </tp>
      <tp>
        <v>572.75</v>
        <stp/>
        <stp>ContractData</stp>
        <stp>ZWA?</stp>
        <stp>Ask</stp>
        <stp/>
        <stp>T</stp>
        <tr r="G6" s="1"/>
      </tp>
      <tp>
        <v>-4.2698548249359522E-2</v>
        <stp/>
        <stp>ContractData</stp>
        <stp>TYA?</stp>
        <stp>PerCentNetLastTrade</stp>
        <stp/>
        <stp>T</stp>
        <tr r="E71" s="2"/>
      </tp>
      <tp>
        <v>572</v>
        <stp/>
        <stp>ContractData</stp>
        <stp>ZWA?</stp>
        <stp>LOw</stp>
        <stp/>
        <stp>T</stp>
        <tr r="J6" s="1"/>
      </tp>
      <tp>
        <v>-2.7352297592997812E-2</v>
        <stp/>
        <stp>ContractData</stp>
        <stp>TNA?</stp>
        <stp>PerCentNetLastTrade</stp>
        <stp/>
        <stp>T</stp>
        <tr r="E70" s="2"/>
      </tp>
      <tp>
        <v>106.0859375</v>
        <stp/>
        <stp>ContractData</stp>
        <stp>FVA?</stp>
        <stp>LastTradeorSettle</stp>
        <stp/>
        <stp>T</stp>
        <tr r="D72" s="2"/>
      </tp>
      <tp>
        <v>114.21875</v>
        <stp/>
        <stp>ContractData</stp>
        <stp>TNA?</stp>
        <stp>LastTradeorSettle</stp>
        <stp/>
        <stp>T</stp>
        <tr r="D70" s="2"/>
      </tp>
      <tp>
        <v>109.734375</v>
        <stp/>
        <stp>ContractData</stp>
        <stp>TYA?</stp>
        <stp>LastTradeorSettle</stp>
        <stp/>
        <stp>T</stp>
        <tr r="D71" s="2"/>
      </tp>
      <tp>
        <v>101.5546875</v>
        <stp/>
        <stp>ContractData</stp>
        <stp>TUA?</stp>
        <stp>LastTradeorSettle</stp>
        <stp/>
        <stp>T</stp>
        <tr r="D74" s="2"/>
      </tp>
      <tp>
        <v>119.03125</v>
        <stp/>
        <stp>ContractData</stp>
        <stp>USA?</stp>
        <stp>LastTradeorSettle</stp>
        <stp/>
        <stp>T</stp>
        <tr r="D69" s="2"/>
      </tp>
      <tp>
        <v>572.5</v>
        <stp/>
        <stp>ContractData</stp>
        <stp>ZWA?</stp>
        <stp>LastTradeorSettle</stp>
        <stp/>
        <stp>T</stp>
        <tr r="D7" s="2"/>
        <tr r="D6" s="1"/>
      </tp>
      <tp>
        <v>34556</v>
        <stp/>
        <stp>ContractData</stp>
        <stp>YM?1</stp>
        <stp>LOw</stp>
        <stp/>
        <stp>T</stp>
        <tr r="J18" s="1"/>
      </tp>
      <tp>
        <v>34609</v>
        <stp/>
        <stp>ContractData</stp>
        <stp>YM?1</stp>
        <stp>Ask</stp>
        <stp/>
        <stp>T</stp>
        <tr r="G18" s="1"/>
      </tp>
      <tp>
        <v>34607</v>
        <stp/>
        <stp>ContractData</stp>
        <stp>YM?1</stp>
        <stp>Bid</stp>
        <stp/>
        <stp>T</stp>
        <tr r="F18" s="1"/>
      </tp>
      <tp>
        <v>51954</v>
        <stp/>
        <stp>ContractData</stp>
        <stp>YM?1</stp>
        <stp>COI</stp>
        <stp/>
        <stp>T</stp>
        <tr r="L18" s="1"/>
      </tp>
      <tp>
        <v>4.9630000000000001</v>
        <stp/>
        <stp>ContractData</stp>
        <stp>F.US.Z2YY</stp>
        <stp>TradeorTodaySettlement</stp>
        <stp/>
        <stp>T</stp>
        <tr r="M64" s="1"/>
      </tp>
      <tp>
        <v>4.38</v>
        <stp/>
        <stp>ContractData</stp>
        <stp>F.US.Z30Y</stp>
        <stp>TradeorTodaySettlement</stp>
        <stp/>
        <stp>T</stp>
        <tr r="M61" s="1"/>
      </tp>
      <tp>
        <v>4.2910000000000004</v>
        <stp/>
        <stp>ContractData</stp>
        <stp>F.US.Z10Y</stp>
        <stp>TradeorTodaySettlement</stp>
        <stp/>
        <stp>T</stp>
        <tr r="M62" s="1"/>
      </tp>
      <tp t="s">
        <v/>
        <stp/>
        <stp>ContractData</stp>
        <stp>F.US.Z5YY</stp>
        <stp>TradeorTodaySettlement</stp>
        <stp/>
        <stp>T</stp>
        <tr r="M63" s="1"/>
      </tp>
      <tp>
        <v>8</v>
        <stp/>
        <stp>ContractData</stp>
        <stp>QO?1</stp>
        <stp>MT_LastBidVolume</stp>
        <stp/>
        <stp>T</stp>
        <tr r="E32" s="1"/>
      </tp>
      <tp>
        <v>1</v>
        <stp/>
        <stp>ContractData</stp>
        <stp>CTE?</stp>
        <stp>MT_LastAskVolume</stp>
        <stp/>
        <stp>T</stp>
        <tr r="H9" s="1"/>
      </tp>
      <tp>
        <v>1601.5</v>
        <stp/>
        <stp>ContractData</stp>
        <stp>ETHR?1</stp>
        <stp>Ask</stp>
        <stp/>
        <stp>T</stp>
        <tr r="G48" s="1"/>
      </tp>
      <tp>
        <v>5097</v>
        <stp/>
        <stp>ContractData</stp>
        <stp>ETHR?1</stp>
        <stp>COI</stp>
        <stp/>
        <stp>T</stp>
        <tr r="L48" s="1"/>
      </tp>
      <tp>
        <v>1600.5</v>
        <stp/>
        <stp>ContractData</stp>
        <stp>ETHR?1</stp>
        <stp>Bid</stp>
        <stp/>
        <stp>T</stp>
        <tr r="F48" s="1"/>
      </tp>
      <tp>
        <v>9.963204075856213</v>
        <stp/>
        <stp>StudyData</stp>
        <stp>QP?1</stp>
        <stp>PCB</stp>
        <stp>BaseType=Index,Index=1</stp>
        <stp>Close</stp>
        <stp>AM</stp>
        <stp/>
        <stp>All</stp>
        <stp/>
        <stp/>
        <stp/>
        <stp>T</stp>
        <tr r="K34" s="2"/>
      </tp>
      <tp>
        <v>6.0923643901877309</v>
        <stp/>
        <stp>StudyData</stp>
        <stp>QO?1</stp>
        <stp>PCB</stp>
        <stp>BaseType=Index,Index=1</stp>
        <stp>Close</stp>
        <stp>AM</stp>
        <stp/>
        <stp>All</stp>
        <stp/>
        <stp/>
        <stp/>
        <stp>T</stp>
        <tr r="K33" s="2"/>
      </tp>
      <tp>
        <v>1541.5</v>
        <stp/>
        <stp>ContractData</stp>
        <stp>ETHR?1</stp>
        <stp>LOw</stp>
        <stp/>
        <stp>T</stp>
        <tr r="J48" s="1"/>
      </tp>
      <tp>
        <v>0.41390014658963525</v>
        <stp/>
        <stp>StudyData</stp>
        <stp>YM?1</stp>
        <stp>PCB</stp>
        <stp>BaseType=Index,Index=1</stp>
        <stp>Close</stp>
        <stp>AM</stp>
        <stp/>
        <stp>All</stp>
        <stp/>
        <stp/>
        <stp/>
        <stp>T</stp>
        <tr r="K19" s="2"/>
      </tp>
      <tp>
        <v>-1.7438589911869493</v>
        <stp/>
        <stp>StudyData</stp>
        <stp>DD?1</stp>
        <stp>PCB</stp>
        <stp>BaseType=Index,Index=1</stp>
        <stp>Close</stp>
        <stp>AM</stp>
        <stp/>
        <stp>All</stp>
        <stp/>
        <stp/>
        <stp/>
        <stp>T</stp>
        <tr r="K20" s="2"/>
      </tp>
      <tp>
        <v>6.6430469441984052E-2</v>
        <stp/>
        <stp>StudyData</stp>
        <stp>EP?1</stp>
        <stp>PCB</stp>
        <stp>BaseType=Index,Index=1</stp>
        <stp>Close</stp>
        <stp>AM</stp>
        <stp/>
        <stp>All</stp>
        <stp/>
        <stp/>
        <stp/>
        <stp>T</stp>
        <tr r="K17" s="2"/>
      </tp>
      <tp>
        <v>-0.21048382446225708</v>
        <stp/>
        <stp>ContractData</stp>
        <stp>YM?1</stp>
        <stp>PerCentNetLastTrade</stp>
        <stp/>
        <stp>T</stp>
        <tr r="E19" s="2"/>
      </tp>
      <tp>
        <v>-1.1680270194202083</v>
        <stp/>
        <stp>StudyData</stp>
        <stp>TYA?</stp>
        <stp>PCB</stp>
        <stp>BaseType=Index,Index=1</stp>
        <stp>Close</stp>
        <stp>AM</stp>
        <stp/>
        <stp>All</stp>
        <stp/>
        <stp/>
        <stp/>
        <stp>T</stp>
        <tr r="K71" s="2"/>
      </tp>
      <tp>
        <v>-0.34116609805650322</v>
        <stp/>
        <stp>StudyData</stp>
        <stp>TUA?</stp>
        <stp>PCB</stp>
        <stp>BaseType=Index,Index=1</stp>
        <stp>Close</stp>
        <stp>AM</stp>
        <stp/>
        <stp>All</stp>
        <stp/>
        <stp/>
        <stp/>
        <stp>T</stp>
        <tr r="K74" s="2"/>
      </tp>
      <tp>
        <v>-1.6283138204817655</v>
        <stp/>
        <stp>StudyData</stp>
        <stp>TNA?</stp>
        <stp>PCB</stp>
        <stp>BaseType=Index,Index=1</stp>
        <stp>Close</stp>
        <stp>AM</stp>
        <stp/>
        <stp>All</stp>
        <stp/>
        <stp/>
        <stp/>
        <stp>T</stp>
        <tr r="K70" s="2"/>
      </tp>
      <tp>
        <v>-2.1828454031843862</v>
        <stp/>
        <stp>StudyData</stp>
        <stp>USA?</stp>
        <stp>PCB</stp>
        <stp>BaseType=Index,Index=1</stp>
        <stp>Close</stp>
        <stp>AM</stp>
        <stp/>
        <stp>All</stp>
        <stp/>
        <stp/>
        <stp/>
        <stp>T</stp>
        <tr r="K69" s="2"/>
      </tp>
      <tp>
        <v>-0.23889898727603634</v>
        <stp/>
        <stp>StudyData</stp>
        <stp>SR3?</stp>
        <stp>PCB</stp>
        <stp>BaseType=Index,Index=1</stp>
        <stp>Close</stp>
        <stp>AM</stp>
        <stp/>
        <stp>All</stp>
        <stp/>
        <stp/>
        <stp/>
        <stp>T</stp>
        <tr r="K77" s="2"/>
      </tp>
      <tp>
        <v>-7.9199556482561721E-3</v>
        <stp/>
        <stp>StudyData</stp>
        <stp>SR1?</stp>
        <stp>PCB</stp>
        <stp>BaseType=Index,Index=1</stp>
        <stp>Close</stp>
        <stp>AM</stp>
        <stp/>
        <stp>All</stp>
        <stp/>
        <stp/>
        <stp/>
        <stp>T</stp>
        <tr r="K76" s="2"/>
      </tp>
      <tp>
        <v>7.1029529130087683</v>
        <stp/>
        <stp>StudyData</stp>
        <stp>SBE?</stp>
        <stp>PCB</stp>
        <stp>BaseType=Index,Index=1</stp>
        <stp>Close</stp>
        <stp>AM</stp>
        <stp/>
        <stp>All</stp>
        <stp/>
        <stp/>
        <stp/>
        <stp>T</stp>
        <tr r="K12" s="2"/>
      </tp>
      <tp>
        <v>4.19921875</v>
        <stp/>
        <stp>ContractData</stp>
        <stp>ETHR?1</stp>
        <stp>PerCentNetLastTrade</stp>
        <stp/>
        <stp>T</stp>
        <tr r="E49" s="2"/>
      </tp>
      <tp>
        <v>2.8604118993135015</v>
        <stp/>
        <stp>StudyData</stp>
        <stp>F.AP?1</stp>
        <stp>PCB</stp>
        <stp>BaseType=Index,Index=1</stp>
        <stp>Close</stp>
        <stp>A</stp>
        <stp/>
        <stp>All</stp>
        <stp/>
        <stp/>
        <stp/>
        <stp>T</stp>
        <tr r="N22" s="2"/>
      </tp>
      <tp>
        <v>-4.9003322259136217</v>
        <stp/>
        <stp>StudyData</stp>
        <stp>ZWA?</stp>
        <stp>PCB</stp>
        <stp>BaseType=Index,Index=1</stp>
        <stp>Close</stp>
        <stp>AM</stp>
        <stp/>
        <stp>All</stp>
        <stp/>
        <stp/>
        <stp/>
        <stp>T</stp>
        <tr r="K7" s="2"/>
      </tp>
      <tp>
        <v>-7.9222562585752384E-3</v>
        <stp/>
        <stp>StudyData</stp>
        <stp>ZQE?</stp>
        <stp>PCB</stp>
        <stp>BaseType=Index,Index=1</stp>
        <stp>Close</stp>
        <stp>AM</stp>
        <stp/>
        <stp>All</stp>
        <stp/>
        <stp/>
        <stp/>
        <stp>T</stp>
        <tr r="K75" s="2"/>
      </tp>
      <tp>
        <v>-1.0593607305936072</v>
        <stp/>
        <stp>StudyData</stp>
        <stp>ZSE?</stp>
        <stp>PCB</stp>
        <stp>BaseType=Index,Index=1</stp>
        <stp>Close</stp>
        <stp>AM</stp>
        <stp/>
        <stp>All</stp>
        <stp/>
        <stp/>
        <stp/>
        <stp>T</stp>
        <tr r="K4" s="2"/>
      </tp>
      <tp>
        <v>-3.95326504481435</v>
        <stp/>
        <stp>StudyData</stp>
        <stp>ZLE?</stp>
        <stp>PCB</stp>
        <stp>BaseType=Index,Index=1</stp>
        <stp>Close</stp>
        <stp>AM</stp>
        <stp/>
        <stp>All</stp>
        <stp/>
        <stp/>
        <stp/>
        <stp>T</stp>
        <tr r="K6" s="2"/>
      </tp>
      <tp>
        <v>-1.0643564356435531</v>
        <stp/>
        <stp>StudyData</stp>
        <stp>ZME?</stp>
        <stp>PCB</stp>
        <stp>BaseType=Index,Index=1</stp>
        <stp>Close</stp>
        <stp>AM</stp>
        <stp/>
        <stp>All</stp>
        <stp/>
        <stp/>
        <stp/>
        <stp>T</stp>
        <tr r="K5" s="2"/>
      </tp>
      <tp>
        <v>0.88865656037637208</v>
        <stp/>
        <stp>StudyData</stp>
        <stp>ZCE?</stp>
        <stp>PCB</stp>
        <stp>BaseType=Index,Index=1</stp>
        <stp>Close</stp>
        <stp>AM</stp>
        <stp/>
        <stp>All</stp>
        <stp/>
        <stp/>
        <stp/>
        <stp>T</stp>
        <tr r="K3" s="2"/>
      </tp>
      <tp>
        <v>-0.50290861324826419</v>
        <stp/>
        <stp>StudyData</stp>
        <stp>Z3N?</stp>
        <stp>PCB</stp>
        <stp>BaseType=Index,Index=1</stp>
        <stp>Close</stp>
        <stp>AM</stp>
        <stp/>
        <stp>All</stp>
        <stp/>
        <stp/>
        <stp/>
        <stp>T</stp>
        <tr r="K73" s="2"/>
      </tp>
      <tp>
        <v>-0.78182083881338593</v>
        <stp/>
        <stp>StudyData</stp>
        <stp>FVA?</stp>
        <stp>PCB</stp>
        <stp>BaseType=Index,Index=1</stp>
        <stp>Close</stp>
        <stp>AM</stp>
        <stp/>
        <stp>All</stp>
        <stp/>
        <stp/>
        <stp/>
        <stp>T</stp>
        <tr r="K72" s="2"/>
      </tp>
      <tp>
        <v>-0.56934639034388512</v>
        <stp/>
        <stp>StudyData</stp>
        <stp>CTE?</stp>
        <stp>PCB</stp>
        <stp>BaseType=Index,Index=1</stp>
        <stp>Close</stp>
        <stp>AM</stp>
        <stp/>
        <stp>All</stp>
        <stp/>
        <stp/>
        <stp/>
        <stp>T</stp>
        <tr r="K10" s="2"/>
      </tp>
      <tp>
        <v>0.52226498075865857</v>
        <stp/>
        <stp>StudyData</stp>
        <stp>CCE?</stp>
        <stp>PCB</stp>
        <stp>BaseType=Index,Index=1</stp>
        <stp>Close</stp>
        <stp>AM</stp>
        <stp/>
        <stp>All</stp>
        <stp/>
        <stp/>
        <stp/>
        <stp>T</stp>
        <tr r="K11" s="2"/>
      </tp>
      <tp>
        <v>-0.71731333550701004</v>
        <stp/>
        <stp>StudyData</stp>
        <stp>MWE?</stp>
        <stp>PCB</stp>
        <stp>BaseType=Index,Index=1</stp>
        <stp>Close</stp>
        <stp>AM</stp>
        <stp/>
        <stp>All</stp>
        <stp/>
        <stp/>
        <stp/>
        <stp>T</stp>
        <tr r="K9" s="2"/>
      </tp>
      <tp>
        <v>-2.3719491234101064</v>
        <stp/>
        <stp>StudyData</stp>
        <stp>KWE?</stp>
        <stp>PCB</stp>
        <stp>BaseType=Index,Index=1</stp>
        <stp>Close</stp>
        <stp>AM</stp>
        <stp/>
        <stp>All</stp>
        <stp/>
        <stp/>
        <stp/>
        <stp>T</stp>
        <tr r="K8" s="2"/>
      </tp>
      <tp>
        <v>7</v>
        <stp/>
        <stp>ContractData</stp>
        <stp>CCE?</stp>
        <stp>MT_LastBidVolume</stp>
        <stp/>
        <stp>T</stp>
        <tr r="E10" s="1"/>
      </tp>
      <tp>
        <v>34.19020549840279</v>
        <stp/>
        <stp>StudyData</stp>
        <stp>ETHR?1</stp>
        <stp>PCB</stp>
        <stp>BaseType=Index,Index=1</stp>
        <stp>Close</stp>
        <stp>A</stp>
        <stp/>
        <stp>All</stp>
        <stp/>
        <stp/>
        <stp/>
        <stp>T</stp>
        <tr r="N49" s="2"/>
      </tp>
      <tp>
        <v>103.55859375</v>
        <stp/>
        <stp>ContractData</stp>
        <stp>Z3N?</stp>
        <stp>LastTradeorSettle</stp>
        <stp/>
        <stp>T</stp>
        <tr r="D73" s="2"/>
      </tp>
      <tp>
        <v>15</v>
        <stp/>
        <stp>ContractData</stp>
        <stp>SBE?</stp>
        <stp>MT_LastBidVolume</stp>
        <stp/>
        <stp>T</stp>
        <tr r="E11" s="1"/>
      </tp>
      <tp>
        <v>-7.161703731624576E-2</v>
        <stp/>
        <stp>ContractData</stp>
        <stp>Z3N?</stp>
        <stp>PerCentNetLastTrade</stp>
        <stp/>
        <stp>T</stp>
        <tr r="E73" s="2"/>
      </tp>
      <tp>
        <v>-1.0774287801314828</v>
        <stp/>
        <stp>ContractData</stp>
        <stp>ZSE?</stp>
        <stp>PerCentNetLastTrade</stp>
        <stp/>
        <stp>T</stp>
        <tr r="E4" s="2"/>
      </tp>
      <tp>
        <v>0</v>
        <stp/>
        <stp>ContractData</stp>
        <stp>ZQE?</stp>
        <stp>PerCentNetLastTrade</stp>
        <stp/>
        <stp>T</stp>
        <tr r="E75" s="2"/>
      </tp>
      <tp>
        <v>-2.0530367835757057</v>
        <stp/>
        <stp>ContractData</stp>
        <stp>ZWA?</stp>
        <stp>PerCentNetLastTrade</stp>
        <stp/>
        <stp>T</stp>
        <tr r="E7" s="2"/>
      </tp>
      <tp>
        <v>-0.6690684508492023</v>
        <stp/>
        <stp>ContractData</stp>
        <stp>ZCE?</stp>
        <stp>PerCentNetLastTrade</stp>
        <stp/>
        <stp>T</stp>
        <tr r="E3" s="2"/>
      </tp>
      <tp>
        <v>-1.2842677204247963</v>
        <stp/>
        <stp>ContractData</stp>
        <stp>ZME?</stp>
        <stp>PerCentNetLastTrade</stp>
        <stp/>
        <stp>T</stp>
        <tr r="E5" s="2"/>
      </tp>
      <tp>
        <v>-0.80991735537190079</v>
        <stp/>
        <stp>ContractData</stp>
        <stp>ZLE?</stp>
        <stp>PerCentNetLastTrade</stp>
        <stp/>
        <stp>T</stp>
        <tr r="E6" s="2"/>
      </tp>
      <tp>
        <v>0.58741258741258739</v>
        <stp/>
        <stp>StudyData</stp>
        <stp>F.AP?1</stp>
        <stp>PCB</stp>
        <stp>BaseType=Index,Index=1</stp>
        <stp>Close</stp>
        <stp>AW</stp>
        <stp/>
        <stp>All</stp>
        <stp/>
        <stp/>
        <stp/>
        <stp>T</stp>
        <tr r="H22" s="2"/>
      </tp>
      <tp>
        <v>283376</v>
        <stp/>
        <stp>ContractData</stp>
        <stp>SBE?</stp>
        <stp>COI</stp>
        <stp/>
        <stp>T</stp>
        <tr r="L11" s="1"/>
      </tp>
      <tp>
        <v>26.830000000000002</v>
        <stp/>
        <stp>ContractData</stp>
        <stp>SBE?</stp>
        <stp>Bid</stp>
        <stp/>
        <stp>T</stp>
        <tr r="F11" s="1"/>
      </tp>
      <tp>
        <v>26.84</v>
        <stp/>
        <stp>ContractData</stp>
        <stp>SBE?</stp>
        <stp>Ask</stp>
        <stp/>
        <stp>T</stp>
        <tr r="G11" s="1"/>
      </tp>
      <tp>
        <v>26.09</v>
        <stp/>
        <stp>ContractData</stp>
        <stp>SBE?</stp>
        <stp>LOw</stp>
        <stp/>
        <stp>T</stp>
        <tr r="J11" s="1"/>
      </tp>
      <tp>
        <v>17</v>
        <stp/>
        <stp>ContractData</stp>
        <stp>DD?1</stp>
        <stp>MT_LastBidVolume</stp>
        <stp/>
        <stp>T</stp>
        <tr r="E19" s="1"/>
      </tp>
      <tp>
        <v>3.3718462626739139</v>
        <stp/>
        <stp>StudyData</stp>
        <stp>F.US.Z5YY</stp>
        <stp>PCB</stp>
        <stp>BaseType=Index,Index=1</stp>
        <stp>Close</stp>
        <stp>AM</stp>
        <stp/>
        <stp>All</stp>
        <stp/>
        <stp/>
        <stp/>
        <stp>T</stp>
        <tr r="K64" s="2"/>
      </tp>
      <tp>
        <v>4.8348492101483949</v>
        <stp/>
        <stp>StudyData</stp>
        <stp>F.US.Z30Y</stp>
        <stp>PCB</stp>
        <stp>BaseType=Index,Index=1</stp>
        <stp>Close</stp>
        <stp>AM</stp>
        <stp/>
        <stp>All</stp>
        <stp/>
        <stp/>
        <stp/>
        <stp>T</stp>
        <tr r="K62" s="2"/>
      </tp>
      <tp>
        <v>2.1613832853025841</v>
        <stp/>
        <stp>StudyData</stp>
        <stp>F.US.Z2YY</stp>
        <stp>PCB</stp>
        <stp>BaseType=Index,Index=1</stp>
        <stp>Close</stp>
        <stp>AM</stp>
        <stp/>
        <stp>All</stp>
        <stp/>
        <stp/>
        <stp/>
        <stp>T</stp>
        <tr r="K65" s="2"/>
      </tp>
      <tp>
        <v>4.8631476050830846</v>
        <stp/>
        <stp>StudyData</stp>
        <stp>F.US.Z10Y</stp>
        <stp>PCB</stp>
        <stp>BaseType=Index,Index=1</stp>
        <stp>Close</stp>
        <stp>AM</stp>
        <stp/>
        <stp>All</stp>
        <stp/>
        <stp/>
        <stp/>
        <stp>T</stp>
        <tr r="K63" s="2"/>
      </tp>
      <tp t="s">
        <v/>
        <stp/>
        <stp>ContractData</stp>
        <stp>QP?1</stp>
        <stp>Ask</stp>
        <stp/>
        <stp>T</stp>
        <tr r="G33" s="1"/>
      </tp>
      <tp>
        <v>2540</v>
        <stp/>
        <stp>ContractData</stp>
        <stp>QP?1</stp>
        <stp>COI</stp>
        <stp/>
        <stp>T</stp>
        <tr r="L33" s="1"/>
      </tp>
      <tp t="s">
        <v/>
        <stp/>
        <stp>ContractData</stp>
        <stp>QP?1</stp>
        <stp>Bid</stp>
        <stp/>
        <stp>T</stp>
        <tr r="F33" s="1"/>
      </tp>
      <tp>
        <v>999</v>
        <stp/>
        <stp>ContractData</stp>
        <stp>QP?1</stp>
        <stp>LOw</stp>
        <stp/>
        <stp>T</stp>
        <tr r="J33" s="1"/>
      </tp>
      <tp>
        <v>90.52</v>
        <stp/>
        <stp>ContractData</stp>
        <stp>QO?1</stp>
        <stp>LOw</stp>
        <stp/>
        <stp>T</stp>
        <tr r="J32" s="1"/>
      </tp>
      <tp>
        <v>92.12</v>
        <stp/>
        <stp>ContractData</stp>
        <stp>QO?1</stp>
        <stp>Bid</stp>
        <stp/>
        <stp>T</stp>
        <tr r="F32" s="1"/>
      </tp>
      <tp>
        <v>456241</v>
        <stp/>
        <stp>ContractData</stp>
        <stp>QO?1</stp>
        <stp>COI</stp>
        <stp/>
        <stp>T</stp>
        <tr r="L32" s="1"/>
      </tp>
      <tp>
        <v>92.13</v>
        <stp/>
        <stp>ContractData</stp>
        <stp>QO?1</stp>
        <stp>Ask</stp>
        <stp/>
        <stp>T</stp>
        <tr r="G32" s="1"/>
      </tp>
      <tp>
        <v>254839</v>
        <stp/>
        <stp>ContractData</stp>
        <stp>F.AP?1</stp>
        <stp>COI</stp>
        <stp/>
        <stp>T</stp>
        <tr r="L21" s="1"/>
      </tp>
      <tp>
        <v>7191</v>
        <stp/>
        <stp>ContractData</stp>
        <stp>F.AP?1</stp>
        <stp>Bid</stp>
        <stp/>
        <stp>T</stp>
        <tr r="F21" s="1"/>
      </tp>
      <tp>
        <v>7193</v>
        <stp/>
        <stp>ContractData</stp>
        <stp>F.AP?1</stp>
        <stp>Ask</stp>
        <stp/>
        <stp>T</stp>
        <tr r="G21" s="1"/>
      </tp>
      <tp>
        <v>7185</v>
        <stp/>
        <stp>ContractData</stp>
        <stp>F.AP?1</stp>
        <stp>LOw</stp>
        <stp/>
        <stp>T</stp>
        <tr r="J21" s="1"/>
      </tp>
      <tp t="s">
        <v>Sugar World #11 (ICE), Oct 23</v>
        <stp/>
        <stp>ContractData</stp>
        <stp>SBE?</stp>
        <stp>LongDescription</stp>
        <stp/>
        <stp>T</stp>
        <tr r="B12" s="2"/>
        <tr r="B11" s="1"/>
      </tp>
      <tp t="s">
        <v>1 Month SOFR, Sep 23</v>
        <stp/>
        <stp>ContractData</stp>
        <stp>SR1?</stp>
        <stp>LongDescription</stp>
        <stp/>
        <stp>T</stp>
        <tr r="B76" s="2"/>
      </tp>
      <tp t="s">
        <v>3 Month SOFR, Jun 25</v>
        <stp/>
        <stp>ContractData</stp>
        <stp>SR3?</stp>
        <stp>LongDescription</stp>
        <stp/>
        <stp>T</stp>
        <tr r="B77" s="2"/>
      </tp>
      <tp>
        <v>3.3382000000000001</v>
        <stp/>
        <stp>ContractData</stp>
        <stp>HOE?1</stp>
        <stp>LastTradeorSettle</stp>
        <stp/>
        <stp>T</stp>
        <tr r="D30" s="1"/>
        <tr r="D31" s="2"/>
      </tp>
      <tp>
        <v>6.8014999999999994E-3</v>
        <stp/>
        <stp>ContractData</stp>
        <stp>JY6?1</stp>
        <stp>LastTradeorSettle</stp>
        <stp/>
        <stp>T</stp>
        <tr r="D54" s="2"/>
        <tr r="D53" s="1"/>
      </tp>
      <tp>
        <v>705</v>
        <stp/>
        <stp>ContractData</stp>
        <stp>KWE?1</stp>
        <stp>LastTradeorSettle</stp>
        <stp/>
        <stp>T</stp>
        <tr r="D7" s="1"/>
      </tp>
      <tp t="s">
        <v/>
        <stp/>
        <stp>ContractData</stp>
        <stp>MWE?1</stp>
        <stp>LastTradeorSettle</stp>
        <stp/>
        <stp>T</stp>
        <tr r="D8" s="1"/>
      </tp>
      <tp>
        <v>32615</v>
        <stp/>
        <stp>ContractData</stp>
        <stp>NKD?1</stp>
        <stp>LastTradeorSettle</stp>
        <stp/>
        <stp>T</stp>
        <tr r="D25" s="2"/>
        <tr r="D24" s="1"/>
      </tp>
      <tp>
        <v>32565</v>
        <stp/>
        <stp>ContractData</stp>
        <stp>NIY?1</stp>
        <stp>LastTradeorSettle</stp>
        <stp/>
        <stp>T</stp>
        <tr r="D23" s="1"/>
        <tr r="D24" s="2"/>
      </tp>
      <tp>
        <v>2.653</v>
        <stp/>
        <stp>ContractData</stp>
        <stp>NGE?1</stp>
        <stp>LastTradeorSettle</stp>
        <stp/>
        <stp>T</stp>
        <tr r="D30" s="2"/>
        <tr r="D29" s="1"/>
      </tp>
      <tp>
        <v>0.58990000000000009</v>
        <stp/>
        <stp>ContractData</stp>
        <stp>NE6?1</stp>
        <stp>LastTradeorSettle</stp>
        <stp/>
        <stp>T</stp>
        <tr r="D56" s="2"/>
        <tr r="D55" s="1"/>
      </tp>
      <tp t="s">
        <v/>
        <stp/>
        <stp>ContractData</stp>
        <stp>ALI?1</stp>
        <stp>LastTradeorSettle</stp>
        <stp/>
        <stp>T</stp>
        <tr r="D44" s="2"/>
        <tr r="D43" s="1"/>
      </tp>
      <tp>
        <v>1.2469000000000001</v>
        <stp/>
        <stp>ContractData</stp>
        <stp>BP6?1</stp>
        <stp>LastTradeorSettle</stp>
        <stp/>
        <stp>T</stp>
        <tr r="D52" s="2"/>
        <tr r="D51" s="1"/>
      </tp>
      <tp>
        <v>26260</v>
        <stp/>
        <stp>ContractData</stp>
        <stp>BTC?1</stp>
        <stp>LastTradeorSettle</stp>
        <stp/>
        <stp>T</stp>
        <tr r="D47" s="1"/>
        <tr r="D48" s="2"/>
      </tp>
      <tp>
        <v>482.5</v>
        <stp/>
        <stp>ContractData</stp>
        <stp>C:E?1</stp>
        <stp>LastTradeorSettle</stp>
        <stp/>
        <stp>T</stp>
        <tr r="D28" s="1"/>
      </tp>
      <tp>
        <v>3.7405000000000004</v>
        <stp/>
        <stp>ContractData</stp>
        <stp>CPE?1</stp>
        <stp>LastTradeorSettle</stp>
        <stp/>
        <stp>T</stp>
        <tr r="D43" s="2"/>
        <tr r="D42" s="1"/>
      </tp>
      <tp>
        <v>88.97</v>
        <stp/>
        <stp>ContractData</stp>
        <stp>CLE?1</stp>
        <stp>LastTradeorSettle</stp>
        <stp/>
        <stp>T</stp>
        <tr r="D39" s="1"/>
        <tr r="D29" s="2"/>
        <tr r="D40" s="2"/>
      </tp>
      <tp>
        <v>0.73770000000000002</v>
        <stp/>
        <stp>ContractData</stp>
        <stp>CA6?1</stp>
        <stp>LastTradeorSettle</stp>
        <stp/>
        <stp>T</stp>
        <tr r="D53" s="2"/>
        <tr r="D52" s="1"/>
      </tp>
      <tp>
        <v>104.84</v>
        <stp/>
        <stp>ContractData</stp>
        <stp>DXE?1</stp>
        <stp>LastTradeorSettle</stp>
        <stp/>
        <stp>T</stp>
        <tr r="D57" s="2"/>
        <tr r="D56" s="1"/>
      </tp>
      <tp>
        <v>4242</v>
        <stp/>
        <stp>ContractData</stp>
        <stp>DSX?1</stp>
        <stp>LastTradeorSettle</stp>
        <stp/>
        <stp>T</stp>
        <tr r="D21" s="2"/>
        <tr r="D20" s="1"/>
      </tp>
      <tp>
        <v>0.64175000000000004</v>
        <stp/>
        <stp>ContractData</stp>
        <stp>DA6?1</stp>
        <stp>LastTradeorSettle</stp>
        <stp/>
        <stp>T</stp>
        <tr r="D50" s="2"/>
        <tr r="D49" s="1"/>
      </tp>
      <tp t="s">
        <v>ICE Brent Crude, Nov 23</v>
        <stp/>
        <stp>ContractData</stp>
        <stp>QO?1</stp>
        <stp>LongDescription</stp>
        <stp/>
        <stp>T</stp>
        <tr r="B33" s="2"/>
        <tr r="B32" s="1"/>
      </tp>
      <tp>
        <v>1.07145</v>
        <stp/>
        <stp>ContractData</stp>
        <stp>EU6?1</stp>
        <stp>LastTradeorSettle</stp>
        <stp/>
        <stp>T</stp>
        <tr r="D51" s="2"/>
        <tr r="D50" s="1"/>
      </tp>
      <tp>
        <v>15375.75</v>
        <stp/>
        <stp>ContractData</stp>
        <stp>ENQ?1</stp>
        <stp>LastTradeorSettle</stp>
        <stp/>
        <stp>T</stp>
        <tr r="D15" s="1"/>
        <tr r="D16" s="2"/>
      </tp>
      <tp>
        <v>105.625</v>
        <stp/>
        <stp>ContractData</stp>
        <stp>FVA?1</stp>
        <stp>LastTradeorSettle</stp>
        <stp/>
        <stp>T</stp>
        <tr r="D71" s="1"/>
      </tp>
      <tp>
        <v>1916.7</v>
        <stp/>
        <stp>ContractData</stp>
        <stp>GCE?1</stp>
        <stp>LastTradeorSettle</stp>
        <stp/>
        <stp>T</stp>
        <tr r="D37" s="1"/>
        <tr r="D38" s="2"/>
      </tp>
      <tp t="s">
        <v/>
        <stp/>
        <stp>ContractData</stp>
        <stp>Z3N?1</stp>
        <stp>LastTradeorSettle</stp>
        <stp/>
        <stp>T</stp>
        <tr r="D72" s="1"/>
      </tp>
      <tp t="s">
        <v>LS Gas Oil, Sep 23</v>
        <stp/>
        <stp>ContractData</stp>
        <stp>QP?1</stp>
        <stp>LongDescription</stp>
        <stp/>
        <stp>T</stp>
        <tr r="B34" s="2"/>
        <tr r="B33" s="1"/>
      </tp>
      <tp>
        <v>1348.75</v>
        <stp/>
        <stp>ContractData</stp>
        <stp>ZSE?1</stp>
        <stp>LastTradeorSettle</stp>
        <stp/>
        <stp>T</stp>
        <tr r="D3" s="1"/>
      </tp>
      <tp>
        <v>94.662500000000009</v>
        <stp/>
        <stp>ContractData</stp>
        <stp>ZQE?1</stp>
        <stp>LastTradeorSettle</stp>
        <stp/>
        <stp>T</stp>
        <tr r="D74" s="1"/>
      </tp>
      <tp>
        <v>63.25</v>
        <stp/>
        <stp>ContractData</stp>
        <stp>ZLE?1</stp>
        <stp>LastTradeorSettle</stp>
        <stp/>
        <stp>T</stp>
        <tr r="D5" s="1"/>
      </tp>
      <tp t="s">
        <v/>
        <stp/>
        <stp>ContractData</stp>
        <stp>ZME?1</stp>
        <stp>LastTradeorSettle</stp>
        <stp/>
        <stp>T</stp>
        <tr r="D4" s="1"/>
      </tp>
      <tp>
        <v>467.75</v>
        <stp/>
        <stp>ContractData</stp>
        <stp>ZCE?1</stp>
        <stp>LastTradeorSettle</stp>
        <stp/>
        <stp>T</stp>
        <tr r="D2" s="1"/>
      </tp>
      <tp>
        <v>5.2625000000000005E-2</v>
        <stp/>
        <stp>ContractData</stp>
        <stp>SA6??</stp>
        <stp>LastTradeorSettle</stp>
        <stp/>
        <stp>T</stp>
        <tr r="D57" s="1"/>
        <tr r="D58" s="2"/>
      </tp>
      <tp>
        <v>915.30000000000007</v>
        <stp/>
        <stp>ContractData</stp>
        <stp>PLE?1</stp>
        <stp>LastTradeorSettle</stp>
        <stp/>
        <stp>T</stp>
        <tr r="D40" s="1"/>
        <tr r="D41" s="2"/>
      </tp>
      <tp t="s">
        <v/>
        <stp/>
        <stp>ContractData</stp>
        <stp>PAE?1</stp>
        <stp>LastTradeorSettle</stp>
        <stp/>
        <stp>T</stp>
        <tr r="D42" s="2"/>
        <tr r="D41" s="1"/>
      </tp>
      <tp>
        <v>7525.5</v>
        <stp/>
        <stp>ContractData</stp>
        <stp>QFA?1</stp>
        <stp>LastTradeorSettle</stp>
        <stp/>
        <stp>T</stp>
        <tr r="D22" s="1"/>
        <tr r="D23" s="2"/>
      </tp>
      <tp>
        <v>1858.1000000000001</v>
        <stp/>
        <stp>ContractData</stp>
        <stp>RTY?1</stp>
        <stp>LastTradeorSettle</stp>
        <stp/>
        <stp>T</stp>
        <tr r="D18" s="2"/>
        <tr r="D17" s="1"/>
      </tp>
      <tp>
        <v>2.7244000000000002</v>
        <stp/>
        <stp>ContractData</stp>
        <stp>RBE?1</stp>
        <stp>LastTradeorSettle</stp>
        <stp/>
        <stp>T</stp>
        <tr r="D32" s="2"/>
        <tr r="D31" s="1"/>
      </tp>
      <tp>
        <v>94.69</v>
        <stp/>
        <stp>ContractData</stp>
        <stp>SR1?1</stp>
        <stp>LastTradeorSettle</stp>
        <stp/>
        <stp>T</stp>
        <tr r="D75" s="1"/>
      </tp>
      <tp>
        <v>94.762500000000003</v>
        <stp/>
        <stp>ContractData</stp>
        <stp>SR3?1</stp>
        <stp>LastTradeorSettle</stp>
        <stp/>
        <stp>T</stp>
        <tr r="D76" s="1"/>
      </tp>
      <tp>
        <v>22.93</v>
        <stp/>
        <stp>ContractData</stp>
        <stp>SIE?1</stp>
        <stp>LastTradeorSettle</stp>
        <stp/>
        <stp>T</stp>
        <tr r="D39" s="2"/>
        <tr r="D38" s="1"/>
      </tp>
      <tp>
        <v>1.1205500000000002</v>
        <stp/>
        <stp>ContractData</stp>
        <stp>SF6?1</stp>
        <stp>LastTradeorSettle</stp>
        <stp/>
        <stp>T</stp>
        <tr r="D54" s="1"/>
        <tr r="D55" s="2"/>
      </tp>
      <tp>
        <v>109.390625</v>
        <stp/>
        <stp>ContractData</stp>
        <stp>TYA?1</stp>
        <stp>LastTradeorSettle</stp>
        <stp/>
        <stp>T</stp>
        <tr r="D70" s="1"/>
      </tp>
      <tp t="s">
        <v/>
        <stp/>
        <stp>ContractData</stp>
        <stp>TUA?1</stp>
        <stp>LastTradeorSettle</stp>
        <stp/>
        <stp>T</stp>
        <tr r="D73" s="1"/>
      </tp>
      <tp>
        <v>113.90625</v>
        <stp/>
        <stp>ContractData</stp>
        <stp>TNA?1</stp>
        <stp>LastTradeorSettle</stp>
        <stp/>
        <stp>T</stp>
        <tr r="D69" s="1"/>
      </tp>
      <tp>
        <v>118.96875</v>
        <stp/>
        <stp>ContractData</stp>
        <stp>USA?1</stp>
        <stp>LastTradeorSettle</stp>
        <stp/>
        <stp>T</stp>
        <tr r="D68" s="1"/>
      </tp>
      <tp t="s">
        <v>SFE SPI 200 (S&amp;P ASX 200 Index), Sep 23</v>
        <stp/>
        <stp>ContractData</stp>
        <stp>F.AP?1</stp>
        <stp>LongDescription</stp>
        <stp/>
        <stp>T</stp>
        <tr r="B21" s="1"/>
        <tr r="B22" s="2"/>
      </tp>
      <tp>
        <v>2461</v>
        <stp/>
        <stp>ContractData</stp>
        <stp>SA6??</stp>
        <stp>T_CVol</stp>
        <stp/>
        <stp>T</stp>
        <tr r="K57" s="1"/>
      </tp>
      <tp>
        <v>0</v>
        <stp/>
        <stp>ContractData</stp>
        <stp>Z3N?1</stp>
        <stp>T_CVol</stp>
        <stp/>
        <stp>T</stp>
        <tr r="K72" s="1"/>
      </tp>
      <tp>
        <v>61</v>
        <stp/>
        <stp>ContractData</stp>
        <stp>ZCE?1</stp>
        <stp>T_CVol</stp>
        <stp/>
        <stp>T</stp>
        <tr r="K2" s="1"/>
      </tp>
      <tp>
        <v>0</v>
        <stp/>
        <stp>ContractData</stp>
        <stp>ZME?1</stp>
        <stp>T_CVol</stp>
        <stp/>
        <stp>T</stp>
        <tr r="K4" s="1"/>
      </tp>
      <tp>
        <v>2</v>
        <stp/>
        <stp>ContractData</stp>
        <stp>ZLE?1</stp>
        <stp>T_CVol</stp>
        <stp/>
        <stp>T</stp>
        <tr r="K5" s="1"/>
      </tp>
      <tp>
        <v>5550</v>
        <stp/>
        <stp>ContractData</stp>
        <stp>ZQE?1</stp>
        <stp>T_CVol</stp>
        <stp/>
        <stp>T</stp>
        <tr r="K74" s="1"/>
      </tp>
      <tp>
        <v>82</v>
        <stp/>
        <stp>ContractData</stp>
        <stp>ZSE?1</stp>
        <stp>T_CVol</stp>
        <stp/>
        <stp>T</stp>
        <tr r="K3" s="1"/>
      </tp>
      <tp>
        <v>94.69</v>
        <stp/>
        <stp>ContractData</stp>
        <stp>SR1?</stp>
        <stp>LastTradeorSettle</stp>
        <stp/>
        <stp>T</stp>
        <tr r="D76" s="2"/>
      </tp>
      <tp>
        <v>-2.0801468338941573</v>
        <stp/>
        <stp>StudyData</stp>
        <stp>ETHR?1</stp>
        <stp>PCB</stp>
        <stp>BaseType=Index,Index=1</stp>
        <stp>Close</stp>
        <stp>AW</stp>
        <stp/>
        <stp>All</stp>
        <stp/>
        <stp/>
        <stp/>
        <stp>T</stp>
        <tr r="H49" s="2"/>
      </tp>
      <tp t="s">
        <v>30yr US Treasury Bonds (Globex), Dec 23</v>
        <stp/>
        <stp>ContractData</stp>
        <stp>USA?</stp>
        <stp>LongDescription</stp>
        <stp/>
        <stp>T</stp>
        <tr r="B69" s="2"/>
      </tp>
      <tp t="s">
        <v>Ultra 10yr Treasury Note (Globex), Dec 23</v>
        <stp/>
        <stp>ContractData</stp>
        <stp>TNA?</stp>
        <stp>LongDescription</stp>
        <stp/>
        <stp>T</stp>
        <tr r="B70" s="2"/>
      </tp>
      <tp t="s">
        <v>2yr US Treasury Note (Globex), Dec 23</v>
        <stp/>
        <stp>ContractData</stp>
        <stp>TUA?</stp>
        <stp>LongDescription</stp>
        <stp/>
        <stp>T</stp>
        <tr r="B74" s="2"/>
      </tp>
      <tp t="s">
        <v>10yr US Treasury Notes (Globex), Dec 23</v>
        <stp/>
        <stp>ContractData</stp>
        <stp>TYA?</stp>
        <stp>LongDescription</stp>
        <stp/>
        <stp>T</stp>
        <tr r="B71" s="2"/>
      </tp>
      <tp>
        <v>96.045000000000002</v>
        <stp/>
        <stp>ContractData</stp>
        <stp>SR3?</stp>
        <stp>LastTradeorSettle</stp>
        <stp/>
        <stp>T</stp>
        <tr r="D77" s="2"/>
      </tp>
      <tp>
        <v>4489.5</v>
        <stp/>
        <stp>ContractData</stp>
        <stp>EP?1</stp>
        <stp>HIgh</stp>
        <stp/>
        <stp>T</stp>
        <tr r="I16" s="1"/>
      </tp>
      <tp>
        <v>1012.25</v>
        <stp/>
        <stp>ContractData</stp>
        <stp>QP?1</stp>
        <stp>HIgh</stp>
        <stp/>
        <stp>T</stp>
        <tr r="I33" s="1"/>
      </tp>
      <tp t="s">
        <v>Corn (Globex), Dec 23</v>
        <stp/>
        <stp>ContractData</stp>
        <stp>ZCE?</stp>
        <stp>LongDescription</stp>
        <stp/>
        <stp>T</stp>
        <tr r="B3" s="2"/>
      </tp>
      <tp t="s">
        <v>Soybean Oil (Globex), Dec 23</v>
        <stp/>
        <stp>ContractData</stp>
        <stp>ZLE?</stp>
        <stp>LongDescription</stp>
        <stp/>
        <stp>T</stp>
        <tr r="B6" s="2"/>
      </tp>
      <tp t="s">
        <v>Soybean Meal (Globex), Dec 23</v>
        <stp/>
        <stp>ContractData</stp>
        <stp>ZME?</stp>
        <stp>LongDescription</stp>
        <stp/>
        <stp>T</stp>
        <tr r="B5" s="2"/>
      </tp>
      <tp t="s">
        <v>Soybeans (Globex), Nov 23</v>
        <stp/>
        <stp>ContractData</stp>
        <stp>ZSE?</stp>
        <stp>LongDescription</stp>
        <stp/>
        <stp>T</stp>
        <tr r="B4" s="2"/>
      </tp>
      <tp t="s">
        <v>Fed Funds 30 Day (Globex), Sep 23</v>
        <stp/>
        <stp>ContractData</stp>
        <stp>ZQE?</stp>
        <stp>LongDescription</stp>
        <stp/>
        <stp>T</stp>
        <tr r="B75" s="2"/>
      </tp>
      <tp t="s">
        <v>Wheat (Globex), Dec 23</v>
        <stp/>
        <stp>ContractData</stp>
        <stp>ZWA?</stp>
        <stp>LongDescription</stp>
        <stp/>
        <stp>T</stp>
        <tr r="B6" s="1"/>
        <tr r="B7" s="2"/>
      </tp>
      <tp t="s">
        <v>3 Year US Treasury Notes (Globex), Dec 23</v>
        <stp/>
        <stp>ContractData</stp>
        <stp>Z3N?</stp>
        <stp>LongDescription</stp>
        <stp/>
        <stp>T</stp>
        <tr r="B73" s="2"/>
      </tp>
      <tp t="s">
        <v/>
        <stp/>
        <stp>ContractData</stp>
        <stp>CTE?</stp>
        <stp>T_Settlement</stp>
        <stp/>
        <stp>T</stp>
        <tr r="N9" s="1"/>
      </tp>
      <tp t="s">
        <v>E-mini Dow ($5), Sep 23</v>
        <stp/>
        <stp>ContractData</stp>
        <stp>YM?1</stp>
        <stp>LongDescription</stp>
        <stp/>
        <stp>T</stp>
        <tr r="B18" s="1"/>
        <tr r="B19" s="2"/>
      </tp>
      <tp>
        <v>390</v>
        <stp/>
        <stp>ContractData</stp>
        <stp>TNA?1</stp>
        <stp>T_CVol</stp>
        <stp/>
        <stp>T</stp>
        <tr r="K69" s="1"/>
      </tp>
      <tp>
        <v>66</v>
        <stp/>
        <stp>ContractData</stp>
        <stp>TUA?1</stp>
        <stp>T_CVol</stp>
        <stp/>
        <stp>T</stp>
        <tr r="K73" s="1"/>
      </tp>
      <tp>
        <v>155</v>
        <stp/>
        <stp>ContractData</stp>
        <stp>TYA?1</stp>
        <stp>T_CVol</stp>
        <stp/>
        <stp>T</stp>
        <tr r="K70" s="1"/>
      </tp>
      <tp t="s">
        <v/>
        <stp/>
        <stp>ContractData</stp>
        <stp>ZWA?</stp>
        <stp>T_Settlement</stp>
        <stp/>
        <stp>T</stp>
        <tr r="N6" s="1"/>
      </tp>
      <tp t="s">
        <v>Ether (Globex), Sep 23</v>
        <stp/>
        <stp>ContractData</stp>
        <stp>ETHR?1</stp>
        <stp>LongDescription</stp>
        <stp/>
        <stp>T</stp>
        <tr r="B48" s="1"/>
        <tr r="B49" s="2"/>
      </tp>
      <tp>
        <v>15720</v>
        <stp/>
        <stp>ContractData</stp>
        <stp>DD?1</stp>
        <stp>LastTradeorSettle</stp>
        <stp/>
        <stp>T</stp>
        <tr r="D19" s="1"/>
        <tr r="D20" s="2"/>
      </tp>
      <tp>
        <v>4470.25</v>
        <stp/>
        <stp>ContractData</stp>
        <stp>EP?1</stp>
        <stp>LastTradeorSettle</stp>
        <stp/>
        <stp>T</stp>
        <tr r="D17" s="2"/>
        <tr r="D16" s="1"/>
      </tp>
      <tp>
        <v>92.12</v>
        <stp/>
        <stp>ContractData</stp>
        <stp>QO?1</stp>
        <stp>LastTradeorSettle</stp>
        <stp/>
        <stp>T</stp>
        <tr r="D33" s="2"/>
        <tr r="D32" s="1"/>
      </tp>
      <tp>
        <v>999</v>
        <stp/>
        <stp>ContractData</stp>
        <stp>QP?1</stp>
        <stp>LastTradeorSettle</stp>
        <stp/>
        <stp>T</stp>
        <tr r="D33" s="1"/>
        <tr r="D34" s="2"/>
      </tp>
      <tp>
        <v>34609</v>
        <stp/>
        <stp>ContractData</stp>
        <stp>YM?1</stp>
        <stp>LastTradeorSettle</stp>
        <stp/>
        <stp>T</stp>
        <tr r="D19" s="2"/>
        <tr r="D18" s="1"/>
      </tp>
      <tp>
        <v>40</v>
        <stp/>
        <stp>ContractData</stp>
        <stp>USA?1</stp>
        <stp>T_CVol</stp>
        <stp/>
        <stp>T</stp>
        <tr r="K68" s="1"/>
      </tp>
      <tp>
        <v>16400</v>
        <stp/>
        <stp>ContractData</stp>
        <stp>RBE?1</stp>
        <stp>T_CVol</stp>
        <stp/>
        <stp>T</stp>
        <tr r="K31" s="1"/>
      </tp>
      <tp>
        <v>67525</v>
        <stp/>
        <stp>ContractData</stp>
        <stp>RTY?1</stp>
        <stp>T_CVol</stp>
        <stp/>
        <stp>T</stp>
        <tr r="K17" s="1"/>
      </tp>
      <tp>
        <v>88.56</v>
        <stp/>
        <stp>ContractData</stp>
        <stp>CTE?</stp>
        <stp>HIgh</stp>
        <stp/>
        <stp>T</stp>
        <tr r="I9" s="1"/>
      </tp>
      <tp t="s">
        <v/>
        <stp/>
        <stp>ContractData</stp>
        <stp>QP?1</stp>
        <stp>T_Settlement</stp>
        <stp/>
        <stp>T</stp>
        <tr r="N33" s="1"/>
      </tp>
      <tp t="s">
        <v/>
        <stp/>
        <stp>ContractData</stp>
        <stp>EP?1</stp>
        <stp>T_Settlement</stp>
        <stp/>
        <stp>T</stp>
        <tr r="N16" s="1"/>
      </tp>
      <tp>
        <v>14846</v>
        <stp/>
        <stp>ContractData</stp>
        <stp>SF6?1</stp>
        <stp>T_CVol</stp>
        <stp/>
        <stp>T</stp>
        <tr r="K54" s="1"/>
      </tp>
      <tp>
        <v>4</v>
        <stp/>
        <stp>ContractData</stp>
        <stp>SIE?1</stp>
        <stp>T_CVol</stp>
        <stp/>
        <stp>T</stp>
        <tr r="K38" s="1"/>
      </tp>
      <tp>
        <v>1833</v>
        <stp/>
        <stp>ContractData</stp>
        <stp>SR3?1</stp>
        <stp>T_CVol</stp>
        <stp/>
        <stp>T</stp>
        <tr r="K76" s="1"/>
      </tp>
      <tp>
        <v>11004</v>
        <stp/>
        <stp>ContractData</stp>
        <stp>SR1?1</stp>
        <stp>T_CVol</stp>
        <stp/>
        <stp>T</stp>
        <tr r="K75" s="1"/>
      </tp>
      <tp>
        <v>12.082204155374891</v>
        <stp/>
        <stp>StudyData</stp>
        <stp>F.US.Z2YY</stp>
        <stp>PCB</stp>
        <stp>BaseType=Index,Index=1</stp>
        <stp>Close</stp>
        <stp>A</stp>
        <stp/>
        <stp>All</stp>
        <stp/>
        <stp/>
        <stp/>
        <stp>T</stp>
        <tr r="N65" s="2"/>
      </tp>
      <tp>
        <v>9.1090094574415268</v>
        <stp/>
        <stp>StudyData</stp>
        <stp>F.US.Z5YY</stp>
        <stp>PCB</stp>
        <stp>BaseType=Index,Index=1</stp>
        <stp>Close</stp>
        <stp>A</stp>
        <stp/>
        <stp>All</stp>
        <stp/>
        <stp/>
        <stp/>
        <stp>T</stp>
        <tr r="N64" s="2"/>
      </tp>
      <tp>
        <v>0</v>
        <stp/>
        <stp>ContractData</stp>
        <stp>PAE?1</stp>
        <stp>T_CVol</stp>
        <stp/>
        <stp>T</stp>
        <tr r="K41" s="1"/>
      </tp>
      <tp>
        <v>17913</v>
        <stp/>
        <stp>ContractData</stp>
        <stp>PLE?1</stp>
        <stp>T_CVol</stp>
        <stp/>
        <stp>T</stp>
        <tr r="K40" s="1"/>
      </tp>
      <tp>
        <v>216007</v>
        <stp/>
        <stp>ContractData</stp>
        <stp>QFA?1</stp>
        <stp>T_CVol</stp>
        <stp/>
        <stp>T</stp>
        <tr r="K22" s="1"/>
      </tp>
      <tp>
        <v>586.75</v>
        <stp/>
        <stp>ContractData</stp>
        <stp>ZWA?</stp>
        <stp>HIgh</stp>
        <stp/>
        <stp>T</stp>
        <tr r="I6" s="1"/>
      </tp>
      <tp t="s">
        <v>Cocoa (ICE), Dec 23</v>
        <stp/>
        <stp>ContractData</stp>
        <stp>CCE?</stp>
        <stp>LongDescription</stp>
        <stp/>
        <stp>T</stp>
        <tr r="B11" s="2"/>
        <tr r="B10" s="1"/>
      </tp>
      <tp t="s">
        <v/>
        <stp/>
        <stp>ContractData</stp>
        <stp>YM?1</stp>
        <stp>T_Settlement</stp>
        <stp/>
        <stp>T</stp>
        <tr r="N18" s="1"/>
      </tp>
      <tp t="s">
        <v>Cotton (ICE), Dec 23</v>
        <stp/>
        <stp>ContractData</stp>
        <stp>CTE?</stp>
        <stp>LongDescription</stp>
        <stp/>
        <stp>T</stp>
        <tr r="B9" s="1"/>
        <tr r="B10" s="2"/>
      </tp>
      <tp>
        <v>25222</v>
        <stp/>
        <stp>ContractData</stp>
        <stp>NE6?1</stp>
        <stp>T_CVol</stp>
        <stp/>
        <stp>T</stp>
        <tr r="K55" s="1"/>
      </tp>
      <tp>
        <v>63520</v>
        <stp/>
        <stp>ContractData</stp>
        <stp>NGE?1</stp>
        <stp>T_CVol</stp>
        <stp/>
        <stp>T</stp>
        <tr r="K29" s="1"/>
      </tp>
      <tp>
        <v>12405</v>
        <stp/>
        <stp>ContractData</stp>
        <stp>NIY?1</stp>
        <stp>T_CVol</stp>
        <stp/>
        <stp>T</stp>
        <tr r="K23" s="1"/>
      </tp>
      <tp>
        <v>5632</v>
        <stp/>
        <stp>ContractData</stp>
        <stp>NKD?1</stp>
        <stp>T_CVol</stp>
        <stp/>
        <stp>T</stp>
        <tr r="K24" s="1"/>
      </tp>
      <tp>
        <v>4.2910000000000004</v>
        <stp/>
        <stp>ContractData</stp>
        <stp>F.US.Z10Y</stp>
        <stp>HIgh</stp>
        <stp/>
        <stp>T</stp>
        <tr r="I62" s="1"/>
      </tp>
      <tp t="s">
        <v/>
        <stp/>
        <stp>ContractData</stp>
        <stp>F.US.Z5YY</stp>
        <stp>T_Settlement</stp>
        <stp/>
        <stp>T</stp>
        <tr r="N63" s="1"/>
      </tp>
      <tp>
        <v>-3.5000000000000005E-4</v>
        <stp/>
        <stp>ContractData</stp>
        <stp>SA6??</stp>
        <stp>NetLastTradeToday</stp>
        <stp/>
        <stp>T</stp>
        <tr r="C57" s="1"/>
        <tr r="C58" s="2"/>
      </tp>
      <tp t="s">
        <v/>
        <stp/>
        <stp>ContractData</stp>
        <stp>Z3N?1</stp>
        <stp>NetLastTradeToday</stp>
        <stp/>
        <stp>T</stp>
        <tr r="C72" s="1"/>
      </tp>
      <tp t="s">
        <v/>
        <stp/>
        <stp>ContractData</stp>
        <stp>ZME?1</stp>
        <stp>NetLastTradeToday</stp>
        <stp/>
        <stp>T</stp>
        <tr r="C4" s="1"/>
      </tp>
      <tp>
        <v>0.1</v>
        <stp/>
        <stp>ContractData</stp>
        <stp>ZLE?1</stp>
        <stp>NetLastTradeToday</stp>
        <stp/>
        <stp>T</stp>
        <tr r="C5" s="1"/>
      </tp>
      <tp>
        <v>-3.5</v>
        <stp/>
        <stp>ContractData</stp>
        <stp>ZCE?1</stp>
        <stp>NetLastTradeToday</stp>
        <stp/>
        <stp>T</stp>
        <tr r="C2" s="1"/>
      </tp>
      <tp>
        <v>0</v>
        <stp/>
        <stp>ContractData</stp>
        <stp>ZQE?1</stp>
        <stp>NetLastTradeToday</stp>
        <stp/>
        <stp>T</stp>
        <tr r="C74" s="1"/>
      </tp>
      <tp>
        <v>-3.75</v>
        <stp/>
        <stp>ContractData</stp>
        <stp>ZSE?1</stp>
        <stp>NetLastTradeToday</stp>
        <stp/>
        <stp>T</stp>
        <tr r="C3" s="1"/>
      </tp>
      <tp>
        <v>6.25E-2</v>
        <stp/>
        <stp>ContractData</stp>
        <stp>TNA?1</stp>
        <stp>NetLastTradeToday</stp>
        <stp/>
        <stp>T</stp>
        <tr r="C69" s="1"/>
      </tp>
      <tp>
        <v>-1.5625E-2</v>
        <stp/>
        <stp>ContractData</stp>
        <stp>TYA?1</stp>
        <stp>NetLastTradeToday</stp>
        <stp/>
        <stp>T</stp>
        <tr r="C70" s="1"/>
      </tp>
      <tp t="s">
        <v/>
        <stp/>
        <stp>ContractData</stp>
        <stp>TUA?1</stp>
        <stp>NetLastTradeToday</stp>
        <stp/>
        <stp>T</stp>
        <tr r="C73" s="1"/>
      </tp>
      <tp>
        <v>-6.25E-2</v>
        <stp/>
        <stp>ContractData</stp>
        <stp>USA?1</stp>
        <stp>NetLastTradeToday</stp>
        <stp/>
        <stp>T</stp>
        <tr r="C68" s="1"/>
      </tp>
      <tp t="s">
        <v/>
        <stp/>
        <stp>ContractData</stp>
        <stp>QO?1</stp>
        <stp>T_Settlement</stp>
        <stp/>
        <stp>T</stp>
        <tr r="N32" s="1"/>
      </tp>
      <tp>
        <v>13</v>
        <stp/>
        <stp>ContractData</stp>
        <stp>PLE?1</stp>
        <stp>NetLastTradeToday</stp>
        <stp/>
        <stp>T</stp>
        <tr r="C41" s="2"/>
        <tr r="C40" s="1"/>
      </tp>
      <tp t="s">
        <v/>
        <stp/>
        <stp>ContractData</stp>
        <stp>PAE?1</stp>
        <stp>NetLastTradeToday</stp>
        <stp/>
        <stp>T</stp>
        <tr r="C42" s="2"/>
        <tr r="C41" s="1"/>
      </tp>
      <tp>
        <v>7.5</v>
        <stp/>
        <stp>ContractData</stp>
        <stp>QFA?1</stp>
        <stp>NetLastTradeToday</stp>
        <stp/>
        <stp>T</stp>
        <tr r="C23" s="2"/>
        <tr r="C22" s="1"/>
      </tp>
      <tp>
        <v>5.7000000000000002E-3</v>
        <stp/>
        <stp>ContractData</stp>
        <stp>RBE?1</stp>
        <stp>NetLastTradeToday</stp>
        <stp/>
        <stp>T</stp>
        <tr r="C31" s="1"/>
        <tr r="C32" s="2"/>
      </tp>
      <tp>
        <v>0.8</v>
        <stp/>
        <stp>ContractData</stp>
        <stp>RTY?1</stp>
        <stp>NetLastTradeToday</stp>
        <stp/>
        <stp>T</stp>
        <tr r="C18" s="2"/>
        <tr r="C17" s="1"/>
      </tp>
      <tp>
        <v>-0.17300000000000001</v>
        <stp/>
        <stp>ContractData</stp>
        <stp>SIE?1</stp>
        <stp>NetLastTradeToday</stp>
        <stp/>
        <stp>T</stp>
        <tr r="C38" s="1"/>
        <tr r="C39" s="2"/>
      </tp>
      <tp>
        <v>-2.5000000000000001E-3</v>
        <stp/>
        <stp>ContractData</stp>
        <stp>SF6?1</stp>
        <stp>NetLastTradeToday</stp>
        <stp/>
        <stp>T</stp>
        <tr r="C54" s="1"/>
        <tr r="C55" s="2"/>
      </tp>
      <tp>
        <v>2.5000000000000001E-3</v>
        <stp/>
        <stp>ContractData</stp>
        <stp>SR1?1</stp>
        <stp>NetLastTradeToday</stp>
        <stp/>
        <stp>T</stp>
        <tr r="C75" s="1"/>
      </tp>
      <tp>
        <v>2.5000000000000001E-3</v>
        <stp/>
        <stp>ContractData</stp>
        <stp>SR3?1</stp>
        <stp>NetLastTradeToday</stp>
        <stp/>
        <stp>T</stp>
        <tr r="C76" s="1"/>
      </tp>
      <tp t="s">
        <v/>
        <stp/>
        <stp>ContractData</stp>
        <stp>MWE?1</stp>
        <stp>NetLastTradeToday</stp>
        <stp/>
        <stp>T</stp>
        <tr r="C8" s="1"/>
      </tp>
      <tp>
        <v>130</v>
        <stp/>
        <stp>ContractData</stp>
        <stp>NIY?1</stp>
        <stp>NetLastTradeToday</stp>
        <stp/>
        <stp>T</stp>
        <tr r="C23" s="1"/>
        <tr r="C24" s="2"/>
      </tp>
      <tp>
        <v>125</v>
        <stp/>
        <stp>ContractData</stp>
        <stp>NKD?1</stp>
        <stp>NetLastTradeToday</stp>
        <stp/>
        <stp>T</stp>
        <tr r="C24" s="1"/>
        <tr r="C25" s="2"/>
      </tp>
      <tp>
        <v>-1.6500000000000002E-3</v>
        <stp/>
        <stp>ContractData</stp>
        <stp>NE6?1</stp>
        <stp>NetLastTradeToday</stp>
        <stp/>
        <stp>T</stp>
        <tr r="C56" s="2"/>
        <tr r="C55" s="1"/>
      </tp>
      <tp>
        <v>4.4999999999999998E-2</v>
        <stp/>
        <stp>ContractData</stp>
        <stp>NGE?1</stp>
        <stp>NetLastTradeToday</stp>
        <stp/>
        <stp>T</stp>
        <tr r="C29" s="1"/>
        <tr r="C30" s="2"/>
      </tp>
      <tp>
        <v>-2.4E-2</v>
        <stp/>
        <stp>ContractData</stp>
        <stp>HOE?1</stp>
        <stp>NetLastTradeToday</stp>
        <stp/>
        <stp>T</stp>
        <tr r="C30" s="1"/>
        <tr r="C31" s="2"/>
      </tp>
      <tp>
        <v>-2.9999999999999997E-5</v>
        <stp/>
        <stp>ContractData</stp>
        <stp>JY6?1</stp>
        <stp>NetLastTradeToday</stp>
        <stp/>
        <stp>T</stp>
        <tr r="C53" s="1"/>
        <tr r="C54" s="2"/>
      </tp>
      <tp>
        <v>-13</v>
        <stp/>
        <stp>ContractData</stp>
        <stp>KWE?1</stp>
        <stp>NetLastTradeToday</stp>
        <stp/>
        <stp>T</stp>
        <tr r="C7" s="1"/>
      </tp>
      <tp>
        <v>-1.1500000000000002E-3</v>
        <stp/>
        <stp>ContractData</stp>
        <stp>DA6?1</stp>
        <stp>NetLastTradeToday</stp>
        <stp/>
        <stp>T</stp>
        <tr r="C49" s="1"/>
        <tr r="C50" s="2"/>
      </tp>
      <tp>
        <v>0.30099999999999999</v>
        <stp/>
        <stp>ContractData</stp>
        <stp>DXE?1</stp>
        <stp>NetLastTradeToday</stp>
        <stp/>
        <stp>T</stp>
        <tr r="C57" s="2"/>
        <tr r="C56" s="1"/>
      </tp>
      <tp>
        <v>-16</v>
        <stp/>
        <stp>ContractData</stp>
        <stp>DSX?1</stp>
        <stp>NetLastTradeToday</stp>
        <stp/>
        <stp>T</stp>
        <tr r="C20" s="1"/>
        <tr r="C21" s="2"/>
      </tp>
      <tp>
        <v>-100</v>
        <stp/>
        <stp>ContractData</stp>
        <stp>ENQ?1</stp>
        <stp>NetLastTradeToday</stp>
        <stp/>
        <stp>T</stp>
        <tr r="C15" s="1"/>
        <tr r="C16" s="2"/>
      </tp>
      <tp>
        <v>-3.4000000000000002E-3</v>
        <stp/>
        <stp>ContractData</stp>
        <stp>EU6?1</stp>
        <stp>NetLastTradeToday</stp>
        <stp/>
        <stp>T</stp>
        <tr r="C51" s="2"/>
        <tr r="C50" s="1"/>
      </tp>
      <tp>
        <v>-0.1171875</v>
        <stp/>
        <stp>ContractData</stp>
        <stp>FVA?1</stp>
        <stp>NetLastTradeToday</stp>
        <stp/>
        <stp>T</stp>
        <tr r="C71" s="1"/>
      </tp>
      <tp>
        <v>-12.5</v>
        <stp/>
        <stp>ContractData</stp>
        <stp>GCE?1</stp>
        <stp>NetLastTradeToday</stp>
        <stp/>
        <stp>T</stp>
        <tr r="C37" s="1"/>
        <tr r="C38" s="2"/>
      </tp>
      <tp t="s">
        <v/>
        <stp/>
        <stp>ContractData</stp>
        <stp>ALI?1</stp>
        <stp>NetLastTradeToday</stp>
        <stp/>
        <stp>T</stp>
        <tr r="C44" s="2"/>
        <tr r="C43" s="1"/>
      </tp>
      <tp>
        <v>-4.1000000000000003E-3</v>
        <stp/>
        <stp>ContractData</stp>
        <stp>BP6?1</stp>
        <stp>NetLastTradeToday</stp>
        <stp/>
        <stp>T</stp>
        <tr r="C52" s="2"/>
        <tr r="C51" s="1"/>
      </tp>
      <tp>
        <v>1230</v>
        <stp/>
        <stp>ContractData</stp>
        <stp>BTC?1</stp>
        <stp>NetLastTradeToday</stp>
        <stp/>
        <stp>T</stp>
        <tr r="C47" s="1"/>
        <tr r="C48" s="2"/>
      </tp>
      <tp>
        <v>-3.25</v>
        <stp/>
        <stp>ContractData</stp>
        <stp>C:E?1</stp>
        <stp>NetLastTradeToday</stp>
        <stp/>
        <stp>T</stp>
        <tr r="C28" s="1"/>
      </tp>
      <tp>
        <v>1.68</v>
        <stp/>
        <stp>ContractData</stp>
        <stp>CLE?1</stp>
        <stp>NetLastTradeToday</stp>
        <stp/>
        <stp>T</stp>
        <tr r="C29" s="2"/>
        <tr r="C40" s="2"/>
        <tr r="C39" s="1"/>
      </tp>
      <tp>
        <v>1.3500000000000001E-3</v>
        <stp/>
        <stp>ContractData</stp>
        <stp>CA6?1</stp>
        <stp>NetLastTradeToday</stp>
        <stp/>
        <stp>T</stp>
        <tr r="C53" s="2"/>
        <tr r="C52" s="1"/>
      </tp>
      <tp>
        <v>-2.9500000000000002E-2</v>
        <stp/>
        <stp>ContractData</stp>
        <stp>CPE?1</stp>
        <stp>NetLastTradeToday</stp>
        <stp/>
        <stp>T</stp>
        <tr r="C42" s="1"/>
        <tr r="C43" s="2"/>
      </tp>
      <tp>
        <v>4.3819999999999997</v>
        <stp/>
        <stp>ContractData</stp>
        <stp>F.US.Z30Y</stp>
        <stp>HIgh</stp>
        <stp/>
        <stp>T</stp>
        <tr r="I61" s="1"/>
      </tp>
      <tp>
        <v>4.968</v>
        <stp/>
        <stp>ContractData</stp>
        <stp>F.US.Z2YY</stp>
        <stp>HIgh</stp>
        <stp/>
        <stp>T</stp>
        <tr r="I64" s="1"/>
      </tp>
      <tp>
        <v>1</v>
        <stp/>
        <stp>ContractData</stp>
        <stp>MWE?1</stp>
        <stp>T_CVol</stp>
        <stp/>
        <stp>T</stp>
        <tr r="K8" s="1"/>
      </tp>
      <tp t="s">
        <v/>
        <stp/>
        <stp>ContractData</stp>
        <stp>F.US.Z5YY</stp>
        <stp>HIgh</stp>
        <stp/>
        <stp>T</stp>
        <tr r="I63" s="1"/>
      </tp>
      <tp>
        <v>124589</v>
        <stp/>
        <stp>ContractData</stp>
        <stp>JY6?1</stp>
        <stp>T_CVol</stp>
        <stp/>
        <stp>T</stp>
        <tr r="K53" s="1"/>
      </tp>
      <tp>
        <v>34685</v>
        <stp/>
        <stp>ContractData</stp>
        <stp>YM?1</stp>
        <stp>HIgh</stp>
        <stp/>
        <stp>T</stp>
        <tr r="I18" s="1"/>
      </tp>
      <tp t="s">
        <v>5yr US Treasury Notes (Globex), Dec 23</v>
        <stp/>
        <stp>ContractData</stp>
        <stp>FVA?</stp>
        <stp>LongDescription</stp>
        <stp/>
        <stp>T</stp>
        <tr r="B72" s="2"/>
      </tp>
      <tp>
        <v>2.5000000000000001E-3</v>
        <stp/>
        <stp>ContractData</stp>
        <stp>SR1?</stp>
        <stp>NetLastTradeToday</stp>
        <stp/>
        <stp>T</stp>
        <tr r="C76" s="2"/>
      </tp>
      <tp t="s">
        <v/>
        <stp/>
        <stp>ContractData</stp>
        <stp>F.US.Z10Y</stp>
        <stp>T_Settlement</stp>
        <stp/>
        <stp>T</stp>
        <tr r="N62" s="1"/>
      </tp>
      <tp>
        <v>8</v>
        <stp/>
        <stp>ContractData</stp>
        <stp>KWE?1</stp>
        <stp>T_CVol</stp>
        <stp/>
        <stp>T</stp>
        <tr r="K7" s="1"/>
      </tp>
      <tp t="s">
        <v>E-Mini S&amp;P 500, Sep 23</v>
        <stp/>
        <stp>ContractData</stp>
        <stp>EP?1</stp>
        <stp>LongDescription</stp>
        <stp/>
        <stp>T</stp>
        <tr r="B17" s="2"/>
        <tr r="B16" s="1"/>
      </tp>
      <tp t="s">
        <v/>
        <stp/>
        <stp>ContractData</stp>
        <stp>F.US.Z2YY</stp>
        <stp>T_Settlement</stp>
        <stp/>
        <stp>T</stp>
        <tr r="N64" s="1"/>
      </tp>
      <tp>
        <v>19791</v>
        <stp/>
        <stp>ContractData</stp>
        <stp>HOE?1</stp>
        <stp>T_CVol</stp>
        <stp/>
        <stp>T</stp>
        <tr r="K30" s="1"/>
      </tp>
      <tp t="s">
        <v>DAX Index, Sep 23</v>
        <stp/>
        <stp>ContractData</stp>
        <stp>DD?1</stp>
        <stp>LongDescription</stp>
        <stp/>
        <stp>T</stp>
        <tr r="B19" s="1"/>
        <tr r="B20" s="2"/>
      </tp>
      <tp>
        <v>92.320000000000007</v>
        <stp/>
        <stp>ContractData</stp>
        <stp>QO?1</stp>
        <stp>HIgh</stp>
        <stp/>
        <stp>T</stp>
        <tr r="I32" s="1"/>
      </tp>
      <tp>
        <v>-3.5000000000000003E-2</v>
        <stp/>
        <stp>ContractData</stp>
        <stp>SR3?</stp>
        <stp>NetLastTradeToday</stp>
        <stp/>
        <stp>T</stp>
        <tr r="C77" s="2"/>
      </tp>
      <tp t="s">
        <v/>
        <stp/>
        <stp>ContractData</stp>
        <stp>F.US.Z30Y</stp>
        <stp>T_Settlement</stp>
        <stp/>
        <stp>T</stp>
        <tr r="N61" s="1"/>
      </tp>
      <tp t="s">
        <v>KC HRW Wheat (Globex), Dec 23</v>
        <stp/>
        <stp>ContractData</stp>
        <stp>KWE?</stp>
        <stp>LongDescription</stp>
        <stp/>
        <stp>T</stp>
        <tr r="B8" s="2"/>
      </tp>
      <tp>
        <v>22</v>
        <stp/>
        <stp>ContractData</stp>
        <stp>FVA?1</stp>
        <stp>T_CVol</stp>
        <stp/>
        <stp>T</stp>
        <tr r="K71" s="1"/>
      </tp>
      <tp t="s">
        <v/>
        <stp/>
        <stp>ContractData</stp>
        <stp>DD?1</stp>
        <stp>T_Settlement</stp>
        <stp/>
        <stp>T</stp>
        <tr r="N19" s="1"/>
      </tp>
      <tp>
        <v>3498</v>
        <stp/>
        <stp>ContractData</stp>
        <stp>GCE?1</stp>
        <stp>T_CVol</stp>
        <stp/>
        <stp>T</stp>
        <tr r="K37" s="1"/>
      </tp>
      <tp>
        <v>91078</v>
        <stp/>
        <stp>ContractData</stp>
        <stp>DA6?1</stp>
        <stp>T_CVol</stp>
        <stp/>
        <stp>T</stp>
        <tr r="K49" s="1"/>
      </tp>
      <tp>
        <v>1337642</v>
        <stp/>
        <stp>ContractData</stp>
        <stp>DSX?1</stp>
        <stp>T_CVol</stp>
        <stp/>
        <stp>T</stp>
        <tr r="K20" s="1"/>
      </tp>
      <tp>
        <v>10724</v>
        <stp/>
        <stp>ContractData</stp>
        <stp>DXE?1</stp>
        <stp>T_CVol</stp>
        <stp/>
        <stp>T</stp>
        <tr r="K56" s="1"/>
      </tp>
      <tp>
        <v>26.94</v>
        <stp/>
        <stp>ContractData</stp>
        <stp>SBE?</stp>
        <stp>HIgh</stp>
        <stp/>
        <stp>T</stp>
        <tr r="I11" s="1"/>
      </tp>
      <tp t="s">
        <v>Micro 30-Year Yield, Sep 23</v>
        <stp/>
        <stp>ContractData</stp>
        <stp>F.US.Z30Y</stp>
        <stp>LongDescription</stp>
        <stp/>
        <stp>T</stp>
        <tr r="B62" s="2"/>
        <tr r="B61" s="1"/>
      </tp>
      <tp t="s">
        <v>Micro 2-Year Yield, Sep 23</v>
        <stp/>
        <stp>ContractData</stp>
        <stp>F.US.Z2YY</stp>
        <stp>LongDescription</stp>
        <stp/>
        <stp>T</stp>
        <tr r="B64" s="1"/>
        <tr r="B65" s="2"/>
      </tp>
      <tp t="s">
        <v>Micro 10-Year Yield, Sep 23</v>
        <stp/>
        <stp>ContractData</stp>
        <stp>F.US.Z10Y</stp>
        <stp>LongDescription</stp>
        <stp/>
        <stp>T</stp>
        <tr r="B62" s="1"/>
        <tr r="B63" s="2"/>
      </tp>
      <tp t="s">
        <v>Micro 5-Year Yield, Sep 23</v>
        <stp/>
        <stp>ContractData</stp>
        <stp>F.US.Z5YY</stp>
        <stp>LongDescription</stp>
        <stp/>
        <stp>T</stp>
        <tr r="B63" s="1"/>
        <tr r="B64" s="2"/>
      </tp>
      <tp>
        <v>1.48</v>
        <stp/>
        <stp>ContractData</stp>
        <stp>QO?1</stp>
        <stp>NetLastTradeToday</stp>
        <stp/>
        <stp>T</stp>
        <tr r="C33" s="2"/>
        <tr r="C32" s="1"/>
      </tp>
      <tp>
        <v>-12.75</v>
        <stp/>
        <stp>ContractData</stp>
        <stp>QP?1</stp>
        <stp>NetLastTradeToday</stp>
        <stp/>
        <stp>T</stp>
        <tr r="C34" s="2"/>
        <tr r="C33" s="1"/>
      </tp>
      <tp>
        <v>-73</v>
        <stp/>
        <stp>ContractData</stp>
        <stp>YM?1</stp>
        <stp>NetLastTradeToday</stp>
        <stp/>
        <stp>T</stp>
        <tr r="C18" s="1"/>
        <tr r="C19" s="2"/>
      </tp>
      <tp>
        <v>-20</v>
        <stp/>
        <stp>ContractData</stp>
        <stp>EP?1</stp>
        <stp>NetLastTradeToday</stp>
        <stp/>
        <stp>T</stp>
        <tr r="C16" s="1"/>
        <tr r="C17" s="2"/>
      </tp>
      <tp>
        <v>-98</v>
        <stp/>
        <stp>ContractData</stp>
        <stp>DD?1</stp>
        <stp>NetLastTradeToday</stp>
        <stp/>
        <stp>T</stp>
        <tr r="C19" s="1"/>
        <tr r="C20" s="2"/>
      </tp>
      <tp>
        <v>107174</v>
        <stp/>
        <stp>ContractData</stp>
        <stp>ENQ?1</stp>
        <stp>T_CVol</stp>
        <stp/>
        <stp>T</stp>
        <tr r="K15" s="1"/>
      </tp>
      <tp>
        <v>215358</v>
        <stp/>
        <stp>ContractData</stp>
        <stp>EU6?1</stp>
        <stp>T_CVol</stp>
        <stp/>
        <stp>T</stp>
        <tr r="K50" s="1"/>
      </tp>
      <tp>
        <v>3666</v>
        <stp/>
        <stp>ContractData</stp>
        <stp>CCE?</stp>
        <stp>HIgh</stp>
        <stp/>
        <stp>T</stp>
        <tr r="I10" s="1"/>
      </tp>
      <tp>
        <v>15848</v>
        <stp/>
        <stp>ContractData</stp>
        <stp>DD?1</stp>
        <stp>HIgh</stp>
        <stp/>
        <stp>T</stp>
        <tr r="I19" s="1"/>
      </tp>
      <tp>
        <v>-3.4680337756332933</v>
        <stp/>
        <stp>StudyData</stp>
        <stp>ETHR?1</stp>
        <stp>PCB</stp>
        <stp>BaseType=Index,Index=1</stp>
        <stp>Close</stp>
        <stp>AM</stp>
        <stp/>
        <stp>All</stp>
        <stp/>
        <stp/>
        <stp/>
        <stp>T</stp>
        <tr r="K49" s="2"/>
      </tp>
      <tp>
        <v>71467</v>
        <stp/>
        <stp>ContractData</stp>
        <stp>BP6?1</stp>
        <stp>T_CVol</stp>
        <stp/>
        <stp>T</stp>
        <tr r="K51" s="1"/>
      </tp>
      <tp>
        <v>7765</v>
        <stp/>
        <stp>ContractData</stp>
        <stp>BTC?1</stp>
        <stp>T_CVol</stp>
        <stp/>
        <stp>T</stp>
        <tr r="K47" s="1"/>
      </tp>
      <tp>
        <v>5684</v>
        <stp/>
        <stp>ContractData</stp>
        <stp>C:E?1</stp>
        <stp>T_CVol</stp>
        <stp/>
        <stp>T</stp>
        <tr r="K28" s="1"/>
      </tp>
      <tp>
        <v>76810</v>
        <stp/>
        <stp>ContractData</stp>
        <stp>CA6?1</stp>
        <stp>T_CVol</stp>
        <stp/>
        <stp>T</stp>
        <tr r="K52" s="1"/>
      </tp>
      <tp>
        <v>153094</v>
        <stp/>
        <stp>ContractData</stp>
        <stp>CLE?1</stp>
        <stp>T_CVol</stp>
        <stp/>
        <stp>T</stp>
        <tr r="K39" s="1"/>
      </tp>
      <tp>
        <v>50</v>
        <stp/>
        <stp>ContractData</stp>
        <stp>CPE?1</stp>
        <stp>T_CVol</stp>
        <stp/>
        <stp>T</stp>
        <tr r="K42" s="1"/>
      </tp>
      <tp t="s">
        <v>Spring Wheat (Globex), Dec 23</v>
        <stp/>
        <stp>ContractData</stp>
        <stp>MWE?</stp>
        <stp>LongDescription</stp>
        <stp/>
        <stp>T</stp>
        <tr r="B9" s="2"/>
      </tp>
      <tp t="s">
        <v/>
        <stp/>
        <stp>ContractData</stp>
        <stp>CCE?</stp>
        <stp>T_Settlement</stp>
        <stp/>
        <stp>T</stp>
        <tr r="N10" s="1"/>
      </tp>
      <tp>
        <v>1600.5</v>
        <stp/>
        <stp>ContractData</stp>
        <stp>ETHR?1</stp>
        <stp>TradeorTodaySettlement</stp>
        <stp/>
        <stp>T</stp>
        <tr r="M48" s="1"/>
      </tp>
      <tp>
        <v>20</v>
        <stp/>
        <stp>ContractData</stp>
        <stp>ALI?1</stp>
        <stp>T_CVol</stp>
        <stp/>
        <stp>T</stp>
        <tr r="K43" s="1"/>
      </tp>
      <tp t="s">
        <v/>
        <stp/>
        <stp>ContractData</stp>
        <stp>SBE?</stp>
        <stp>T_Settlement</stp>
        <stp/>
        <stp>T</stp>
        <tr r="N11" s="1"/>
      </tp>
      <tp t="s">
        <v/>
        <stp/>
        <stp>ContractData</stp>
        <stp>ENQ?1</stp>
        <stp>T_Settlement</stp>
        <stp/>
        <stp>T</stp>
        <tr r="N15" s="1"/>
      </tp>
      <tp t="s">
        <v>NY Harbor ULSD, Oct 23</v>
        <stp/>
        <stp>ContractData</stp>
        <stp>HOE?1</stp>
        <stp>LongDescription</stp>
        <stp/>
        <stp>T</stp>
        <tr r="B30" s="1"/>
        <tr r="B31" s="2"/>
      </tp>
      <tp>
        <v>-0.41694548823801458</v>
        <stp/>
        <stp>StudyData</stp>
        <stp>GCE?1</stp>
        <stp>PCB</stp>
        <stp>BaseType=Index,Index=1</stp>
        <stp>Close</stp>
        <stp>AW</stp>
        <stp/>
        <stp>All</stp>
        <stp/>
        <stp/>
        <stp/>
        <stp>T</stp>
        <tr r="H38" s="2"/>
      </tp>
      <tp>
        <v>-0.51984877126653584</v>
        <stp/>
        <stp>StudyData</stp>
        <stp>SA6??</stp>
        <stp>PCB</stp>
        <stp>BaseType=Index,Index=1</stp>
        <stp>Close</stp>
        <stp>AM</stp>
        <stp/>
        <stp>All</stp>
        <stp/>
        <stp/>
        <stp/>
        <stp>T</stp>
        <tr r="K58" s="2"/>
      </tp>
      <tp>
        <v>24</v>
        <stp/>
        <stp>ContractData</stp>
        <stp>Z3N?1</stp>
        <stp>COI</stp>
        <stp/>
        <stp>T</stp>
        <tr r="L72" s="1"/>
      </tp>
      <tp>
        <v>103.2265625</v>
        <stp/>
        <stp>ContractData</stp>
        <stp>Z3N?1</stp>
        <stp>Bid</stp>
        <stp/>
        <stp>T</stp>
        <tr r="F72" s="1"/>
      </tp>
      <tp>
        <v>103.3359375</v>
        <stp/>
        <stp>ContractData</stp>
        <stp>Z3N?1</stp>
        <stp>Ask</stp>
        <stp/>
        <stp>T</stp>
        <tr r="G72" s="1"/>
      </tp>
      <tp t="s">
        <v/>
        <stp/>
        <stp>ContractData</stp>
        <stp>Z3N?1</stp>
        <stp>LOw</stp>
        <stp/>
        <stp>T</stp>
        <tr r="J72" s="1"/>
      </tp>
      <tp t="s">
        <v>Ultra 10yr Treasury Note (Globex), Sep 23</v>
        <stp/>
        <stp>ContractData</stp>
        <stp>TNA?1</stp>
        <stp>LongDescription</stp>
        <stp/>
        <stp>T</stp>
        <tr r="B69" s="1"/>
      </tp>
      <tp t="s">
        <v>E-mini NASDAQ-100, Sep 23</v>
        <stp/>
        <stp>ContractData</stp>
        <stp>ENQ?1</stp>
        <stp>LongDescription</stp>
        <stp/>
        <stp>T</stp>
        <tr r="B16" s="2"/>
        <tr r="B15" s="1"/>
      </tp>
      <tp t="s">
        <v>Soybean Meal (Globex), Sep 23</v>
        <stp/>
        <stp>ContractData</stp>
        <stp>ZME?1</stp>
        <stp>LongDescription</stp>
        <stp/>
        <stp>T</stp>
        <tr r="B4" s="1"/>
      </tp>
      <tp>
        <v>109.390625</v>
        <stp/>
        <stp>ContractData</stp>
        <stp>TYA?1</stp>
        <stp>TradeorTodaySettlement</stp>
        <stp/>
        <stp>T</stp>
        <tr r="M70" s="1"/>
      </tp>
      <tp t="s">
        <v/>
        <stp/>
        <stp>ContractData</stp>
        <stp>TUA?1</stp>
        <stp>TradeorTodaySettlement</stp>
        <stp/>
        <stp>T</stp>
        <tr r="M73" s="1"/>
      </tp>
      <tp>
        <v>1.7927765974832488</v>
        <stp/>
        <stp>StudyData</stp>
        <stp>ENQ?1</stp>
        <stp>PCB</stp>
        <stp>BaseType=Index,Index=1</stp>
        <stp>Close</stp>
        <stp>AW</stp>
        <stp/>
        <stp>All</stp>
        <stp/>
        <stp/>
        <stp/>
        <stp>T</stp>
        <tr r="H16" s="2"/>
      </tp>
      <tp>
        <v>113.90625</v>
        <stp/>
        <stp>ContractData</stp>
        <stp>TNA?1</stp>
        <stp>TradeorTodaySettlement</stp>
        <stp/>
        <stp>T</stp>
        <tr r="M69" s="1"/>
      </tp>
      <tp>
        <v>0.12147829743492562</v>
        <stp/>
        <stp>StudyData</stp>
        <stp>EU6?1</stp>
        <stp>PCB</stp>
        <stp>BaseType=Index,Index=1</stp>
        <stp>Close</stp>
        <stp>AW</stp>
        <stp/>
        <stp>All</stp>
        <stp/>
        <stp/>
        <stp/>
        <stp>T</stp>
        <tr r="H51" s="2"/>
      </tp>
      <tp t="s">
        <v>Aluminum (Globex), Sep 23</v>
        <stp/>
        <stp>ContractData</stp>
        <stp>ALI?1</stp>
        <stp>LongDescription</stp>
        <stp/>
        <stp>T</stp>
        <tr r="B44" s="2"/>
        <tr r="B43" s="1"/>
      </tp>
      <tp t="s">
        <v>Soybean Oil (Globex), Sep 23</v>
        <stp/>
        <stp>ContractData</stp>
        <stp>ZLE?1</stp>
        <stp>LongDescription</stp>
        <stp/>
        <stp>T</stp>
        <tr r="B5" s="1"/>
      </tp>
      <tp t="s">
        <v>Platinum (Globex), Oct 23</v>
        <stp/>
        <stp>ContractData</stp>
        <stp>PLE?1</stp>
        <stp>LongDescription</stp>
        <stp/>
        <stp>T</stp>
        <tr r="B41" s="2"/>
        <tr r="B40" s="1"/>
      </tp>
      <tp t="s">
        <v>Crude Light (Globex), Oct 23</v>
        <stp/>
        <stp>ContractData</stp>
        <stp>CLE?1</stp>
        <stp>LongDescription</stp>
        <stp/>
        <stp>T</stp>
        <tr r="B29" s="2"/>
        <tr r="B40" s="2"/>
        <tr r="B39" s="1"/>
      </tp>
      <tp>
        <v>0.68245999372450028</v>
        <stp/>
        <stp>StudyData</stp>
        <stp>DA6?1</stp>
        <stp>PCB</stp>
        <stp>BaseType=Index,Index=1</stp>
        <stp>Close</stp>
        <stp>AW</stp>
        <stp/>
        <stp>All</stp>
        <stp/>
        <stp/>
        <stp/>
        <stp>T</stp>
        <tr r="H50" s="2"/>
      </tp>
      <tp>
        <v>118.96875</v>
        <stp/>
        <stp>ContractData</stp>
        <stp>USA?1</stp>
        <stp>TradeorTodaySettlement</stp>
        <stp/>
        <stp>T</stp>
        <tr r="M68" s="1"/>
      </tp>
      <tp>
        <v>-2.3573785950023574E-2</v>
        <stp/>
        <stp>StudyData</stp>
        <stp>DSX?1</stp>
        <stp>PCB</stp>
        <stp>BaseType=Index,Index=1</stp>
        <stp>Close</stp>
        <stp>AW</stp>
        <stp/>
        <stp>All</stp>
        <stp/>
        <stp/>
        <stp/>
        <stp>T</stp>
        <tr r="H21" s="2"/>
      </tp>
      <tp>
        <v>-0.2151028877086775</v>
        <stp/>
        <stp>StudyData</stp>
        <stp>DXE?1</stp>
        <stp>PCB</stp>
        <stp>BaseType=Index,Index=1</stp>
        <stp>Close</stp>
        <stp>AW</stp>
        <stp/>
        <stp>All</stp>
        <stp/>
        <stp/>
        <stp/>
        <stp>T</stp>
        <tr r="H57" s="2"/>
      </tp>
      <tp>
        <v>58</v>
        <stp/>
        <stp>ContractData</stp>
        <stp>SA6??</stp>
        <stp>MT_LastBidVolume</stp>
        <stp/>
        <stp>T</stp>
        <tr r="E57" s="1"/>
      </tp>
      <tp>
        <v>3</v>
        <stp/>
        <stp>ContractData</stp>
        <stp>SF6?1</stp>
        <stp>MT_LastBidVolume</stp>
        <stp/>
        <stp>T</stp>
        <tr r="E54" s="1"/>
      </tp>
      <tp>
        <v>20</v>
        <stp/>
        <stp>ContractData</stp>
        <stp>JY6?1</stp>
        <stp>MT_LastBidVolume</stp>
        <stp/>
        <stp>T</stp>
        <tr r="E53" s="1"/>
      </tp>
      <tp>
        <v>4</v>
        <stp/>
        <stp>ContractData</stp>
        <stp>NE6?1</stp>
        <stp>MT_LastBidVolume</stp>
        <stp/>
        <stp>T</stp>
        <tr r="E55" s="1"/>
      </tp>
      <tp>
        <v>181</v>
        <stp/>
        <stp>ContractData</stp>
        <stp>CA6?1</stp>
        <stp>MT_LastBidVolume</stp>
        <stp/>
        <stp>T</stp>
        <tr r="E52" s="1"/>
      </tp>
      <tp>
        <v>54</v>
        <stp/>
        <stp>ContractData</stp>
        <stp>BP6?1</stp>
        <stp>MT_LastBidVolume</stp>
        <stp/>
        <stp>T</stp>
        <tr r="E51" s="1"/>
      </tp>
      <tp>
        <v>73</v>
        <stp/>
        <stp>ContractData</stp>
        <stp>EU6?1</stp>
        <stp>MT_LastBidVolume</stp>
        <stp/>
        <stp>T</stp>
        <tr r="E50" s="1"/>
      </tp>
      <tp>
        <v>61</v>
        <stp/>
        <stp>ContractData</stp>
        <stp>DA6?1</stp>
        <stp>MT_LastBidVolume</stp>
        <stp/>
        <stp>T</stp>
        <tr r="E49" s="1"/>
      </tp>
      <tp t="s">
        <v>Nikkei 225 (Globex), Dec 23</v>
        <stp/>
        <stp>ContractData</stp>
        <stp>NKD?1</stp>
        <stp>LongDescription</stp>
        <stp/>
        <stp>T</stp>
        <tr r="B25" s="2"/>
        <tr r="B24" s="1"/>
      </tp>
      <tp>
        <v>0.641200545702582</v>
        <stp/>
        <stp>StudyData</stp>
        <stp>CA6?1</stp>
        <stp>PCB</stp>
        <stp>BaseType=Index,Index=1</stp>
        <stp>Close</stp>
        <stp>AW</stp>
        <stp/>
        <stp>All</stp>
        <stp/>
        <stp/>
        <stp/>
        <stp>T</stp>
        <tr r="H53" s="2"/>
      </tp>
      <tp>
        <v>1858.1000000000001</v>
        <stp/>
        <stp>ContractData</stp>
        <stp>RTY?1</stp>
        <stp>TradeorTodaySettlement</stp>
        <stp/>
        <stp>T</stp>
        <tr r="M17" s="1"/>
      </tp>
      <tp>
        <v>1.6683807564849658</v>
        <stp/>
        <stp>StudyData</stp>
        <stp>CLE?1</stp>
        <stp>PCB</stp>
        <stp>BaseType=Index,Index=1</stp>
        <stp>Close</stp>
        <stp>AW</stp>
        <stp/>
        <stp>All</stp>
        <stp/>
        <stp/>
        <stp/>
        <stp>T</stp>
        <tr r="H29" s="2"/>
        <tr r="H40" s="2"/>
      </tp>
      <tp>
        <v>1.5740616171128747</v>
        <stp/>
        <stp>StudyData</stp>
        <stp>CPE?1</stp>
        <stp>PCB</stp>
        <stp>BaseType=Index,Index=1</stp>
        <stp>Close</stp>
        <stp>AW</stp>
        <stp/>
        <stp>All</stp>
        <stp/>
        <stp/>
        <stp/>
        <stp>T</stp>
        <tr r="H43" s="2"/>
      </tp>
      <tp>
        <v>2.7244000000000002</v>
        <stp/>
        <stp>ContractData</stp>
        <stp>RBE?1</stp>
        <stp>TradeorTodaySettlement</stp>
        <stp/>
        <stp>T</stp>
        <tr r="M31" s="1"/>
      </tp>
      <tp>
        <v>139952</v>
        <stp/>
        <stp>ContractData</stp>
        <stp>SR1?1</stp>
        <stp>MT_LastBidVolume</stp>
        <stp/>
        <stp>T</stp>
        <tr r="E75" s="1"/>
      </tp>
      <tp>
        <v>15480.75</v>
        <stp/>
        <stp>ContractData</stp>
        <stp>ENQ?1</stp>
        <stp>HIgh</stp>
        <stp/>
        <stp>T</stp>
        <tr r="I15" s="1"/>
      </tp>
      <tp>
        <v>94.762500000000003</v>
        <stp/>
        <stp>ContractData</stp>
        <stp>SR3?1</stp>
        <stp>TradeorTodaySettlement</stp>
        <stp/>
        <stp>T</stp>
        <tr r="M76" s="1"/>
      </tp>
      <tp>
        <v>94.69</v>
        <stp/>
        <stp>ContractData</stp>
        <stp>SR1?1</stp>
        <stp>TradeorTodaySettlement</stp>
        <stp/>
        <stp>T</stp>
        <tr r="M75" s="1"/>
      </tp>
      <tp>
        <v>0.14456670146976339</v>
        <stp/>
        <stp>StudyData</stp>
        <stp>BP6?1</stp>
        <stp>PCB</stp>
        <stp>BaseType=Index,Index=1</stp>
        <stp>Close</stp>
        <stp>AW</stp>
        <stp/>
        <stp>All</stp>
        <stp/>
        <stp/>
        <stp/>
        <stp>T</stp>
        <tr r="H52" s="2"/>
      </tp>
      <tp>
        <v>22.93</v>
        <stp/>
        <stp>ContractData</stp>
        <stp>SIE?1</stp>
        <stp>TradeorTodaySettlement</stp>
        <stp/>
        <stp>T</stp>
        <tr r="M38" s="1"/>
      </tp>
      <tp>
        <v>0.98058065756585278</v>
        <stp/>
        <stp>StudyData</stp>
        <stp>BTC?1</stp>
        <stp>PCB</stp>
        <stp>BaseType=Index,Index=1</stp>
        <stp>Close</stp>
        <stp>AW</stp>
        <stp/>
        <stp>All</stp>
        <stp/>
        <stp/>
        <stp/>
        <stp>T</stp>
        <tr r="H48" s="2"/>
      </tp>
      <tp>
        <v>1.1205500000000002</v>
        <stp/>
        <stp>ContractData</stp>
        <stp>SF6?1</stp>
        <stp>TradeorTodaySettlement</stp>
        <stp/>
        <stp>T</stp>
        <tr r="M54" s="1"/>
      </tp>
      <tp t="s">
        <v>Silver (Globex), Sep 23</v>
        <stp/>
        <stp>ContractData</stp>
        <stp>SIE?1</stp>
        <stp>LongDescription</stp>
        <stp/>
        <stp>T</stp>
        <tr r="B39" s="2"/>
        <tr r="B38" s="1"/>
      </tp>
      <tp t="s">
        <v>Nikkei 225 (Yen), Dec 23</v>
        <stp/>
        <stp>ContractData</stp>
        <stp>NIY?1</stp>
        <stp>LongDescription</stp>
        <stp/>
        <stp>T</stp>
        <tr r="B23" s="1"/>
        <tr r="B24" s="2"/>
      </tp>
      <tp>
        <v>0.64375215542016317</v>
        <stp/>
        <stp>StudyData</stp>
        <stp>ALI?1</stp>
        <stp>PCB</stp>
        <stp>BaseType=Index,Index=1</stp>
        <stp>Close</stp>
        <stp>AW</stp>
        <stp/>
        <stp>All</stp>
        <stp/>
        <stp/>
        <stp/>
        <stp>T</stp>
        <tr r="H44" s="2"/>
      </tp>
      <tp>
        <v>915.30000000000007</v>
        <stp/>
        <stp>ContractData</stp>
        <stp>PLE?1</stp>
        <stp>TradeorTodaySettlement</stp>
        <stp/>
        <stp>T</stp>
        <tr r="M40" s="1"/>
      </tp>
      <tp t="s">
        <v/>
        <stp/>
        <stp>ContractData</stp>
        <stp>PAE?1</stp>
        <stp>TradeorTodaySettlement</stp>
        <stp/>
        <stp>T</stp>
        <tr r="M41" s="1"/>
      </tp>
      <tp>
        <v>1258418</v>
        <stp/>
        <stp>ContractData</stp>
        <stp>SR3?1</stp>
        <stp>MT_LastBidVolume</stp>
        <stp/>
        <stp>T</stp>
        <tr r="E76" s="1"/>
      </tp>
      <tp>
        <v>7525.5</v>
        <stp/>
        <stp>ContractData</stp>
        <stp>QFA?1</stp>
        <stp>TradeorTodaySettlement</stp>
        <stp/>
        <stp>T</stp>
        <tr r="M22" s="1"/>
      </tp>
      <tp t="s">
        <v/>
        <stp/>
        <stp>ContractData</stp>
        <stp>RTY?1</stp>
        <stp>T_Settlement</stp>
        <stp/>
        <stp>T</stp>
        <tr r="N17" s="1"/>
      </tp>
      <tp t="s">
        <v/>
        <stp/>
        <stp>ContractData</stp>
        <stp>NIY?1</stp>
        <stp>T_Settlement</stp>
        <stp/>
        <stp>T</stp>
        <tr r="N23" s="1"/>
      </tp>
      <tp t="s">
        <v>Natural Gas (Globex), Oct 23</v>
        <stp/>
        <stp>ContractData</stp>
        <stp>NGE?1</stp>
        <stp>LongDescription</stp>
        <stp/>
        <stp>T</stp>
        <tr r="B29" s="1"/>
        <tr r="B30" s="2"/>
      </tp>
      <tp t="s">
        <v/>
        <stp/>
        <stp>ContractData</stp>
        <stp>DSX?1</stp>
        <stp>T_Settlement</stp>
        <stp/>
        <stp>T</stp>
        <tr r="N20" s="1"/>
      </tp>
      <tp t="s">
        <v>FTSE 100 - Stnd Index, Sep 23</v>
        <stp/>
        <stp>ContractData</stp>
        <stp>QFA?1</stp>
        <stp>LongDescription</stp>
        <stp/>
        <stp>T</stp>
        <tr r="B23" s="2"/>
        <tr r="B22" s="1"/>
      </tp>
      <tp>
        <v>1.842610364683303</v>
        <stp/>
        <stp>StudyData</stp>
        <stp>NGE?1</stp>
        <stp>PCB</stp>
        <stp>BaseType=Index,Index=1</stp>
        <stp>Close</stp>
        <stp>AW</stp>
        <stp/>
        <stp>All</stp>
        <stp/>
        <stp/>
        <stp/>
        <stp>T</stp>
        <tr r="H30" s="2"/>
      </tp>
      <tp>
        <v>0.26344862751764275</v>
        <stp/>
        <stp>StudyData</stp>
        <stp>NE6?1</stp>
        <stp>PCB</stp>
        <stp>BaseType=Index,Index=1</stp>
        <stp>Close</stp>
        <stp>AW</stp>
        <stp/>
        <stp>All</stp>
        <stp/>
        <stp/>
        <stp/>
        <stp>T</stp>
        <tr r="H56" s="2"/>
      </tp>
      <tp>
        <v>0.10742786985880909</v>
        <stp/>
        <stp>StudyData</stp>
        <stp>NKD?1</stp>
        <stp>PCB</stp>
        <stp>BaseType=Index,Index=1</stp>
        <stp>Close</stp>
        <stp>AW</stp>
        <stp/>
        <stp>All</stp>
        <stp/>
        <stp/>
        <stp/>
        <stp>T</stp>
        <tr r="H25" s="2"/>
      </tp>
      <tp>
        <v>0.13837638376383765</v>
        <stp/>
        <stp>StudyData</stp>
        <stp>NIY?1</stp>
        <stp>PCB</stp>
        <stp>BaseType=Index,Index=1</stp>
        <stp>Close</stp>
        <stp>AW</stp>
        <stp/>
        <stp>All</stp>
        <stp/>
        <stp/>
        <stp/>
        <stp>T</stp>
        <tr r="H24" s="2"/>
      </tp>
      <tp t="s">
        <v>Swiss Franc (Globex), Sep 23</v>
        <stp/>
        <stp>ContractData</stp>
        <stp>SF6?1</stp>
        <stp>LongDescription</stp>
        <stp/>
        <stp>T</stp>
        <tr r="B55" s="2"/>
        <tr r="B54" s="1"/>
      </tp>
      <tp t="s">
        <v/>
        <stp/>
        <stp>ContractData</stp>
        <stp>ETHR?1</stp>
        <stp>T_Settlement</stp>
        <stp/>
        <stp>T</stp>
        <tr r="N48" s="1"/>
      </tp>
      <tp>
        <v>482.5</v>
        <stp/>
        <stp>ContractData</stp>
        <stp>C:E?1</stp>
        <stp>LOw</stp>
        <stp/>
        <stp>T</stp>
        <tr r="J28" s="1"/>
      </tp>
      <tp t="s">
        <v/>
        <stp/>
        <stp>ContractData</stp>
        <stp>C:E?1</stp>
        <stp>Ask</stp>
        <stp/>
        <stp>T</stp>
        <tr r="G28" s="1"/>
      </tp>
      <tp t="s">
        <v/>
        <stp/>
        <stp>ContractData</stp>
        <stp>C:E?1</stp>
        <stp>Bid</stp>
        <stp/>
        <stp>T</stp>
        <tr r="F28" s="1"/>
      </tp>
      <tp>
        <v>709805</v>
        <stp/>
        <stp>ContractData</stp>
        <stp>C:E?1</stp>
        <stp>COI</stp>
        <stp/>
        <stp>T</stp>
        <tr r="L28" s="1"/>
      </tp>
      <tp t="s">
        <v>New Zealand Dollar (Globex), Sep 23</v>
        <stp/>
        <stp>ContractData</stp>
        <stp>NE6?1</stp>
        <stp>LongDescription</stp>
        <stp/>
        <stp>T</stp>
        <tr r="B56" s="2"/>
        <tr r="B55" s="1"/>
      </tp>
      <tp t="s">
        <v/>
        <stp/>
        <stp>ContractData</stp>
        <stp>F.AP?1</stp>
        <stp>T_Settlement</stp>
        <stp/>
        <stp>T</stp>
        <tr r="N21" s="1"/>
      </tp>
      <tp>
        <v>2.6000000000000002E-2</v>
        <stp/>
        <stp>ContractData</stp>
        <stp>F.US.Z2YY</stp>
        <stp>NetLastTradeToday</stp>
        <stp/>
        <stp>T</stp>
        <tr r="C64" s="1"/>
        <tr r="C65" s="2"/>
      </tp>
      <tp t="s">
        <v/>
        <stp/>
        <stp>ContractData</stp>
        <stp>F.US.Z5YY</stp>
        <stp>NetLastTradeToday</stp>
        <stp/>
        <stp>T</stp>
        <tr r="C63" s="1"/>
        <tr r="C64" s="2"/>
      </tp>
      <tp>
        <v>5.2625000000000005E-2</v>
        <stp/>
        <stp>ContractData</stp>
        <stp>SA6??</stp>
        <stp>TradeorTodaySettlement</stp>
        <stp/>
        <stp>T</stp>
        <tr r="M57" s="1"/>
      </tp>
      <tp>
        <v>4270</v>
        <stp/>
        <stp>ContractData</stp>
        <stp>DSX?1</stp>
        <stp>HIgh</stp>
        <stp/>
        <stp>T</stp>
        <tr r="I20" s="1"/>
      </tp>
      <tp t="s">
        <v>Corn (Globex), Sep 23</v>
        <stp/>
        <stp>ContractData</stp>
        <stp>ZCE?1</stp>
        <stp>LongDescription</stp>
        <stp/>
        <stp>T</stp>
        <tr r="B2" s="1"/>
      </tp>
      <tp t="s">
        <v>Gold (Globex), Oct 23</v>
        <stp/>
        <stp>ContractData</stp>
        <stp>GCE?1</stp>
        <stp>LongDescription</stp>
        <stp/>
        <stp>T</stp>
        <tr r="B38" s="2"/>
        <tr r="B37" s="1"/>
      </tp>
      <tp t="s">
        <v/>
        <stp/>
        <stp>ContractData</stp>
        <stp>Z3N?1</stp>
        <stp>TradeorTodaySettlement</stp>
        <stp/>
        <stp>T</stp>
        <tr r="M72" s="1"/>
      </tp>
      <tp>
        <v>1.0609010944739139</v>
        <stp/>
        <stp>StudyData</stp>
        <stp>QFA?1</stp>
        <stp>PCB</stp>
        <stp>BaseType=Index,Index=1</stp>
        <stp>Close</stp>
        <stp>AM</stp>
        <stp/>
        <stp>All</stp>
        <stp/>
        <stp/>
        <stp/>
        <stp>T</stp>
        <tr r="K23" s="2"/>
      </tp>
      <tp>
        <v>1348.75</v>
        <stp/>
        <stp>ContractData</stp>
        <stp>ZSE?1</stp>
        <stp>TradeorTodaySettlement</stp>
        <stp/>
        <stp>T</stp>
        <tr r="M3" s="1"/>
      </tp>
      <tp>
        <v>94.662500000000009</v>
        <stp/>
        <stp>ContractData</stp>
        <stp>ZQE?1</stp>
        <stp>TradeorTodaySettlement</stp>
        <stp/>
        <stp>T</stp>
        <tr r="M74" s="1"/>
      </tp>
      <tp t="s">
        <v/>
        <stp/>
        <stp>ContractData</stp>
        <stp>ZME?1</stp>
        <stp>TradeorTodaySettlement</stp>
        <stp/>
        <stp>T</stp>
        <tr r="M4" s="1"/>
      </tp>
      <tp>
        <v>63.25</v>
        <stp/>
        <stp>ContractData</stp>
        <stp>ZLE?1</stp>
        <stp>TradeorTodaySettlement</stp>
        <stp/>
        <stp>T</stp>
        <tr r="M5" s="1"/>
      </tp>
      <tp>
        <v>467.75</v>
        <stp/>
        <stp>ContractData</stp>
        <stp>ZCE?1</stp>
        <stp>TradeorTodaySettlement</stp>
        <stp/>
        <stp>T</stp>
        <tr r="M2" s="1"/>
      </tp>
      <tp>
        <v>1622.5</v>
        <stp/>
        <stp>ContractData</stp>
        <stp>ETHR?1</stp>
        <stp>HIgh</stp>
        <stp/>
        <stp>T</stp>
        <tr r="I48" s="1"/>
      </tp>
      <tp>
        <v>32630</v>
        <stp/>
        <stp>ContractData</stp>
        <stp>NIY?1</stp>
        <stp>HIgh</stp>
        <stp/>
        <stp>T</stp>
        <tr r="I23" s="1"/>
      </tp>
      <tp>
        <v>1864.6000000000001</v>
        <stp/>
        <stp>ContractData</stp>
        <stp>RTY?1</stp>
        <stp>HIgh</stp>
        <stp/>
        <stp>T</stp>
        <tr r="I17" s="1"/>
      </tp>
      <tp t="s">
        <v>RBOB Gasoline (Globex), Oct 23</v>
        <stp/>
        <stp>ContractData</stp>
        <stp>RBE?1</stp>
        <stp>LongDescription</stp>
        <stp/>
        <stp>T</stp>
        <tr r="B31" s="1"/>
        <tr r="B32" s="2"/>
      </tp>
      <tp>
        <v>1.1733814720603886</v>
        <stp/>
        <stp>StudyData</stp>
        <stp>PAE?1</stp>
        <stp>PCB</stp>
        <stp>BaseType=Index,Index=1</stp>
        <stp>Close</stp>
        <stp>AM</stp>
        <stp/>
        <stp>All</stp>
        <stp/>
        <stp/>
        <stp/>
        <stp>T</stp>
        <tr r="K42" s="2"/>
      </tp>
      <tp>
        <v>-6.0550082101806231</v>
        <stp/>
        <stp>StudyData</stp>
        <stp>PLE?1</stp>
        <stp>PCB</stp>
        <stp>BaseType=Index,Index=1</stp>
        <stp>Close</stp>
        <stp>AM</stp>
        <stp/>
        <stp>All</stp>
        <stp/>
        <stp/>
        <stp/>
        <stp>T</stp>
        <tr r="K41" s="2"/>
      </tp>
      <tp>
        <v>0.41337565512658714</v>
        <stp/>
        <stp>StudyData</stp>
        <stp>JY6?1</stp>
        <stp>PCB</stp>
        <stp>BaseType=Index,Index=1</stp>
        <stp>Close</stp>
        <stp>AW</stp>
        <stp/>
        <stp>All</stp>
        <stp/>
        <stp/>
        <stp/>
        <stp>T</stp>
        <tr r="H54" s="2"/>
      </tp>
      <tp t="s">
        <v>Palladium (Globex), Sep 23</v>
        <stp/>
        <stp>ContractData</stp>
        <stp>PAE?1</stp>
        <stp>LongDescription</stp>
        <stp/>
        <stp>T</stp>
        <tr r="B41" s="1"/>
        <tr r="B42" s="2"/>
      </tp>
      <tp>
        <v>-1.1817099519379033</v>
        <stp/>
        <stp>StudyData</stp>
        <stp>SF6?1</stp>
        <stp>PCB</stp>
        <stp>BaseType=Index,Index=1</stp>
        <stp>Close</stp>
        <stp>AM</stp>
        <stp/>
        <stp>All</stp>
        <stp/>
        <stp/>
        <stp/>
        <stp>T</stp>
        <tr r="K55" s="2"/>
      </tp>
      <tp>
        <v>-6.1542801870062913</v>
        <stp/>
        <stp>StudyData</stp>
        <stp>SIE?1</stp>
        <stp>PCB</stp>
        <stp>BaseType=Index,Index=1</stp>
        <stp>Close</stp>
        <stp>AM</stp>
        <stp/>
        <stp>All</stp>
        <stp/>
        <stp/>
        <stp/>
        <stp>T</stp>
        <tr r="K39" s="2"/>
      </tp>
      <tp t="s">
        <v>S. African Rand (Globex), Sep 23</v>
        <stp/>
        <stp>ContractData</stp>
        <stp>SA6??</stp>
        <stp>LongDescription</stp>
        <stp/>
        <stp>T</stp>
        <tr r="B57" s="1"/>
        <tr r="B58" s="2"/>
      </tp>
      <tp t="s">
        <v>Australian Dollar (Globex), Sep 23</v>
        <stp/>
        <stp>ContractData</stp>
        <stp>DA6?1</stp>
        <stp>LongDescription</stp>
        <stp/>
        <stp>T</stp>
        <tr r="B49" s="1"/>
        <tr r="B50" s="2"/>
      </tp>
      <tp t="s">
        <v>Canadian Dollar (Globex), Sep 23</v>
        <stp/>
        <stp>ContractData</stp>
        <stp>CA6?1</stp>
        <stp>LongDescription</stp>
        <stp/>
        <stp>T</stp>
        <tr r="B52" s="1"/>
        <tr r="B53" s="2"/>
      </tp>
      <tp>
        <v>7210</v>
        <stp/>
        <stp>ContractData</stp>
        <stp>F.AP?1</stp>
        <stp>HIgh</stp>
        <stp/>
        <stp>T</stp>
        <tr r="I21" s="1"/>
      </tp>
      <tp>
        <v>6.1771698039674225</v>
        <stp/>
        <stp>StudyData</stp>
        <stp>RBE?1</stp>
        <stp>PCB</stp>
        <stp>BaseType=Index,Index=1</stp>
        <stp>Close</stp>
        <stp>AM</stp>
        <stp/>
        <stp>All</stp>
        <stp/>
        <stp/>
        <stp/>
        <stp>T</stp>
        <tr r="K32" s="2"/>
      </tp>
      <tp>
        <v>1.1851717134976179</v>
        <stp/>
        <stp>StudyData</stp>
        <stp>HOE?1</stp>
        <stp>PCB</stp>
        <stp>BaseType=Index,Index=1</stp>
        <stp>Close</stp>
        <stp>AW</stp>
        <stp/>
        <stp>All</stp>
        <stp/>
        <stp/>
        <stp/>
        <stp>T</stp>
        <tr r="H31" s="2"/>
      </tp>
      <tp>
        <v>-1.3199411022297085</v>
        <stp/>
        <stp>StudyData</stp>
        <stp>RTY?1</stp>
        <stp>PCB</stp>
        <stp>BaseType=Index,Index=1</stp>
        <stp>Close</stp>
        <stp>AM</stp>
        <stp/>
        <stp>All</stp>
        <stp/>
        <stp/>
        <stp/>
        <stp>T</stp>
        <tr r="K18" s="2"/>
      </tp>
      <tp>
        <v>32680</v>
        <stp/>
        <stp>ContractData</stp>
        <stp>NKD?1</stp>
        <stp>HIgh</stp>
        <stp/>
        <stp>T</stp>
        <tr r="I24" s="1"/>
      </tp>
      <tp t="s">
        <v/>
        <stp/>
        <stp>ContractData</stp>
        <stp>QFA?1</stp>
        <stp>T_Settlement</stp>
        <stp/>
        <stp>T</stp>
        <tr r="N22" s="1"/>
      </tp>
      <tp t="s">
        <v/>
        <stp/>
        <stp>ContractData</stp>
        <stp>TNA?1</stp>
        <stp>T_Settlement</stp>
        <stp/>
        <stp>T</stp>
        <tr r="N69" s="1"/>
      </tp>
      <tp t="s">
        <v/>
        <stp/>
        <stp>ContractData</stp>
        <stp>TYA?1</stp>
        <stp>T_Settlement</stp>
        <stp/>
        <stp>T</stp>
        <tr r="N70" s="1"/>
      </tp>
      <tp t="s">
        <v/>
        <stp/>
        <stp>ContractData</stp>
        <stp>TUA?1</stp>
        <stp>T_Settlement</stp>
        <stp/>
        <stp>T</stp>
        <tr r="N73" s="1"/>
      </tp>
      <tp t="s">
        <v/>
        <stp/>
        <stp>ContractData</stp>
        <stp>USA?1</stp>
        <stp>T_Settlement</stp>
        <stp/>
        <stp>T</stp>
        <tr r="N68" s="1"/>
      </tp>
      <tp t="s">
        <v/>
        <stp/>
        <stp>ContractData</stp>
        <stp>FVA?1</stp>
        <stp>T_Settlement</stp>
        <stp/>
        <stp>T</stp>
        <tr r="N71" s="1"/>
      </tp>
      <tp>
        <v>105.625</v>
        <stp/>
        <stp>ContractData</stp>
        <stp>FVA?1</stp>
        <stp>TradeorTodaySettlement</stp>
        <stp/>
        <stp>T</stp>
        <tr r="M71" s="1"/>
      </tp>
      <tp>
        <v>2.6890000000000001</v>
        <stp/>
        <stp>ContractData</stp>
        <stp>NGE?1</stp>
        <stp>HIgh</stp>
        <stp/>
        <stp>T</stp>
        <tr r="I29" s="1"/>
      </tp>
      <tp t="s">
        <v/>
        <stp/>
        <stp>ContractData</stp>
        <stp>MWE?1</stp>
        <stp>HIgh</stp>
        <stp/>
        <stp>T</stp>
        <tr r="I8" s="1"/>
      </tp>
      <tp>
        <v>705</v>
        <stp/>
        <stp>ContractData</stp>
        <stp>KWE?1</stp>
        <stp>HIgh</stp>
        <stp/>
        <stp>T</stp>
        <tr r="I7" s="1"/>
      </tp>
      <tp>
        <v>3.3927</v>
        <stp/>
        <stp>ContractData</stp>
        <stp>HOE?1</stp>
        <stp>HIgh</stp>
        <stp/>
        <stp>T</stp>
        <tr r="I30" s="1"/>
      </tp>
      <tp>
        <v>1929.3000000000002</v>
        <stp/>
        <stp>ContractData</stp>
        <stp>GCE?1</stp>
        <stp>HIgh</stp>
        <stp/>
        <stp>T</stp>
        <tr r="I37" s="1"/>
      </tp>
      <tp>
        <v>104.905</v>
        <stp/>
        <stp>ContractData</stp>
        <stp>DXE?1</stp>
        <stp>HIgh</stp>
        <stp/>
        <stp>T</stp>
        <tr r="I56" s="1"/>
      </tp>
      <tp>
        <v>482.5</v>
        <stp/>
        <stp>ContractData</stp>
        <stp>C:E?1</stp>
        <stp>HIgh</stp>
        <stp/>
        <stp>T</stp>
        <tr r="I28" s="1"/>
      </tp>
      <tp>
        <v>3.7630000000000003</v>
        <stp/>
        <stp>ContractData</stp>
        <stp>CPE?1</stp>
        <stp>HIgh</stp>
        <stp/>
        <stp>T</stp>
        <tr r="I42" s="1"/>
      </tp>
      <tp>
        <v>89.210000000000008</v>
        <stp/>
        <stp>ContractData</stp>
        <stp>CLE?1</stp>
        <stp>HIgh</stp>
        <stp/>
        <stp>T</stp>
        <tr r="I39" s="1"/>
      </tp>
      <tp>
        <v>94.665000000000006</v>
        <stp/>
        <stp>ContractData</stp>
        <stp>ZQE?1</stp>
        <stp>HIgh</stp>
        <stp/>
        <stp>T</stp>
        <tr r="I74" s="1"/>
      </tp>
      <tp>
        <v>1348.75</v>
        <stp/>
        <stp>ContractData</stp>
        <stp>ZSE?1</stp>
        <stp>HIgh</stp>
        <stp/>
        <stp>T</stp>
        <tr r="I3" s="1"/>
      </tp>
      <tp>
        <v>63.71</v>
        <stp/>
        <stp>ContractData</stp>
        <stp>ZLE?1</stp>
        <stp>HIgh</stp>
        <stp/>
        <stp>T</stp>
        <tr r="I5" s="1"/>
      </tp>
      <tp t="s">
        <v/>
        <stp/>
        <stp>ContractData</stp>
        <stp>ZME?1</stp>
        <stp>HIgh</stp>
        <stp/>
        <stp>T</stp>
        <tr r="I4" s="1"/>
      </tp>
      <tp>
        <v>473.5</v>
        <stp/>
        <stp>ContractData</stp>
        <stp>ZCE?1</stp>
        <stp>HIgh</stp>
        <stp/>
        <stp>T</stp>
        <tr r="I2" s="1"/>
      </tp>
      <tp>
        <v>2.7436000000000003</v>
        <stp/>
        <stp>ContractData</stp>
        <stp>RBE?1</stp>
        <stp>HIgh</stp>
        <stp/>
        <stp>T</stp>
        <tr r="I31" s="1"/>
      </tp>
      <tp>
        <v>22.945</v>
        <stp/>
        <stp>ContractData</stp>
        <stp>SIE?1</stp>
        <stp>HIgh</stp>
        <stp/>
        <stp>T</stp>
        <tr r="I38" s="1"/>
      </tp>
      <tp>
        <v>916.40000000000009</v>
        <stp/>
        <stp>ContractData</stp>
        <stp>PLE?1</stp>
        <stp>HIgh</stp>
        <stp/>
        <stp>T</stp>
        <tr r="I40" s="1"/>
      </tp>
      <tp t="s">
        <v/>
        <stp/>
        <stp>ContractData</stp>
        <stp>PAE?1</stp>
        <stp>HIgh</stp>
        <stp/>
        <stp>T</stp>
        <tr r="I41" s="1"/>
      </tp>
      <tp>
        <v>1916.7</v>
        <stp/>
        <stp>ContractData</stp>
        <stp>GCE?1</stp>
        <stp>TradeorTodaySettlement</stp>
        <stp/>
        <stp>T</stp>
        <tr r="M37" s="1"/>
      </tp>
      <tp t="s">
        <v/>
        <stp/>
        <stp>ContractData</stp>
        <stp>BTC?1</stp>
        <stp>T_Settlement</stp>
        <stp/>
        <stp>T</stp>
        <tr r="N47" s="1"/>
      </tp>
      <tp>
        <v>104.84</v>
        <stp/>
        <stp>ContractData</stp>
        <stp>DXE?1</stp>
        <stp>TradeorTodaySettlement</stp>
        <stp/>
        <stp>T</stp>
        <tr r="M56" s="1"/>
      </tp>
      <tp>
        <v>4242</v>
        <stp/>
        <stp>ContractData</stp>
        <stp>DSX?1</stp>
        <stp>TradeorTodaySettlement</stp>
        <stp/>
        <stp>T</stp>
        <tr r="M20" s="1"/>
      </tp>
      <tp>
        <v>0.64175000000000004</v>
        <stp/>
        <stp>ContractData</stp>
        <stp>DA6?1</stp>
        <stp>TradeorTodaySettlement</stp>
        <stp/>
        <stp>T</stp>
        <tr r="M49" s="1"/>
      </tp>
      <tp>
        <v>-2.2415039768618943</v>
        <stp/>
        <stp>StudyData</stp>
        <stp>FVA?</stp>
        <stp>PCB</stp>
        <stp>BaseType=Index,Index=1</stp>
        <stp>Close</stp>
        <stp>A</stp>
        <stp/>
        <stp>All</stp>
        <stp/>
        <stp/>
        <stp/>
        <stp>T</stp>
        <tr r="N72" s="2"/>
      </tp>
      <tp>
        <v>-29.640151515151516</v>
        <stp/>
        <stp>StudyData</stp>
        <stp>ZWA?</stp>
        <stp>PCB</stp>
        <stp>BaseType=Index,Index=1</stp>
        <stp>Close</stp>
        <stp>A</stp>
        <stp/>
        <stp>All</stp>
        <stp/>
        <stp/>
        <stp/>
        <stp>T</stp>
        <tr r="N7" s="2"/>
      </tp>
      <tp>
        <v>-3.6988110964332894</v>
        <stp/>
        <stp>StudyData</stp>
        <stp>TNA?</stp>
        <stp>PCB</stp>
        <stp>BaseType=Index,Index=1</stp>
        <stp>Close</stp>
        <stp>A</stp>
        <stp/>
        <stp>All</stp>
        <stp/>
        <stp/>
        <stp/>
        <stp>T</stp>
        <tr r="N70" s="2"/>
      </tp>
      <tp>
        <v>-2.5880061221650204</v>
        <stp/>
        <stp>StudyData</stp>
        <stp>TYA?</stp>
        <stp>PCB</stp>
        <stp>BaseType=Index,Index=1</stp>
        <stp>Close</stp>
        <stp>A</stp>
        <stp/>
        <stp>All</stp>
        <stp/>
        <stp/>
        <stp/>
        <stp>T</stp>
        <tr r="N71" s="2"/>
      </tp>
      <tp>
        <v>-1.0708841463414633</v>
        <stp/>
        <stp>StudyData</stp>
        <stp>TUA?</stp>
        <stp>PCB</stp>
        <stp>BaseType=Index,Index=1</stp>
        <stp>Close</stp>
        <stp>A</stp>
        <stp/>
        <stp>All</stp>
        <stp/>
        <stp/>
        <stp/>
        <stp>T</stp>
        <tr r="N74" s="2"/>
      </tp>
      <tp>
        <v>-5.0860134629768137</v>
        <stp/>
        <stp>StudyData</stp>
        <stp>USA?</stp>
        <stp>PCB</stp>
        <stp>BaseType=Index,Index=1</stp>
        <stp>Close</stp>
        <stp>A</stp>
        <stp/>
        <stp>All</stp>
        <stp/>
        <stp/>
        <stp/>
        <stp>T</stp>
        <tr r="N69" s="2"/>
      </tp>
      <tp>
        <v>-4.1546242774566542</v>
        <stp/>
        <stp>StudyData</stp>
        <stp>NGE?1</stp>
        <stp>PCB</stp>
        <stp>BaseType=Index,Index=1</stp>
        <stp>Close</stp>
        <stp>AM</stp>
        <stp/>
        <stp>All</stp>
        <stp/>
        <stp/>
        <stp/>
        <stp>T</stp>
        <tr r="K30" s="2"/>
      </tp>
      <tp>
        <v>-0.9819555182542864</v>
        <stp/>
        <stp>StudyData</stp>
        <stp>NE6?1</stp>
        <stp>PCB</stp>
        <stp>BaseType=Index,Index=1</stp>
        <stp>Close</stp>
        <stp>AM</stp>
        <stp/>
        <stp>All</stp>
        <stp/>
        <stp/>
        <stp/>
        <stp>T</stp>
        <tr r="K56" s="2"/>
      </tp>
      <tp>
        <v>0.35384615384615387</v>
        <stp/>
        <stp>StudyData</stp>
        <stp>NKD?1</stp>
        <stp>PCB</stp>
        <stp>BaseType=Index,Index=1</stp>
        <stp>Close</stp>
        <stp>AM</stp>
        <stp/>
        <stp>All</stp>
        <stp/>
        <stp/>
        <stp/>
        <stp>T</stp>
        <tr r="K25" s="2"/>
      </tp>
      <tp>
        <v>1.07145</v>
        <stp/>
        <stp>ContractData</stp>
        <stp>EU6?1</stp>
        <stp>TradeorTodaySettlement</stp>
        <stp/>
        <stp>T</stp>
        <tr r="M50" s="1"/>
      </tp>
      <tp>
        <v>0.2</v>
        <stp/>
        <stp>StudyData</stp>
        <stp>NIY?1</stp>
        <stp>PCB</stp>
        <stp>BaseType=Index,Index=1</stp>
        <stp>Close</stp>
        <stp>AM</stp>
        <stp/>
        <stp>All</stp>
        <stp/>
        <stp/>
        <stp/>
        <stp>T</stp>
        <tr r="K24" s="2"/>
      </tp>
      <tp>
        <v>15375.75</v>
        <stp/>
        <stp>ContractData</stp>
        <stp>ENQ?1</stp>
        <stp>TradeorTodaySettlement</stp>
        <stp/>
        <stp>T</stp>
        <tr r="M15" s="1"/>
      </tp>
      <tp t="s">
        <v/>
        <stp/>
        <stp>ContractData</stp>
        <stp>ZLE?1</stp>
        <stp>T_Settlement</stp>
        <stp/>
        <stp>T</stp>
        <tr r="N5" s="1"/>
      </tp>
      <tp t="s">
        <v/>
        <stp/>
        <stp>ContractData</stp>
        <stp>ZME?1</stp>
        <stp>T_Settlement</stp>
        <stp/>
        <stp>T</stp>
        <tr r="N4" s="1"/>
      </tp>
      <tp t="s">
        <v/>
        <stp/>
        <stp>ContractData</stp>
        <stp>ZCE?1</stp>
        <stp>T_Settlement</stp>
        <stp/>
        <stp>T</stp>
        <tr r="N2" s="1"/>
      </tp>
      <tp t="s">
        <v/>
        <stp/>
        <stp>ContractData</stp>
        <stp>ZQE?1</stp>
        <stp>T_Settlement</stp>
        <stp/>
        <stp>T</stp>
        <tr r="N74" s="1"/>
      </tp>
      <tp t="s">
        <v/>
        <stp/>
        <stp>ContractData</stp>
        <stp>ZSE?1</stp>
        <stp>T_Settlement</stp>
        <stp/>
        <stp>T</stp>
        <tr r="N3" s="1"/>
      </tp>
      <tp t="s">
        <v/>
        <stp/>
        <stp>ContractData</stp>
        <stp>PLE?1</stp>
        <stp>T_Settlement</stp>
        <stp/>
        <stp>T</stp>
        <tr r="N40" s="1"/>
      </tp>
      <tp t="s">
        <v/>
        <stp/>
        <stp>ContractData</stp>
        <stp>PAE?1</stp>
        <stp>T_Settlement</stp>
        <stp/>
        <stp>T</stp>
        <tr r="N41" s="1"/>
      </tp>
      <tp t="s">
        <v/>
        <stp/>
        <stp>ContractData</stp>
        <stp>RBE?1</stp>
        <stp>T_Settlement</stp>
        <stp/>
        <stp>T</stp>
        <tr r="N31" s="1"/>
      </tp>
      <tp t="s">
        <v/>
        <stp/>
        <stp>ContractData</stp>
        <stp>SIE?1</stp>
        <stp>T_Settlement</stp>
        <stp/>
        <stp>T</stp>
        <tr r="N38" s="1"/>
      </tp>
      <tp t="s">
        <v/>
        <stp/>
        <stp>ContractData</stp>
        <stp>HOE?1</stp>
        <stp>T_Settlement</stp>
        <stp/>
        <stp>T</stp>
        <tr r="N30" s="1"/>
      </tp>
      <tp t="s">
        <v/>
        <stp/>
        <stp>ContractData</stp>
        <stp>KWE?1</stp>
        <stp>T_Settlement</stp>
        <stp/>
        <stp>T</stp>
        <tr r="N7" s="1"/>
      </tp>
      <tp t="s">
        <v/>
        <stp/>
        <stp>ContractData</stp>
        <stp>MWE?1</stp>
        <stp>T_Settlement</stp>
        <stp/>
        <stp>T</stp>
        <tr r="N8" s="1"/>
      </tp>
      <tp t="s">
        <v/>
        <stp/>
        <stp>ContractData</stp>
        <stp>NGE?1</stp>
        <stp>T_Settlement</stp>
        <stp/>
        <stp>T</stp>
        <tr r="N29" s="1"/>
      </tp>
      <tp t="s">
        <v/>
        <stp/>
        <stp>ContractData</stp>
        <stp>C:E?1</stp>
        <stp>T_Settlement</stp>
        <stp/>
        <stp>T</stp>
        <tr r="N28" s="1"/>
      </tp>
      <tp t="s">
        <v/>
        <stp/>
        <stp>ContractData</stp>
        <stp>CLE?1</stp>
        <stp>T_Settlement</stp>
        <stp/>
        <stp>T</stp>
        <tr r="N39" s="1"/>
      </tp>
      <tp t="s">
        <v/>
        <stp/>
        <stp>ContractData</stp>
        <stp>CPE?1</stp>
        <stp>T_Settlement</stp>
        <stp/>
        <stp>T</stp>
        <tr r="N42" s="1"/>
      </tp>
      <tp t="s">
        <v/>
        <stp/>
        <stp>ContractData</stp>
        <stp>DXE?1</stp>
        <stp>T_Settlement</stp>
        <stp/>
        <stp>T</stp>
        <tr r="N56" s="1"/>
      </tp>
      <tp t="s">
        <v/>
        <stp/>
        <stp>ContractData</stp>
        <stp>GCE?1</stp>
        <stp>T_Settlement</stp>
        <stp/>
        <stp>T</stp>
        <tr r="N37" s="1"/>
      </tp>
      <tp>
        <v>1.0066438494060801</v>
        <stp/>
        <stp>StudyData</stp>
        <stp>QFA?1</stp>
        <stp>PCB</stp>
        <stp>BaseType=Index,Index=1</stp>
        <stp>Close</stp>
        <stp>A</stp>
        <stp/>
        <stp>All</stp>
        <stp/>
        <stp/>
        <stp/>
        <stp>T</stp>
        <tr r="N23" s="2"/>
      </tp>
      <tp>
        <v>-14.743410636118092</v>
        <stp/>
        <stp>StudyData</stp>
        <stp>PLE?1</stp>
        <stp>PCB</stp>
        <stp>BaseType=Index,Index=1</stp>
        <stp>Close</stp>
        <stp>A</stp>
        <stp/>
        <stp>All</stp>
        <stp/>
        <stp/>
        <stp/>
        <stp>T</stp>
        <tr r="N41" s="2"/>
      </tp>
      <tp>
        <v>-32.697441601779744</v>
        <stp/>
        <stp>StudyData</stp>
        <stp>PAE?1</stp>
        <stp>PCB</stp>
        <stp>BaseType=Index,Index=1</stp>
        <stp>Close</stp>
        <stp>A</stp>
        <stp/>
        <stp>All</stp>
        <stp/>
        <stp/>
        <stp/>
        <stp>T</stp>
        <tr r="N42" s="2"/>
      </tp>
      <tp>
        <v>-4.6173044925124769</v>
        <stp/>
        <stp>StudyData</stp>
        <stp>SIE?1</stp>
        <stp>PCB</stp>
        <stp>BaseType=Index,Index=1</stp>
        <stp>Close</stp>
        <stp>A</stp>
        <stp/>
        <stp>All</stp>
        <stp/>
        <stp/>
        <stp/>
        <stp>T</stp>
        <tr r="N39" s="2"/>
      </tp>
      <tp>
        <v>2.783892863694744</v>
        <stp/>
        <stp>StudyData</stp>
        <stp>SF6?1</stp>
        <stp>PCB</stp>
        <stp>BaseType=Index,Index=1</stp>
        <stp>Close</stp>
        <stp>A</stp>
        <stp/>
        <stp>All</stp>
        <stp/>
        <stp/>
        <stp/>
        <stp>T</stp>
        <tr r="N55" s="2"/>
      </tp>
      <tp>
        <v>4.9240499181207316</v>
        <stp/>
        <stp>StudyData</stp>
        <stp>RTY?1</stp>
        <stp>PCB</stp>
        <stp>BaseType=Index,Index=1</stp>
        <stp>Close</stp>
        <stp>A</stp>
        <stp/>
        <stp>All</stp>
        <stp/>
        <stp/>
        <stp/>
        <stp>T</stp>
        <tr r="N18" s="2"/>
      </tp>
      <tp>
        <v>10.770481805244964</v>
        <stp/>
        <stp>StudyData</stp>
        <stp>RBE?1</stp>
        <stp>PCB</stp>
        <stp>BaseType=Index,Index=1</stp>
        <stp>Close</stp>
        <stp>A</stp>
        <stp/>
        <stp>All</stp>
        <stp/>
        <stp/>
        <stp/>
        <stp>T</stp>
        <tr r="N32" s="2"/>
      </tp>
      <tp>
        <v>-9.965782720273733</v>
        <stp/>
        <stp>StudyData</stp>
        <stp>SA6??</stp>
        <stp>PCB</stp>
        <stp>BaseType=Index,Index=1</stp>
        <stp>Close</stp>
        <stp>A</stp>
        <stp/>
        <stp>All</stp>
        <stp/>
        <stp/>
        <stp/>
        <stp>T</stp>
        <tr r="N58" s="2"/>
      </tp>
      <tp>
        <v>-9.584068042734156</v>
        <stp/>
        <stp>StudyData</stp>
        <stp>ALI?1</stp>
        <stp>PCB</stp>
        <stp>BaseType=Index,Index=1</stp>
        <stp>Close</stp>
        <stp>A</stp>
        <stp/>
        <stp>All</stp>
        <stp/>
        <stp/>
        <stp/>
        <stp>T</stp>
        <tr r="N44" s="2"/>
      </tp>
      <tp>
        <v>-1.8370292612518</v>
        <stp/>
        <stp>StudyData</stp>
        <stp>CPE?1</stp>
        <stp>PCB</stp>
        <stp>BaseType=Index,Index=1</stp>
        <stp>Close</stp>
        <stp>A</stp>
        <stp/>
        <stp>All</stp>
        <stp/>
        <stp/>
        <stp/>
        <stp>T</stp>
        <tr r="N43" s="2"/>
      </tp>
      <tp>
        <v>10.852230251682025</v>
        <stp/>
        <stp>StudyData</stp>
        <stp>CLE?1</stp>
        <stp>PCB</stp>
        <stp>BaseType=Index,Index=1</stp>
        <stp>Close</stp>
        <stp>A</stp>
        <stp/>
        <stp>All</stp>
        <stp/>
        <stp/>
        <stp/>
        <stp>T</stp>
        <tr r="N40" s="2"/>
        <tr r="N29" s="2"/>
      </tp>
      <tp>
        <v>-0.20292207792208558</v>
        <stp/>
        <stp>StudyData</stp>
        <stp>CA6?1</stp>
        <stp>PCB</stp>
        <stp>BaseType=Index,Index=1</stp>
        <stp>Close</stp>
        <stp>A</stp>
        <stp/>
        <stp>All</stp>
        <stp/>
        <stp/>
        <stp/>
        <stp>T</stp>
        <tr r="N53" s="2"/>
      </tp>
      <tp>
        <v>3.1860311155246586</v>
        <stp/>
        <stp>StudyData</stp>
        <stp>BP6?1</stp>
        <stp>PCB</stp>
        <stp>BaseType=Index,Index=1</stp>
        <stp>Close</stp>
        <stp>A</stp>
        <stp/>
        <stp>All</stp>
        <stp/>
        <stp/>
        <stp/>
        <stp>T</stp>
        <tr r="N52" s="2"/>
      </tp>
      <tp>
        <v>59.170808582858527</v>
        <stp/>
        <stp>StudyData</stp>
        <stp>BTC?1</stp>
        <stp>PCB</stp>
        <stp>BaseType=Index,Index=1</stp>
        <stp>Close</stp>
        <stp>A</stp>
        <stp/>
        <stp>All</stp>
        <stp/>
        <stp/>
        <stp/>
        <stp>T</stp>
        <tr r="N48" s="2"/>
      </tp>
      <tp>
        <v>-0.36730518876698159</v>
        <stp/>
        <stp>StudyData</stp>
        <stp>EU6?1</stp>
        <stp>PCB</stp>
        <stp>BaseType=Index,Index=1</stp>
        <stp>Close</stp>
        <stp>A</stp>
        <stp/>
        <stp>All</stp>
        <stp/>
        <stp/>
        <stp/>
        <stp>T</stp>
        <tr r="N51" s="2"/>
      </tp>
      <tp>
        <v>39.497380298940783</v>
        <stp/>
        <stp>StudyData</stp>
        <stp>ENQ?1</stp>
        <stp>PCB</stp>
        <stp>BaseType=Index,Index=1</stp>
        <stp>Close</stp>
        <stp>A</stp>
        <stp/>
        <stp>All</stp>
        <stp/>
        <stp/>
        <stp/>
        <stp>T</stp>
        <tr r="N16" s="2"/>
      </tp>
      <tp>
        <v>1.5212696937125352</v>
        <stp/>
        <stp>StudyData</stp>
        <stp>DXE?1</stp>
        <stp>PCB</stp>
        <stp>BaseType=Index,Index=1</stp>
        <stp>Close</stp>
        <stp>A</stp>
        <stp/>
        <stp>All</stp>
        <stp/>
        <stp/>
        <stp/>
        <stp>T</stp>
        <tr r="N57" s="2"/>
      </tp>
      <tp>
        <v>12.047556142668428</v>
        <stp/>
        <stp>StudyData</stp>
        <stp>DSX?1</stp>
        <stp>PCB</stp>
        <stp>BaseType=Index,Index=1</stp>
        <stp>Close</stp>
        <stp>A</stp>
        <stp/>
        <stp>All</stp>
        <stp/>
        <stp/>
        <stp/>
        <stp>T</stp>
        <tr r="N21" s="2"/>
      </tp>
      <tp>
        <v>-6.0188914109980258</v>
        <stp/>
        <stp>StudyData</stp>
        <stp>DA6?1</stp>
        <stp>PCB</stp>
        <stp>BaseType=Index,Index=1</stp>
        <stp>Close</stp>
        <stp>A</stp>
        <stp/>
        <stp>All</stp>
        <stp/>
        <stp/>
        <stp/>
        <stp>T</stp>
        <tr r="N50" s="2"/>
      </tp>
      <tp>
        <v>4.9556456028912494</v>
        <stp/>
        <stp>StudyData</stp>
        <stp>GCE?1</stp>
        <stp>PCB</stp>
        <stp>BaseType=Index,Index=1</stp>
        <stp>Close</stp>
        <stp>A</stp>
        <stp/>
        <stp>All</stp>
        <stp/>
        <stp/>
        <stp/>
        <stp>T</stp>
        <tr r="N38" s="2"/>
      </tp>
      <tp>
        <v>-0.71381833323419253</v>
        <stp/>
        <stp>StudyData</stp>
        <stp>HOE?1</stp>
        <stp>PCB</stp>
        <stp>BaseType=Index,Index=1</stp>
        <stp>Close</stp>
        <stp>A</stp>
        <stp/>
        <stp>All</stp>
        <stp/>
        <stp/>
        <stp/>
        <stp>T</stp>
        <tr r="N31" s="2"/>
      </tp>
      <tp>
        <v>-11.749059296743221</v>
        <stp/>
        <stp>StudyData</stp>
        <stp>JY6?1</stp>
        <stp>PCB</stp>
        <stp>BaseType=Index,Index=1</stp>
        <stp>Close</stp>
        <stp>A</stp>
        <stp/>
        <stp>All</stp>
        <stp/>
        <stp/>
        <stp/>
        <stp>T</stp>
        <tr r="N54" s="2"/>
      </tp>
      <tp>
        <v>26.539731882650088</v>
        <stp/>
        <stp>StudyData</stp>
        <stp>NIY?1</stp>
        <stp>PCB</stp>
        <stp>BaseType=Index,Index=1</stp>
        <stp>Close</stp>
        <stp>A</stp>
        <stp/>
        <stp>All</stp>
        <stp/>
        <stp/>
        <stp/>
        <stp>T</stp>
        <tr r="N24" s="2"/>
      </tp>
      <tp>
        <v>26.561893674815678</v>
        <stp/>
        <stp>StudyData</stp>
        <stp>NKD?1</stp>
        <stp>PCB</stp>
        <stp>BaseType=Index,Index=1</stp>
        <stp>Close</stp>
        <stp>A</stp>
        <stp/>
        <stp>All</stp>
        <stp/>
        <stp/>
        <stp/>
        <stp>T</stp>
        <tr r="N25" s="2"/>
      </tp>
      <tp>
        <v>-7.0145018915510686</v>
        <stp/>
        <stp>StudyData</stp>
        <stp>NE6?1</stp>
        <stp>PCB</stp>
        <stp>BaseType=Index,Index=1</stp>
        <stp>Close</stp>
        <stp>A</stp>
        <stp/>
        <stp>All</stp>
        <stp/>
        <stp/>
        <stp/>
        <stp>T</stp>
        <tr r="N56" s="2"/>
      </tp>
      <tp>
        <v>-40.715083798882688</v>
        <stp/>
        <stp>StudyData</stp>
        <stp>NGE?1</stp>
        <stp>PCB</stp>
        <stp>BaseType=Index,Index=1</stp>
        <stp>Close</stp>
        <stp>A</stp>
        <stp/>
        <stp>All</stp>
        <stp/>
        <stp/>
        <stp/>
        <stp>T</stp>
        <tr r="N30" s="2"/>
      </tp>
      <tp>
        <v>3.5709503191532904E-2</v>
        <stp/>
        <stp>StudyData</stp>
        <stp>SF6?1</stp>
        <stp>PCB</stp>
        <stp>BaseType=Index,Index=1</stp>
        <stp>Close</stp>
        <stp>AW</stp>
        <stp/>
        <stp>All</stp>
        <stp/>
        <stp/>
        <stp/>
        <stp>T</stp>
        <tr r="H55" s="2"/>
      </tp>
      <tp>
        <v>0.47898506947441383</v>
        <stp/>
        <stp>StudyData</stp>
        <stp>SIE?1</stp>
        <stp>PCB</stp>
        <stp>BaseType=Index,Index=1</stp>
        <stp>Close</stp>
        <stp>AW</stp>
        <stp/>
        <stp>All</stp>
        <stp/>
        <stp/>
        <stp/>
        <stp>T</stp>
        <tr r="H39" s="2"/>
      </tp>
      <tp>
        <v>26260</v>
        <stp/>
        <stp>ContractData</stp>
        <stp>BTC?1</stp>
        <stp>TradeorTodaySettlement</stp>
        <stp/>
        <stp>T</stp>
        <tr r="M47" s="1"/>
      </tp>
      <tp>
        <v>1.2469000000000001</v>
        <stp/>
        <stp>ContractData</stp>
        <stp>BP6?1</stp>
        <stp>TradeorTodaySettlement</stp>
        <stp/>
        <stp>T</stp>
        <tr r="M51" s="1"/>
      </tp>
      <tp>
        <v>105.625</v>
        <stp/>
        <stp>ContractData</stp>
        <stp>FVA?1</stp>
        <stp>HIgh</stp>
        <stp/>
        <stp>T</stp>
        <tr r="I71" s="1"/>
      </tp>
      <tp>
        <v>109.4375</v>
        <stp/>
        <stp>ContractData</stp>
        <stp>TYA?1</stp>
        <stp>HIgh</stp>
        <stp/>
        <stp>T</stp>
        <tr r="I70" s="1"/>
      </tp>
      <tp t="s">
        <v/>
        <stp/>
        <stp>ContractData</stp>
        <stp>TUA?1</stp>
        <stp>HIgh</stp>
        <stp/>
        <stp>T</stp>
        <tr r="I73" s="1"/>
      </tp>
      <tp>
        <v>113.90625</v>
        <stp/>
        <stp>ContractData</stp>
        <stp>TNA?1</stp>
        <stp>HIgh</stp>
        <stp/>
        <stp>T</stp>
        <tr r="I69" s="1"/>
      </tp>
      <tp>
        <v>119.21875</v>
        <stp/>
        <stp>ContractData</stp>
        <stp>USA?1</stp>
        <stp>HIgh</stp>
        <stp/>
        <stp>T</stp>
        <tr r="I68" s="1"/>
      </tp>
      <tp>
        <v>7557.5</v>
        <stp/>
        <stp>ContractData</stp>
        <stp>QFA?1</stp>
        <stp>HIgh</stp>
        <stp/>
        <stp>T</stp>
        <tr r="I22" s="1"/>
      </tp>
      <tp t="s">
        <v/>
        <stp/>
        <stp>ContractData</stp>
        <stp>NKD?1</stp>
        <stp>T_Settlement</stp>
        <stp/>
        <stp>T</stp>
        <tr r="N24" s="1"/>
      </tp>
      <tp>
        <v>482.5</v>
        <stp/>
        <stp>ContractData</stp>
        <stp>C:E?1</stp>
        <stp>TradeorTodaySettlement</stp>
        <stp/>
        <stp>T</stp>
        <tr r="M28" s="1"/>
      </tp>
      <tp>
        <v>2.6642046953310463</v>
        <stp/>
        <stp>StudyData</stp>
        <stp>RBE?1</stp>
        <stp>PCB</stp>
        <stp>BaseType=Index,Index=1</stp>
        <stp>Close</stp>
        <stp>AW</stp>
        <stp/>
        <stp>All</stp>
        <stp/>
        <stp/>
        <stp/>
        <stp>T</stp>
        <tr r="H32" s="2"/>
      </tp>
      <tp>
        <v>7.2307346374995927</v>
        <stp/>
        <stp>StudyData</stp>
        <stp>HOE?1</stp>
        <stp>PCB</stp>
        <stp>BaseType=Index,Index=1</stp>
        <stp>Close</stp>
        <stp>AM</stp>
        <stp/>
        <stp>All</stp>
        <stp/>
        <stp/>
        <stp/>
        <stp>T</stp>
        <tr r="K31" s="2"/>
      </tp>
      <tp>
        <v>3.7405000000000004</v>
        <stp/>
        <stp>ContractData</stp>
        <stp>CPE?1</stp>
        <stp>TradeorTodaySettlement</stp>
        <stp/>
        <stp>T</stp>
        <tr r="M42" s="1"/>
      </tp>
      <tp>
        <v>88.97</v>
        <stp/>
        <stp>ContractData</stp>
        <stp>CLE?1</stp>
        <stp>TradeorTodaySettlement</stp>
        <stp/>
        <stp>T</stp>
        <tr r="M39" s="1"/>
      </tp>
      <tp>
        <v>1.2463580446746469</v>
        <stp/>
        <stp>StudyData</stp>
        <stp>RTY?1</stp>
        <stp>PCB</stp>
        <stp>BaseType=Index,Index=1</stp>
        <stp>Close</stp>
        <stp>AW</stp>
        <stp/>
        <stp>All</stp>
        <stp/>
        <stp/>
        <stp/>
        <stp>T</stp>
        <tr r="H18" s="2"/>
      </tp>
      <tp>
        <v>0.73770000000000002</v>
        <stp/>
        <stp>ContractData</stp>
        <stp>CA6?1</stp>
        <stp>TradeorTodaySettlement</stp>
        <stp/>
        <stp>T</stp>
        <tr r="M52" s="1"/>
      </tp>
      <tp t="s">
        <v>10yr US Treasury Notes (Globex), Sep 23</v>
        <stp/>
        <stp>ContractData</stp>
        <stp>TYA?1</stp>
        <stp>LongDescription</stp>
        <stp/>
        <stp>T</stp>
        <tr r="B70" s="1"/>
      </tp>
      <tp>
        <v>0.44044044044044039</v>
        <stp/>
        <stp>StudyData</stp>
        <stp>QFA?1</stp>
        <stp>PCB</stp>
        <stp>BaseType=Index,Index=1</stp>
        <stp>Close</stp>
        <stp>AW</stp>
        <stp/>
        <stp>All</stp>
        <stp/>
        <stp/>
        <stp/>
        <stp>T</stp>
        <tr r="H23" s="2"/>
      </tp>
      <tp t="s">
        <v>Japanese Yen (Globex), Sep 23</v>
        <stp/>
        <stp>ContractData</stp>
        <stp>JY6?1</stp>
        <stp>LongDescription</stp>
        <stp/>
        <stp>T</stp>
        <tr r="B53" s="1"/>
        <tr r="B54" s="2"/>
      </tp>
      <tp>
        <v>2665</v>
        <stp/>
        <stp>ContractData</stp>
        <stp>ETHR?1</stp>
        <stp>T_CVol</stp>
        <stp/>
        <stp>T</stp>
        <tr r="K48" s="1"/>
      </tp>
      <tp>
        <v>-20.798934753661783</v>
        <stp/>
        <stp>StudyData</stp>
        <stp>MWE?</stp>
        <stp>PCB</stp>
        <stp>BaseType=Index,Index=1</stp>
        <stp>Close</stp>
        <stp>A</stp>
        <stp/>
        <stp>All</stp>
        <stp/>
        <stp/>
        <stp/>
        <stp>T</stp>
        <tr r="N9" s="2"/>
      </tp>
      <tp>
        <v>-20.608108108108109</v>
        <stp/>
        <stp>StudyData</stp>
        <stp>KWE?</stp>
        <stp>PCB</stp>
        <stp>BaseType=Index,Index=1</stp>
        <stp>Close</stp>
        <stp>A</stp>
        <stp/>
        <stp>All</stp>
        <stp/>
        <stp/>
        <stp/>
        <stp>T</stp>
        <tr r="N8" s="2"/>
      </tp>
      <tp>
        <v>46.461538461538467</v>
        <stp/>
        <stp>StudyData</stp>
        <stp>CCE?</stp>
        <stp>PCB</stp>
        <stp>BaseType=Index,Index=1</stp>
        <stp>Close</stp>
        <stp>A</stp>
        <stp/>
        <stp>All</stp>
        <stp/>
        <stp/>
        <stp/>
        <stp>T</stp>
        <tr r="N11" s="2"/>
      </tp>
      <tp>
        <v>3.9702530886410008</v>
        <stp/>
        <stp>StudyData</stp>
        <stp>CTE?</stp>
        <stp>PCB</stp>
        <stp>BaseType=Index,Index=1</stp>
        <stp>Close</stp>
        <stp>A</stp>
        <stp/>
        <stp>All</stp>
        <stp/>
        <stp/>
        <stp/>
        <stp>T</stp>
        <tr r="N10" s="2"/>
      </tp>
      <tp>
        <v>-13.897596656217345</v>
        <stp/>
        <stp>StudyData</stp>
        <stp>ZME?</stp>
        <stp>PCB</stp>
        <stp>BaseType=Index,Index=1</stp>
        <stp>Close</stp>
        <stp>A</stp>
        <stp/>
        <stp>All</stp>
        <stp/>
        <stp/>
        <stp/>
        <stp>T</stp>
        <tr r="N5" s="2"/>
      </tp>
      <tp>
        <v>-0.87760539100454826</v>
        <stp/>
        <stp>StudyData</stp>
        <stp>ZLE?</stp>
        <stp>PCB</stp>
        <stp>BaseType=Index,Index=1</stp>
        <stp>Close</stp>
        <stp>A</stp>
        <stp/>
        <stp>All</stp>
        <stp/>
        <stp/>
        <stp/>
        <stp>T</stp>
        <tr r="N6" s="2"/>
      </tp>
      <tp>
        <v>-31.061164333087696</v>
        <stp/>
        <stp>StudyData</stp>
        <stp>ZCE?</stp>
        <stp>PCB</stp>
        <stp>BaseType=Index,Index=1</stp>
        <stp>Close</stp>
        <stp>A</stp>
        <stp/>
        <stp>All</stp>
        <stp/>
        <stp/>
        <stp/>
        <stp>T</stp>
        <tr r="N3" s="2"/>
      </tp>
      <tp>
        <v>-1.2878333637477508</v>
        <stp/>
        <stp>StudyData</stp>
        <stp>ZQE?</stp>
        <stp>PCB</stp>
        <stp>BaseType=Index,Index=1</stp>
        <stp>Close</stp>
        <stp>A</stp>
        <stp/>
        <stp>All</stp>
        <stp/>
        <stp/>
        <stp/>
        <stp>T</stp>
        <tr r="N75" s="2"/>
      </tp>
      <tp>
        <v>-11.222642751357577</v>
        <stp/>
        <stp>StudyData</stp>
        <stp>ZSE?</stp>
        <stp>PCB</stp>
        <stp>BaseType=Index,Index=1</stp>
        <stp>Close</stp>
        <stp>A</stp>
        <stp/>
        <stp>All</stp>
        <stp/>
        <stp/>
        <stp/>
        <stp>T</stp>
        <tr r="N4" s="2"/>
      </tp>
      <tp>
        <v>33.932135728542917</v>
        <stp/>
        <stp>StudyData</stp>
        <stp>SBE?</stp>
        <stp>PCB</stp>
        <stp>BaseType=Index,Index=1</stp>
        <stp>Close</stp>
        <stp>A</stp>
        <stp/>
        <stp>All</stp>
        <stp/>
        <stp/>
        <stp/>
        <stp>T</stp>
        <tr r="N12" s="2"/>
      </tp>
      <tp>
        <v>26510</v>
        <stp/>
        <stp>ContractData</stp>
        <stp>BTC?1</stp>
        <stp>HIgh</stp>
        <stp/>
        <stp>T</stp>
        <tr r="I47" s="1"/>
      </tp>
      <tp t="s">
        <v>Dollar Index (ICE), Sep 23</v>
        <stp/>
        <stp>ContractData</stp>
        <stp>DXE?1</stp>
        <stp>LongDescription</stp>
        <stp/>
        <stp>T</stp>
        <tr r="B56" s="1"/>
        <tr r="B57" s="2"/>
      </tp>
      <tp>
        <v>3.4135704101316824</v>
        <stp/>
        <stp>StudyData</stp>
        <stp>PAE?1</stp>
        <stp>PCB</stp>
        <stp>BaseType=Index,Index=1</stp>
        <stp>Close</stp>
        <stp>AW</stp>
        <stp/>
        <stp>All</stp>
        <stp/>
        <stp/>
        <stp/>
        <stp>T</stp>
        <tr r="H42" s="2"/>
      </tp>
      <tp>
        <v>2.3021904336164529</v>
        <stp/>
        <stp>StudyData</stp>
        <stp>PLE?1</stp>
        <stp>PCB</stp>
        <stp>BaseType=Index,Index=1</stp>
        <stp>Close</stp>
        <stp>AW</stp>
        <stp/>
        <stp>All</stp>
        <stp/>
        <stp/>
        <stp/>
        <stp>T</stp>
        <tr r="H41" s="2"/>
      </tp>
      <tp t="s">
        <v/>
        <stp/>
        <stp>ContractData</stp>
        <stp>ALI?1</stp>
        <stp>TradeorTodaySettlement</stp>
        <stp/>
        <stp>T</stp>
        <tr r="M43" s="1"/>
      </tp>
      <tp>
        <v>-1.3131166569936201</v>
        <stp/>
        <stp>StudyData</stp>
        <stp>JY6?1</stp>
        <stp>PCB</stp>
        <stp>BaseType=Index,Index=1</stp>
        <stp>Close</stp>
        <stp>AM</stp>
        <stp/>
        <stp>All</stp>
        <stp/>
        <stp/>
        <stp/>
        <stp>T</stp>
        <tr r="K54" s="2"/>
      </tp>
      <tp t="s">
        <v/>
        <stp/>
        <stp>ContractData</stp>
        <stp>ALI?1</stp>
        <stp>T_Settlement</stp>
        <stp/>
        <stp>T</stp>
        <tr r="N43" s="1"/>
      </tp>
      <tp t="s">
        <v>Spring Wheat (Globex), Sep 23</v>
        <stp/>
        <stp>ContractData</stp>
        <stp>MWE?1</stp>
        <stp>LongDescription</stp>
        <stp/>
        <stp>T</stp>
        <tr r="B8" s="1"/>
      </tp>
      <tp t="s">
        <v>KC HRW Wheat (Globex), Sep 23</v>
        <stp/>
        <stp>ContractData</stp>
        <stp>KWE?1</stp>
        <stp>LongDescription</stp>
        <stp/>
        <stp>T</stp>
        <tr r="B7" s="1"/>
      </tp>
      <tp>
        <v>0.21398461884995335</v>
        <stp/>
        <stp>StudyData</stp>
        <stp>ENQ?1</stp>
        <stp>PCB</stp>
        <stp>BaseType=Index,Index=1</stp>
        <stp>Close</stp>
        <stp>AM</stp>
        <stp/>
        <stp>All</stp>
        <stp/>
        <stp/>
        <stp/>
        <stp>T</stp>
        <tr r="K16" s="2"/>
      </tp>
      <tp>
        <v>32615</v>
        <stp/>
        <stp>ContractData</stp>
        <stp>NKD?1</stp>
        <stp>TradeorTodaySettlement</stp>
        <stp/>
        <stp>T</stp>
        <tr r="M24" s="1"/>
      </tp>
      <tp>
        <v>-1.271596406357985</v>
        <stp/>
        <stp>StudyData</stp>
        <stp>EU6?1</stp>
        <stp>PCB</stp>
        <stp>BaseType=Index,Index=1</stp>
        <stp>Close</stp>
        <stp>AM</stp>
        <stp/>
        <stp>All</stp>
        <stp/>
        <stp/>
        <stp/>
        <stp>T</stp>
        <tr r="K51" s="2"/>
      </tp>
      <tp>
        <v>32565</v>
        <stp/>
        <stp>ContractData</stp>
        <stp>NIY?1</stp>
        <stp>TradeorTodaySettlement</stp>
        <stp/>
        <stp>T</stp>
        <tr r="M23" s="1"/>
      </tp>
      <tp>
        <v>2.653</v>
        <stp/>
        <stp>ContractData</stp>
        <stp>NGE?1</stp>
        <stp>TradeorTodaySettlement</stp>
        <stp/>
        <stp>T</stp>
        <tr r="M29" s="1"/>
      </tp>
      <tp>
        <v>0.58990000000000009</v>
        <stp/>
        <stp>ContractData</stp>
        <stp>NE6?1</stp>
        <stp>TradeorTodaySettlement</stp>
        <stp/>
        <stp>T</stp>
        <tr r="M55" s="1"/>
      </tp>
      <tp t="s">
        <v>5yr US Treasury Notes (Globex), Sep 23</v>
        <stp/>
        <stp>ContractData</stp>
        <stp>FVA?1</stp>
        <stp>LongDescription</stp>
        <stp/>
        <stp>T</stp>
        <tr r="B71" s="1"/>
      </tp>
      <tp>
        <v>-0.93393022537820314</v>
        <stp/>
        <stp>StudyData</stp>
        <stp>DA6?1</stp>
        <stp>PCB</stp>
        <stp>BaseType=Index,Index=1</stp>
        <stp>Close</stp>
        <stp>AM</stp>
        <stp/>
        <stp>All</stp>
        <stp/>
        <stp/>
        <stp/>
        <stp>T</stp>
        <tr r="K50" s="2"/>
      </tp>
      <tp>
        <v>-1.6693716670530951</v>
        <stp/>
        <stp>StudyData</stp>
        <stp>DSX?1</stp>
        <stp>PCB</stp>
        <stp>BaseType=Index,Index=1</stp>
        <stp>Close</stp>
        <stp>AM</stp>
        <stp/>
        <stp>All</stp>
        <stp/>
        <stp/>
        <stp/>
        <stp>T</stp>
        <tr r="K21" s="2"/>
      </tp>
      <tp>
        <v>1.209611244654252</v>
        <stp/>
        <stp>StudyData</stp>
        <stp>DXE?1</stp>
        <stp>PCB</stp>
        <stp>BaseType=Index,Index=1</stp>
        <stp>Close</stp>
        <stp>AM</stp>
        <stp/>
        <stp>All</stp>
        <stp/>
        <stp/>
        <stp/>
        <stp>T</stp>
        <tr r="K57" s="2"/>
      </tp>
      <tp>
        <v>252</v>
        <stp/>
        <stp>ContractData</stp>
        <stp>SA6??</stp>
        <stp>MT_LastAskVolume</stp>
        <stp/>
        <stp>T</stp>
        <tr r="H57" s="1"/>
      </tp>
      <tp>
        <v>4</v>
        <stp/>
        <stp>ContractData</stp>
        <stp>SF6?1</stp>
        <stp>MT_LastAskVolume</stp>
        <stp/>
        <stp>T</stp>
        <tr r="H54" s="1"/>
      </tp>
      <tp>
        <v>40</v>
        <stp/>
        <stp>ContractData</stp>
        <stp>JY6?1</stp>
        <stp>MT_LastAskVolume</stp>
        <stp/>
        <stp>T</stp>
        <tr r="H53" s="1"/>
      </tp>
      <tp>
        <v>15</v>
        <stp/>
        <stp>ContractData</stp>
        <stp>NE6?1</stp>
        <stp>MT_LastAskVolume</stp>
        <stp/>
        <stp>T</stp>
        <tr r="H55" s="1"/>
      </tp>
      <tp>
        <v>132</v>
        <stp/>
        <stp>ContractData</stp>
        <stp>CA6?1</stp>
        <stp>MT_LastAskVolume</stp>
        <stp/>
        <stp>T</stp>
        <tr r="H52" s="1"/>
      </tp>
      <tp>
        <v>13</v>
        <stp/>
        <stp>ContractData</stp>
        <stp>BP6?1</stp>
        <stp>MT_LastAskVolume</stp>
        <stp/>
        <stp>T</stp>
        <tr r="H51" s="1"/>
      </tp>
      <tp>
        <v>71</v>
        <stp/>
        <stp>ContractData</stp>
        <stp>EU6?1</stp>
        <stp>MT_LastAskVolume</stp>
        <stp/>
        <stp>T</stp>
        <tr r="H50" s="1"/>
      </tp>
      <tp>
        <v>63</v>
        <stp/>
        <stp>ContractData</stp>
        <stp>DA6?1</stp>
        <stp>MT_LastAskVolume</stp>
        <stp/>
        <stp>T</stp>
        <tr r="H49" s="1"/>
      </tp>
      <tp t="s">
        <v/>
        <stp/>
        <stp>ContractData</stp>
        <stp>Z3N?1</stp>
        <stp>HIgh</stp>
        <stp/>
        <stp>T</stp>
        <tr r="I72" s="1"/>
      </tp>
      <tp t="s">
        <v>2yr US Treasury Note (Globex), Sep 23</v>
        <stp/>
        <stp>ContractData</stp>
        <stp>TUA?1</stp>
        <stp>LongDescription</stp>
        <stp/>
        <stp>T</stp>
        <tr r="B73" s="1"/>
      </tp>
      <tp>
        <v>-1.5921460908489726</v>
        <stp/>
        <stp>StudyData</stp>
        <stp>GCE?1</stp>
        <stp>PCB</stp>
        <stp>BaseType=Index,Index=1</stp>
        <stp>Close</stp>
        <stp>AM</stp>
        <stp/>
        <stp>All</stp>
        <stp/>
        <stp/>
        <stp/>
        <stp>T</stp>
        <tr r="K38" s="2"/>
      </tp>
      <tp>
        <v>0.76591670655815702</v>
        <stp/>
        <stp>StudyData</stp>
        <stp>SA6??</stp>
        <stp>PCB</stp>
        <stp>BaseType=Index,Index=1</stp>
        <stp>Close</stp>
        <stp>AW</stp>
        <stp/>
        <stp>All</stp>
        <stp/>
        <stp/>
        <stp/>
        <stp>T</stp>
        <tr r="H58" s="2"/>
      </tp>
      <tp t="s">
        <v>Euro FX (Globex), Sep 23</v>
        <stp/>
        <stp>ContractData</stp>
        <stp>EU6?1</stp>
        <stp>LongDescription</stp>
        <stp/>
        <stp>T</stp>
        <tr r="B50" s="1"/>
        <tr r="B51" s="2"/>
      </tp>
      <tp t="s">
        <v>Bitcoin (Globex), Sep 23</v>
        <stp/>
        <stp>ContractData</stp>
        <stp>BTC?1</stp>
        <stp>LongDescription</stp>
        <stp/>
        <stp>T</stp>
        <tr r="B48" s="2"/>
        <tr r="B47" s="1"/>
      </tp>
      <tp t="s">
        <v>E-mini Russell 2000, Sep 23</v>
        <stp/>
        <stp>ContractData</stp>
        <stp>RTY?1</stp>
        <stp>LongDescription</stp>
        <stp/>
        <stp>T</stp>
        <tr r="B17" s="1"/>
        <tr r="B18" s="2"/>
      </tp>
      <tp t="s">
        <v/>
        <stp/>
        <stp>ContractData</stp>
        <stp>F.US.Z5YY</stp>
        <stp>LastTradeorSettle</stp>
        <stp/>
        <stp>T</stp>
        <tr r="D63" s="1"/>
        <tr r="D64" s="2"/>
      </tp>
      <tp>
        <v>4.9630000000000001</v>
        <stp/>
        <stp>ContractData</stp>
        <stp>F.US.Z2YY</stp>
        <stp>LastTradeorSettle</stp>
        <stp/>
        <stp>T</stp>
        <tr r="D65" s="2"/>
        <tr r="D64" s="1"/>
      </tp>
      <tp t="s">
        <v/>
        <stp/>
        <stp>ContractData</stp>
        <stp>MWE?1</stp>
        <stp>TradeorTodaySettlement</stp>
        <stp/>
        <stp>T</stp>
        <tr r="M8" s="1"/>
      </tp>
      <tp t="s">
        <v>Soybeans (Globex), Sep 23</v>
        <stp/>
        <stp>ContractData</stp>
        <stp>ZSE?1</stp>
        <stp>LongDescription</stp>
        <stp/>
        <stp>T</stp>
        <tr r="B3" s="1"/>
      </tp>
      <tp t="s">
        <v>30yr US Treasury Bonds (Globex), Sep 23</v>
        <stp/>
        <stp>ContractData</stp>
        <stp>USA?1</stp>
        <stp>LongDescription</stp>
        <stp/>
        <stp>T</stp>
        <tr r="B68" s="1"/>
      </tp>
      <tp t="s">
        <v>Euro STOXX 50, Sep 23</v>
        <stp/>
        <stp>ContractData</stp>
        <stp>DSX?1</stp>
        <stp>LongDescription</stp>
        <stp/>
        <stp>T</stp>
        <tr r="B20" s="1"/>
        <tr r="B21" s="2"/>
      </tp>
      <tp>
        <v>6.8014999999999994E-3</v>
        <stp/>
        <stp>ContractData</stp>
        <stp>JY6?1</stp>
        <stp>TradeorTodaySettlement</stp>
        <stp/>
        <stp>T</stp>
        <tr r="M53" s="1"/>
      </tp>
      <tp>
        <v>-0.43216194700329802</v>
        <stp/>
        <stp>StudyData</stp>
        <stp>ALI?1</stp>
        <stp>PCB</stp>
        <stp>BaseType=Index,Index=1</stp>
        <stp>Close</stp>
        <stp>AM</stp>
        <stp/>
        <stp>All</stp>
        <stp/>
        <stp/>
        <stp/>
        <stp>T</stp>
        <tr r="K44" s="2"/>
      </tp>
      <tp>
        <v>1284003</v>
        <stp/>
        <stp>ContractData</stp>
        <stp>SR3?1</stp>
        <stp>MT_LastAskVolume</stp>
        <stp/>
        <stp>T</stp>
        <tr r="H76" s="1"/>
      </tp>
      <tp t="s">
        <v/>
        <stp/>
        <stp>ContractData</stp>
        <stp>ALI?1</stp>
        <stp>HIgh</stp>
        <stp/>
        <stp>T</stp>
        <tr r="I43" s="1"/>
      </tp>
      <tp>
        <v>705</v>
        <stp/>
        <stp>ContractData</stp>
        <stp>KWE?1</stp>
        <stp>TradeorTodaySettlement</stp>
        <stp/>
        <stp>T</stp>
        <tr r="M7" s="1"/>
      </tp>
      <tp t="s">
        <v>3 Month SOFR, Jun 23</v>
        <stp/>
        <stp>ContractData</stp>
        <stp>SR3?1</stp>
        <stp>LongDescription</stp>
        <stp/>
        <stp>T</stp>
        <tr r="B76" s="1"/>
      </tp>
      <tp t="s">
        <v>1 Month SOFR, Sep 23</v>
        <stp/>
        <stp>ContractData</stp>
        <stp>SR1?1</stp>
        <stp>LongDescription</stp>
        <stp/>
        <stp>T</stp>
        <tr r="B75" s="1"/>
      </tp>
      <tp>
        <v>-1.1991482685195562</v>
        <stp/>
        <stp>StudyData</stp>
        <stp>Z3N?</stp>
        <stp>PCB</stp>
        <stp>BaseType=Index,Index=1</stp>
        <stp>Close</stp>
        <stp>A</stp>
        <stp/>
        <stp>All</stp>
        <stp/>
        <stp/>
        <stp/>
        <stp>T</stp>
        <tr r="N73" s="2"/>
      </tp>
      <tp t="s">
        <v>Fed Funds 30 Day (Globex), Sep 23</v>
        <stp/>
        <stp>ContractData</stp>
        <stp>ZQE?1</stp>
        <stp>LongDescription</stp>
        <stp/>
        <stp>T</stp>
        <tr r="B74" s="1"/>
      </tp>
      <tp>
        <v>-0.29059944583361297</v>
        <stp/>
        <stp>StudyData</stp>
        <stp>CA6?1</stp>
        <stp>PCB</stp>
        <stp>BaseType=Index,Index=1</stp>
        <stp>Close</stp>
        <stp>AM</stp>
        <stp/>
        <stp>All</stp>
        <stp/>
        <stp/>
        <stp/>
        <stp>T</stp>
        <tr r="K53" s="2"/>
      </tp>
      <tp>
        <v>6.3852684443381609</v>
        <stp/>
        <stp>StudyData</stp>
        <stp>CLE?1</stp>
        <stp>PCB</stp>
        <stp>BaseType=Index,Index=1</stp>
        <stp>Close</stp>
        <stp>AM</stp>
        <stp/>
        <stp>All</stp>
        <stp/>
        <stp/>
        <stp/>
        <stp>T</stp>
        <tr r="K40" s="2"/>
        <tr r="K29" s="2"/>
      </tp>
      <tp>
        <v>3.3382000000000001</v>
        <stp/>
        <stp>ContractData</stp>
        <stp>HOE?1</stp>
        <stp>TradeorTodaySettlement</stp>
        <stp/>
        <stp>T</stp>
        <tr r="M30" s="1"/>
      </tp>
      <tp>
        <v>-1.2297226582940792</v>
        <stp/>
        <stp>StudyData</stp>
        <stp>CPE?1</stp>
        <stp>PCB</stp>
        <stp>BaseType=Index,Index=1</stp>
        <stp>Close</stp>
        <stp>AM</stp>
        <stp/>
        <stp>All</stp>
        <stp/>
        <stp/>
        <stp/>
        <stp>T</stp>
        <tr r="K43" s="2"/>
      </tp>
      <tp>
        <v>2535</v>
        <stp/>
        <stp>ContractData</stp>
        <stp>SR1?1</stp>
        <stp>MT_LastAskVolume</stp>
        <stp/>
        <stp>T</stp>
        <tr r="H75" s="1"/>
      </tp>
      <tp t="s">
        <v/>
        <stp/>
        <stp>ContractData</stp>
        <stp>Z3N?1</stp>
        <stp>T_Settlement</stp>
        <stp/>
        <stp>T</stp>
        <tr r="N72" s="1"/>
      </tp>
      <tp t="s">
        <v>Copper (Globex), Sep 23</v>
        <stp/>
        <stp>ContractData</stp>
        <stp>CPE?1</stp>
        <stp>LongDescription</stp>
        <stp/>
        <stp>T</stp>
        <tr r="B42" s="1"/>
        <tr r="B43" s="2"/>
      </tp>
      <tp>
        <v>-1.5475720489537972</v>
        <stp/>
        <stp>StudyData</stp>
        <stp>BP6?1</stp>
        <stp>PCB</stp>
        <stp>BaseType=Index,Index=1</stp>
        <stp>Close</stp>
        <stp>AM</stp>
        <stp/>
        <stp>All</stp>
        <stp/>
        <stp/>
        <stp/>
        <stp>T</stp>
        <tr r="K52" s="2"/>
      </tp>
      <tp>
        <v>7.621951219512195E-2</v>
        <stp/>
        <stp>StudyData</stp>
        <stp>BTC?1</stp>
        <stp>PCB</stp>
        <stp>BaseType=Index,Index=1</stp>
        <stp>Close</stp>
        <stp>AM</stp>
        <stp/>
        <stp>All</stp>
        <stp/>
        <stp/>
        <stp/>
        <stp>T</stp>
        <tr r="K48" s="2"/>
      </tp>
      <tp t="s">
        <v>British Pound (Globex), Sep 23</v>
        <stp/>
        <stp>ContractData</stp>
        <stp>BP6?1</stp>
        <stp>LongDescription</stp>
        <stp/>
        <stp>T</stp>
        <tr r="B51" s="1"/>
        <tr r="B52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volatileDependencies" Target="volatileDependenci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678A8-03A3-4FA4-87D4-A3F697981F64}">
  <dimension ref="A1:AB78"/>
  <sheetViews>
    <sheetView tabSelected="1" workbookViewId="0">
      <selection activeCell="S1" sqref="S1"/>
    </sheetView>
  </sheetViews>
  <sheetFormatPr defaultRowHeight="16.5" x14ac:dyDescent="0.3"/>
  <cols>
    <col min="1" max="1" width="8.625" style="1" customWidth="1"/>
    <col min="2" max="2" width="39.375" style="1" customWidth="1"/>
    <col min="3" max="6" width="9" style="1"/>
    <col min="7" max="7" width="4.625" style="1" customWidth="1"/>
    <col min="8" max="9" width="9" style="1"/>
    <col min="10" max="10" width="4.625" style="1" customWidth="1"/>
    <col min="11" max="12" width="9" style="1"/>
    <col min="13" max="13" width="4.625" style="1" customWidth="1"/>
    <col min="14" max="15" width="9" style="1"/>
    <col min="16" max="16" width="4.625" style="1" customWidth="1"/>
    <col min="17" max="18" width="9" style="1"/>
    <col min="19" max="19" width="39" style="1" customWidth="1"/>
    <col min="20" max="16384" width="9" style="1"/>
  </cols>
  <sheetData>
    <row r="1" spans="1:28" x14ac:dyDescent="0.3">
      <c r="D1" s="4"/>
      <c r="E1" s="64" t="s">
        <v>95</v>
      </c>
      <c r="F1" s="65"/>
      <c r="G1" s="65"/>
      <c r="H1" s="65"/>
      <c r="I1" s="65"/>
      <c r="J1" s="65"/>
      <c r="K1" s="65"/>
      <c r="L1" s="65"/>
      <c r="M1" s="65"/>
      <c r="N1" s="65"/>
      <c r="O1" s="65"/>
      <c r="P1" s="66"/>
      <c r="Q1" s="67" t="s">
        <v>61</v>
      </c>
      <c r="R1" s="67"/>
      <c r="S1" s="39" t="s">
        <v>50</v>
      </c>
      <c r="T1" s="64"/>
      <c r="U1" s="66"/>
      <c r="V1" s="12"/>
      <c r="AA1" s="19"/>
    </row>
    <row r="2" spans="1:28" x14ac:dyDescent="0.3">
      <c r="A2" s="1" t="s">
        <v>71</v>
      </c>
      <c r="C2" s="1" t="s">
        <v>73</v>
      </c>
      <c r="D2" s="4" t="s">
        <v>74</v>
      </c>
      <c r="E2" s="64" t="s">
        <v>49</v>
      </c>
      <c r="F2" s="65"/>
      <c r="G2" s="66"/>
      <c r="H2" s="64" t="s">
        <v>50</v>
      </c>
      <c r="I2" s="65"/>
      <c r="J2" s="66"/>
      <c r="K2" s="64" t="s">
        <v>52</v>
      </c>
      <c r="L2" s="65"/>
      <c r="M2" s="66"/>
      <c r="N2" s="64" t="s">
        <v>51</v>
      </c>
      <c r="O2" s="65"/>
      <c r="P2" s="65"/>
      <c r="Q2" s="39" t="s">
        <v>60</v>
      </c>
      <c r="R2" s="39" t="s">
        <v>35</v>
      </c>
      <c r="S2" s="39" t="s">
        <v>36</v>
      </c>
      <c r="T2" s="67" t="s">
        <v>62</v>
      </c>
      <c r="U2" s="67"/>
      <c r="V2" s="12"/>
      <c r="Z2" s="4"/>
      <c r="AA2" s="30" t="s">
        <v>49</v>
      </c>
      <c r="AB2" s="12" t="s">
        <v>64</v>
      </c>
    </row>
    <row r="3" spans="1:28" x14ac:dyDescent="0.3">
      <c r="A3" s="1" t="s">
        <v>125</v>
      </c>
      <c r="B3" s="1" t="str">
        <f>RTD("cqg.rtd", ,"ContractData", A3, "LongDescription",, "T")</f>
        <v>Corn (Globex), Dec 23</v>
      </c>
      <c r="C3" s="50">
        <f>RTD("cqg.rtd", ,"ContractData", A3, "NetLastTradeToday",, "T")</f>
        <v>-3.25</v>
      </c>
      <c r="D3" s="51">
        <f>RTD("cqg.rtd", ,"ContractData", A3, "LastTradeorSettle",, "T")</f>
        <v>482.5</v>
      </c>
      <c r="E3" s="13">
        <f>IFERROR(RTD("cqg.rtd", ,"ContractData",A3, "PerCentNetLastTrade",, "T")/100,"")</f>
        <v>-6.6906845084920234E-3</v>
      </c>
      <c r="F3" s="14">
        <f>E3</f>
        <v>-6.6906845084920234E-3</v>
      </c>
      <c r="G3" s="16">
        <f>IFERROR(RANK(E3,$E$3:$E$12,0)+COUNTIF($E$3:E3,E3)-1,"")</f>
        <v>4</v>
      </c>
      <c r="H3" s="13">
        <f>IFERROR( RTD("cqg.rtd",,"StudyData",A3, "PCB","BaseType=Index,Index=1", "Close", "AW",,"All",,,,"T")/100,"")</f>
        <v>-2.5839793281653744E-3</v>
      </c>
      <c r="I3" s="14">
        <f>H3</f>
        <v>-2.5839793281653744E-3</v>
      </c>
      <c r="J3" s="15">
        <f>IFERROR(RANK(H3,$H$3:$H$12,0)+COUNTIF($H3:H$3,H3)-1,"")</f>
        <v>4</v>
      </c>
      <c r="K3" s="13">
        <f xml:space="preserve"> IFERROR(RTD("cqg.rtd",,"StudyData",A3, "PCB","BaseType=Index,Index=1", "Close", "AM",,"All",,,,"T")/100,"")</f>
        <v>8.8865656037637204E-3</v>
      </c>
      <c r="L3" s="23">
        <f>K3</f>
        <v>8.8865656037637204E-3</v>
      </c>
      <c r="M3" s="15">
        <f>IFERROR(RANK(K3,$K$3:$K$12,0)+COUNTIF($K3:K$3,K3)-1,"")</f>
        <v>2</v>
      </c>
      <c r="N3" s="24">
        <f xml:space="preserve"> IFERROR(RTD("cqg.rtd",,"StudyData",A3, "PCB","BaseType=Index,Index=1", "Close", "A",,"All",,,,"T")/100,"")</f>
        <v>-0.31061164333087699</v>
      </c>
      <c r="O3" s="14">
        <f>N3</f>
        <v>-0.31061164333087699</v>
      </c>
      <c r="P3" s="16">
        <f>IFERROR(RANK(N3,$N$3:$N$12,0)+COUNTIF($N3:N$3,N3)-1,"")</f>
        <v>10</v>
      </c>
      <c r="Q3" s="46">
        <v>1</v>
      </c>
      <c r="R3" s="5" t="str" cm="1">
        <f t="array" aca="1" ref="R3" ca="1">IF($S$1="Daily",_xlfn.XLOOKUP(Q3,INDIRECT($AB$2),$A$3:$A$12,""),IF($S$1="Weekly",_xlfn.XLOOKUP(Q3,INDIRECT($AB$3),$A$3:$A$12,""),IF($S$1="Monthly",_xlfn.XLOOKUP(Q3,INDIRECT($AB$4),$A$3:$A$12,""),IF($S$1="Annual",_xlfn.XLOOKUP(Q3,INDIRECT($AB$5),$A$3:$A$12,"")))))</f>
        <v>SBE?</v>
      </c>
      <c r="S3" s="5" t="str" cm="1">
        <f t="array" aca="1" ref="S3" ca="1">IF($S$1="Daily",_xlfn.XLOOKUP(Q3,INDIRECT($AB$2),$B$3:$B$12,""),IF($S$1="Weekly",_xlfn.XLOOKUP(Q3,INDIRECT($AB$3),$B$3:$B$12,""),IF($S$1="Monthly",_xlfn.XLOOKUP(Q3,INDIRECT($AB$4),$B$3:$B$12,""),IF($S$1="Annual",_xlfn.XLOOKUP(Q3,INDIRECT($AB$5),$B$3:$B$12,"")))))</f>
        <v>Sugar World #11 (ICE), Oct 23</v>
      </c>
      <c r="T3" s="14" cm="1">
        <f t="array" aca="1" ref="T3" ca="1">IF($S$1="Daily",_xlfn.XLOOKUP(Q3,INDIRECT($AB$2),$E$3:$E$12,""),IF($S$1="Weekly",_xlfn.XLOOKUP(Q3,INDIRECT($AB$3),$H$3:$H$12,""),IF($S$1="Monthly",_xlfn.XLOOKUP(Q3,INDIRECT($AB$4),$K$3:$K$12,""),IF($S$1="Annual",_xlfn.XLOOKUP(Q3,INDIRECT($AB$5),$N$3:$N$12,"")))))</f>
        <v>2.0144431774990403E-2</v>
      </c>
      <c r="U3" s="47">
        <f ca="1">T3</f>
        <v>2.0144431774990403E-2</v>
      </c>
      <c r="V3" s="12"/>
      <c r="Z3" s="4"/>
      <c r="AA3" s="30" t="s">
        <v>50</v>
      </c>
      <c r="AB3" s="12" t="s">
        <v>63</v>
      </c>
    </row>
    <row r="4" spans="1:28" x14ac:dyDescent="0.3">
      <c r="A4" s="1" t="s">
        <v>126</v>
      </c>
      <c r="B4" s="1" t="str">
        <f>RTD("cqg.rtd", ,"ContractData", A4, "LongDescription",, "T")</f>
        <v>Soybeans (Globex), Nov 23</v>
      </c>
      <c r="C4" s="50">
        <f>RTD("cqg.rtd", ,"ContractData", A4, "NetLastTradeToday",, "T")</f>
        <v>-14.75</v>
      </c>
      <c r="D4" s="51">
        <f>RTD("cqg.rtd", ,"ContractData", A4, "LastTradeorSettle",, "T")</f>
        <v>1354.25</v>
      </c>
      <c r="E4" s="6">
        <f>IFERROR(RTD("cqg.rtd", ,"ContractData",A4, "PerCentNetLastTrade",, "T")/100,"")</f>
        <v>-1.0774287801314827E-2</v>
      </c>
      <c r="F4" s="2">
        <f t="shared" ref="F4:F12" si="0">E4</f>
        <v>-1.0774287801314827E-2</v>
      </c>
      <c r="G4" s="17">
        <f>IFERROR(RANK(E4,$E$3:$E$12,0)+COUNTIF($E$3:E4,E4)-1,"")</f>
        <v>7</v>
      </c>
      <c r="H4" s="6">
        <f>IFERROR( RTD("cqg.rtd",,"StudyData",A4, "PCB","BaseType=Index,Index=1", "Close", "AW",,"All",,,,"T")/100,"")</f>
        <v>-6.4196625091709472E-3</v>
      </c>
      <c r="I4" s="2">
        <f t="shared" ref="I4:I12" si="1">H4</f>
        <v>-6.4196625091709472E-3</v>
      </c>
      <c r="J4" s="7">
        <f>IFERROR(RANK(H4,$H$3:$H$12,0)+COUNTIF($H$3:H4,H4)-1,"")</f>
        <v>6</v>
      </c>
      <c r="K4" s="6">
        <f xml:space="preserve"> IFERROR(RTD("cqg.rtd",,"StudyData",A4, "PCB","BaseType=Index,Index=1", "Close", "AM",,"All",,,,"T")/100,"")</f>
        <v>-1.0593607305936073E-2</v>
      </c>
      <c r="L4" s="3">
        <f t="shared" ref="L4:L12" si="2">K4</f>
        <v>-1.0593607305936073E-2</v>
      </c>
      <c r="M4" s="7">
        <f>IFERROR(RANK(K4,$K$3:$K$12,0)+COUNTIF($K$3:K4,K4)-1,"")</f>
        <v>6</v>
      </c>
      <c r="N4" s="21">
        <f xml:space="preserve"> IFERROR(RTD("cqg.rtd",,"StudyData",A4, "PCB","BaseType=Index,Index=1", "Close", "A",,"All",,,,"T")/100,"")</f>
        <v>-0.11222642751357577</v>
      </c>
      <c r="O4" s="2">
        <f t="shared" ref="O4:O12" si="3">N4</f>
        <v>-0.11222642751357577</v>
      </c>
      <c r="P4" s="17">
        <f>IFERROR(RANK(N4,$N$3:$N$12,0)+COUNTIF($N$3:N4,N4)-1,"")</f>
        <v>5</v>
      </c>
      <c r="Q4" s="41">
        <f>Q3+1</f>
        <v>2</v>
      </c>
      <c r="R4" s="5" t="str" cm="1">
        <f t="array" aca="1" ref="R4" ca="1">IF($S$1="Daily",_xlfn.XLOOKUP(Q4,INDIRECT($AB$2),$A$3:$A$12,""),IF($S$1="Weekly",_xlfn.XLOOKUP(Q4,INDIRECT($AB$3),$A$3:$A$12,""),IF($S$1="Monthly",_xlfn.XLOOKUP(Q4,INDIRECT($AB$4),$A$3:$A$12,""),IF($S$1="Annual",_xlfn.XLOOKUP(Q4,INDIRECT($AB$5),$A$3:$A$12,"")))))</f>
        <v>CTE?</v>
      </c>
      <c r="S4" s="5" t="str" cm="1">
        <f t="array" aca="1" ref="S4" ca="1">IF($S$1="Daily",_xlfn.XLOOKUP(Q4,INDIRECT($AB$2),$B$3:$B$12,""),IF($S$1="Weekly",_xlfn.XLOOKUP(Q4,INDIRECT($AB$3),$B$3:$B$12,""),IF($S$1="Monthly",_xlfn.XLOOKUP(Q4,INDIRECT($AB$4),$B$3:$B$12,""),IF($S$1="Annual",_xlfn.XLOOKUP(Q4,INDIRECT($AB$5),$B$3:$B$12,"")))))</f>
        <v>Cotton (ICE), Dec 23</v>
      </c>
      <c r="T4" s="14" cm="1">
        <f t="array" aca="1" ref="T4" ca="1">IF($S$1="Daily",_xlfn.XLOOKUP(Q4,INDIRECT($AB$2),$E$3:$E$12,""),IF($S$1="Weekly",_xlfn.XLOOKUP(Q4,INDIRECT($AB$3),$H$3:$H$12,""),IF($S$1="Monthly",_xlfn.XLOOKUP(Q4,INDIRECT($AB$4),$K$3:$K$12,""),IF($S$1="Annual",_xlfn.XLOOKUP(Q4,INDIRECT($AB$5),$N$3:$N$12,"")))))</f>
        <v>1.6412524735188113E-2</v>
      </c>
      <c r="U4" s="42">
        <f t="shared" ref="U4:U12" ca="1" si="4">T4</f>
        <v>1.6412524735188113E-2</v>
      </c>
      <c r="V4" s="12"/>
      <c r="Z4" s="4"/>
      <c r="AA4" s="30" t="s">
        <v>52</v>
      </c>
      <c r="AB4" s="12" t="s">
        <v>65</v>
      </c>
    </row>
    <row r="5" spans="1:28" x14ac:dyDescent="0.3">
      <c r="A5" s="1" t="s">
        <v>127</v>
      </c>
      <c r="B5" s="1" t="str">
        <f>RTD("cqg.rtd", ,"ContractData", A5, "LongDescription",, "T")</f>
        <v>Soybean Meal (Globex), Dec 23</v>
      </c>
      <c r="C5" s="50">
        <f>RTD("cqg.rtd", ,"ContractData", A5, "NetLastTradeToday",, "T")</f>
        <v>-5.2</v>
      </c>
      <c r="D5" s="51">
        <f>RTD("cqg.rtd", ,"ContractData", A5, "LastTradeorSettle",, "T")</f>
        <v>399.70000000000005</v>
      </c>
      <c r="E5" s="6">
        <f>IFERROR(RTD("cqg.rtd", ,"ContractData",A5, "PerCentNetLastTrade",, "T")/100,"")</f>
        <v>-1.2842677204247963E-2</v>
      </c>
      <c r="F5" s="2">
        <f t="shared" si="0"/>
        <v>-1.2842677204247963E-2</v>
      </c>
      <c r="G5" s="17">
        <f>IFERROR(RANK(E5,$E$3:$E$12,0)+COUNTIF($E$3:E5,E5)-1,"")</f>
        <v>8</v>
      </c>
      <c r="H5" s="6">
        <f>IFERROR( RTD("cqg.rtd",,"StudyData",A5, "PCB","BaseType=Index,Index=1", "Close", "AW",,"All",,,,"T")/100,"")</f>
        <v>-4.2351768809167625E-3</v>
      </c>
      <c r="I5" s="2">
        <f t="shared" si="1"/>
        <v>-4.2351768809167625E-3</v>
      </c>
      <c r="J5" s="7">
        <f>IFERROR(RANK(H5,$H$3:$H$12,0)+COUNTIF($H$3:H5,H5)-1,"")</f>
        <v>5</v>
      </c>
      <c r="K5" s="6">
        <f xml:space="preserve"> IFERROR(RTD("cqg.rtd",,"StudyData",A5, "PCB","BaseType=Index,Index=1", "Close", "AM",,"All",,,,"T")/100,"")</f>
        <v>-1.0643564356435532E-2</v>
      </c>
      <c r="L5" s="3">
        <f t="shared" si="2"/>
        <v>-1.0643564356435532E-2</v>
      </c>
      <c r="M5" s="7">
        <f>IFERROR(RANK(K5,$K$3:$K$12,0)+COUNTIF($K$3:K5,K5)-1,"")</f>
        <v>7</v>
      </c>
      <c r="N5" s="21">
        <f xml:space="preserve"> IFERROR(RTD("cqg.rtd",,"StudyData",A5, "PCB","BaseType=Index,Index=1", "Close", "A",,"All",,,,"T")/100,"")</f>
        <v>-0.13897596656217345</v>
      </c>
      <c r="O5" s="2">
        <f t="shared" si="3"/>
        <v>-0.13897596656217345</v>
      </c>
      <c r="P5" s="17">
        <f>IFERROR(RANK(N5,$N$3:$N$12,0)+COUNTIF($N$3:N5,N5)-1,"")</f>
        <v>6</v>
      </c>
      <c r="Q5" s="41">
        <f t="shared" ref="Q5:Q12" si="5">Q4+1</f>
        <v>3</v>
      </c>
      <c r="R5" s="5" t="str" cm="1">
        <f t="array" aca="1" ref="R5" ca="1">IF($S$1="Daily",_xlfn.XLOOKUP(Q5,INDIRECT($AB$2),$A$3:$A$12,""),IF($S$1="Weekly",_xlfn.XLOOKUP(Q5,INDIRECT($AB$3),$A$3:$A$12,""),IF($S$1="Monthly",_xlfn.XLOOKUP(Q5,INDIRECT($AB$4),$A$3:$A$12,""),IF($S$1="Annual",_xlfn.XLOOKUP(Q5,INDIRECT($AB$5),$A$3:$A$12,"")))))</f>
        <v>CCE?</v>
      </c>
      <c r="S5" s="5" t="str" cm="1">
        <f t="array" aca="1" ref="S5" ca="1">IF($S$1="Daily",_xlfn.XLOOKUP(Q5,INDIRECT($AB$2),$B$3:$B$12,""),IF($S$1="Weekly",_xlfn.XLOOKUP(Q5,INDIRECT($AB$3),$B$3:$B$12,""),IF($S$1="Monthly",_xlfn.XLOOKUP(Q5,INDIRECT($AB$4),$B$3:$B$12,""),IF($S$1="Annual",_xlfn.XLOOKUP(Q5,INDIRECT($AB$5),$B$3:$B$12,"")))))</f>
        <v>Cocoa (ICE), Dec 23</v>
      </c>
      <c r="T5" s="14" cm="1">
        <f t="array" aca="1" ref="T5" ca="1">IF($S$1="Daily",_xlfn.XLOOKUP(Q5,INDIRECT($AB$2),$E$3:$E$12,""),IF($S$1="Weekly",_xlfn.XLOOKUP(Q5,INDIRECT($AB$3),$H$3:$H$12,""),IF($S$1="Monthly",_xlfn.XLOOKUP(Q5,INDIRECT($AB$4),$K$3:$K$12,""),IF($S$1="Annual",_xlfn.XLOOKUP(Q5,INDIRECT($AB$5),$N$3:$N$12,"")))))</f>
        <v>8.2101806239737272E-4</v>
      </c>
      <c r="U5" s="42">
        <f t="shared" ca="1" si="4"/>
        <v>8.2101806239737272E-4</v>
      </c>
      <c r="V5" s="12"/>
      <c r="Z5" s="4"/>
      <c r="AA5" s="30" t="s">
        <v>51</v>
      </c>
      <c r="AB5" s="12" t="s">
        <v>66</v>
      </c>
    </row>
    <row r="6" spans="1:28" x14ac:dyDescent="0.3">
      <c r="A6" s="1" t="s">
        <v>128</v>
      </c>
      <c r="B6" s="1" t="str">
        <f>RTD("cqg.rtd", ,"ContractData", A6, "LongDescription",, "T")</f>
        <v>Soybean Oil (Globex), Dec 23</v>
      </c>
      <c r="C6" s="50">
        <f>RTD("cqg.rtd", ,"ContractData", A6, "NetLastTradeToday",, "T")</f>
        <v>-0.49</v>
      </c>
      <c r="D6" s="51">
        <f>RTD("cqg.rtd", ,"ContractData", A6, "LastTradeorSettle",, "T")</f>
        <v>60.01</v>
      </c>
      <c r="E6" s="6">
        <f>IFERROR(RTD("cqg.rtd", ,"ContractData",A6, "PerCentNetLastTrade",, "T")/100,"")</f>
        <v>-8.0991735537190076E-3</v>
      </c>
      <c r="F6" s="2">
        <f t="shared" si="0"/>
        <v>-8.0991735537190076E-3</v>
      </c>
      <c r="G6" s="17">
        <f>IFERROR(RANK(E6,$E$3:$E$12,0)+COUNTIF($E$3:E6,E6)-1,"")</f>
        <v>6</v>
      </c>
      <c r="H6" s="6">
        <f>IFERROR( RTD("cqg.rtd",,"StudyData",A6, "PCB","BaseType=Index,Index=1", "Close", "AW",,"All",,,,"T")/100,"")</f>
        <v>-8.0991735537190405E-3</v>
      </c>
      <c r="I6" s="2">
        <f t="shared" si="1"/>
        <v>-8.0991735537190405E-3</v>
      </c>
      <c r="J6" s="7">
        <f>IFERROR(RANK(H6,$H$3:$H$12,0)+COUNTIF($H$3:H6,H6)-1,"")</f>
        <v>7</v>
      </c>
      <c r="K6" s="6">
        <f xml:space="preserve"> IFERROR(RTD("cqg.rtd",,"StudyData",A6, "PCB","BaseType=Index,Index=1", "Close", "AM",,"All",,,,"T")/100,"")</f>
        <v>-3.9532650448143497E-2</v>
      </c>
      <c r="L6" s="3">
        <f t="shared" si="2"/>
        <v>-3.9532650448143497E-2</v>
      </c>
      <c r="M6" s="7">
        <f>IFERROR(RANK(K6,$K$3:$K$12,0)+COUNTIF($K$3:K6,K6)-1,"")</f>
        <v>9</v>
      </c>
      <c r="N6" s="21">
        <f xml:space="preserve"> IFERROR(RTD("cqg.rtd",,"StudyData",A6, "PCB","BaseType=Index,Index=1", "Close", "A",,"All",,,,"T")/100,"")</f>
        <v>-8.7760539100454824E-3</v>
      </c>
      <c r="O6" s="2">
        <f t="shared" si="3"/>
        <v>-8.7760539100454824E-3</v>
      </c>
      <c r="P6" s="17">
        <f>IFERROR(RANK(N6,$N$3:$N$12,0)+COUNTIF($N$3:N6,N6)-1,"")</f>
        <v>4</v>
      </c>
      <c r="Q6" s="41">
        <f t="shared" si="5"/>
        <v>4</v>
      </c>
      <c r="R6" s="5" t="str" cm="1">
        <f t="array" aca="1" ref="R6" ca="1">IF($S$1="Daily",_xlfn.XLOOKUP(Q6,INDIRECT($AB$2),$A$3:$A$12,""),IF($S$1="Weekly",_xlfn.XLOOKUP(Q6,INDIRECT($AB$3),$A$3:$A$12,""),IF($S$1="Monthly",_xlfn.XLOOKUP(Q6,INDIRECT($AB$4),$A$3:$A$12,""),IF($S$1="Annual",_xlfn.XLOOKUP(Q6,INDIRECT($AB$5),$A$3:$A$12,"")))))</f>
        <v>ZCE?</v>
      </c>
      <c r="S6" s="5" t="str" cm="1">
        <f t="array" aca="1" ref="S6" ca="1">IF($S$1="Daily",_xlfn.XLOOKUP(Q6,INDIRECT($AB$2),$B$3:$B$12,""),IF($S$1="Weekly",_xlfn.XLOOKUP(Q6,INDIRECT($AB$3),$B$3:$B$12,""),IF($S$1="Monthly",_xlfn.XLOOKUP(Q6,INDIRECT($AB$4),$B$3:$B$12,""),IF($S$1="Annual",_xlfn.XLOOKUP(Q6,INDIRECT($AB$5),$B$3:$B$12,"")))))</f>
        <v>Corn (Globex), Dec 23</v>
      </c>
      <c r="T6" s="14" cm="1">
        <f t="array" aca="1" ref="T6" ca="1">IF($S$1="Daily",_xlfn.XLOOKUP(Q6,INDIRECT($AB$2),$E$3:$E$12,""),IF($S$1="Weekly",_xlfn.XLOOKUP(Q6,INDIRECT($AB$3),$H$3:$H$12,""),IF($S$1="Monthly",_xlfn.XLOOKUP(Q6,INDIRECT($AB$4),$K$3:$K$12,""),IF($S$1="Annual",_xlfn.XLOOKUP(Q6,INDIRECT($AB$5),$N$3:$N$12,"")))))</f>
        <v>-2.5839793281653744E-3</v>
      </c>
      <c r="U6" s="42">
        <f t="shared" ca="1" si="4"/>
        <v>-2.5839793281653744E-3</v>
      </c>
      <c r="V6" s="12"/>
      <c r="Z6" s="4"/>
      <c r="AA6" s="30"/>
      <c r="AB6" s="12"/>
    </row>
    <row r="7" spans="1:28" x14ac:dyDescent="0.3">
      <c r="A7" s="1" t="s">
        <v>97</v>
      </c>
      <c r="B7" s="1" t="str">
        <f>RTD("cqg.rtd", ,"ContractData", A7, "LongDescription",, "T")</f>
        <v>Wheat (Globex), Dec 23</v>
      </c>
      <c r="C7" s="50">
        <f>RTD("cqg.rtd", ,"ContractData", A7, "NetLastTradeToday",, "T")</f>
        <v>-12</v>
      </c>
      <c r="D7" s="51">
        <f>RTD("cqg.rtd", ,"ContractData", A7, "LastTradeorSettle",, "T")</f>
        <v>572.5</v>
      </c>
      <c r="E7" s="6">
        <f>IFERROR(RTD("cqg.rtd", ,"ContractData",A7, "PerCentNetLastTrade",, "T")/100,"")</f>
        <v>-2.0530367835757058E-2</v>
      </c>
      <c r="F7" s="2">
        <f t="shared" si="0"/>
        <v>-2.0530367835757058E-2</v>
      </c>
      <c r="G7" s="17">
        <f>IFERROR(RANK(E7,$E$3:$E$12,0)+COUNTIF($E$3:E7,E7)-1,"")</f>
        <v>10</v>
      </c>
      <c r="H7" s="6">
        <f>IFERROR( RTD("cqg.rtd",,"StudyData",A7, "PCB","BaseType=Index,Index=1", "Close", "AW",,"All",,,,"T")/100,"")</f>
        <v>-3.9026437263952996E-2</v>
      </c>
      <c r="I7" s="2">
        <f t="shared" si="1"/>
        <v>-3.9026437263952996E-2</v>
      </c>
      <c r="J7" s="7">
        <f>IFERROR(RANK(H7,$H$3:$H$12,0)+COUNTIF($H$3:H7,H7)-1,"")</f>
        <v>10</v>
      </c>
      <c r="K7" s="6">
        <f xml:space="preserve"> IFERROR(RTD("cqg.rtd",,"StudyData",A7, "PCB","BaseType=Index,Index=1", "Close", "AM",,"All",,,,"T")/100,"")</f>
        <v>-4.9003322259136214E-2</v>
      </c>
      <c r="L7" s="3">
        <f t="shared" si="2"/>
        <v>-4.9003322259136214E-2</v>
      </c>
      <c r="M7" s="7">
        <f>IFERROR(RANK(K7,$K$3:$K$12,0)+COUNTIF($K$3:K7,K7)-1,"")</f>
        <v>10</v>
      </c>
      <c r="N7" s="21">
        <f xml:space="preserve"> IFERROR(RTD("cqg.rtd",,"StudyData",A7, "PCB","BaseType=Index,Index=1", "Close", "A",,"All",,,,"T")/100,"")</f>
        <v>-0.29640151515151514</v>
      </c>
      <c r="O7" s="2">
        <f t="shared" si="3"/>
        <v>-0.29640151515151514</v>
      </c>
      <c r="P7" s="17">
        <f>IFERROR(RANK(N7,$N$3:$N$12,0)+COUNTIF($N$3:N7,N7)-1,"")</f>
        <v>9</v>
      </c>
      <c r="Q7" s="41">
        <f t="shared" si="5"/>
        <v>5</v>
      </c>
      <c r="R7" s="5" t="str" cm="1">
        <f t="array" aca="1" ref="R7" ca="1">IF($S$1="Daily",_xlfn.XLOOKUP(Q7,INDIRECT($AB$2),$A$3:$A$12,""),IF($S$1="Weekly",_xlfn.XLOOKUP(Q7,INDIRECT($AB$3),$A$3:$A$12,""),IF($S$1="Monthly",_xlfn.XLOOKUP(Q7,INDIRECT($AB$4),$A$3:$A$12,""),IF($S$1="Annual",_xlfn.XLOOKUP(Q7,INDIRECT($AB$5),$A$3:$A$12,"")))))</f>
        <v>ZME?</v>
      </c>
      <c r="S7" s="5" t="str" cm="1">
        <f t="array" aca="1" ref="S7" ca="1">IF($S$1="Daily",_xlfn.XLOOKUP(Q7,INDIRECT($AB$2),$B$3:$B$12,""),IF($S$1="Weekly",_xlfn.XLOOKUP(Q7,INDIRECT($AB$3),$B$3:$B$12,""),IF($S$1="Monthly",_xlfn.XLOOKUP(Q7,INDIRECT($AB$4),$B$3:$B$12,""),IF($S$1="Annual",_xlfn.XLOOKUP(Q7,INDIRECT($AB$5),$B$3:$B$12,"")))))</f>
        <v>Soybean Meal (Globex), Dec 23</v>
      </c>
      <c r="T7" s="14" cm="1">
        <f t="array" aca="1" ref="T7" ca="1">IF($S$1="Daily",_xlfn.XLOOKUP(Q7,INDIRECT($AB$2),$E$3:$E$12,""),IF($S$1="Weekly",_xlfn.XLOOKUP(Q7,INDIRECT($AB$3),$H$3:$H$12,""),IF($S$1="Monthly",_xlfn.XLOOKUP(Q7,INDIRECT($AB$4),$K$3:$K$12,""),IF($S$1="Annual",_xlfn.XLOOKUP(Q7,INDIRECT($AB$5),$N$3:$N$12,"")))))</f>
        <v>-4.2351768809167625E-3</v>
      </c>
      <c r="U7" s="42">
        <f t="shared" ca="1" si="4"/>
        <v>-4.2351768809167625E-3</v>
      </c>
      <c r="V7" s="12"/>
      <c r="Z7" s="4"/>
      <c r="AA7" s="30"/>
      <c r="AB7" s="12"/>
    </row>
    <row r="8" spans="1:28" x14ac:dyDescent="0.3">
      <c r="A8" s="1" t="s">
        <v>129</v>
      </c>
      <c r="B8" s="1" t="str">
        <f>RTD("cqg.rtd", ,"ContractData", A8, "LongDescription",, "T")</f>
        <v>KC HRW Wheat (Globex), Dec 23</v>
      </c>
      <c r="C8" s="50">
        <f>RTD("cqg.rtd", ,"ContractData", A8, "NetLastTradeToday",, "T")</f>
        <v>-13.75</v>
      </c>
      <c r="D8" s="51">
        <f>RTD("cqg.rtd", ,"ContractData", A8, "LastTradeorSettle",, "T")</f>
        <v>710</v>
      </c>
      <c r="E8" s="6">
        <f>IFERROR(RTD("cqg.rtd", ,"ContractData",A8, "PerCentNetLastTrade",, "T")/100,"")</f>
        <v>-1.8998272884283247E-2</v>
      </c>
      <c r="F8" s="2">
        <f t="shared" si="0"/>
        <v>-1.8998272884283247E-2</v>
      </c>
      <c r="G8" s="17">
        <f>IFERROR(RANK(E8,$E$3:$E$12,0)+COUNTIF($E$3:E8,E8)-1,"")</f>
        <v>9</v>
      </c>
      <c r="H8" s="6">
        <f>IFERROR( RTD("cqg.rtd",,"StudyData",A8, "PCB","BaseType=Index,Index=1", "Close", "AW",,"All",,,,"T")/100,"")</f>
        <v>-3.0054644808743172E-2</v>
      </c>
      <c r="I8" s="2">
        <f t="shared" si="1"/>
        <v>-3.0054644808743172E-2</v>
      </c>
      <c r="J8" s="7">
        <f>IFERROR(RANK(H8,$H$3:$H$12,0)+COUNTIF($H$3:H8,H8)-1,"")</f>
        <v>9</v>
      </c>
      <c r="K8" s="6">
        <f xml:space="preserve"> IFERROR(RTD("cqg.rtd",,"StudyData",A8, "PCB","BaseType=Index,Index=1", "Close", "AM",,"All",,,,"T")/100,"")</f>
        <v>-2.3719491234101064E-2</v>
      </c>
      <c r="L8" s="3">
        <f t="shared" si="2"/>
        <v>-2.3719491234101064E-2</v>
      </c>
      <c r="M8" s="7">
        <f>IFERROR(RANK(K8,$K$3:$K$12,0)+COUNTIF($K$3:K8,K8)-1,"")</f>
        <v>8</v>
      </c>
      <c r="N8" s="21">
        <f xml:space="preserve"> IFERROR(RTD("cqg.rtd",,"StudyData",A8, "PCB","BaseType=Index,Index=1", "Close", "A",,"All",,,,"T")/100,"")</f>
        <v>-0.20608108108108109</v>
      </c>
      <c r="O8" s="2">
        <f t="shared" si="3"/>
        <v>-0.20608108108108109</v>
      </c>
      <c r="P8" s="17">
        <f>IFERROR(RANK(N8,$N$3:$N$12,0)+COUNTIF($N$3:N8,N8)-1,"")</f>
        <v>7</v>
      </c>
      <c r="Q8" s="41">
        <f t="shared" si="5"/>
        <v>6</v>
      </c>
      <c r="R8" s="5" t="str" cm="1">
        <f t="array" aca="1" ref="R8" ca="1">IF($S$1="Daily",_xlfn.XLOOKUP(Q8,INDIRECT($AB$2),$A$3:$A$12,""),IF($S$1="Weekly",_xlfn.XLOOKUP(Q8,INDIRECT($AB$3),$A$3:$A$12,""),IF($S$1="Monthly",_xlfn.XLOOKUP(Q8,INDIRECT($AB$4),$A$3:$A$12,""),IF($S$1="Annual",_xlfn.XLOOKUP(Q8,INDIRECT($AB$5),$A$3:$A$12,"")))))</f>
        <v>ZSE?</v>
      </c>
      <c r="S8" s="5" t="str" cm="1">
        <f t="array" aca="1" ref="S8" ca="1">IF($S$1="Daily",_xlfn.XLOOKUP(Q8,INDIRECT($AB$2),$B$3:$B$12,""),IF($S$1="Weekly",_xlfn.XLOOKUP(Q8,INDIRECT($AB$3),$B$3:$B$12,""),IF($S$1="Monthly",_xlfn.XLOOKUP(Q8,INDIRECT($AB$4),$B$3:$B$12,""),IF($S$1="Annual",_xlfn.XLOOKUP(Q8,INDIRECT($AB$5),$B$3:$B$12,"")))))</f>
        <v>Soybeans (Globex), Nov 23</v>
      </c>
      <c r="T8" s="14" cm="1">
        <f t="array" aca="1" ref="T8" ca="1">IF($S$1="Daily",_xlfn.XLOOKUP(Q8,INDIRECT($AB$2),$E$3:$E$12,""),IF($S$1="Weekly",_xlfn.XLOOKUP(Q8,INDIRECT($AB$3),$H$3:$H$12,""),IF($S$1="Monthly",_xlfn.XLOOKUP(Q8,INDIRECT($AB$4),$K$3:$K$12,""),IF($S$1="Annual",_xlfn.XLOOKUP(Q8,INDIRECT($AB$5),$N$3:$N$12,"")))))</f>
        <v>-6.4196625091709472E-3</v>
      </c>
      <c r="U8" s="42">
        <f t="shared" ca="1" si="4"/>
        <v>-6.4196625091709472E-3</v>
      </c>
      <c r="V8" s="12"/>
      <c r="Z8" s="4"/>
      <c r="AA8" s="5"/>
      <c r="AB8" s="12"/>
    </row>
    <row r="9" spans="1:28" x14ac:dyDescent="0.3">
      <c r="A9" s="1" t="s">
        <v>130</v>
      </c>
      <c r="B9" s="1" t="str">
        <f>RTD("cqg.rtd", ,"ContractData", A9, "LongDescription",, "T")</f>
        <v>Spring Wheat (Globex), Dec 23</v>
      </c>
      <c r="C9" s="50">
        <f>RTD("cqg.rtd", ,"ContractData", A9, "NetLastTradeToday",, "T")</f>
        <v>-5.5</v>
      </c>
      <c r="D9" s="51">
        <f>RTD("cqg.rtd", ,"ContractData", A9, "LastTradeorSettle",, "T")</f>
        <v>761.25</v>
      </c>
      <c r="E9" s="6">
        <f>IFERROR(RTD("cqg.rtd", ,"ContractData",A9, "PerCentNetLastTrade",, "T")/100,"")</f>
        <v>-7.1731333550701017E-3</v>
      </c>
      <c r="F9" s="2">
        <f t="shared" si="0"/>
        <v>-7.1731333550701017E-3</v>
      </c>
      <c r="G9" s="17">
        <f>IFERROR(RANK(E9,$E$3:$E$12,0)+COUNTIF($E$3:E9,E9)-1,"")</f>
        <v>5</v>
      </c>
      <c r="H9" s="6">
        <f>IFERROR( RTD("cqg.rtd",,"StudyData",A9, "PCB","BaseType=Index,Index=1", "Close", "AW",,"All",,,,"T")/100,"")</f>
        <v>-1.2325656827765166E-2</v>
      </c>
      <c r="I9" s="2">
        <f t="shared" si="1"/>
        <v>-1.2325656827765166E-2</v>
      </c>
      <c r="J9" s="7">
        <f>IFERROR(RANK(H9,$H$3:$H$12,0)+COUNTIF($H$3:H9,H9)-1,"")</f>
        <v>8</v>
      </c>
      <c r="K9" s="6">
        <f xml:space="preserve"> IFERROR(RTD("cqg.rtd",,"StudyData",A9, "PCB","BaseType=Index,Index=1", "Close", "AM",,"All",,,,"T")/100,"")</f>
        <v>-7.1731333550701E-3</v>
      </c>
      <c r="L9" s="3">
        <f t="shared" si="2"/>
        <v>-7.1731333550701E-3</v>
      </c>
      <c r="M9" s="7">
        <f>IFERROR(RANK(K9,$K$3:$K$12,0)+COUNTIF($K$3:K9,K9)-1,"")</f>
        <v>5</v>
      </c>
      <c r="N9" s="21">
        <f xml:space="preserve"> IFERROR(RTD("cqg.rtd",,"StudyData",A9, "PCB","BaseType=Index,Index=1", "Close", "A",,"All",,,,"T")/100,"")</f>
        <v>-0.20798934753661782</v>
      </c>
      <c r="O9" s="2">
        <f t="shared" si="3"/>
        <v>-0.20798934753661782</v>
      </c>
      <c r="P9" s="17">
        <f>IFERROR(RANK(N9,$N$3:$N$12,0)+COUNTIF($N$3:N9,N9)-1,"")</f>
        <v>8</v>
      </c>
      <c r="Q9" s="41">
        <f t="shared" si="5"/>
        <v>7</v>
      </c>
      <c r="R9" s="5" t="str" cm="1">
        <f t="array" aca="1" ref="R9" ca="1">IF($S$1="Daily",_xlfn.XLOOKUP(Q9,INDIRECT($AB$2),$A$3:$A$12,""),IF($S$1="Weekly",_xlfn.XLOOKUP(Q9,INDIRECT($AB$3),$A$3:$A$12,""),IF($S$1="Monthly",_xlfn.XLOOKUP(Q9,INDIRECT($AB$4),$A$3:$A$12,""),IF($S$1="Annual",_xlfn.XLOOKUP(Q9,INDIRECT($AB$5),$A$3:$A$12,"")))))</f>
        <v>ZLE?</v>
      </c>
      <c r="S9" s="5" t="str" cm="1">
        <f t="array" aca="1" ref="S9" ca="1">IF($S$1="Daily",_xlfn.XLOOKUP(Q9,INDIRECT($AB$2),$B$3:$B$12,""),IF($S$1="Weekly",_xlfn.XLOOKUP(Q9,INDIRECT($AB$3),$B$3:$B$12,""),IF($S$1="Monthly",_xlfn.XLOOKUP(Q9,INDIRECT($AB$4),$B$3:$B$12,""),IF($S$1="Annual",_xlfn.XLOOKUP(Q9,INDIRECT($AB$5),$B$3:$B$12,"")))))</f>
        <v>Soybean Oil (Globex), Dec 23</v>
      </c>
      <c r="T9" s="14" cm="1">
        <f t="array" aca="1" ref="T9" ca="1">IF($S$1="Daily",_xlfn.XLOOKUP(Q9,INDIRECT($AB$2),$E$3:$E$12,""),IF($S$1="Weekly",_xlfn.XLOOKUP(Q9,INDIRECT($AB$3),$H$3:$H$12,""),IF($S$1="Monthly",_xlfn.XLOOKUP(Q9,INDIRECT($AB$4),$K$3:$K$12,""),IF($S$1="Annual",_xlfn.XLOOKUP(Q9,INDIRECT($AB$5),$N$3:$N$12,"")))))</f>
        <v>-8.0991735537190405E-3</v>
      </c>
      <c r="U9" s="42">
        <f t="shared" ca="1" si="4"/>
        <v>-8.0991735537190405E-3</v>
      </c>
      <c r="V9" s="12"/>
      <c r="Z9" s="4"/>
      <c r="AB9" s="12"/>
    </row>
    <row r="10" spans="1:28" x14ac:dyDescent="0.3">
      <c r="A10" s="1" t="s">
        <v>4</v>
      </c>
      <c r="B10" s="1" t="str">
        <f>RTD("cqg.rtd", ,"ContractData", A10, "LongDescription",, "T")</f>
        <v>Cotton (ICE), Dec 23</v>
      </c>
      <c r="C10" s="50">
        <f>RTD("cqg.rtd", ,"ContractData", A10, "NetLastTradeToday",, "T")</f>
        <v>-0.46</v>
      </c>
      <c r="D10" s="51">
        <f>RTD("cqg.rtd", ,"ContractData", A10, "LastTradeorSettle",, "T")</f>
        <v>87.320000000000007</v>
      </c>
      <c r="E10" s="6">
        <f>IFERROR(RTD("cqg.rtd", ,"ContractData",A10, "PerCentNetLastTrade",, "T")/100,"")</f>
        <v>-5.2403736614262926E-3</v>
      </c>
      <c r="F10" s="2">
        <f t="shared" si="0"/>
        <v>-5.2403736614262926E-3</v>
      </c>
      <c r="G10" s="17">
        <f>IFERROR(RANK(E10,$E$3:$E$12,0)+COUNTIF($E$3:E10,E10)-1,"")</f>
        <v>3</v>
      </c>
      <c r="H10" s="6">
        <f>IFERROR( RTD("cqg.rtd",,"StudyData",A10, "PCB","BaseType=Index,Index=1", "Close", "AW",,"All",,,,"T")/100,"")</f>
        <v>1.6412524735188113E-2</v>
      </c>
      <c r="I10" s="2">
        <f t="shared" si="1"/>
        <v>1.6412524735188113E-2</v>
      </c>
      <c r="J10" s="7">
        <f>IFERROR(RANK(H10,$H$3:$H$12,0)+COUNTIF($H$3:H10,H10)-1,"")</f>
        <v>2</v>
      </c>
      <c r="K10" s="6">
        <f xml:space="preserve"> IFERROR(RTD("cqg.rtd",,"StudyData",A10, "PCB","BaseType=Index,Index=1", "Close", "AM",,"All",,,,"T")/100,"")</f>
        <v>-5.6934639034388508E-3</v>
      </c>
      <c r="L10" s="3">
        <f t="shared" si="2"/>
        <v>-5.6934639034388508E-3</v>
      </c>
      <c r="M10" s="7">
        <f>IFERROR(RANK(K10,$K$3:$K$12,0)+COUNTIF($K$3:K10,K10)-1,"")</f>
        <v>4</v>
      </c>
      <c r="N10" s="21">
        <f xml:space="preserve"> IFERROR(RTD("cqg.rtd",,"StudyData",A10, "PCB","BaseType=Index,Index=1", "Close", "A",,"All",,,,"T")/100,"")</f>
        <v>3.9702530886410008E-2</v>
      </c>
      <c r="O10" s="2">
        <f t="shared" si="3"/>
        <v>3.9702530886410008E-2</v>
      </c>
      <c r="P10" s="17">
        <f>IFERROR(RANK(N10,$N$3:$N$12,0)+COUNTIF($N$3:N10,N10)-1,"")</f>
        <v>3</v>
      </c>
      <c r="Q10" s="41">
        <f t="shared" si="5"/>
        <v>8</v>
      </c>
      <c r="R10" s="5" t="str" cm="1">
        <f t="array" aca="1" ref="R10" ca="1">IF($S$1="Daily",_xlfn.XLOOKUP(Q10,INDIRECT($AB$2),$A$3:$A$12,""),IF($S$1="Weekly",_xlfn.XLOOKUP(Q10,INDIRECT($AB$3),$A$3:$A$12,""),IF($S$1="Monthly",_xlfn.XLOOKUP(Q10,INDIRECT($AB$4),$A$3:$A$12,""),IF($S$1="Annual",_xlfn.XLOOKUP(Q10,INDIRECT($AB$5),$A$3:$A$12,"")))))</f>
        <v>MWE?</v>
      </c>
      <c r="S10" s="5" t="str" cm="1">
        <f t="array" aca="1" ref="S10" ca="1">IF($S$1="Daily",_xlfn.XLOOKUP(Q10,INDIRECT($AB$2),$B$3:$B$12,""),IF($S$1="Weekly",_xlfn.XLOOKUP(Q10,INDIRECT($AB$3),$B$3:$B$12,""),IF($S$1="Monthly",_xlfn.XLOOKUP(Q10,INDIRECT($AB$4),$B$3:$B$12,""),IF($S$1="Annual",_xlfn.XLOOKUP(Q10,INDIRECT($AB$5),$B$3:$B$12,"")))))</f>
        <v>Spring Wheat (Globex), Dec 23</v>
      </c>
      <c r="T10" s="14" cm="1">
        <f t="array" aca="1" ref="T10" ca="1">IF($S$1="Daily",_xlfn.XLOOKUP(Q10,INDIRECT($AB$2),$E$3:$E$12,""),IF($S$1="Weekly",_xlfn.XLOOKUP(Q10,INDIRECT($AB$3),$H$3:$H$12,""),IF($S$1="Monthly",_xlfn.XLOOKUP(Q10,INDIRECT($AB$4),$K$3:$K$12,""),IF($S$1="Annual",_xlfn.XLOOKUP(Q10,INDIRECT($AB$5),$N$3:$N$12,"")))))</f>
        <v>-1.2325656827765166E-2</v>
      </c>
      <c r="U10" s="42">
        <f t="shared" ca="1" si="4"/>
        <v>-1.2325656827765166E-2</v>
      </c>
      <c r="V10" s="12"/>
      <c r="Z10" s="4"/>
      <c r="AB10" s="12"/>
    </row>
    <row r="11" spans="1:28" x14ac:dyDescent="0.3">
      <c r="A11" s="1" t="s">
        <v>5</v>
      </c>
      <c r="B11" s="1" t="str">
        <f>RTD("cqg.rtd", ,"ContractData", A11, "LongDescription",, "T")</f>
        <v>Cocoa (ICE), Dec 23</v>
      </c>
      <c r="C11" s="50">
        <f>RTD("cqg.rtd", ,"ContractData", A11, "NetLastTradeToday",, "T")</f>
        <v>1</v>
      </c>
      <c r="D11" s="51">
        <f>RTD("cqg.rtd", ,"ContractData", A11, "LastTradeorSettle",, "T")</f>
        <v>3657</v>
      </c>
      <c r="E11" s="6">
        <f>IFERROR(RTD("cqg.rtd", ,"ContractData",A11, "PerCentNetLastTrade",, "T")/100,"")</f>
        <v>2.7352297592997811E-4</v>
      </c>
      <c r="F11" s="2">
        <f t="shared" si="0"/>
        <v>2.7352297592997811E-4</v>
      </c>
      <c r="G11" s="17">
        <f>IFERROR(RANK(E11,$E$3:$E$12,0)+COUNTIF($E$3:E11,E11)-1,"")</f>
        <v>2</v>
      </c>
      <c r="H11" s="6">
        <f>IFERROR( RTD("cqg.rtd",,"StudyData",A11, "PCB","BaseType=Index,Index=1", "Close", "AW",,"All",,,,"T")/100,"")</f>
        <v>8.2101806239737272E-4</v>
      </c>
      <c r="I11" s="2">
        <f t="shared" si="1"/>
        <v>8.2101806239737272E-4</v>
      </c>
      <c r="J11" s="7">
        <f>IFERROR(RANK(H11,$H$3:$H$12,0)+COUNTIF($H$3:H11,H11)-1,"")</f>
        <v>3</v>
      </c>
      <c r="K11" s="6">
        <f xml:space="preserve"> IFERROR(RTD("cqg.rtd",,"StudyData",A11, "PCB","BaseType=Index,Index=1", "Close", "AM",,"All",,,,"T")/100,"")</f>
        <v>5.2226498075865855E-3</v>
      </c>
      <c r="L11" s="3">
        <f t="shared" si="2"/>
        <v>5.2226498075865855E-3</v>
      </c>
      <c r="M11" s="7">
        <f>IFERROR(RANK(K11,$K$3:$K$12,0)+COUNTIF($K$3:K11,K11)-1,"")</f>
        <v>3</v>
      </c>
      <c r="N11" s="21">
        <f xml:space="preserve"> IFERROR(RTD("cqg.rtd",,"StudyData",A11, "PCB","BaseType=Index,Index=1", "Close", "A",,"All",,,,"T")/100,"")</f>
        <v>0.46461538461538465</v>
      </c>
      <c r="O11" s="2">
        <f t="shared" si="3"/>
        <v>0.46461538461538465</v>
      </c>
      <c r="P11" s="17">
        <f>IFERROR(RANK(N11,$N$3:$N$12,0)+COUNTIF($N$3:N11,N11)-1,"")</f>
        <v>1</v>
      </c>
      <c r="Q11" s="41">
        <f t="shared" si="5"/>
        <v>9</v>
      </c>
      <c r="R11" s="5" t="str" cm="1">
        <f t="array" aca="1" ref="R11" ca="1">IF($S$1="Daily",_xlfn.XLOOKUP(Q11,INDIRECT($AB$2),$A$3:$A$12,""),IF($S$1="Weekly",_xlfn.XLOOKUP(Q11,INDIRECT($AB$3),$A$3:$A$12,""),IF($S$1="Monthly",_xlfn.XLOOKUP(Q11,INDIRECT($AB$4),$A$3:$A$12,""),IF($S$1="Annual",_xlfn.XLOOKUP(Q11,INDIRECT($AB$5),$A$3:$A$12,"")))))</f>
        <v>KWE?</v>
      </c>
      <c r="S11" s="5" t="str" cm="1">
        <f t="array" aca="1" ref="S11" ca="1">IF($S$1="Daily",_xlfn.XLOOKUP(Q11,INDIRECT($AB$2),$B$3:$B$12,""),IF($S$1="Weekly",_xlfn.XLOOKUP(Q11,INDIRECT($AB$3),$B$3:$B$12,""),IF($S$1="Monthly",_xlfn.XLOOKUP(Q11,INDIRECT($AB$4),$B$3:$B$12,""),IF($S$1="Annual",_xlfn.XLOOKUP(Q11,INDIRECT($AB$5),$B$3:$B$12,"")))))</f>
        <v>KC HRW Wheat (Globex), Dec 23</v>
      </c>
      <c r="T11" s="14" cm="1">
        <f t="array" aca="1" ref="T11" ca="1">IF($S$1="Daily",_xlfn.XLOOKUP(Q11,INDIRECT($AB$2),$E$3:$E$12,""),IF($S$1="Weekly",_xlfn.XLOOKUP(Q11,INDIRECT($AB$3),$H$3:$H$12,""),IF($S$1="Monthly",_xlfn.XLOOKUP(Q11,INDIRECT($AB$4),$K$3:$K$12,""),IF($S$1="Annual",_xlfn.XLOOKUP(Q11,INDIRECT($AB$5),$N$3:$N$12,"")))))</f>
        <v>-3.0054644808743172E-2</v>
      </c>
      <c r="U11" s="42">
        <f t="shared" ca="1" si="4"/>
        <v>-3.0054644808743172E-2</v>
      </c>
      <c r="V11" s="12"/>
      <c r="Z11" s="4"/>
      <c r="AB11" s="12"/>
    </row>
    <row r="12" spans="1:28" x14ac:dyDescent="0.3">
      <c r="A12" s="1" t="s">
        <v>6</v>
      </c>
      <c r="B12" s="1" t="str">
        <f>RTD("cqg.rtd", ,"ContractData", A12, "LongDescription",, "T")</f>
        <v>Sugar World #11 (ICE), Oct 23</v>
      </c>
      <c r="C12" s="50">
        <f>RTD("cqg.rtd", ,"ContractData", A12, "NetLastTradeToday",, "T")</f>
        <v>0.44</v>
      </c>
      <c r="D12" s="51">
        <f>RTD("cqg.rtd", ,"ContractData", A12, "LastTradeorSettle",, "T")</f>
        <v>26.84</v>
      </c>
      <c r="E12" s="8">
        <f>IFERROR(RTD("cqg.rtd", ,"ContractData",A12, "PerCentNetLastTrade",, "T")/100,"")</f>
        <v>1.6666666666666666E-2</v>
      </c>
      <c r="F12" s="9">
        <f t="shared" si="0"/>
        <v>1.6666666666666666E-2</v>
      </c>
      <c r="G12" s="18">
        <f>IFERROR(RANK(E12,$E$3:$E$12,0)+COUNTIF($E$3:E12,E12)-1,"")</f>
        <v>1</v>
      </c>
      <c r="H12" s="8">
        <f>IFERROR( RTD("cqg.rtd",,"StudyData",A12, "PCB","BaseType=Index,Index=1", "Close", "AW",,"All",,,,"T")/100,"")</f>
        <v>2.0144431774990403E-2</v>
      </c>
      <c r="I12" s="9">
        <f t="shared" si="1"/>
        <v>2.0144431774990403E-2</v>
      </c>
      <c r="J12" s="10">
        <f>IFERROR(RANK(H12,$H$3:$H$12,0)+COUNTIF($H$3:H12,H12)-1,"")</f>
        <v>1</v>
      </c>
      <c r="K12" s="8">
        <f xml:space="preserve"> IFERROR(RTD("cqg.rtd",,"StudyData",A12, "PCB","BaseType=Index,Index=1", "Close", "AM",,"All",,,,"T")/100,"")</f>
        <v>7.1029529130087685E-2</v>
      </c>
      <c r="L12" s="20">
        <f t="shared" si="2"/>
        <v>7.1029529130087685E-2</v>
      </c>
      <c r="M12" s="10">
        <f>IFERROR(RANK(K12,$K$3:$K$12,0)+COUNTIF($K$3:K12,K12)-1,"")</f>
        <v>1</v>
      </c>
      <c r="N12" s="22">
        <f xml:space="preserve"> IFERROR(RTD("cqg.rtd",,"StudyData",A12, "PCB","BaseType=Index,Index=1", "Close", "A",,"All",,,,"T")/100,"")</f>
        <v>0.33932135728542917</v>
      </c>
      <c r="O12" s="9">
        <f t="shared" si="3"/>
        <v>0.33932135728542917</v>
      </c>
      <c r="P12" s="18">
        <f>IFERROR(RANK(N12,$N$3:$N$12,0)+COUNTIF($N$3:N12,N12)-1,"")</f>
        <v>2</v>
      </c>
      <c r="Q12" s="43">
        <f t="shared" si="5"/>
        <v>10</v>
      </c>
      <c r="R12" s="44" t="str" cm="1">
        <f t="array" aca="1" ref="R12" ca="1">IF($S$1="Daily",_xlfn.XLOOKUP(Q12,INDIRECT($AB$2),$A$3:$A$12,""),IF($S$1="Weekly",_xlfn.XLOOKUP(Q12,INDIRECT($AB$3),$A$3:$A$12,""),IF($S$1="Monthly",_xlfn.XLOOKUP(Q12,INDIRECT($AB$4),$A$3:$A$12,""),IF($S$1="Annual",_xlfn.XLOOKUP(Q12,INDIRECT($AB$5),$A$3:$A$12,"")))))</f>
        <v>ZWA?</v>
      </c>
      <c r="S12" s="44" t="str" cm="1">
        <f t="array" aca="1" ref="S12" ca="1">IF($S$1="Daily",_xlfn.XLOOKUP(Q12,INDIRECT($AB$2),$B$3:$B$12,""),IF($S$1="Weekly",_xlfn.XLOOKUP(Q12,INDIRECT($AB$3),$B$3:$B$12,""),IF($S$1="Monthly",_xlfn.XLOOKUP(Q12,INDIRECT($AB$4),$B$3:$B$12,""),IF($S$1="Annual",_xlfn.XLOOKUP(Q12,INDIRECT($AB$5),$B$3:$B$12,"")))))</f>
        <v>Wheat (Globex), Dec 23</v>
      </c>
      <c r="T12" s="9" cm="1">
        <f t="array" aca="1" ref="T12" ca="1">IF($S$1="Daily",_xlfn.XLOOKUP(Q12,INDIRECT($AB$2),$E$3:$E$12,""),IF($S$1="Weekly",_xlfn.XLOOKUP(Q12,INDIRECT($AB$3),$H$3:$H$12,""),IF($S$1="Monthly",_xlfn.XLOOKUP(Q12,INDIRECT($AB$4),$K$3:$K$12,""),IF($S$1="Annual",_xlfn.XLOOKUP(Q12,INDIRECT($AB$5),$N$3:$N$12,"")))))</f>
        <v>-3.9026437263952996E-2</v>
      </c>
      <c r="U12" s="45">
        <f t="shared" ca="1" si="4"/>
        <v>-3.9026437263952996E-2</v>
      </c>
      <c r="V12" s="12"/>
      <c r="Z12" s="4"/>
      <c r="AB12" s="12"/>
    </row>
    <row r="13" spans="1:28" x14ac:dyDescent="0.3">
      <c r="D13" s="4"/>
      <c r="E13" s="31"/>
      <c r="F13" s="32"/>
      <c r="G13" s="33"/>
      <c r="H13" s="31"/>
      <c r="I13" s="32"/>
      <c r="J13" s="33"/>
      <c r="K13" s="31"/>
      <c r="L13" s="34"/>
      <c r="M13" s="33"/>
      <c r="N13" s="35"/>
      <c r="O13" s="32"/>
      <c r="P13" s="33"/>
      <c r="Q13" s="30"/>
      <c r="R13" s="57"/>
      <c r="S13" s="49"/>
      <c r="T13" s="32"/>
      <c r="U13" s="32"/>
      <c r="Z13" s="4"/>
      <c r="AB13" s="12"/>
    </row>
    <row r="14" spans="1:28" x14ac:dyDescent="0.3">
      <c r="D14" s="4"/>
      <c r="E14" s="64" t="s">
        <v>95</v>
      </c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6"/>
      <c r="Q14" s="67" t="s">
        <v>61</v>
      </c>
      <c r="R14" s="67"/>
      <c r="S14" s="39" t="s">
        <v>49</v>
      </c>
      <c r="T14" s="64"/>
      <c r="U14" s="66"/>
      <c r="V14" s="12"/>
      <c r="Z14" s="4"/>
      <c r="AB14" s="12"/>
    </row>
    <row r="15" spans="1:28" x14ac:dyDescent="0.3">
      <c r="A15" s="1" t="s">
        <v>72</v>
      </c>
      <c r="E15" s="68" t="s">
        <v>49</v>
      </c>
      <c r="F15" s="69"/>
      <c r="G15" s="70"/>
      <c r="H15" s="68" t="s">
        <v>50</v>
      </c>
      <c r="I15" s="69"/>
      <c r="J15" s="71"/>
      <c r="K15" s="68" t="s">
        <v>52</v>
      </c>
      <c r="L15" s="69"/>
      <c r="M15" s="71"/>
      <c r="N15" s="68" t="s">
        <v>51</v>
      </c>
      <c r="O15" s="69"/>
      <c r="P15" s="70"/>
      <c r="Q15" s="39" t="s">
        <v>60</v>
      </c>
      <c r="R15" s="39" t="s">
        <v>35</v>
      </c>
      <c r="S15" s="39" t="s">
        <v>36</v>
      </c>
      <c r="T15" s="67" t="s">
        <v>62</v>
      </c>
      <c r="U15" s="67"/>
      <c r="V15" s="12"/>
      <c r="AA15" s="30" t="s">
        <v>49</v>
      </c>
      <c r="AB15" s="12" t="s">
        <v>67</v>
      </c>
    </row>
    <row r="16" spans="1:28" x14ac:dyDescent="0.3">
      <c r="A16" s="1" t="s">
        <v>98</v>
      </c>
      <c r="B16" s="1" t="str">
        <f>RTD("cqg.rtd", ,"ContractData", A16, "LongDescription",, "T")</f>
        <v>E-mini NASDAQ-100, Sep 23</v>
      </c>
      <c r="C16" s="50">
        <f>RTD("cqg.rtd", ,"ContractData", A16, "NetLastTradeToday",, "T")</f>
        <v>-100</v>
      </c>
      <c r="D16" s="51">
        <f>RTD("cqg.rtd", ,"ContractData", A16, "LastTradeorSettle",, "T")</f>
        <v>15375.75</v>
      </c>
      <c r="E16" s="25">
        <f>IFERROR(RTD("cqg.rtd", ,"ContractData",A16, "PerCentNetLastTrade",, "T")/100,"")</f>
        <v>-6.4617223720982832E-3</v>
      </c>
      <c r="F16" s="26">
        <f t="shared" ref="F16:F25" si="6">E16</f>
        <v>-6.4617223720982832E-3</v>
      </c>
      <c r="G16" s="28">
        <f>IFERROR(RANK(E16,$E$16:$E$25,0)+COUNTIF($E$16:E16,E16)-1,"")</f>
        <v>10</v>
      </c>
      <c r="H16" s="25">
        <f>IFERROR( RTD("cqg.rtd",,"StudyData",A16, "PCB","BaseType=Index,Index=1", "Close", "AW",,"All",,,,"T")/100,"")</f>
        <v>1.7927765974832487E-2</v>
      </c>
      <c r="I16" s="26">
        <f>H16</f>
        <v>1.7927765974832487E-2</v>
      </c>
      <c r="J16" s="28">
        <f>IFERROR(RANK(H16,$H$16:$H$25,0)+COUNTIF($H$16:H16,H16)-1,"")</f>
        <v>1</v>
      </c>
      <c r="K16" s="25">
        <f xml:space="preserve"> IFERROR(RTD("cqg.rtd",,"StudyData",A16, "PCB","BaseType=Index,Index=1", "Close", "AM",,"All",,,,"T")/100,"")</f>
        <v>2.1398461884995336E-3</v>
      </c>
      <c r="L16" s="27">
        <f>K16</f>
        <v>2.1398461884995336E-3</v>
      </c>
      <c r="M16" s="28">
        <f>IFERROR(RANK(K16,$K$16:$K$25,0)+COUNTIF($K$16:K16,K16)-1,"")</f>
        <v>4</v>
      </c>
      <c r="N16" s="29">
        <f xml:space="preserve"> IFERROR(RTD("cqg.rtd",,"StudyData",A16, "PCB","BaseType=Index,Index=1", "Close", "A",,"All",,,,"T")/100,"")</f>
        <v>0.39497380298940782</v>
      </c>
      <c r="O16" s="26">
        <f>N16</f>
        <v>0.39497380298940782</v>
      </c>
      <c r="P16" s="48">
        <f>IFERROR(RANK(N16,$N$16:$N$25,0)+COUNTIF($N$16:N16,N16)-1,"")</f>
        <v>1</v>
      </c>
      <c r="Q16" s="46">
        <v>1</v>
      </c>
      <c r="R16" s="5" t="str" cm="1">
        <f t="array" aca="1" ref="R16" ca="1">IF($S$14="Daily",_xlfn.XLOOKUP(Q16,INDIRECT($AB$15),$A$16:$A$25,""),IF($S$14="Weekly",_xlfn.XLOOKUP(Q16,INDIRECT($AB$16),$A$16:$A$25,""),IF($S$14="Monthly",_xlfn.XLOOKUP(Q16,INDIRECT($AB$17),$A$16:$A$25,""),IF($S$14="Annual",_xlfn.XLOOKUP(Q16,INDIRECT($AB$18),$A$16:$A$25,"")))))</f>
        <v>NIY?1</v>
      </c>
      <c r="S16" s="5" t="str" cm="1">
        <f t="array" aca="1" ref="S16" ca="1">IF($S$14="Daily",_xlfn.XLOOKUP(Q16,INDIRECT($AB$15),$B$16:$B$25,""),IF($S$14="Weekly",_xlfn.XLOOKUP(Q16,INDIRECT($AB$16),$B$16:$B$25,""),IF($S$14="Monthly",_xlfn.XLOOKUP(Q16,INDIRECT($AB$17,""),$B$16:$B$25),IF($S$14="Annual",_xlfn.XLOOKUP(Q16,INDIRECT($AB$18),$B$16:$B$25,"")))))</f>
        <v>Nikkei 225 (Yen), Dec 23</v>
      </c>
      <c r="T16" s="14" cm="1">
        <f t="array" aca="1" ref="T16" ca="1">IF($S$14="Daily",_xlfn.XLOOKUP(Q16,INDIRECT($AB$15),$E$16:$E$25,""),IF($S$14="Weekly",_xlfn.XLOOKUP(Q16,INDIRECT($AB$16),$H$16:$H$25,""),IF($S$14="Monthly",_xlfn.XLOOKUP(Q16,INDIRECT($AB$17),$K$16:$K$25,""),IF($S$14="Annual",_xlfn.XLOOKUP(Q16,INDIRECT($AB$18),$N$16:$N$25,"")))))</f>
        <v>4.0080160320641288E-3</v>
      </c>
      <c r="U16" s="47">
        <f ca="1">T16</f>
        <v>4.0080160320641288E-3</v>
      </c>
      <c r="V16" s="12"/>
      <c r="AA16" s="30" t="s">
        <v>50</v>
      </c>
      <c r="AB16" s="12" t="s">
        <v>68</v>
      </c>
    </row>
    <row r="17" spans="1:28" x14ac:dyDescent="0.3">
      <c r="A17" s="1" t="s">
        <v>96</v>
      </c>
      <c r="B17" s="1" t="str">
        <f>RTD("cqg.rtd", ,"ContractData", A17, "LongDescription",, "T")</f>
        <v>E-Mini S&amp;P 500, Sep 23</v>
      </c>
      <c r="C17" s="50">
        <f>RTD("cqg.rtd", ,"ContractData", A17, "NetLastTradeToday",, "T")</f>
        <v>-20</v>
      </c>
      <c r="D17" s="51">
        <f>RTD("cqg.rtd", ,"ContractData", A17, "LastTradeorSettle",, "T")</f>
        <v>4470.25</v>
      </c>
      <c r="E17" s="6">
        <f>IFERROR(RTD("cqg.rtd", ,"ContractData",A17, "PerCentNetLastTrade",, "T")/100,"")</f>
        <v>-4.4540949835755253E-3</v>
      </c>
      <c r="F17" s="2">
        <f t="shared" si="6"/>
        <v>-4.4540949835755253E-3</v>
      </c>
      <c r="G17" s="7">
        <f>IFERROR(RANK(E17,$E$16:$E$25,0)+COUNTIF($E$16:E17,E17)-1,"")</f>
        <v>8</v>
      </c>
      <c r="H17" s="6">
        <f>IFERROR( RTD("cqg.rtd",,"StudyData",A17, "PCB","BaseType=Index,Index=1", "Close", "AW",,"All",,,,"T")/100,"")</f>
        <v>1.2831288171681516E-2</v>
      </c>
      <c r="I17" s="2">
        <f t="shared" ref="I17:I25" si="7">H17</f>
        <v>1.2831288171681516E-2</v>
      </c>
      <c r="J17" s="7">
        <f>IFERROR(RANK(H17,$H$16:$H$25,0)+COUNTIF($H$16:H17,H17)-1,"")</f>
        <v>2</v>
      </c>
      <c r="K17" s="6">
        <f xml:space="preserve"> IFERROR(RTD("cqg.rtd",,"StudyData",A17, "PCB","BaseType=Index,Index=1", "Close", "AM",,"All",,,,"T")/100,"")</f>
        <v>6.6430469441984053E-4</v>
      </c>
      <c r="L17" s="3">
        <f t="shared" ref="L17:L25" si="8">K17</f>
        <v>6.6430469441984053E-4</v>
      </c>
      <c r="M17" s="7">
        <f>IFERROR(RANK(K17,$K$16:$K$25,0)+COUNTIF($K$16:K17,K17)-1,"")</f>
        <v>6</v>
      </c>
      <c r="N17" s="21">
        <f xml:space="preserve"> IFERROR(RTD("cqg.rtd",,"StudyData",A17, "PCB","BaseType=Index,Index=1", "Close", "A",,"All",,,,"T")/100,"")</f>
        <v>0.1577959077959078</v>
      </c>
      <c r="O17" s="2">
        <f t="shared" ref="O17:O25" si="9">N17</f>
        <v>0.1577959077959078</v>
      </c>
      <c r="P17" s="17">
        <f>IFERROR(RANK(N17,$N$16:$N$25,0)+COUNTIF($N$16:N17,N17)-1,"")</f>
        <v>4</v>
      </c>
      <c r="Q17" s="41">
        <f>Q16+1</f>
        <v>2</v>
      </c>
      <c r="R17" s="5" t="str" cm="1">
        <f t="array" aca="1" ref="R17" ca="1">IF($S$14="Daily",_xlfn.XLOOKUP(Q17,INDIRECT($AB$15),$A$16:$A$25,""),IF($S$14="Weekly",_xlfn.XLOOKUP(Q17,INDIRECT($AB$16),$A$16:$A$25,""),IF($S$14="Monthly",_xlfn.XLOOKUP(Q17,INDIRECT($AB$17),$A$16:$A$25,""),IF($S$14="Annual",_xlfn.XLOOKUP(Q17,INDIRECT($AB$18),$A$16:$A$25,"")))))</f>
        <v>NKD?1</v>
      </c>
      <c r="S17" s="5" t="str" cm="1">
        <f t="array" aca="1" ref="S17" ca="1">IF($S$14="Daily",_xlfn.XLOOKUP(Q17,INDIRECT($AB$15),$B$16:$B$25,""),IF($S$14="Weekly",_xlfn.XLOOKUP(Q17,INDIRECT($AB$16),$B$16:$B$25,""),IF($S$14="Monthly",_xlfn.XLOOKUP(Q17,INDIRECT($AB$17,""),$B$16:$B$25),IF($S$14="Annual",_xlfn.XLOOKUP(Q17,INDIRECT($AB$18),$B$16:$B$25,"")))))</f>
        <v>Nikkei 225 (Globex), Dec 23</v>
      </c>
      <c r="T17" s="14" cm="1">
        <f t="array" aca="1" ref="T17" ca="1">IF($S$14="Daily",_xlfn.XLOOKUP(Q17,INDIRECT($AB$15),$E$16:$E$25,""),IF($S$14="Weekly",_xlfn.XLOOKUP(Q17,INDIRECT($AB$16),$H$16:$H$25,""),IF($S$14="Monthly",_xlfn.XLOOKUP(Q17,INDIRECT($AB$17),$K$16:$K$25,""),IF($S$14="Annual",_xlfn.XLOOKUP(Q17,INDIRECT($AB$18),$N$16:$N$25,"")))))</f>
        <v>3.8473376423514925E-3</v>
      </c>
      <c r="U17" s="42">
        <f t="shared" ref="U17:U25" ca="1" si="10">T17</f>
        <v>3.8473376423514925E-3</v>
      </c>
      <c r="V17" s="12"/>
      <c r="AA17" s="30" t="s">
        <v>52</v>
      </c>
      <c r="AB17" s="12" t="s">
        <v>69</v>
      </c>
    </row>
    <row r="18" spans="1:28" x14ac:dyDescent="0.3">
      <c r="A18" s="1" t="s">
        <v>7</v>
      </c>
      <c r="B18" s="1" t="str">
        <f>RTD("cqg.rtd", ,"ContractData", A18, "LongDescription",, "T")</f>
        <v>E-mini Russell 2000, Sep 23</v>
      </c>
      <c r="C18" s="50">
        <f>RTD("cqg.rtd", ,"ContractData", A18, "NetLastTradeToday",, "T")</f>
        <v>0.8</v>
      </c>
      <c r="D18" s="51">
        <f>RTD("cqg.rtd", ,"ContractData", A18, "LastTradeorSettle",, "T")</f>
        <v>1858.1000000000001</v>
      </c>
      <c r="E18" s="6">
        <f>IFERROR(RTD("cqg.rtd", ,"ContractData",A18, "PerCentNetLastTrade",, "T")/100,"")</f>
        <v>4.3073278414903354E-4</v>
      </c>
      <c r="F18" s="2">
        <f t="shared" si="6"/>
        <v>4.3073278414903354E-4</v>
      </c>
      <c r="G18" s="7">
        <f>IFERROR(RANK(E18,$E$16:$E$25,0)+COUNTIF($E$16:E18,E18)-1,"")</f>
        <v>4</v>
      </c>
      <c r="H18" s="6">
        <f>IFERROR( RTD("cqg.rtd",,"StudyData",A18, "PCB","BaseType=Index,Index=1", "Close", "AW",,"All",,,,"T")/100,"")</f>
        <v>1.246358044674647E-2</v>
      </c>
      <c r="I18" s="2">
        <f t="shared" si="7"/>
        <v>1.246358044674647E-2</v>
      </c>
      <c r="J18" s="7">
        <f>IFERROR(RANK(H18,$H$16:$H$25,0)+COUNTIF($H$16:H18,H18)-1,"")</f>
        <v>3</v>
      </c>
      <c r="K18" s="6">
        <f xml:space="preserve"> IFERROR(RTD("cqg.rtd",,"StudyData",A18, "PCB","BaseType=Index,Index=1", "Close", "AM",,"All",,,,"T")/100,"")</f>
        <v>-1.3199411022297085E-2</v>
      </c>
      <c r="L18" s="3">
        <f t="shared" si="8"/>
        <v>-1.3199411022297085E-2</v>
      </c>
      <c r="M18" s="7">
        <f>IFERROR(RANK(K18,$K$16:$K$25,0)+COUNTIF($K$16:K18,K18)-1,"")</f>
        <v>8</v>
      </c>
      <c r="N18" s="21">
        <f xml:space="preserve"> IFERROR(RTD("cqg.rtd",,"StudyData",A18, "PCB","BaseType=Index,Index=1", "Close", "A",,"All",,,,"T")/100,"")</f>
        <v>4.9240499181207313E-2</v>
      </c>
      <c r="O18" s="2">
        <f t="shared" si="9"/>
        <v>4.9240499181207313E-2</v>
      </c>
      <c r="P18" s="17">
        <f>IFERROR(RANK(N18,$N$16:$N$25,0)+COUNTIF($N$16:N18,N18)-1,"")</f>
        <v>7</v>
      </c>
      <c r="Q18" s="41">
        <f t="shared" ref="Q18:Q25" si="11">Q17+1</f>
        <v>3</v>
      </c>
      <c r="R18" s="5" t="str" cm="1">
        <f t="array" aca="1" ref="R18" ca="1">IF($S$14="Daily",_xlfn.XLOOKUP(Q18,INDIRECT($AB$15),$A$16:$A$25,""),IF($S$14="Weekly",_xlfn.XLOOKUP(Q18,INDIRECT($AB$16),$A$16:$A$25,""),IF($S$14="Monthly",_xlfn.XLOOKUP(Q18,INDIRECT($AB$17),$A$16:$A$25,""),IF($S$14="Annual",_xlfn.XLOOKUP(Q18,INDIRECT($AB$18),$A$16:$A$25,"")))))</f>
        <v>QFA?1</v>
      </c>
      <c r="S18" s="5" t="str" cm="1">
        <f t="array" aca="1" ref="S18" ca="1">IF($S$14="Daily",_xlfn.XLOOKUP(Q18,INDIRECT($AB$15),$B$16:$B$25,""),IF($S$14="Weekly",_xlfn.XLOOKUP(Q18,INDIRECT($AB$16),$B$16:$B$25,""),IF($S$14="Monthly",_xlfn.XLOOKUP(Q18,INDIRECT($AB$17,""),$B$16:$B$25),IF($S$14="Annual",_xlfn.XLOOKUP(Q18,INDIRECT($AB$18),$B$16:$B$25,"")))))</f>
        <v>FTSE 100 - Stnd Index, Sep 23</v>
      </c>
      <c r="T18" s="14" cm="1">
        <f t="array" aca="1" ref="T18" ca="1">IF($S$14="Daily",_xlfn.XLOOKUP(Q18,INDIRECT($AB$15),$E$16:$E$25,""),IF($S$14="Weekly",_xlfn.XLOOKUP(Q18,INDIRECT($AB$16),$H$16:$H$25,""),IF($S$14="Monthly",_xlfn.XLOOKUP(Q18,INDIRECT($AB$17),$K$16:$K$25,""),IF($S$14="Annual",_xlfn.XLOOKUP(Q18,INDIRECT($AB$18),$N$16:$N$25,"")))))</f>
        <v>9.9760574620909813E-4</v>
      </c>
      <c r="U18" s="42">
        <f t="shared" ca="1" si="10"/>
        <v>9.9760574620909813E-4</v>
      </c>
      <c r="V18" s="12"/>
      <c r="AA18" s="30" t="s">
        <v>51</v>
      </c>
      <c r="AB18" s="12" t="s">
        <v>70</v>
      </c>
    </row>
    <row r="19" spans="1:28" x14ac:dyDescent="0.3">
      <c r="A19" s="1" t="s">
        <v>99</v>
      </c>
      <c r="B19" s="1" t="str">
        <f>RTD("cqg.rtd", ,"ContractData", A19, "LongDescription",, "T")</f>
        <v>E-mini Dow ($5), Sep 23</v>
      </c>
      <c r="C19" s="50">
        <f>RTD("cqg.rtd", ,"ContractData", A19, "NetLastTradeToday",, "T")</f>
        <v>-73</v>
      </c>
      <c r="D19" s="51">
        <f>RTD("cqg.rtd", ,"ContractData", A19, "LastTradeorSettle",, "T")</f>
        <v>34609</v>
      </c>
      <c r="E19" s="6">
        <f>IFERROR(RTD("cqg.rtd", ,"ContractData",A19, "PerCentNetLastTrade",, "T")/100,"")</f>
        <v>-2.1048382446225708E-3</v>
      </c>
      <c r="F19" s="2">
        <f t="shared" si="6"/>
        <v>-2.1048382446225708E-3</v>
      </c>
      <c r="G19" s="7">
        <f>IFERROR(RANK(E19,$E$16:$E$25,0)+COUNTIF($E$16:E19,E19)-1,"")</f>
        <v>5</v>
      </c>
      <c r="H19" s="6">
        <f>IFERROR( RTD("cqg.rtd",,"StudyData",A19, "PCB","BaseType=Index,Index=1", "Close", "AW",,"All",,,,"T")/100,"")</f>
        <v>9.4486823855755887E-3</v>
      </c>
      <c r="I19" s="2">
        <f t="shared" si="7"/>
        <v>9.4486823855755887E-3</v>
      </c>
      <c r="J19" s="7">
        <f>IFERROR(RANK(H19,$H$16:$H$25,0)+COUNTIF($H$16:H19,H19)-1,"")</f>
        <v>4</v>
      </c>
      <c r="K19" s="6">
        <f xml:space="preserve"> IFERROR(RTD("cqg.rtd",,"StudyData",A19, "PCB","BaseType=Index,Index=1", "Close", "AM",,"All",,,,"T")/100,"")</f>
        <v>4.1390014658963525E-3</v>
      </c>
      <c r="L19" s="3">
        <f t="shared" si="8"/>
        <v>4.1390014658963525E-3</v>
      </c>
      <c r="M19" s="7">
        <f>IFERROR(RANK(K19,$K$16:$K$25,0)+COUNTIF($K$16:K19,K19)-1,"")</f>
        <v>2</v>
      </c>
      <c r="N19" s="21">
        <f xml:space="preserve"> IFERROR(RTD("cqg.rtd",,"StudyData",A19, "PCB","BaseType=Index,Index=1", "Close", "A",,"All",,,,"T")/100,"")</f>
        <v>3.9777677632567218E-2</v>
      </c>
      <c r="O19" s="2">
        <f t="shared" si="9"/>
        <v>3.9777677632567218E-2</v>
      </c>
      <c r="P19" s="17">
        <f>IFERROR(RANK(N19,$N$16:$N$25,0)+COUNTIF($N$16:N19,N19)-1,"")</f>
        <v>8</v>
      </c>
      <c r="Q19" s="41">
        <f t="shared" si="11"/>
        <v>4</v>
      </c>
      <c r="R19" s="5" t="str" cm="1">
        <f t="array" aca="1" ref="R19" ca="1">IF($S$14="Daily",_xlfn.XLOOKUP(Q19,INDIRECT($AB$15),$A$16:$A$25,""),IF($S$14="Weekly",_xlfn.XLOOKUP(Q19,INDIRECT($AB$16),$A$16:$A$25,""),IF($S$14="Monthly",_xlfn.XLOOKUP(Q19,INDIRECT($AB$17),$A$16:$A$25,""),IF($S$14="Annual",_xlfn.XLOOKUP(Q19,INDIRECT($AB$18),$A$16:$A$25,"")))))</f>
        <v>RTY?1</v>
      </c>
      <c r="S19" s="5" t="str" cm="1">
        <f t="array" aca="1" ref="S19" ca="1">IF($S$14="Daily",_xlfn.XLOOKUP(Q19,INDIRECT($AB$15),$B$16:$B$25,""),IF($S$14="Weekly",_xlfn.XLOOKUP(Q19,INDIRECT($AB$16),$B$16:$B$25,""),IF($S$14="Monthly",_xlfn.XLOOKUP(Q19,INDIRECT($AB$17,""),$B$16:$B$25),IF($S$14="Annual",_xlfn.XLOOKUP(Q19,INDIRECT($AB$18),$B$16:$B$25,"")))))</f>
        <v>E-mini Russell 2000, Sep 23</v>
      </c>
      <c r="T19" s="14" cm="1">
        <f t="array" aca="1" ref="T19" ca="1">IF($S$14="Daily",_xlfn.XLOOKUP(Q19,INDIRECT($AB$15),$E$16:$E$25,""),IF($S$14="Weekly",_xlfn.XLOOKUP(Q19,INDIRECT($AB$16),$H$16:$H$25,""),IF($S$14="Monthly",_xlfn.XLOOKUP(Q19,INDIRECT($AB$17),$K$16:$K$25,""),IF($S$14="Annual",_xlfn.XLOOKUP(Q19,INDIRECT($AB$18),$N$16:$N$25,"")))))</f>
        <v>4.3073278414903354E-4</v>
      </c>
      <c r="U19" s="42">
        <f t="shared" ca="1" si="10"/>
        <v>4.3073278414903354E-4</v>
      </c>
      <c r="V19" s="12"/>
    </row>
    <row r="20" spans="1:28" x14ac:dyDescent="0.3">
      <c r="A20" s="1" t="s">
        <v>100</v>
      </c>
      <c r="B20" s="1" t="str">
        <f>RTD("cqg.rtd", ,"ContractData", A20, "LongDescription",, "T")</f>
        <v>DAX Index, Sep 23</v>
      </c>
      <c r="C20" s="50">
        <f>RTD("cqg.rtd", ,"ContractData", A20, "NetLastTradeToday",, "T")</f>
        <v>-98</v>
      </c>
      <c r="D20" s="51">
        <f>RTD("cqg.rtd", ,"ContractData", A20, "LastTradeorSettle",, "T")</f>
        <v>15720</v>
      </c>
      <c r="E20" s="6">
        <f>IFERROR(RTD("cqg.rtd", ,"ContractData",A20, "PerCentNetLastTrade",, "T")/100,"")</f>
        <v>-6.195473511189784E-3</v>
      </c>
      <c r="F20" s="2">
        <f t="shared" si="6"/>
        <v>-6.195473511189784E-3</v>
      </c>
      <c r="G20" s="7">
        <f>IFERROR(RANK(E20,$E$16:$E$25,0)+COUNTIF($E$16:E20,E20)-1,"")</f>
        <v>9</v>
      </c>
      <c r="H20" s="6">
        <f>IFERROR( RTD("cqg.rtd",,"StudyData",A20, "PCB","BaseType=Index,Index=1", "Close", "AW",,"All",,,,"T")/100,"")</f>
        <v>-2.0948390782708059E-3</v>
      </c>
      <c r="I20" s="2">
        <f t="shared" si="7"/>
        <v>-2.0948390782708059E-3</v>
      </c>
      <c r="J20" s="7">
        <f>IFERROR(RANK(H20,$H$16:$H$25,0)+COUNTIF($H$16:H20,H20)-1,"")</f>
        <v>10</v>
      </c>
      <c r="K20" s="6">
        <f xml:space="preserve"> IFERROR(RTD("cqg.rtd",,"StudyData",A20, "PCB","BaseType=Index,Index=1", "Close", "AM",,"All",,,,"T")/100,"")</f>
        <v>-1.7438589911869494E-2</v>
      </c>
      <c r="L20" s="3">
        <f t="shared" si="8"/>
        <v>-1.7438589911869494E-2</v>
      </c>
      <c r="M20" s="7">
        <f>IFERROR(RANK(K20,$K$16:$K$25,0)+COUNTIF($K$16:K20,K20)-1,"")</f>
        <v>10</v>
      </c>
      <c r="N20" s="21">
        <f xml:space="preserve"> IFERROR(RTD("cqg.rtd",,"StudyData",A20, "PCB","BaseType=Index,Index=1", "Close", "A",,"All",,,,"T")/100,"")</f>
        <v>0.1238204175007149</v>
      </c>
      <c r="O20" s="2">
        <f t="shared" si="9"/>
        <v>0.1238204175007149</v>
      </c>
      <c r="P20" s="17">
        <f>IFERROR(RANK(N20,$N$16:$N$25,0)+COUNTIF($N$16:N20,N20)-1,"")</f>
        <v>5</v>
      </c>
      <c r="Q20" s="41">
        <f t="shared" si="11"/>
        <v>5</v>
      </c>
      <c r="R20" s="5" t="str" cm="1">
        <f t="array" aca="1" ref="R20" ca="1">IF($S$14="Daily",_xlfn.XLOOKUP(Q20,INDIRECT($AB$15),$A$16:$A$25,""),IF($S$14="Weekly",_xlfn.XLOOKUP(Q20,INDIRECT($AB$16),$A$16:$A$25,""),IF($S$14="Monthly",_xlfn.XLOOKUP(Q20,INDIRECT($AB$17),$A$16:$A$25,""),IF($S$14="Annual",_xlfn.XLOOKUP(Q20,INDIRECT($AB$18),$A$16:$A$25,"")))))</f>
        <v>YM?1</v>
      </c>
      <c r="S20" s="5" t="str" cm="1">
        <f t="array" aca="1" ref="S20" ca="1">IF($S$14="Daily",_xlfn.XLOOKUP(Q20,INDIRECT($AB$15),$B$16:$B$25,""),IF($S$14="Weekly",_xlfn.XLOOKUP(Q20,INDIRECT($AB$16),$B$16:$B$25,""),IF($S$14="Monthly",_xlfn.XLOOKUP(Q20,INDIRECT($AB$17,""),$B$16:$B$25),IF($S$14="Annual",_xlfn.XLOOKUP(Q20,INDIRECT($AB$18),$B$16:$B$25,"")))))</f>
        <v>E-mini Dow ($5), Sep 23</v>
      </c>
      <c r="T20" s="14" cm="1">
        <f t="array" aca="1" ref="T20" ca="1">IF($S$14="Daily",_xlfn.XLOOKUP(Q20,INDIRECT($AB$15),$E$16:$E$25,""),IF($S$14="Weekly",_xlfn.XLOOKUP(Q20,INDIRECT($AB$16),$H$16:$H$25,""),IF($S$14="Monthly",_xlfn.XLOOKUP(Q20,INDIRECT($AB$17),$K$16:$K$25,""),IF($S$14="Annual",_xlfn.XLOOKUP(Q20,INDIRECT($AB$18),$N$16:$N$25,"")))))</f>
        <v>-2.1048382446225708E-3</v>
      </c>
      <c r="U20" s="42">
        <f t="shared" ca="1" si="10"/>
        <v>-2.1048382446225708E-3</v>
      </c>
      <c r="V20" s="12"/>
    </row>
    <row r="21" spans="1:28" x14ac:dyDescent="0.3">
      <c r="A21" s="1" t="s">
        <v>101</v>
      </c>
      <c r="B21" s="1" t="str">
        <f>RTD("cqg.rtd", ,"ContractData", A21, "LongDescription",, "T")</f>
        <v>Euro STOXX 50, Sep 23</v>
      </c>
      <c r="C21" s="50">
        <f>RTD("cqg.rtd", ,"ContractData", A21, "NetLastTradeToday",, "T")</f>
        <v>-16</v>
      </c>
      <c r="D21" s="51">
        <f>RTD("cqg.rtd", ,"ContractData", A21, "LastTradeorSettle",, "T")</f>
        <v>4242</v>
      </c>
      <c r="E21" s="6">
        <f>IFERROR(RTD("cqg.rtd", ,"ContractData",A21, "PerCentNetLastTrade",, "T")/100,"")</f>
        <v>-3.757632691404415E-3</v>
      </c>
      <c r="F21" s="2">
        <f t="shared" si="6"/>
        <v>-3.757632691404415E-3</v>
      </c>
      <c r="G21" s="7">
        <f>IFERROR(RANK(E21,$E$16:$E$25,0)+COUNTIF($E$16:E21,E21)-1,"")</f>
        <v>7</v>
      </c>
      <c r="H21" s="6">
        <f>IFERROR( RTD("cqg.rtd",,"StudyData",A21, "PCB","BaseType=Index,Index=1", "Close", "AW",,"All",,,,"T")/100,"")</f>
        <v>-2.3573785950023574E-4</v>
      </c>
      <c r="I21" s="2">
        <f t="shared" si="7"/>
        <v>-2.3573785950023574E-4</v>
      </c>
      <c r="J21" s="7">
        <f>IFERROR(RANK(H21,$H$16:$H$25,0)+COUNTIF($H$16:H21,H21)-1,"")</f>
        <v>9</v>
      </c>
      <c r="K21" s="6">
        <f xml:space="preserve"> IFERROR(RTD("cqg.rtd",,"StudyData",A21, "PCB","BaseType=Index,Index=1", "Close", "AM",,"All",,,,"T")/100,"")</f>
        <v>-1.6693716670530951E-2</v>
      </c>
      <c r="L21" s="3">
        <f t="shared" si="8"/>
        <v>-1.6693716670530951E-2</v>
      </c>
      <c r="M21" s="7">
        <f>IFERROR(RANK(K21,$K$16:$K$25,0)+COUNTIF($K$16:K21,K21)-1,"")</f>
        <v>9</v>
      </c>
      <c r="N21" s="21">
        <f xml:space="preserve"> IFERROR(RTD("cqg.rtd",,"StudyData",A21, "PCB","BaseType=Index,Index=1", "Close", "A",,"All",,,,"T")/100,"")</f>
        <v>0.12047556142668428</v>
      </c>
      <c r="O21" s="2">
        <f t="shared" si="9"/>
        <v>0.12047556142668428</v>
      </c>
      <c r="P21" s="17">
        <f>IFERROR(RANK(N21,$N$16:$N$25,0)+COUNTIF($N$16:N21,N21)-1,"")</f>
        <v>6</v>
      </c>
      <c r="Q21" s="41">
        <f t="shared" si="11"/>
        <v>6</v>
      </c>
      <c r="R21" s="5" t="str" cm="1">
        <f t="array" aca="1" ref="R21" ca="1">IF($S$14="Daily",_xlfn.XLOOKUP(Q21,INDIRECT($AB$15),$A$16:$A$25,""),IF($S$14="Weekly",_xlfn.XLOOKUP(Q21,INDIRECT($AB$16),$A$16:$A$25,""),IF($S$14="Monthly",_xlfn.XLOOKUP(Q21,INDIRECT($AB$17),$A$16:$A$25,""),IF($S$14="Annual",_xlfn.XLOOKUP(Q21,INDIRECT($AB$18),$A$16:$A$25,"")))))</f>
        <v>F.AP?1</v>
      </c>
      <c r="S21" s="5" t="str" cm="1">
        <f t="array" aca="1" ref="S21" ca="1">IF($S$14="Daily",_xlfn.XLOOKUP(Q21,INDIRECT($AB$15),$B$16:$B$25,""),IF($S$14="Weekly",_xlfn.XLOOKUP(Q21,INDIRECT($AB$16),$B$16:$B$25,""),IF($S$14="Monthly",_xlfn.XLOOKUP(Q21,INDIRECT($AB$17,""),$B$16:$B$25),IF($S$14="Annual",_xlfn.XLOOKUP(Q21,INDIRECT($AB$18),$B$16:$B$25,"")))))</f>
        <v>SFE SPI 200 (S&amp;P ASX 200 Index), Sep 23</v>
      </c>
      <c r="T21" s="14" cm="1">
        <f t="array" aca="1" ref="T21" ca="1">IF($S$14="Daily",_xlfn.XLOOKUP(Q21,INDIRECT($AB$15),$E$16:$E$25,""),IF($S$14="Weekly",_xlfn.XLOOKUP(Q21,INDIRECT($AB$16),$H$16:$H$25,""),IF($S$14="Monthly",_xlfn.XLOOKUP(Q21,INDIRECT($AB$17),$K$16:$K$25,""),IF($S$14="Annual",_xlfn.XLOOKUP(Q21,INDIRECT($AB$18),$N$16:$N$25,"")))))</f>
        <v>-2.6348634031341006E-3</v>
      </c>
      <c r="U21" s="42">
        <f t="shared" ca="1" si="10"/>
        <v>-2.6348634031341006E-3</v>
      </c>
      <c r="V21" s="12"/>
    </row>
    <row r="22" spans="1:28" x14ac:dyDescent="0.3">
      <c r="A22" s="1" t="s">
        <v>102</v>
      </c>
      <c r="B22" s="1" t="str">
        <f>RTD("cqg.rtd", ,"ContractData", A22, "LongDescription",, "T")</f>
        <v>SFE SPI 200 (S&amp;P ASX 200 Index), Sep 23</v>
      </c>
      <c r="C22" s="50">
        <f>RTD("cqg.rtd", ,"ContractData", A22, "NetLastTradeToday",, "T")</f>
        <v>-19</v>
      </c>
      <c r="D22" s="51">
        <f>RTD("cqg.rtd", ,"ContractData", A22, "LastTradeorSettle",, "T")</f>
        <v>7192</v>
      </c>
      <c r="E22" s="6">
        <f>IFERROR(RTD("cqg.rtd", ,"ContractData",A22, "PerCentNetLastTrade",, "T")/100,"")</f>
        <v>-2.6348634031341006E-3</v>
      </c>
      <c r="F22" s="2">
        <f t="shared" si="6"/>
        <v>-2.6348634031341006E-3</v>
      </c>
      <c r="G22" s="7">
        <f>IFERROR(RANK(E22,$E$16:$E$25,0)+COUNTIF($E$16:E22,E22)-1,"")</f>
        <v>6</v>
      </c>
      <c r="H22" s="6">
        <f>IFERROR( RTD("cqg.rtd",,"StudyData",A22, "PCB","BaseType=Index,Index=1", "Close", "AW",,"All",,,,"T")/100,"")</f>
        <v>5.8741258741258741E-3</v>
      </c>
      <c r="I22" s="2">
        <f t="shared" si="7"/>
        <v>5.8741258741258741E-3</v>
      </c>
      <c r="J22" s="7">
        <f>IFERROR(RANK(H22,$H$16:$H$25,0)+COUNTIF($H$16:H22,H22)-1,"")</f>
        <v>5</v>
      </c>
      <c r="K22" s="6">
        <f xml:space="preserve"> IFERROR(RTD("cqg.rtd",,"StudyData",A22, "PCB","BaseType=Index,Index=1", "Close", "AM",,"All",,,,"T")/100,"")</f>
        <v>-1.140893470790378E-2</v>
      </c>
      <c r="L22" s="3">
        <f t="shared" si="8"/>
        <v>-1.140893470790378E-2</v>
      </c>
      <c r="M22" s="7">
        <f>IFERROR(RANK(K22,$K$16:$K$25,0)+COUNTIF($K$16:K22,K22)-1,"")</f>
        <v>7</v>
      </c>
      <c r="N22" s="21">
        <f xml:space="preserve"> IFERROR(RTD("cqg.rtd",,"StudyData",A22, "PCB","BaseType=Index,Index=1", "Close", "A",,"All",,,,"T")/100,"")</f>
        <v>2.8604118993135016E-2</v>
      </c>
      <c r="O22" s="2">
        <f t="shared" si="9"/>
        <v>2.8604118993135016E-2</v>
      </c>
      <c r="P22" s="17">
        <f>IFERROR(RANK(N22,$N$16:$N$25,0)+COUNTIF($N$16:N22,N22)-1,"")</f>
        <v>9</v>
      </c>
      <c r="Q22" s="41">
        <f t="shared" si="11"/>
        <v>7</v>
      </c>
      <c r="R22" s="5" t="str" cm="1">
        <f t="array" aca="1" ref="R22" ca="1">IF($S$14="Daily",_xlfn.XLOOKUP(Q22,INDIRECT($AB$15),$A$16:$A$25,""),IF($S$14="Weekly",_xlfn.XLOOKUP(Q22,INDIRECT($AB$16),$A$16:$A$25,""),IF($S$14="Monthly",_xlfn.XLOOKUP(Q22,INDIRECT($AB$17),$A$16:$A$25,""),IF($S$14="Annual",_xlfn.XLOOKUP(Q22,INDIRECT($AB$18),$A$16:$A$25,"")))))</f>
        <v>DSX?1</v>
      </c>
      <c r="S22" s="5" t="str" cm="1">
        <f t="array" aca="1" ref="S22" ca="1">IF($S$14="Daily",_xlfn.XLOOKUP(Q22,INDIRECT($AB$15),$B$16:$B$25,""),IF($S$14="Weekly",_xlfn.XLOOKUP(Q22,INDIRECT($AB$16),$B$16:$B$25,""),IF($S$14="Monthly",_xlfn.XLOOKUP(Q22,INDIRECT($AB$17,""),$B$16:$B$25),IF($S$14="Annual",_xlfn.XLOOKUP(Q22,INDIRECT($AB$18),$B$16:$B$25,"")))))</f>
        <v>Euro STOXX 50, Sep 23</v>
      </c>
      <c r="T22" s="14" cm="1">
        <f t="array" aca="1" ref="T22" ca="1">IF($S$14="Daily",_xlfn.XLOOKUP(Q22,INDIRECT($AB$15),$E$16:$E$25,""),IF($S$14="Weekly",_xlfn.XLOOKUP(Q22,INDIRECT($AB$16),$H$16:$H$25,""),IF($S$14="Monthly",_xlfn.XLOOKUP(Q22,INDIRECT($AB$17),$K$16:$K$25,""),IF($S$14="Annual",_xlfn.XLOOKUP(Q22,INDIRECT($AB$18),$N$16:$N$25,"")))))</f>
        <v>-3.757632691404415E-3</v>
      </c>
      <c r="U22" s="42">
        <f t="shared" ca="1" si="10"/>
        <v>-3.757632691404415E-3</v>
      </c>
      <c r="V22" s="12"/>
    </row>
    <row r="23" spans="1:28" x14ac:dyDescent="0.3">
      <c r="A23" s="1" t="s">
        <v>103</v>
      </c>
      <c r="B23" s="1" t="str">
        <f>RTD("cqg.rtd", ,"ContractData", A23, "LongDescription",, "T")</f>
        <v>FTSE 100 - Stnd Index, Sep 23</v>
      </c>
      <c r="C23" s="50">
        <f>RTD("cqg.rtd", ,"ContractData", A23, "NetLastTradeToday",, "T")</f>
        <v>7.5</v>
      </c>
      <c r="D23" s="51">
        <f>RTD("cqg.rtd", ,"ContractData", A23, "LastTradeorSettle",, "T")</f>
        <v>7525.5</v>
      </c>
      <c r="E23" s="6">
        <f>IFERROR(RTD("cqg.rtd", ,"ContractData",A23, "PerCentNetLastTrade",, "T")/100,"")</f>
        <v>9.9760574620909813E-4</v>
      </c>
      <c r="F23" s="2">
        <f t="shared" si="6"/>
        <v>9.9760574620909813E-4</v>
      </c>
      <c r="G23" s="7">
        <f>IFERROR(RANK(E23,$E$16:$E$25,0)+COUNTIF($E$16:E23,E23)-1,"")</f>
        <v>3</v>
      </c>
      <c r="H23" s="6">
        <f>IFERROR( RTD("cqg.rtd",,"StudyData",A23, "PCB","BaseType=Index,Index=1", "Close", "AW",,"All",,,,"T")/100,"")</f>
        <v>4.4044044044044038E-3</v>
      </c>
      <c r="I23" s="2">
        <f t="shared" si="7"/>
        <v>4.4044044044044038E-3</v>
      </c>
      <c r="J23" s="7">
        <f>IFERROR(RANK(H23,$H$16:$H$25,0)+COUNTIF($H$16:H23,H23)-1,"")</f>
        <v>6</v>
      </c>
      <c r="K23" s="6">
        <f xml:space="preserve"> IFERROR(RTD("cqg.rtd",,"StudyData",A23, "PCB","BaseType=Index,Index=1", "Close", "AM",,"All",,,,"T")/100,"")</f>
        <v>1.060901094473914E-2</v>
      </c>
      <c r="L23" s="3">
        <f t="shared" si="8"/>
        <v>1.060901094473914E-2</v>
      </c>
      <c r="M23" s="7">
        <f>IFERROR(RANK(K23,$K$16:$K$25,0)+COUNTIF($K$16:K23,K23)-1,"")</f>
        <v>1</v>
      </c>
      <c r="N23" s="21">
        <f xml:space="preserve"> IFERROR(RTD("cqg.rtd",,"StudyData",A23, "PCB","BaseType=Index,Index=1", "Close", "A",,"All",,,,"T")/100,"")</f>
        <v>1.0066438494060801E-2</v>
      </c>
      <c r="O23" s="2">
        <f t="shared" si="9"/>
        <v>1.0066438494060801E-2</v>
      </c>
      <c r="P23" s="17">
        <f>IFERROR(RANK(N23,$N$16:$N$25,0)+COUNTIF($N$16:N23,N23)-1,"")</f>
        <v>10</v>
      </c>
      <c r="Q23" s="41">
        <f t="shared" si="11"/>
        <v>8</v>
      </c>
      <c r="R23" s="5" t="str" cm="1">
        <f t="array" aca="1" ref="R23" ca="1">IF($S$14="Daily",_xlfn.XLOOKUP(Q23,INDIRECT($AB$15),$A$16:$A$25,""),IF($S$14="Weekly",_xlfn.XLOOKUP(Q23,INDIRECT($AB$16),$A$16:$A$25,""),IF($S$14="Monthly",_xlfn.XLOOKUP(Q23,INDIRECT($AB$17),$A$16:$A$25,""),IF($S$14="Annual",_xlfn.XLOOKUP(Q23,INDIRECT($AB$18),$A$16:$A$25,"")))))</f>
        <v>EP?1</v>
      </c>
      <c r="S23" s="5" t="str" cm="1">
        <f t="array" aca="1" ref="S23" ca="1">IF($S$14="Daily",_xlfn.XLOOKUP(Q23,INDIRECT($AB$15),$B$16:$B$25,""),IF($S$14="Weekly",_xlfn.XLOOKUP(Q23,INDIRECT($AB$16),$B$16:$B$25,""),IF($S$14="Monthly",_xlfn.XLOOKUP(Q23,INDIRECT($AB$17,""),$B$16:$B$25),IF($S$14="Annual",_xlfn.XLOOKUP(Q23,INDIRECT($AB$18),$B$16:$B$25,"")))))</f>
        <v>E-Mini S&amp;P 500, Sep 23</v>
      </c>
      <c r="T23" s="14" cm="1">
        <f t="array" aca="1" ref="T23" ca="1">IF($S$14="Daily",_xlfn.XLOOKUP(Q23,INDIRECT($AB$15),$E$16:$E$25,""),IF($S$14="Weekly",_xlfn.XLOOKUP(Q23,INDIRECT($AB$16),$H$16:$H$25,""),IF($S$14="Monthly",_xlfn.XLOOKUP(Q23,INDIRECT($AB$17),$K$16:$K$25,""),IF($S$14="Annual",_xlfn.XLOOKUP(Q23,INDIRECT($AB$18),$N$16:$N$25,"")))))</f>
        <v>-4.4540949835755253E-3</v>
      </c>
      <c r="U23" s="42">
        <f t="shared" ca="1" si="10"/>
        <v>-4.4540949835755253E-3</v>
      </c>
      <c r="V23" s="12"/>
    </row>
    <row r="24" spans="1:28" x14ac:dyDescent="0.3">
      <c r="A24" s="1" t="s">
        <v>104</v>
      </c>
      <c r="B24" s="1" t="str">
        <f>RTD("cqg.rtd", ,"ContractData", A24, "LongDescription",, "T")</f>
        <v>Nikkei 225 (Yen), Dec 23</v>
      </c>
      <c r="C24" s="50">
        <f>RTD("cqg.rtd", ,"ContractData", A24, "NetLastTradeToday",, "T")</f>
        <v>130</v>
      </c>
      <c r="D24" s="51">
        <f>RTD("cqg.rtd", ,"ContractData", A24, "LastTradeorSettle",, "T")</f>
        <v>32565</v>
      </c>
      <c r="E24" s="6">
        <f>IFERROR(RTD("cqg.rtd", ,"ContractData",A24, "PerCentNetLastTrade",, "T")/100,"")</f>
        <v>4.0080160320641288E-3</v>
      </c>
      <c r="F24" s="2">
        <f t="shared" si="6"/>
        <v>4.0080160320641288E-3</v>
      </c>
      <c r="G24" s="7">
        <f>IFERROR(RANK(E24,$E$16:$E$25,0)+COUNTIF($E$16:E24,E24)-1,"")</f>
        <v>1</v>
      </c>
      <c r="H24" s="6">
        <f>IFERROR( RTD("cqg.rtd",,"StudyData",A24, "PCB","BaseType=Index,Index=1", "Close", "AW",,"All",,,,"T")/100,"")</f>
        <v>1.3837638376383765E-3</v>
      </c>
      <c r="I24" s="2">
        <f t="shared" si="7"/>
        <v>1.3837638376383765E-3</v>
      </c>
      <c r="J24" s="7">
        <f>IFERROR(RANK(H24,$H$16:$H$25,0)+COUNTIF($H$16:H24,H24)-1,"")</f>
        <v>7</v>
      </c>
      <c r="K24" s="6">
        <f xml:space="preserve"> IFERROR(RTD("cqg.rtd",,"StudyData",A24, "PCB","BaseType=Index,Index=1", "Close", "AM",,"All",,,,"T")/100,"")</f>
        <v>2E-3</v>
      </c>
      <c r="L24" s="3">
        <f t="shared" si="8"/>
        <v>2E-3</v>
      </c>
      <c r="M24" s="7">
        <f>IFERROR(RANK(K24,$K$16:$K$25,0)+COUNTIF($K$16:K24,K24)-1,"")</f>
        <v>5</v>
      </c>
      <c r="N24" s="21">
        <f xml:space="preserve"> IFERROR(RTD("cqg.rtd",,"StudyData",A24, "PCB","BaseType=Index,Index=1", "Close", "A",,"All",,,,"T")/100,"")</f>
        <v>0.26539731882650086</v>
      </c>
      <c r="O24" s="2">
        <f t="shared" si="9"/>
        <v>0.26539731882650086</v>
      </c>
      <c r="P24" s="17">
        <f>IFERROR(RANK(N24,$N$16:$N$25,0)+COUNTIF($N$16:N24,N24)-1,"")</f>
        <v>3</v>
      </c>
      <c r="Q24" s="41">
        <f t="shared" si="11"/>
        <v>9</v>
      </c>
      <c r="R24" s="5" t="str" cm="1">
        <f t="array" aca="1" ref="R24" ca="1">IF($S$14="Daily",_xlfn.XLOOKUP(Q24,INDIRECT($AB$15),$A$16:$A$25,""),IF($S$14="Weekly",_xlfn.XLOOKUP(Q24,INDIRECT($AB$16),$A$16:$A$25,""),IF($S$14="Monthly",_xlfn.XLOOKUP(Q24,INDIRECT($AB$17),$A$16:$A$25,""),IF($S$14="Annual",_xlfn.XLOOKUP(Q24,INDIRECT($AB$18),$A$16:$A$25,"")))))</f>
        <v>DD?1</v>
      </c>
      <c r="S24" s="5" t="str" cm="1">
        <f t="array" aca="1" ref="S24" ca="1">IF($S$14="Daily",_xlfn.XLOOKUP(Q24,INDIRECT($AB$15),$B$16:$B$25,""),IF($S$14="Weekly",_xlfn.XLOOKUP(Q24,INDIRECT($AB$16),$B$16:$B$25,""),IF($S$14="Monthly",_xlfn.XLOOKUP(Q24,INDIRECT($AB$17,""),$B$16:$B$25),IF($S$14="Annual",_xlfn.XLOOKUP(Q24,INDIRECT($AB$18),$B$16:$B$25,"")))))</f>
        <v>DAX Index, Sep 23</v>
      </c>
      <c r="T24" s="14" cm="1">
        <f t="array" aca="1" ref="T24" ca="1">IF($S$14="Daily",_xlfn.XLOOKUP(Q24,INDIRECT($AB$15),$E$16:$E$25,""),IF($S$14="Weekly",_xlfn.XLOOKUP(Q24,INDIRECT($AB$16),$H$16:$H$25,""),IF($S$14="Monthly",_xlfn.XLOOKUP(Q24,INDIRECT($AB$17),$K$16:$K$25,""),IF($S$14="Annual",_xlfn.XLOOKUP(Q24,INDIRECT($AB$18),$N$16:$N$25,"")))))</f>
        <v>-6.195473511189784E-3</v>
      </c>
      <c r="U24" s="42">
        <f t="shared" ca="1" si="10"/>
        <v>-6.195473511189784E-3</v>
      </c>
      <c r="V24" s="12"/>
    </row>
    <row r="25" spans="1:28" x14ac:dyDescent="0.3">
      <c r="A25" s="1" t="s">
        <v>105</v>
      </c>
      <c r="B25" s="1" t="str">
        <f>RTD("cqg.rtd", ,"ContractData", A25, "LongDescription",, "T")</f>
        <v>Nikkei 225 (Globex), Dec 23</v>
      </c>
      <c r="C25" s="50">
        <f>RTD("cqg.rtd", ,"ContractData", A25, "NetLastTradeToday",, "T")</f>
        <v>125</v>
      </c>
      <c r="D25" s="51">
        <f>RTD("cqg.rtd", ,"ContractData", A25, "LastTradeorSettle",, "T")</f>
        <v>32615</v>
      </c>
      <c r="E25" s="8">
        <f>IFERROR(RTD("cqg.rtd", ,"ContractData",A25, "PerCentNetLastTrade",, "T")/100,"")</f>
        <v>3.8473376423514925E-3</v>
      </c>
      <c r="F25" s="9">
        <f t="shared" si="6"/>
        <v>3.8473376423514925E-3</v>
      </c>
      <c r="G25" s="10">
        <f>IFERROR(RANK(E25,$E$16:$E$25,0)+COUNTIF($E$16:E25,E25)-1,"")</f>
        <v>2</v>
      </c>
      <c r="H25" s="8">
        <f>IFERROR( RTD("cqg.rtd",,"StudyData",A25, "PCB","BaseType=Index,Index=1", "Close", "AW",,"All",,,,"T")/100,"")</f>
        <v>1.0742786985880909E-3</v>
      </c>
      <c r="I25" s="9">
        <f t="shared" si="7"/>
        <v>1.0742786985880909E-3</v>
      </c>
      <c r="J25" s="10">
        <f>IFERROR(RANK(H25,$H$16:$H$25,0)+COUNTIF($H$16:H25,H25)-1,"")</f>
        <v>8</v>
      </c>
      <c r="K25" s="8">
        <f xml:space="preserve"> IFERROR(RTD("cqg.rtd",,"StudyData",A25, "PCB","BaseType=Index,Index=1", "Close", "AM",,"All",,,,"T")/100,"")</f>
        <v>3.5384615384615385E-3</v>
      </c>
      <c r="L25" s="20">
        <f t="shared" si="8"/>
        <v>3.5384615384615385E-3</v>
      </c>
      <c r="M25" s="10">
        <f>IFERROR(RANK(K25,$K$16:$K$25,0)+COUNTIF($K$16:K25,K25)-1,"")</f>
        <v>3</v>
      </c>
      <c r="N25" s="22">
        <f xml:space="preserve"> IFERROR(RTD("cqg.rtd",,"StudyData",A25, "PCB","BaseType=Index,Index=1", "Close", "A",,"All",,,,"T")/100,"")</f>
        <v>0.26561893674815679</v>
      </c>
      <c r="O25" s="9">
        <f t="shared" si="9"/>
        <v>0.26561893674815679</v>
      </c>
      <c r="P25" s="18">
        <f>IFERROR(RANK(N25,$N$16:$N$25,0)+COUNTIF($N$16:N25,N25)-1,"")</f>
        <v>2</v>
      </c>
      <c r="Q25" s="43">
        <f t="shared" si="11"/>
        <v>10</v>
      </c>
      <c r="R25" s="44" t="str" cm="1">
        <f t="array" aca="1" ref="R25" ca="1">IF($S$14="Daily",_xlfn.XLOOKUP(Q25,INDIRECT($AB$15),$A$16:$A$25,""),IF($S$14="Weekly",_xlfn.XLOOKUP(Q25,INDIRECT($AB$16),$A$16:$A$25,""),IF($S$14="Monthly",_xlfn.XLOOKUP(Q25,INDIRECT($AB$17),$A$16:$A$25,""),IF($S$14="Annual",_xlfn.XLOOKUP(Q25,INDIRECT($AB$18),$A$16:$A$25,"")))))</f>
        <v>ENQ?1</v>
      </c>
      <c r="S25" s="44" t="str" cm="1">
        <f t="array" aca="1" ref="S25" ca="1">IF($S$14="Daily",_xlfn.XLOOKUP(Q25,INDIRECT($AB$15),$B$16:$B$25,""),IF($S$14="Weekly",_xlfn.XLOOKUP(Q25,INDIRECT($AB$16),$B$16:$B$25,""),IF($S$14="Monthly",_xlfn.XLOOKUP(Q25,INDIRECT($AB$17,""),$B$16:$B$25),IF($S$14="Annual",_xlfn.XLOOKUP(Q25,INDIRECT($AB$18),$B$16:$B$25,"")))))</f>
        <v>E-mini NASDAQ-100, Sep 23</v>
      </c>
      <c r="T25" s="9" cm="1">
        <f t="array" aca="1" ref="T25" ca="1">IF($S$14="Daily",_xlfn.XLOOKUP(Q25,INDIRECT($AB$15),$E$16:$E$25,""),IF($S$14="Weekly",_xlfn.XLOOKUP(Q25,INDIRECT($AB$16),$H$16:$H$25,""),IF($S$14="Monthly",_xlfn.XLOOKUP(Q25,INDIRECT($AB$17),$K$16:$K$25,""),IF($S$14="Annual",_xlfn.XLOOKUP(Q25,INDIRECT($AB$18),$N$16:$N$25,"")))))</f>
        <v>-6.4617223720982832E-3</v>
      </c>
      <c r="U25" s="45">
        <f t="shared" ca="1" si="10"/>
        <v>-6.4617223720982832E-3</v>
      </c>
      <c r="V25" s="12"/>
    </row>
    <row r="26" spans="1:28" x14ac:dyDescent="0.3">
      <c r="D26" s="4"/>
      <c r="E26" s="31"/>
      <c r="F26" s="32"/>
      <c r="G26" s="33"/>
      <c r="H26" s="31"/>
      <c r="I26" s="32"/>
      <c r="J26" s="33"/>
      <c r="K26" s="31"/>
      <c r="L26" s="34"/>
      <c r="M26" s="33"/>
      <c r="N26" s="35"/>
      <c r="O26" s="32"/>
      <c r="P26" s="33"/>
      <c r="Q26" s="38"/>
      <c r="R26" s="5"/>
      <c r="S26" s="5"/>
      <c r="T26" s="14"/>
      <c r="U26" s="14"/>
    </row>
    <row r="27" spans="1:28" x14ac:dyDescent="0.3">
      <c r="D27" s="4"/>
      <c r="E27" s="64" t="s">
        <v>95</v>
      </c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6"/>
      <c r="Q27" s="67" t="s">
        <v>61</v>
      </c>
      <c r="R27" s="67"/>
      <c r="S27" s="39" t="s">
        <v>49</v>
      </c>
      <c r="T27" s="64"/>
      <c r="U27" s="66"/>
    </row>
    <row r="28" spans="1:28" x14ac:dyDescent="0.3">
      <c r="A28" s="1" t="s">
        <v>55</v>
      </c>
      <c r="E28" s="68" t="s">
        <v>49</v>
      </c>
      <c r="F28" s="69"/>
      <c r="G28" s="70"/>
      <c r="H28" s="68" t="s">
        <v>50</v>
      </c>
      <c r="I28" s="69"/>
      <c r="J28" s="71"/>
      <c r="K28" s="68" t="s">
        <v>52</v>
      </c>
      <c r="L28" s="69"/>
      <c r="M28" s="71"/>
      <c r="N28" s="68" t="s">
        <v>51</v>
      </c>
      <c r="O28" s="69"/>
      <c r="P28" s="71"/>
      <c r="Q28" s="39" t="s">
        <v>60</v>
      </c>
      <c r="R28" s="39" t="s">
        <v>35</v>
      </c>
      <c r="S28" s="39" t="s">
        <v>36</v>
      </c>
      <c r="T28" s="67" t="s">
        <v>62</v>
      </c>
      <c r="U28" s="67"/>
      <c r="AA28" s="30" t="s">
        <v>49</v>
      </c>
      <c r="AB28" s="12" t="s">
        <v>75</v>
      </c>
    </row>
    <row r="29" spans="1:28" x14ac:dyDescent="0.3">
      <c r="A29" s="1" t="s">
        <v>113</v>
      </c>
      <c r="B29" s="1" t="str">
        <f>RTD("cqg.rtd", ,"ContractData", A29, "LongDescription",, "T")</f>
        <v>Crude Light (Globex), Oct 23</v>
      </c>
      <c r="C29" s="1">
        <f>RTD("cqg.rtd", ,"ContractData", A29, "NetLastTradeToday",, "T")</f>
        <v>1.68</v>
      </c>
      <c r="D29" s="4">
        <f>RTD("cqg.rtd", ,"ContractData", A29, "LastTradeorSettle",, "T")</f>
        <v>88.97</v>
      </c>
      <c r="E29" s="25">
        <f>IFERROR(RTD("cqg.rtd", ,"ContractData",A29, "PerCentNetLastTrade",, "T")/100,"")</f>
        <v>1.9246190858059342E-2</v>
      </c>
      <c r="F29" s="26">
        <f t="shared" ref="F29:F34" si="12">E29</f>
        <v>1.9246190858059342E-2</v>
      </c>
      <c r="G29" s="28">
        <f>IFERROR(RANK(E29,$E$29:$E$34,0)+COUNTIF($E$29:E29,E29)-1,"")</f>
        <v>1</v>
      </c>
      <c r="H29" s="25">
        <f>IFERROR( RTD("cqg.rtd",,"StudyData",A29, "PCB","BaseType=Index,Index=1", "Close", "AW",,"All",,,,"T")/100,"")</f>
        <v>1.6683807564849659E-2</v>
      </c>
      <c r="I29" s="26">
        <f t="shared" ref="I29:I34" si="13">H29</f>
        <v>1.6683807564849659E-2</v>
      </c>
      <c r="J29" s="28">
        <f>IFERROR(RANK(H29,$H$29:$H$34,0)+COUNTIF($H$29:H29,H29)-1,"")</f>
        <v>3</v>
      </c>
      <c r="K29" s="25">
        <f xml:space="preserve"> IFERROR(RTD("cqg.rtd",,"StudyData",A29, "PCB","BaseType=Index,Index=1", "Close", "AM",,"All",,,,"T")/100,"")</f>
        <v>6.3852684443381602E-2</v>
      </c>
      <c r="L29" s="27">
        <f t="shared" ref="L29:L34" si="14">K29</f>
        <v>6.3852684443381602E-2</v>
      </c>
      <c r="M29" s="28">
        <f>IFERROR(RANK(K29,$K$29:$K$34,0)+COUNTIF($K$29:K29,K29)-1,"")</f>
        <v>3</v>
      </c>
      <c r="N29" s="29">
        <f xml:space="preserve"> IFERROR(RTD("cqg.rtd",,"StudyData",A29, "PCB","BaseType=Index,Index=1", "Close", "A",,"All",,,,"T")/100,"")</f>
        <v>0.10852230251682025</v>
      </c>
      <c r="O29" s="26">
        <f t="shared" ref="O29:O34" si="15">N29</f>
        <v>0.10852230251682025</v>
      </c>
      <c r="P29" s="28">
        <f>IFERROR(RANK(N29,$N$29:$N$34,0)+COUNTIF($N$29:N29,N29)-1,"")</f>
        <v>1</v>
      </c>
      <c r="Q29" s="53">
        <v>1</v>
      </c>
      <c r="R29" s="40" t="str" cm="1">
        <f t="array" aca="1" ref="R29" ca="1">IF($S$27="Daily",_xlfn.XLOOKUP(Q29,INDIRECT($AB$28),$A$29:$A$34,""),IF($S$27="Weekly",_xlfn.XLOOKUP(Q29,INDIRECT($AB$29),$A$29:$A$34,""),IF($S$27="Monthly",_xlfn.XLOOKUP(Q29,INDIRECT($AB$30),$A$29:$A$34,""),IF($S$27="Annual",_xlfn.XLOOKUP(Q29,INDIRECT($AB$31),$A$29:$A$34,"")))))</f>
        <v>CLE?1</v>
      </c>
      <c r="S29" s="40" t="str" cm="1">
        <f t="array" aca="1" ref="S29" ca="1">IF($S$27="Daily",_xlfn.XLOOKUP(Q29,INDIRECT($AB$28),$B$29:$B$34,""),IF($S$27="Weekly",_xlfn.XLOOKUP(Q29,INDIRECT($AB$29),$B$29:$B$34,""),IF($S$27="Monthly",_xlfn.XLOOKUP(Q29,INDIRECT($AB$30),$B$29:$B$34,""),IF($S$27="Annual",_xlfn.XLOOKUP(Q29,INDIRECT($AB$31),$B$29:$B$34,"")))))</f>
        <v>Crude Light (Globex), Oct 23</v>
      </c>
      <c r="T29" s="26" cm="1">
        <f t="array" aca="1" ref="T29" ca="1">IF($S$27="Daily",_xlfn.XLOOKUP(Q29,INDIRECT($AB$28),$E$29:$E$34,""),IF($S$27="Weekly",_xlfn.XLOOKUP(Q29,INDIRECT($AB$29),$H$29:$H$34,""),IF($S$27="Monthly",_xlfn.XLOOKUP(Q29,INDIRECT($AB$30),$K$29:$K$34,""),IF($S$27="Annual",_xlfn.XLOOKUP(Q29,INDIRECT($AB$31),$N$29:$N$34,"")))))</f>
        <v>1.9246190858059342E-2</v>
      </c>
      <c r="U29" s="54">
        <f ca="1">T29</f>
        <v>1.9246190858059342E-2</v>
      </c>
      <c r="V29" s="12"/>
      <c r="AA29" s="30" t="s">
        <v>50</v>
      </c>
      <c r="AB29" s="12" t="s">
        <v>76</v>
      </c>
    </row>
    <row r="30" spans="1:28" x14ac:dyDescent="0.3">
      <c r="A30" s="1" t="s">
        <v>8</v>
      </c>
      <c r="B30" s="1" t="str">
        <f>RTD("cqg.rtd", ,"ContractData", A30, "LongDescription",, "T")</f>
        <v>Natural Gas (Globex), Oct 23</v>
      </c>
      <c r="C30" s="1">
        <f>RTD("cqg.rtd", ,"ContractData", A30, "NetLastTradeToday",, "T")</f>
        <v>4.4999999999999998E-2</v>
      </c>
      <c r="D30" s="4">
        <f>RTD("cqg.rtd", ,"ContractData", A30, "LastTradeorSettle",, "T")</f>
        <v>2.653</v>
      </c>
      <c r="E30" s="6">
        <f>IFERROR(RTD("cqg.rtd", ,"ContractData",A30, "PerCentNetLastTrade",, "T")/100,"")</f>
        <v>1.7254601226993863E-2</v>
      </c>
      <c r="F30" s="2">
        <f t="shared" si="12"/>
        <v>1.7254601226993863E-2</v>
      </c>
      <c r="G30" s="7">
        <f>IFERROR(RANK(E30,$E$29:$E$34,0)+COUNTIF($E$29:E30,E30)-1,"")</f>
        <v>2</v>
      </c>
      <c r="H30" s="6">
        <f>IFERROR( RTD("cqg.rtd",,"StudyData",A30, "PCB","BaseType=Index,Index=1", "Close", "AW",,"All",,,,"T")/100,"")</f>
        <v>1.8426103646833031E-2</v>
      </c>
      <c r="I30" s="2">
        <f t="shared" si="13"/>
        <v>1.8426103646833031E-2</v>
      </c>
      <c r="J30" s="7">
        <f>IFERROR(RANK(H30,$H$29:$H$34,0)+COUNTIF($H$29:H30,H30)-1,"")</f>
        <v>2</v>
      </c>
      <c r="K30" s="6">
        <f xml:space="preserve"> IFERROR(RTD("cqg.rtd",,"StudyData",A30, "PCB","BaseType=Index,Index=1", "Close", "AM",,"All",,,,"T")/100,"")</f>
        <v>-4.154624277456654E-2</v>
      </c>
      <c r="L30" s="3">
        <f t="shared" si="14"/>
        <v>-4.154624277456654E-2</v>
      </c>
      <c r="M30" s="7">
        <f>IFERROR(RANK(K30,$K$29:$K$34,0)+COUNTIF($K$29:K30,K30)-1,"")</f>
        <v>6</v>
      </c>
      <c r="N30" s="21">
        <f xml:space="preserve"> IFERROR(RTD("cqg.rtd",,"StudyData",A30, "PCB","BaseType=Index,Index=1", "Close", "A",,"All",,,,"T")/100,"")</f>
        <v>-0.4071508379888269</v>
      </c>
      <c r="O30" s="2">
        <f t="shared" si="15"/>
        <v>-0.4071508379888269</v>
      </c>
      <c r="P30" s="7">
        <f>IFERROR(RANK(N30,$N$29:$N$34,0)+COUNTIF($N$29:N30,N30)-1,"")</f>
        <v>6</v>
      </c>
      <c r="Q30" s="41">
        <f>Q29+1</f>
        <v>2</v>
      </c>
      <c r="R30" s="1" t="str" cm="1">
        <f t="array" aca="1" ref="R30" ca="1">IF($S$27="Daily",_xlfn.XLOOKUP(Q30,INDIRECT($AB$28),$A$29:$A$34,""),IF($S$27="Weekly",_xlfn.XLOOKUP(Q30,INDIRECT($AB$29),$A$29:$A$34,""),IF($S$27="Monthly",_xlfn.XLOOKUP(Q30,INDIRECT($AB$30),$A$29:$A$34,""),IF($S$27="Annual",_xlfn.XLOOKUP(Q30,INDIRECT($AB$31),$A$29:$A$34,"")))))</f>
        <v>NGE?1</v>
      </c>
      <c r="S30" s="1" t="str" cm="1">
        <f t="array" aca="1" ref="S30" ca="1">IF($S$27="Daily",_xlfn.XLOOKUP(Q30,INDIRECT($AB$28),$B$29:$B$34,""),IF($S$27="Weekly",_xlfn.XLOOKUP(Q30,INDIRECT($AB$29),$B$29:$B$34,""),IF($S$27="Monthly",_xlfn.XLOOKUP(Q30,INDIRECT($AB$30),$B$29:$B$34,""),IF($S$27="Annual",_xlfn.XLOOKUP(Q30,INDIRECT($AB$31),$B$29:$B$34,"")))))</f>
        <v>Natural Gas (Globex), Oct 23</v>
      </c>
      <c r="T30" s="2" cm="1">
        <f t="array" aca="1" ref="T30" ca="1">IF($S$27="Daily",_xlfn.XLOOKUP(Q30,INDIRECT($AB$28),$E$29:$E$34,""),IF($S$27="Weekly",_xlfn.XLOOKUP(Q30,INDIRECT($AB$29),$H$29:$H$34,""),IF($S$27="Monthly",_xlfn.XLOOKUP(Q30,INDIRECT($AB$30),$K$29:$K$34,""),IF($S$27="Annual",_xlfn.XLOOKUP(Q30,INDIRECT($AB$31),$N$29:$N$34,"")))))</f>
        <v>1.7254601226993863E-2</v>
      </c>
      <c r="U30" s="42">
        <f t="shared" ref="U30:U34" ca="1" si="16">T30</f>
        <v>1.7254601226993863E-2</v>
      </c>
      <c r="V30" s="12"/>
      <c r="AA30" s="30" t="s">
        <v>52</v>
      </c>
      <c r="AB30" s="12" t="s">
        <v>77</v>
      </c>
    </row>
    <row r="31" spans="1:28" x14ac:dyDescent="0.3">
      <c r="A31" s="1" t="s">
        <v>107</v>
      </c>
      <c r="B31" s="1" t="str">
        <f>RTD("cqg.rtd", ,"ContractData", A31, "LongDescription",, "T")</f>
        <v>NY Harbor ULSD, Oct 23</v>
      </c>
      <c r="C31" s="1">
        <f>RTD("cqg.rtd", ,"ContractData", A31, "NetLastTradeToday",, "T")</f>
        <v>-2.4E-2</v>
      </c>
      <c r="D31" s="4">
        <f>RTD("cqg.rtd", ,"ContractData", A31, "LastTradeorSettle",, "T")</f>
        <v>3.3382000000000001</v>
      </c>
      <c r="E31" s="6">
        <f>IFERROR(RTD("cqg.rtd", ,"ContractData",A31, "PerCentNetLastTrade",, "T")/100,"")</f>
        <v>-7.1381833323419189E-3</v>
      </c>
      <c r="F31" s="2">
        <f t="shared" si="12"/>
        <v>-7.1381833323419189E-3</v>
      </c>
      <c r="G31" s="7">
        <f>IFERROR(RANK(E31,$E$29:$E$34,0)+COUNTIF($E$29:E31,E31)-1,"")</f>
        <v>5</v>
      </c>
      <c r="H31" s="6">
        <f>IFERROR( RTD("cqg.rtd",,"StudyData",A31, "PCB","BaseType=Index,Index=1", "Close", "AW",,"All",,,,"T")/100,"")</f>
        <v>1.1851717134976179E-2</v>
      </c>
      <c r="I31" s="2">
        <f t="shared" si="13"/>
        <v>1.1851717134976179E-2</v>
      </c>
      <c r="J31" s="7">
        <f>IFERROR(RANK(H31,$H$29:$H$34,0)+COUNTIF($H$29:H31,H31)-1,"")</f>
        <v>5</v>
      </c>
      <c r="K31" s="6">
        <f xml:space="preserve"> IFERROR(RTD("cqg.rtd",,"StudyData",A31, "PCB","BaseType=Index,Index=1", "Close", "AM",,"All",,,,"T")/100,"")</f>
        <v>7.2307346374995932E-2</v>
      </c>
      <c r="L31" s="3">
        <f t="shared" si="14"/>
        <v>7.2307346374995932E-2</v>
      </c>
      <c r="M31" s="7">
        <f>IFERROR(RANK(K31,$K$29:$K$34,0)+COUNTIF($K$29:K31,K31)-1,"")</f>
        <v>2</v>
      </c>
      <c r="N31" s="21">
        <f xml:space="preserve"> IFERROR(RTD("cqg.rtd",,"StudyData",A31, "PCB","BaseType=Index,Index=1", "Close", "A",,"All",,,,"T")/100,"")</f>
        <v>-7.138183332341925E-3</v>
      </c>
      <c r="O31" s="2">
        <f t="shared" si="15"/>
        <v>-7.138183332341925E-3</v>
      </c>
      <c r="P31" s="7">
        <f>IFERROR(RANK(N31,$N$29:$N$34,0)+COUNTIF($N$29:N31,N31)-1,"")</f>
        <v>5</v>
      </c>
      <c r="Q31" s="41">
        <f t="shared" ref="Q31:Q34" si="17">Q30+1</f>
        <v>3</v>
      </c>
      <c r="R31" s="1" t="str" cm="1">
        <f t="array" aca="1" ref="R31" ca="1">IF($S$27="Daily",_xlfn.XLOOKUP(Q31,INDIRECT($AB$28),$A$29:$A$34,""),IF($S$27="Weekly",_xlfn.XLOOKUP(Q31,INDIRECT($AB$29),$A$29:$A$34,""),IF($S$27="Monthly",_xlfn.XLOOKUP(Q31,INDIRECT($AB$30),$A$29:$A$34,""),IF($S$27="Annual",_xlfn.XLOOKUP(Q31,INDIRECT($AB$31),$A$29:$A$34,"")))))</f>
        <v>QO?1</v>
      </c>
      <c r="S31" s="1" t="str" cm="1">
        <f t="array" aca="1" ref="S31" ca="1">IF($S$27="Daily",_xlfn.XLOOKUP(Q31,INDIRECT($AB$28),$B$29:$B$34,""),IF($S$27="Weekly",_xlfn.XLOOKUP(Q31,INDIRECT($AB$29),$B$29:$B$34,""),IF($S$27="Monthly",_xlfn.XLOOKUP(Q31,INDIRECT($AB$30),$B$29:$B$34,""),IF($S$27="Annual",_xlfn.XLOOKUP(Q31,INDIRECT($AB$31),$B$29:$B$34,"")))))</f>
        <v>ICE Brent Crude, Nov 23</v>
      </c>
      <c r="T31" s="2" cm="1">
        <f t="array" aca="1" ref="T31" ca="1">IF($S$27="Daily",_xlfn.XLOOKUP(Q31,INDIRECT($AB$28),$E$29:$E$34,""),IF($S$27="Weekly",_xlfn.XLOOKUP(Q31,INDIRECT($AB$29),$H$29:$H$34,""),IF($S$27="Monthly",_xlfn.XLOOKUP(Q31,INDIRECT($AB$30),$K$29:$K$34,""),IF($S$27="Annual",_xlfn.XLOOKUP(Q31,INDIRECT($AB$31),$N$29:$N$34,"")))))</f>
        <v>1.6328331862312445E-2</v>
      </c>
      <c r="U31" s="42">
        <f t="shared" ca="1" si="16"/>
        <v>1.6328331862312445E-2</v>
      </c>
      <c r="V31" s="12"/>
      <c r="AA31" s="30" t="s">
        <v>51</v>
      </c>
      <c r="AB31" s="12" t="s">
        <v>78</v>
      </c>
    </row>
    <row r="32" spans="1:28" x14ac:dyDescent="0.3">
      <c r="A32" s="1" t="s">
        <v>108</v>
      </c>
      <c r="B32" s="1" t="str">
        <f>RTD("cqg.rtd", ,"ContractData", A32, "LongDescription",, "T")</f>
        <v>RBOB Gasoline (Globex), Oct 23</v>
      </c>
      <c r="C32" s="1">
        <f>RTD("cqg.rtd", ,"ContractData", A32, "NetLastTradeToday",, "T")</f>
        <v>5.7000000000000002E-3</v>
      </c>
      <c r="D32" s="4">
        <f>RTD("cqg.rtd", ,"ContractData", A32, "LastTradeorSettle",, "T")</f>
        <v>2.7244000000000002</v>
      </c>
      <c r="E32" s="6">
        <f>IFERROR(RTD("cqg.rtd", ,"ContractData",A32, "PerCentNetLastTrade",, "T")/100,"")</f>
        <v>2.0965902821201308E-3</v>
      </c>
      <c r="F32" s="2">
        <f t="shared" si="12"/>
        <v>2.0965902821201308E-3</v>
      </c>
      <c r="G32" s="7">
        <f>IFERROR(RANK(E32,$E$29:$E$34,0)+COUNTIF($E$29:E32,E32)-1,"")</f>
        <v>4</v>
      </c>
      <c r="H32" s="6">
        <f>IFERROR( RTD("cqg.rtd",,"StudyData",A32, "PCB","BaseType=Index,Index=1", "Close", "AW",,"All",,,,"T")/100,"")</f>
        <v>2.6642046953310464E-2</v>
      </c>
      <c r="I32" s="2">
        <f t="shared" si="13"/>
        <v>2.6642046953310464E-2</v>
      </c>
      <c r="J32" s="7">
        <f>IFERROR(RANK(H32,$H$29:$H$34,0)+COUNTIF($H$29:H32,H32)-1,"")</f>
        <v>1</v>
      </c>
      <c r="K32" s="6">
        <f xml:space="preserve"> IFERROR(RTD("cqg.rtd",,"StudyData",A32, "PCB","BaseType=Index,Index=1", "Close", "AM",,"All",,,,"T")/100,"")</f>
        <v>6.1771698039674222E-2</v>
      </c>
      <c r="L32" s="3">
        <f t="shared" si="14"/>
        <v>6.1771698039674222E-2</v>
      </c>
      <c r="M32" s="7">
        <f>IFERROR(RANK(K32,$K$29:$K$34,0)+COUNTIF($K$29:K32,K32)-1,"")</f>
        <v>4</v>
      </c>
      <c r="N32" s="21">
        <f xml:space="preserve"> IFERROR(RTD("cqg.rtd",,"StudyData",A32, "PCB","BaseType=Index,Index=1", "Close", "A",,"All",,,,"T")/100,"")</f>
        <v>0.10770481805244964</v>
      </c>
      <c r="O32" s="2">
        <f t="shared" si="15"/>
        <v>0.10770481805244964</v>
      </c>
      <c r="P32" s="7">
        <f>IFERROR(RANK(N32,$N$29:$N$34,0)+COUNTIF($N$29:N32,N32)-1,"")</f>
        <v>2</v>
      </c>
      <c r="Q32" s="41">
        <f t="shared" si="17"/>
        <v>4</v>
      </c>
      <c r="R32" s="1" t="str" cm="1">
        <f t="array" aca="1" ref="R32" ca="1">IF($S$27="Daily",_xlfn.XLOOKUP(Q32,INDIRECT($AB$28),$A$29:$A$34,""),IF($S$27="Weekly",_xlfn.XLOOKUP(Q32,INDIRECT($AB$29),$A$29:$A$34,""),IF($S$27="Monthly",_xlfn.XLOOKUP(Q32,INDIRECT($AB$30),$A$29:$A$34,""),IF($S$27="Annual",_xlfn.XLOOKUP(Q32,INDIRECT($AB$31),$A$29:$A$34,"")))))</f>
        <v>RBE?1</v>
      </c>
      <c r="S32" s="1" t="str" cm="1">
        <f t="array" aca="1" ref="S32" ca="1">IF($S$27="Daily",_xlfn.XLOOKUP(Q32,INDIRECT($AB$28),$B$29:$B$34,""),IF($S$27="Weekly",_xlfn.XLOOKUP(Q32,INDIRECT($AB$29),$B$29:$B$34,""),IF($S$27="Monthly",_xlfn.XLOOKUP(Q32,INDIRECT($AB$30),$B$29:$B$34,""),IF($S$27="Annual",_xlfn.XLOOKUP(Q32,INDIRECT($AB$31),$B$29:$B$34,"")))))</f>
        <v>RBOB Gasoline (Globex), Oct 23</v>
      </c>
      <c r="T32" s="2" cm="1">
        <f t="array" aca="1" ref="T32" ca="1">IF($S$27="Daily",_xlfn.XLOOKUP(Q32,INDIRECT($AB$28),$E$29:$E$34,""),IF($S$27="Weekly",_xlfn.XLOOKUP(Q32,INDIRECT($AB$29),$H$29:$H$34,""),IF($S$27="Monthly",_xlfn.XLOOKUP(Q32,INDIRECT($AB$30),$K$29:$K$34,""),IF($S$27="Annual",_xlfn.XLOOKUP(Q32,INDIRECT($AB$31),$N$29:$N$34,"")))))</f>
        <v>2.0965902821201308E-3</v>
      </c>
      <c r="U32" s="42">
        <f t="shared" ca="1" si="16"/>
        <v>2.0965902821201308E-3</v>
      </c>
      <c r="V32" s="12"/>
    </row>
    <row r="33" spans="1:28" x14ac:dyDescent="0.3">
      <c r="A33" s="1" t="s">
        <v>109</v>
      </c>
      <c r="B33" s="1" t="str">
        <f>RTD("cqg.rtd", ,"ContractData", A33, "LongDescription",, "T")</f>
        <v>ICE Brent Crude, Nov 23</v>
      </c>
      <c r="C33" s="1">
        <f>RTD("cqg.rtd", ,"ContractData", A33, "NetLastTradeToday",, "T")</f>
        <v>1.48</v>
      </c>
      <c r="D33" s="4">
        <f>RTD("cqg.rtd", ,"ContractData", A33, "LastTradeorSettle",, "T")</f>
        <v>92.12</v>
      </c>
      <c r="E33" s="6">
        <f>IFERROR(RTD("cqg.rtd", ,"ContractData",A33, "PerCentNetLastTrade",, "T")/100,"")</f>
        <v>1.6328331862312445E-2</v>
      </c>
      <c r="F33" s="2">
        <f t="shared" si="12"/>
        <v>1.6328331862312445E-2</v>
      </c>
      <c r="G33" s="7">
        <f>IFERROR(RANK(E33,$E$29:$E$34,0)+COUNTIF($E$29:E33,E33)-1,"")</f>
        <v>3</v>
      </c>
      <c r="H33" s="6">
        <f>IFERROR( RTD("cqg.rtd",,"StudyData",A33, "PCB","BaseType=Index,Index=1", "Close", "AW",,"All",,,,"T")/100,"")</f>
        <v>1.6216216216216203E-2</v>
      </c>
      <c r="I33" s="2">
        <f t="shared" si="13"/>
        <v>1.6216216216216203E-2</v>
      </c>
      <c r="J33" s="7">
        <f>IFERROR(RANK(H33,$H$29:$H$34,0)+COUNTIF($H$29:H33,H33)-1,"")</f>
        <v>4</v>
      </c>
      <c r="K33" s="6">
        <f xml:space="preserve"> IFERROR(RTD("cqg.rtd",,"StudyData",A33, "PCB","BaseType=Index,Index=1", "Close", "AM",,"All",,,,"T")/100,"")</f>
        <v>6.0923643901877308E-2</v>
      </c>
      <c r="L33" s="3">
        <f t="shared" si="14"/>
        <v>6.0923643901877308E-2</v>
      </c>
      <c r="M33" s="7">
        <f>IFERROR(RANK(K33,$K$29:$K$34,0)+COUNTIF($K$29:K33,K33)-1,"")</f>
        <v>5</v>
      </c>
      <c r="N33" s="21">
        <f xml:space="preserve"> IFERROR(RTD("cqg.rtd",,"StudyData",A33, "PCB","BaseType=Index,Index=1", "Close", "A",,"All",,,,"T")/100,"")</f>
        <v>7.2284949365615275E-2</v>
      </c>
      <c r="O33" s="2">
        <f t="shared" si="15"/>
        <v>7.2284949365615275E-2</v>
      </c>
      <c r="P33" s="7">
        <f>IFERROR(RANK(N33,$N$29:$N$34,0)+COUNTIF($N$29:N33,N33)-1,"")</f>
        <v>4</v>
      </c>
      <c r="Q33" s="41">
        <f t="shared" si="17"/>
        <v>5</v>
      </c>
      <c r="R33" s="1" t="str" cm="1">
        <f t="array" aca="1" ref="R33" ca="1">IF($S$27="Daily",_xlfn.XLOOKUP(Q33,INDIRECT($AB$28),$A$29:$A$34,""),IF($S$27="Weekly",_xlfn.XLOOKUP(Q33,INDIRECT($AB$29),$A$29:$A$34,""),IF($S$27="Monthly",_xlfn.XLOOKUP(Q33,INDIRECT($AB$30),$A$29:$A$34,""),IF($S$27="Annual",_xlfn.XLOOKUP(Q33,INDIRECT($AB$31),$A$29:$A$34,"")))))</f>
        <v>HOE?1</v>
      </c>
      <c r="S33" s="1" t="str" cm="1">
        <f t="array" aca="1" ref="S33" ca="1">IF($S$27="Daily",_xlfn.XLOOKUP(Q33,INDIRECT($AB$28),$B$29:$B$34,""),IF($S$27="Weekly",_xlfn.XLOOKUP(Q33,INDIRECT($AB$29),$B$29:$B$34,""),IF($S$27="Monthly",_xlfn.XLOOKUP(Q33,INDIRECT($AB$30),$B$29:$B$34,""),IF($S$27="Annual",_xlfn.XLOOKUP(Q33,INDIRECT($AB$31),$B$29:$B$34,"")))))</f>
        <v>NY Harbor ULSD, Oct 23</v>
      </c>
      <c r="T33" s="2" cm="1">
        <f t="array" aca="1" ref="T33" ca="1">IF($S$27="Daily",_xlfn.XLOOKUP(Q33,INDIRECT($AB$28),$E$29:$E$34,""),IF($S$27="Weekly",_xlfn.XLOOKUP(Q33,INDIRECT($AB$29),$H$29:$H$34,""),IF($S$27="Monthly",_xlfn.XLOOKUP(Q33,INDIRECT($AB$30),$K$29:$K$34,""),IF($S$27="Annual",_xlfn.XLOOKUP(Q33,INDIRECT($AB$31),$N$29:$N$34,"")))))</f>
        <v>-7.1381833323419189E-3</v>
      </c>
      <c r="U33" s="42">
        <f t="shared" ca="1" si="16"/>
        <v>-7.1381833323419189E-3</v>
      </c>
      <c r="V33" s="12"/>
    </row>
    <row r="34" spans="1:28" x14ac:dyDescent="0.3">
      <c r="A34" s="1" t="s">
        <v>110</v>
      </c>
      <c r="B34" s="1" t="str">
        <f>RTD("cqg.rtd", ,"ContractData", A34, "LongDescription",, "T")</f>
        <v>LS Gas Oil, Sep 23</v>
      </c>
      <c r="C34" s="1">
        <f>RTD("cqg.rtd", ,"ContractData", A34, "NetLastTradeToday",, "T")</f>
        <v>-12.75</v>
      </c>
      <c r="D34" s="4">
        <f>RTD("cqg.rtd", ,"ContractData", A34, "LastTradeorSettle",, "T")</f>
        <v>999</v>
      </c>
      <c r="E34" s="8">
        <f>IFERROR(RTD("cqg.rtd", ,"ContractData",A34, "PerCentNetLastTrade",, "T")/100,"")</f>
        <v>-1.2601927353595254E-2</v>
      </c>
      <c r="F34" s="9">
        <f t="shared" si="12"/>
        <v>-1.2601927353595254E-2</v>
      </c>
      <c r="G34" s="10">
        <f>IFERROR(RANK(E34,$E$29:$E$34,0)+COUNTIF($E$29:E34,E34)-1,"")</f>
        <v>6</v>
      </c>
      <c r="H34" s="8">
        <f>IFERROR( RTD("cqg.rtd",,"StudyData",A34, "PCB","BaseType=Index,Index=1", "Close", "AW",,"All",,,,"T")/100,"")</f>
        <v>5.4347826086956529E-3</v>
      </c>
      <c r="I34" s="9">
        <f t="shared" si="13"/>
        <v>5.4347826086956529E-3</v>
      </c>
      <c r="J34" s="10">
        <f>IFERROR(RANK(H34,$H$29:$H$34,0)+COUNTIF($H$29:H34,H34)-1,"")</f>
        <v>6</v>
      </c>
      <c r="K34" s="8">
        <f xml:space="preserve"> IFERROR(RTD("cqg.rtd",,"StudyData",A34, "PCB","BaseType=Index,Index=1", "Close", "AM",,"All",,,,"T")/100,"")</f>
        <v>9.9632040758562135E-2</v>
      </c>
      <c r="L34" s="20">
        <f t="shared" si="14"/>
        <v>9.9632040758562135E-2</v>
      </c>
      <c r="M34" s="10">
        <f>IFERROR(RANK(K34,$K$29:$K$34,0)+COUNTIF($K$29:K34,K34)-1,"")</f>
        <v>1</v>
      </c>
      <c r="N34" s="22">
        <f xml:space="preserve"> IFERROR(RTD("cqg.rtd",,"StudyData",A34, "PCB","BaseType=Index,Index=1", "Close", "A",,"All",,,,"T")/100,"")</f>
        <v>8.4690553745928335E-2</v>
      </c>
      <c r="O34" s="9">
        <f t="shared" si="15"/>
        <v>8.4690553745928335E-2</v>
      </c>
      <c r="P34" s="10">
        <f>IFERROR(RANK(N34,$N$29:$N$34,0)+COUNTIF($N$29:N34,N34)-1,"")</f>
        <v>3</v>
      </c>
      <c r="Q34" s="43">
        <f t="shared" si="17"/>
        <v>6</v>
      </c>
      <c r="R34" s="52" t="str" cm="1">
        <f t="array" aca="1" ref="R34" ca="1">IF($S$27="Daily",_xlfn.XLOOKUP(Q34,INDIRECT($AB$28),$A$29:$A$34,""),IF($S$27="Weekly",_xlfn.XLOOKUP(Q34,INDIRECT($AB$29),$A$29:$A$34,""),IF($S$27="Monthly",_xlfn.XLOOKUP(Q34,INDIRECT($AB$30),$A$29:$A$34,""),IF($S$27="Annual",_xlfn.XLOOKUP(Q34,INDIRECT($AB$31),$A$29:$A$34,"")))))</f>
        <v>QP?1</v>
      </c>
      <c r="S34" s="52" t="str" cm="1">
        <f t="array" aca="1" ref="S34" ca="1">IF($S$27="Daily",_xlfn.XLOOKUP(Q34,INDIRECT($AB$28),$B$29:$B$34,""),IF($S$27="Weekly",_xlfn.XLOOKUP(Q34,INDIRECT($AB$29),$B$29:$B$34,""),IF($S$27="Monthly",_xlfn.XLOOKUP(Q34,INDIRECT($AB$30),$B$29:$B$34,""),IF($S$27="Annual",_xlfn.XLOOKUP(Q34,INDIRECT($AB$31),$B$29:$B$34,"")))))</f>
        <v>LS Gas Oil, Sep 23</v>
      </c>
      <c r="T34" s="56" cm="1">
        <f t="array" aca="1" ref="T34" ca="1">IF($S$27="Daily",_xlfn.XLOOKUP(Q34,INDIRECT($AB$28),$E$29:$E$34,""),IF($S$27="Weekly",_xlfn.XLOOKUP(Q34,INDIRECT($AB$29),$H$29:$H$34,""),IF($S$27="Monthly",_xlfn.XLOOKUP(Q34,INDIRECT($AB$30),$K$29:$K$34,""),IF($S$27="Annual",_xlfn.XLOOKUP(Q34,INDIRECT($AB$31),$N$29:$N$34,"")))))</f>
        <v>-1.2601927353595254E-2</v>
      </c>
      <c r="U34" s="45">
        <f t="shared" ca="1" si="16"/>
        <v>-1.2601927353595254E-2</v>
      </c>
      <c r="V34" s="12"/>
    </row>
    <row r="35" spans="1:28" x14ac:dyDescent="0.3">
      <c r="D35" s="4"/>
      <c r="E35" s="31"/>
      <c r="F35" s="32"/>
      <c r="G35" s="33"/>
      <c r="H35" s="31"/>
      <c r="I35" s="32"/>
      <c r="J35" s="33"/>
      <c r="K35" s="31"/>
      <c r="L35" s="34"/>
      <c r="M35" s="33"/>
      <c r="N35" s="35"/>
      <c r="O35" s="32"/>
      <c r="P35" s="33"/>
      <c r="Q35" s="11"/>
      <c r="R35" s="5"/>
      <c r="S35" s="5"/>
      <c r="T35" s="5"/>
      <c r="U35" s="5"/>
    </row>
    <row r="36" spans="1:28" x14ac:dyDescent="0.3">
      <c r="D36" s="4"/>
      <c r="E36" s="64" t="s">
        <v>95</v>
      </c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6"/>
      <c r="Q36" s="67" t="s">
        <v>61</v>
      </c>
      <c r="R36" s="67"/>
      <c r="S36" s="39" t="s">
        <v>50</v>
      </c>
      <c r="T36" s="64"/>
      <c r="U36" s="66"/>
    </row>
    <row r="37" spans="1:28" x14ac:dyDescent="0.3">
      <c r="A37" s="1" t="s">
        <v>56</v>
      </c>
      <c r="E37" s="68" t="s">
        <v>49</v>
      </c>
      <c r="F37" s="69"/>
      <c r="G37" s="70"/>
      <c r="H37" s="68" t="s">
        <v>50</v>
      </c>
      <c r="I37" s="69"/>
      <c r="J37" s="71"/>
      <c r="K37" s="68" t="s">
        <v>52</v>
      </c>
      <c r="L37" s="69"/>
      <c r="M37" s="71"/>
      <c r="N37" s="68" t="s">
        <v>51</v>
      </c>
      <c r="O37" s="69"/>
      <c r="P37" s="71"/>
      <c r="Q37" s="39" t="s">
        <v>60</v>
      </c>
      <c r="R37" s="39" t="s">
        <v>35</v>
      </c>
      <c r="S37" s="39" t="s">
        <v>36</v>
      </c>
      <c r="T37" s="67" t="s">
        <v>62</v>
      </c>
      <c r="U37" s="67"/>
      <c r="AA37" s="30" t="s">
        <v>49</v>
      </c>
      <c r="AB37" s="12" t="s">
        <v>79</v>
      </c>
    </row>
    <row r="38" spans="1:28" x14ac:dyDescent="0.3">
      <c r="A38" s="1" t="s">
        <v>111</v>
      </c>
      <c r="B38" s="1" t="str">
        <f>RTD("cqg.rtd", ,"ContractData", A38, "LongDescription",, "T")</f>
        <v>Gold (Globex), Oct 23</v>
      </c>
      <c r="C38" s="1">
        <f>RTD("cqg.rtd", ,"ContractData", A38, "NetLastTradeToday",, "T")</f>
        <v>-12.5</v>
      </c>
      <c r="D38" s="4">
        <f>RTD("cqg.rtd", ,"ContractData", A38, "LastTradeorSettle",, "T")</f>
        <v>1916.7</v>
      </c>
      <c r="E38" s="25">
        <f>IFERROR(RTD("cqg.rtd", ,"ContractData",A38, "PerCentNetLastTrade",, "T")/100,"")</f>
        <v>-6.4793696869168572E-3</v>
      </c>
      <c r="F38" s="26">
        <f t="shared" ref="F38:F44" si="18">E38</f>
        <v>-6.4793696869168572E-3</v>
      </c>
      <c r="G38" s="28">
        <f>IFERROR(RANK(E38,$E$38:$E$44,0)+COUNTIF($E$38:E38,E38)-1,"")</f>
        <v>3</v>
      </c>
      <c r="H38" s="25">
        <f>IFERROR( RTD("cqg.rtd",,"StudyData",A38, "PCB","BaseType=Index,Index=1", "Close", "AW",,"All",,,,"T")/100,"")</f>
        <v>-4.1694548823801459E-3</v>
      </c>
      <c r="I38" s="26">
        <f t="shared" ref="I38:I44" si="19">H38</f>
        <v>-4.1694548823801459E-3</v>
      </c>
      <c r="J38" s="28">
        <f>IFERROR(RANK(H38,$H$38:$H$44,0)+COUNTIF($H$38:H38,H38)-1,"")</f>
        <v>7</v>
      </c>
      <c r="K38" s="25">
        <f xml:space="preserve"> IFERROR(RTD("cqg.rtd",,"StudyData",A38, "PCB","BaseType=Index,Index=1", "Close", "AM",,"All",,,,"T")/100,"")</f>
        <v>-1.5921460908489726E-2</v>
      </c>
      <c r="L38" s="27">
        <f t="shared" ref="L38:L44" si="20">K38</f>
        <v>-1.5921460908489726E-2</v>
      </c>
      <c r="M38" s="28">
        <f>IFERROR(RANK(K38,$K$38:$K$44,0)+COUNTIF($K$38:K38,K38)-1,"")</f>
        <v>5</v>
      </c>
      <c r="N38" s="29">
        <f xml:space="preserve"> IFERROR(RTD("cqg.rtd",,"StudyData",A38, "PCB","BaseType=Index,Index=1", "Close", "A",,"All",,,,"T")/100,"")</f>
        <v>4.9556456028912496E-2</v>
      </c>
      <c r="O38" s="26">
        <f t="shared" ref="O38:O44" si="21">N38</f>
        <v>4.9556456028912496E-2</v>
      </c>
      <c r="P38" s="28">
        <f>IFERROR(RANK(N38,$N$38:$N$44,0)+COUNTIF($N$38:N38,N38)-1,"")</f>
        <v>2</v>
      </c>
      <c r="Q38" s="53">
        <v>1</v>
      </c>
      <c r="R38" s="58" t="str" cm="1">
        <f t="array" aca="1" ref="R38" ca="1">IF($S$36="Daily",_xlfn.XLOOKUP(Q38,INDIRECT($AB$37),$A$38:$A$44,""),IF($S$36="Weekly",_xlfn.XLOOKUP(Q38,INDIRECT($AB$38),$A$38:$A$44,""),IF($S$36="Monthly",_xlfn.XLOOKUP(Q38,INDIRECT($AB$39),$A$38:$A$44,""),IF($S$36="Annual",_xlfn.XLOOKUP(Q38,INDIRECT($AB$40),$A$38:$A$44,"")))))</f>
        <v>PAE?1</v>
      </c>
      <c r="S38" s="58" t="str" cm="1">
        <f t="array" aca="1" ref="S38" ca="1">IF($S$36="Daily",_xlfn.XLOOKUP(Q38,INDIRECT($AB$37),$B$38:$B$44,""),IF($S$36="Weekly",_xlfn.XLOOKUP(Q38,INDIRECT($AB$38),$B$38:$B$44,""),IF($S$36="Monthly",_xlfn.XLOOKUP(Q38,INDIRECT($AB$39),$B$38:$B$44),IF($S$36="Annual",_xlfn.XLOOKUP(Q38,INDIRECT($AB$40),$B$38:$B$44,"")))))</f>
        <v>Palladium (Globex), Sep 23</v>
      </c>
      <c r="T38" s="59" cm="1">
        <f t="array" aca="1" ref="T38" ca="1">IF($S$36="Daily",_xlfn.XLOOKUP(Q38,INDIRECT($AB$37),$E$38:$E$44,""),IF($S$36="Weekly",_xlfn.XLOOKUP(Q38,INDIRECT($AB$38),$H$38:$H$44,""),IF($S$36="Monthly",_xlfn.XLOOKUP(Q38,INDIRECT($AB$39),$K$38:$K$44,""),IF($S$36="Annual",_xlfn.XLOOKUP(Q38,INDIRECT($AB$40),$N$38:$N$44,"")))))</f>
        <v>3.4135704101316826E-2</v>
      </c>
      <c r="U38" s="54">
        <f ca="1">T38</f>
        <v>3.4135704101316826E-2</v>
      </c>
      <c r="V38" s="12"/>
      <c r="AA38" s="30" t="s">
        <v>50</v>
      </c>
      <c r="AB38" s="12" t="s">
        <v>80</v>
      </c>
    </row>
    <row r="39" spans="1:28" x14ac:dyDescent="0.3">
      <c r="A39" s="1" t="s">
        <v>112</v>
      </c>
      <c r="B39" s="1" t="str">
        <f>RTD("cqg.rtd", ,"ContractData", A39, "LongDescription",, "T")</f>
        <v>Silver (Globex), Sep 23</v>
      </c>
      <c r="C39" s="1">
        <f>RTD("cqg.rtd", ,"ContractData", A39, "NetLastTradeToday",, "T")</f>
        <v>-0.17300000000000001</v>
      </c>
      <c r="D39" s="4">
        <f>RTD("cqg.rtd", ,"ContractData", A39, "LastTradeorSettle",, "T")</f>
        <v>22.93</v>
      </c>
      <c r="E39" s="6">
        <f>IFERROR(RTD("cqg.rtd", ,"ContractData",A39, "PerCentNetLastTrade",, "T")/100,"")</f>
        <v>-7.488204995022292E-3</v>
      </c>
      <c r="F39" s="2">
        <f t="shared" si="18"/>
        <v>-7.488204995022292E-3</v>
      </c>
      <c r="G39" s="7">
        <f>IFERROR(RANK(E39,$E$38:$E$44,0)+COUNTIF($E$38:E39,E39)-1,"")</f>
        <v>4</v>
      </c>
      <c r="H39" s="6">
        <f>IFERROR( RTD("cqg.rtd",,"StudyData",A39, "PCB","BaseType=Index,Index=1", "Close", "AW",,"All",,,,"T")/100,"")</f>
        <v>4.7898506947441381E-3</v>
      </c>
      <c r="I39" s="2">
        <f t="shared" si="19"/>
        <v>4.7898506947441381E-3</v>
      </c>
      <c r="J39" s="7">
        <f>IFERROR(RANK(H39,$H$38:$H$44,0)+COUNTIF($H$38:H39,H39)-1,"")</f>
        <v>6</v>
      </c>
      <c r="K39" s="6">
        <f xml:space="preserve"> IFERROR(RTD("cqg.rtd",,"StudyData",A39, "PCB","BaseType=Index,Index=1", "Close", "AM",,"All",,,,"T")/100,"")</f>
        <v>-6.1542801870062912E-2</v>
      </c>
      <c r="L39" s="3">
        <f t="shared" si="20"/>
        <v>-6.1542801870062912E-2</v>
      </c>
      <c r="M39" s="7">
        <f>IFERROR(RANK(K39,$K$38:$K$44,0)+COUNTIF($K$38:K39,K39)-1,"")</f>
        <v>7</v>
      </c>
      <c r="N39" s="21">
        <f xml:space="preserve"> IFERROR(RTD("cqg.rtd",,"StudyData",A39, "PCB","BaseType=Index,Index=1", "Close", "A",,"All",,,,"T")/100,"")</f>
        <v>-4.6173044925124772E-2</v>
      </c>
      <c r="O39" s="2">
        <f t="shared" si="21"/>
        <v>-4.6173044925124772E-2</v>
      </c>
      <c r="P39" s="7">
        <f>IFERROR(RANK(N39,$N$38:$N$44,0)+COUNTIF($N$38:N39,N39)-1,"")</f>
        <v>4</v>
      </c>
      <c r="Q39" s="41">
        <f>Q38+1</f>
        <v>2</v>
      </c>
      <c r="R39" s="1" t="str" cm="1">
        <f t="array" aca="1" ref="R39" ca="1">IF($S$36="Daily",_xlfn.XLOOKUP(Q39,INDIRECT($AB$37),$A$38:$A$44,""),IF($S$36="Weekly",_xlfn.XLOOKUP(Q39,INDIRECT($AB$38),$A$38:$A$44,""),IF($S$36="Monthly",_xlfn.XLOOKUP(Q39,INDIRECT($AB$39),$A$38:$A$44,""),IF($S$36="Annual",_xlfn.XLOOKUP(Q39,INDIRECT($AB$40),$A$38:$A$44,"")))))</f>
        <v>PLE?1</v>
      </c>
      <c r="S39" s="1" t="str" cm="1">
        <f t="array" aca="1" ref="S39" ca="1">IF($S$36="Daily",_xlfn.XLOOKUP(Q39,INDIRECT($AB$37),$B$38:$B$44,""),IF($S$36="Weekly",_xlfn.XLOOKUP(Q39,INDIRECT($AB$38),$B$38:$B$44,""),IF($S$36="Monthly",_xlfn.XLOOKUP(Q39,INDIRECT($AB$39),$B$38:$B$44),IF($S$36="Annual",_xlfn.XLOOKUP(Q39,INDIRECT($AB$40),$B$38:$B$44,"")))))</f>
        <v>Platinum (Globex), Oct 23</v>
      </c>
      <c r="T39" s="2" cm="1">
        <f t="array" aca="1" ref="T39" ca="1">IF($S$36="Daily",_xlfn.XLOOKUP(Q39,INDIRECT($AB$37),$E$38:$E$44,""),IF($S$36="Weekly",_xlfn.XLOOKUP(Q39,INDIRECT($AB$38),$H$38:$H$44,""),IF($S$36="Monthly",_xlfn.XLOOKUP(Q39,INDIRECT($AB$39),$K$38:$K$44,""),IF($S$36="Annual",_xlfn.XLOOKUP(Q39,INDIRECT($AB$40),$N$38:$N$44,"")))))</f>
        <v>2.302190433616453E-2</v>
      </c>
      <c r="U39" s="42">
        <f t="shared" ref="U39:U44" ca="1" si="22">T39</f>
        <v>2.302190433616453E-2</v>
      </c>
      <c r="V39" s="12"/>
      <c r="AA39" s="30" t="s">
        <v>52</v>
      </c>
      <c r="AB39" s="12" t="s">
        <v>81</v>
      </c>
    </row>
    <row r="40" spans="1:28" x14ac:dyDescent="0.3">
      <c r="A40" s="1" t="s">
        <v>113</v>
      </c>
      <c r="B40" s="1" t="str">
        <f>RTD("cqg.rtd", ,"ContractData", A40, "LongDescription",, "T")</f>
        <v>Crude Light (Globex), Oct 23</v>
      </c>
      <c r="C40" s="1">
        <f>RTD("cqg.rtd", ,"ContractData", A40, "NetLastTradeToday",, "T")</f>
        <v>1.68</v>
      </c>
      <c r="D40" s="4">
        <f>RTD("cqg.rtd", ,"ContractData", A40, "LastTradeorSettle",, "T")</f>
        <v>88.97</v>
      </c>
      <c r="E40" s="6">
        <f>IFERROR(RTD("cqg.rtd", ,"ContractData",A40, "PerCentNetLastTrade",, "T")/100,"")</f>
        <v>1.9246190858059342E-2</v>
      </c>
      <c r="F40" s="2">
        <f t="shared" si="18"/>
        <v>1.9246190858059342E-2</v>
      </c>
      <c r="G40" s="7">
        <f>IFERROR(RANK(E40,$E$38:$E$44,0)+COUNTIF($E$38:E40,E40)-1,"")</f>
        <v>1</v>
      </c>
      <c r="H40" s="6">
        <f>IFERROR( RTD("cqg.rtd",,"StudyData",A40, "PCB","BaseType=Index,Index=1", "Close", "AW",,"All",,,,"T")/100,"")</f>
        <v>1.6683807564849659E-2</v>
      </c>
      <c r="I40" s="2">
        <f t="shared" si="19"/>
        <v>1.6683807564849659E-2</v>
      </c>
      <c r="J40" s="7">
        <f>IFERROR(RANK(H40,$H$38:$H$44,0)+COUNTIF($H$38:H40,H40)-1,"")</f>
        <v>3</v>
      </c>
      <c r="K40" s="6">
        <f xml:space="preserve"> IFERROR(RTD("cqg.rtd",,"StudyData",A40, "PCB","BaseType=Index,Index=1", "Close", "AM",,"All",,,,"T")/100,"")</f>
        <v>6.3852684443381602E-2</v>
      </c>
      <c r="L40" s="3">
        <f t="shared" si="20"/>
        <v>6.3852684443381602E-2</v>
      </c>
      <c r="M40" s="7">
        <f>IFERROR(RANK(K40,$K$38:$K$44,0)+COUNTIF($K$38:K40,K40)-1,"")</f>
        <v>1</v>
      </c>
      <c r="N40" s="21">
        <f xml:space="preserve"> IFERROR(RTD("cqg.rtd",,"StudyData",A40, "PCB","BaseType=Index,Index=1", "Close", "A",,"All",,,,"T")/100,"")</f>
        <v>0.10852230251682025</v>
      </c>
      <c r="O40" s="2">
        <f t="shared" si="21"/>
        <v>0.10852230251682025</v>
      </c>
      <c r="P40" s="7">
        <f>IFERROR(RANK(N40,$N$38:$N$44,0)+COUNTIF($N$38:N40,N40)-1,"")</f>
        <v>1</v>
      </c>
      <c r="Q40" s="41">
        <f t="shared" ref="Q40:Q44" si="23">Q39+1</f>
        <v>3</v>
      </c>
      <c r="R40" s="1" t="str" cm="1">
        <f t="array" aca="1" ref="R40" ca="1">IF($S$36="Daily",_xlfn.XLOOKUP(Q40,INDIRECT($AB$37),$A$38:$A$44,""),IF($S$36="Weekly",_xlfn.XLOOKUP(Q40,INDIRECT($AB$38),$A$38:$A$44,""),IF($S$36="Monthly",_xlfn.XLOOKUP(Q40,INDIRECT($AB$39),$A$38:$A$44,""),IF($S$36="Annual",_xlfn.XLOOKUP(Q40,INDIRECT($AB$40),$A$38:$A$44,"")))))</f>
        <v>CLE?1</v>
      </c>
      <c r="S40" s="1" t="str" cm="1">
        <f t="array" aca="1" ref="S40" ca="1">IF($S$36="Daily",_xlfn.XLOOKUP(Q40,INDIRECT($AB$37),$B$38:$B$44,""),IF($S$36="Weekly",_xlfn.XLOOKUP(Q40,INDIRECT($AB$38),$B$38:$B$44,""),IF($S$36="Monthly",_xlfn.XLOOKUP(Q40,INDIRECT($AB$39),$B$38:$B$44),IF($S$36="Annual",_xlfn.XLOOKUP(Q40,INDIRECT($AB$40),$B$38:$B$44,"")))))</f>
        <v>Crude Light (Globex), Oct 23</v>
      </c>
      <c r="T40" s="2" cm="1">
        <f t="array" aca="1" ref="T40" ca="1">IF($S$36="Daily",_xlfn.XLOOKUP(Q40,INDIRECT($AB$37),$E$38:$E$44,""),IF($S$36="Weekly",_xlfn.XLOOKUP(Q40,INDIRECT($AB$38),$H$38:$H$44,""),IF($S$36="Monthly",_xlfn.XLOOKUP(Q40,INDIRECT($AB$39),$K$38:$K$44,""),IF($S$36="Annual",_xlfn.XLOOKUP(Q40,INDIRECT($AB$40),$N$38:$N$44,"")))))</f>
        <v>1.6683807564849659E-2</v>
      </c>
      <c r="U40" s="42">
        <f t="shared" ca="1" si="22"/>
        <v>1.6683807564849659E-2</v>
      </c>
      <c r="V40" s="12"/>
      <c r="AA40" s="30" t="s">
        <v>51</v>
      </c>
      <c r="AB40" s="12" t="s">
        <v>82</v>
      </c>
    </row>
    <row r="41" spans="1:28" x14ac:dyDescent="0.3">
      <c r="A41" s="1" t="s">
        <v>114</v>
      </c>
      <c r="B41" s="1" t="str">
        <f>RTD("cqg.rtd", ,"ContractData", A41, "LongDescription",, "T")</f>
        <v>Platinum (Globex), Oct 23</v>
      </c>
      <c r="C41" s="1">
        <f>RTD("cqg.rtd", ,"ContractData", A41, "NetLastTradeToday",, "T")</f>
        <v>13</v>
      </c>
      <c r="D41" s="4">
        <f>RTD("cqg.rtd", ,"ContractData", A41, "LastTradeorSettle",, "T")</f>
        <v>915.30000000000007</v>
      </c>
      <c r="E41" s="6">
        <f>IFERROR(RTD("cqg.rtd", ,"ContractData",A41, "PerCentNetLastTrade",, "T")/100,"")</f>
        <v>1.4407624958439544E-2</v>
      </c>
      <c r="F41" s="2">
        <f t="shared" si="18"/>
        <v>1.4407624958439544E-2</v>
      </c>
      <c r="G41" s="7">
        <f>IFERROR(RANK(E41,$E$38:$E$44,0)+COUNTIF($E$38:E41,E41)-1,"")</f>
        <v>2</v>
      </c>
      <c r="H41" s="6">
        <f>IFERROR( RTD("cqg.rtd",,"StudyData",A41, "PCB","BaseType=Index,Index=1", "Close", "AW",,"All",,,,"T")/100,"")</f>
        <v>2.302190433616453E-2</v>
      </c>
      <c r="I41" s="2">
        <f t="shared" si="19"/>
        <v>2.302190433616453E-2</v>
      </c>
      <c r="J41" s="7">
        <f>IFERROR(RANK(H41,$H$38:$H$44,0)+COUNTIF($H$38:H41,H41)-1,"")</f>
        <v>2</v>
      </c>
      <c r="K41" s="6">
        <f xml:space="preserve"> IFERROR(RTD("cqg.rtd",,"StudyData",A41, "PCB","BaseType=Index,Index=1", "Close", "AM",,"All",,,,"T")/100,"")</f>
        <v>-6.0550082101806228E-2</v>
      </c>
      <c r="L41" s="3">
        <f t="shared" si="20"/>
        <v>-6.0550082101806228E-2</v>
      </c>
      <c r="M41" s="7">
        <f>IFERROR(RANK(K41,$K$38:$K$44,0)+COUNTIF($K$38:K41,K41)-1,"")</f>
        <v>6</v>
      </c>
      <c r="N41" s="21">
        <f xml:space="preserve"> IFERROR(RTD("cqg.rtd",,"StudyData",A41, "PCB","BaseType=Index,Index=1", "Close", "A",,"All",,,,"T")/100,"")</f>
        <v>-0.14743410636118093</v>
      </c>
      <c r="O41" s="2">
        <f t="shared" si="21"/>
        <v>-0.14743410636118093</v>
      </c>
      <c r="P41" s="7">
        <f>IFERROR(RANK(N41,$N$38:$N$44,0)+COUNTIF($N$38:N41,N41)-1,"")</f>
        <v>6</v>
      </c>
      <c r="Q41" s="41">
        <f t="shared" si="23"/>
        <v>4</v>
      </c>
      <c r="R41" s="1" t="str" cm="1">
        <f t="array" aca="1" ref="R41" ca="1">IF($S$36="Daily",_xlfn.XLOOKUP(Q41,INDIRECT($AB$37),$A$38:$A$44,""),IF($S$36="Weekly",_xlfn.XLOOKUP(Q41,INDIRECT($AB$38),$A$38:$A$44,""),IF($S$36="Monthly",_xlfn.XLOOKUP(Q41,INDIRECT($AB$39),$A$38:$A$44,""),IF($S$36="Annual",_xlfn.XLOOKUP(Q41,INDIRECT($AB$40),$A$38:$A$44,"")))))</f>
        <v>CPE?1</v>
      </c>
      <c r="S41" s="1" t="str" cm="1">
        <f t="array" aca="1" ref="S41" ca="1">IF($S$36="Daily",_xlfn.XLOOKUP(Q41,INDIRECT($AB$37),$B$38:$B$44,""),IF($S$36="Weekly",_xlfn.XLOOKUP(Q41,INDIRECT($AB$38),$B$38:$B$44,""),IF($S$36="Monthly",_xlfn.XLOOKUP(Q41,INDIRECT($AB$39),$B$38:$B$44),IF($S$36="Annual",_xlfn.XLOOKUP(Q41,INDIRECT($AB$40),$B$38:$B$44,"")))))</f>
        <v>Copper (Globex), Sep 23</v>
      </c>
      <c r="T41" s="2" cm="1">
        <f t="array" aca="1" ref="T41" ca="1">IF($S$36="Daily",_xlfn.XLOOKUP(Q41,INDIRECT($AB$37),$E$38:$E$44,""),IF($S$36="Weekly",_xlfn.XLOOKUP(Q41,INDIRECT($AB$38),$H$38:$H$44,""),IF($S$36="Monthly",_xlfn.XLOOKUP(Q41,INDIRECT($AB$39),$K$38:$K$44,""),IF($S$36="Annual",_xlfn.XLOOKUP(Q41,INDIRECT($AB$40),$N$38:$N$44,"")))))</f>
        <v>1.5740616171128749E-2</v>
      </c>
      <c r="U41" s="42">
        <f t="shared" ca="1" si="22"/>
        <v>1.5740616171128749E-2</v>
      </c>
      <c r="V41" s="12"/>
    </row>
    <row r="42" spans="1:28" x14ac:dyDescent="0.3">
      <c r="A42" s="1" t="s">
        <v>115</v>
      </c>
      <c r="B42" s="1" t="str">
        <f>RTD("cqg.rtd", ,"ContractData", A42, "LongDescription",, "T")</f>
        <v>Palladium (Globex), Sep 23</v>
      </c>
      <c r="C42" s="1" t="str">
        <f>RTD("cqg.rtd", ,"ContractData", A42, "NetLastTradeToday",, "T")</f>
        <v/>
      </c>
      <c r="D42" s="4" t="str">
        <f>RTD("cqg.rtd", ,"ContractData", A42, "LastTradeorSettle",, "T")</f>
        <v/>
      </c>
      <c r="E42" s="6" t="str">
        <f>IFERROR(RTD("cqg.rtd", ,"ContractData",A42, "PerCentNetLastTrade",, "T")/100,"")</f>
        <v/>
      </c>
      <c r="F42" s="2" t="str">
        <f t="shared" si="18"/>
        <v/>
      </c>
      <c r="G42" s="7" t="str">
        <f>IFERROR(RANK(E42,$E$38:$E$44,0)+COUNTIF($E$38:E42,E42)-1,"")</f>
        <v/>
      </c>
      <c r="H42" s="6">
        <f>IFERROR( RTD("cqg.rtd",,"StudyData",A42, "PCB","BaseType=Index,Index=1", "Close", "AW",,"All",,,,"T")/100,"")</f>
        <v>3.4135704101316826E-2</v>
      </c>
      <c r="I42" s="2">
        <f t="shared" si="19"/>
        <v>3.4135704101316826E-2</v>
      </c>
      <c r="J42" s="7">
        <f>IFERROR(RANK(H42,$H$38:$H$44,0)+COUNTIF($H$38:H42,H42)-1,"")</f>
        <v>1</v>
      </c>
      <c r="K42" s="6">
        <f xml:space="preserve"> IFERROR(RTD("cqg.rtd",,"StudyData",A42, "PCB","BaseType=Index,Index=1", "Close", "AM",,"All",,,,"T")/100,"")</f>
        <v>1.1733814720603886E-2</v>
      </c>
      <c r="L42" s="3">
        <f t="shared" si="20"/>
        <v>1.1733814720603886E-2</v>
      </c>
      <c r="M42" s="7">
        <f>IFERROR(RANK(K42,$K$38:$K$44,0)+COUNTIF($K$38:K42,K42)-1,"")</f>
        <v>2</v>
      </c>
      <c r="N42" s="21">
        <f xml:space="preserve"> IFERROR(RTD("cqg.rtd",,"StudyData",A42, "PCB","BaseType=Index,Index=1", "Close", "A",,"All",,,,"T")/100,"")</f>
        <v>-0.32697441601779742</v>
      </c>
      <c r="O42" s="2">
        <f t="shared" si="21"/>
        <v>-0.32697441601779742</v>
      </c>
      <c r="P42" s="7">
        <f>IFERROR(RANK(N42,$N$38:$N$44,0)+COUNTIF($N$38:N42,N42)-1,"")</f>
        <v>7</v>
      </c>
      <c r="Q42" s="41">
        <f t="shared" si="23"/>
        <v>5</v>
      </c>
      <c r="R42" s="1" t="str" cm="1">
        <f t="array" aca="1" ref="R42" ca="1">IF($S$36="Daily",_xlfn.XLOOKUP(Q42,INDIRECT($AB$37),$A$38:$A$44,""),IF($S$36="Weekly",_xlfn.XLOOKUP(Q42,INDIRECT($AB$38),$A$38:$A$44,""),IF($S$36="Monthly",_xlfn.XLOOKUP(Q42,INDIRECT($AB$39),$A$38:$A$44,""),IF($S$36="Annual",_xlfn.XLOOKUP(Q42,INDIRECT($AB$40),$A$38:$A$44,"")))))</f>
        <v>ALI?1</v>
      </c>
      <c r="S42" s="1" t="str" cm="1">
        <f t="array" aca="1" ref="S42" ca="1">IF($S$36="Daily",_xlfn.XLOOKUP(Q42,INDIRECT($AB$37),$B$38:$B$44,""),IF($S$36="Weekly",_xlfn.XLOOKUP(Q42,INDIRECT($AB$38),$B$38:$B$44,""),IF($S$36="Monthly",_xlfn.XLOOKUP(Q42,INDIRECT($AB$39),$B$38:$B$44),IF($S$36="Annual",_xlfn.XLOOKUP(Q42,INDIRECT($AB$40),$B$38:$B$44,"")))))</f>
        <v>Aluminum (Globex), Sep 23</v>
      </c>
      <c r="T42" s="2" cm="1">
        <f t="array" aca="1" ref="T42" ca="1">IF($S$36="Daily",_xlfn.XLOOKUP(Q42,INDIRECT($AB$37),$E$38:$E$44,""),IF($S$36="Weekly",_xlfn.XLOOKUP(Q42,INDIRECT($AB$38),$H$38:$H$44,""),IF($S$36="Monthly",_xlfn.XLOOKUP(Q42,INDIRECT($AB$39),$K$38:$K$44,""),IF($S$36="Annual",_xlfn.XLOOKUP(Q42,INDIRECT($AB$40),$N$38:$N$44,"")))))</f>
        <v>6.4375215542016315E-3</v>
      </c>
      <c r="U42" s="42">
        <f t="shared" ca="1" si="22"/>
        <v>6.4375215542016315E-3</v>
      </c>
      <c r="V42" s="12"/>
    </row>
    <row r="43" spans="1:28" x14ac:dyDescent="0.3">
      <c r="A43" s="1" t="s">
        <v>9</v>
      </c>
      <c r="B43" s="1" t="str">
        <f>RTD("cqg.rtd", ,"ContractData", A43, "LongDescription",, "T")</f>
        <v>Copper (Globex), Sep 23</v>
      </c>
      <c r="C43" s="1">
        <f>RTD("cqg.rtd", ,"ContractData", A43, "NetLastTradeToday",, "T")</f>
        <v>-2.9500000000000002E-2</v>
      </c>
      <c r="D43" s="4">
        <f>RTD("cqg.rtd", ,"ContractData", A43, "LastTradeorSettle",, "T")</f>
        <v>3.7405000000000004</v>
      </c>
      <c r="E43" s="6">
        <f>IFERROR(RTD("cqg.rtd", ,"ContractData",A43, "PerCentNetLastTrade",, "T")/100,"")</f>
        <v>-7.8249336870026519E-3</v>
      </c>
      <c r="F43" s="2">
        <f t="shared" si="18"/>
        <v>-7.8249336870026519E-3</v>
      </c>
      <c r="G43" s="7">
        <f>IFERROR(RANK(E43,$E$38:$E$44,0)+COUNTIF($E$38:E43,E43)-1,"")</f>
        <v>5</v>
      </c>
      <c r="H43" s="6">
        <f>IFERROR( RTD("cqg.rtd",,"StudyData",A43, "PCB","BaseType=Index,Index=1", "Close", "AW",,"All",,,,"T")/100,"")</f>
        <v>1.5740616171128749E-2</v>
      </c>
      <c r="I43" s="2">
        <f t="shared" si="19"/>
        <v>1.5740616171128749E-2</v>
      </c>
      <c r="J43" s="7">
        <f>IFERROR(RANK(H43,$H$38:$H$44,0)+COUNTIF($H$38:H43,H43)-1,"")</f>
        <v>4</v>
      </c>
      <c r="K43" s="6">
        <f xml:space="preserve"> IFERROR(RTD("cqg.rtd",,"StudyData",A43, "PCB","BaseType=Index,Index=1", "Close", "AM",,"All",,,,"T")/100,"")</f>
        <v>-1.2297226582940793E-2</v>
      </c>
      <c r="L43" s="3">
        <f t="shared" si="20"/>
        <v>-1.2297226582940793E-2</v>
      </c>
      <c r="M43" s="7">
        <f>IFERROR(RANK(K43,$K$38:$K$44,0)+COUNTIF($K$38:K43,K43)-1,"")</f>
        <v>4</v>
      </c>
      <c r="N43" s="21">
        <f xml:space="preserve"> IFERROR(RTD("cqg.rtd",,"StudyData",A43, "PCB","BaseType=Index,Index=1", "Close", "A",,"All",,,,"T")/100,"")</f>
        <v>-1.8370292612518001E-2</v>
      </c>
      <c r="O43" s="2">
        <f t="shared" si="21"/>
        <v>-1.8370292612518001E-2</v>
      </c>
      <c r="P43" s="7">
        <f>IFERROR(RANK(N43,$N$38:$N$44,0)+COUNTIF($N$38:N43,N43)-1,"")</f>
        <v>3</v>
      </c>
      <c r="Q43" s="41">
        <f t="shared" si="23"/>
        <v>6</v>
      </c>
      <c r="R43" s="1" t="str" cm="1">
        <f t="array" aca="1" ref="R43" ca="1">IF($S$36="Daily",_xlfn.XLOOKUP(Q43,INDIRECT($AB$37),$A$38:$A$44,""),IF($S$36="Weekly",_xlfn.XLOOKUP(Q43,INDIRECT($AB$38),$A$38:$A$44,""),IF($S$36="Monthly",_xlfn.XLOOKUP(Q43,INDIRECT($AB$39),$A$38:$A$44,""),IF($S$36="Annual",_xlfn.XLOOKUP(Q43,INDIRECT($AB$40),$A$38:$A$44,"")))))</f>
        <v>SIE?1</v>
      </c>
      <c r="S43" s="1" t="str" cm="1">
        <f t="array" aca="1" ref="S43" ca="1">IF($S$36="Daily",_xlfn.XLOOKUP(Q43,INDIRECT($AB$37),$B$38:$B$44,""),IF($S$36="Weekly",_xlfn.XLOOKUP(Q43,INDIRECT($AB$38),$B$38:$B$44,""),IF($S$36="Monthly",_xlfn.XLOOKUP(Q43,INDIRECT($AB$39),$B$38:$B$44),IF($S$36="Annual",_xlfn.XLOOKUP(Q43,INDIRECT($AB$40),$B$38:$B$44,"")))))</f>
        <v>Silver (Globex), Sep 23</v>
      </c>
      <c r="T43" s="2" cm="1">
        <f t="array" aca="1" ref="T43" ca="1">IF($S$36="Daily",_xlfn.XLOOKUP(Q43,INDIRECT($AB$37),$E$38:$E$44,""),IF($S$36="Weekly",_xlfn.XLOOKUP(Q43,INDIRECT($AB$38),$H$38:$H$44,""),IF($S$36="Monthly",_xlfn.XLOOKUP(Q43,INDIRECT($AB$39),$K$38:$K$44,""),IF($S$36="Annual",_xlfn.XLOOKUP(Q43,INDIRECT($AB$40),$N$38:$N$44,"")))))</f>
        <v>4.7898506947441381E-3</v>
      </c>
      <c r="U43" s="42">
        <f t="shared" ca="1" si="22"/>
        <v>4.7898506947441381E-3</v>
      </c>
      <c r="V43" s="12"/>
    </row>
    <row r="44" spans="1:28" x14ac:dyDescent="0.3">
      <c r="A44" s="1" t="s">
        <v>116</v>
      </c>
      <c r="B44" s="1" t="str">
        <f>RTD("cqg.rtd", ,"ContractData", A44, "LongDescription",, "T")</f>
        <v>Aluminum (Globex), Sep 23</v>
      </c>
      <c r="C44" s="1" t="str">
        <f>RTD("cqg.rtd", ,"ContractData", A44, "NetLastTradeToday",, "T")</f>
        <v/>
      </c>
      <c r="D44" s="4" t="str">
        <f>RTD("cqg.rtd", ,"ContractData", A44, "LastTradeorSettle",, "T")</f>
        <v/>
      </c>
      <c r="E44" s="8" t="str">
        <f>IFERROR(RTD("cqg.rtd", ,"ContractData",A44, "PerCentNetLastTrade",, "T")/100,"")</f>
        <v/>
      </c>
      <c r="F44" s="9" t="str">
        <f t="shared" si="18"/>
        <v/>
      </c>
      <c r="G44" s="10" t="str">
        <f>IFERROR(RANK(E44,$E$38:$E$44,0)+COUNTIF($E$38:E44,E44)-1,"")</f>
        <v/>
      </c>
      <c r="H44" s="8">
        <f>IFERROR( RTD("cqg.rtd",,"StudyData",A44, "PCB","BaseType=Index,Index=1", "Close", "AW",,"All",,,,"T")/100,"")</f>
        <v>6.4375215542016315E-3</v>
      </c>
      <c r="I44" s="9">
        <f t="shared" si="19"/>
        <v>6.4375215542016315E-3</v>
      </c>
      <c r="J44" s="10">
        <f>IFERROR(RANK(H44,$H$38:$H$44,0)+COUNTIF($H$38:H44,H44)-1,"")</f>
        <v>5</v>
      </c>
      <c r="K44" s="8">
        <f xml:space="preserve"> IFERROR(RTD("cqg.rtd",,"StudyData",A44, "PCB","BaseType=Index,Index=1", "Close", "AM",,"All",,,,"T")/100,"")</f>
        <v>-4.3216194700329801E-3</v>
      </c>
      <c r="L44" s="20">
        <f t="shared" si="20"/>
        <v>-4.3216194700329801E-3</v>
      </c>
      <c r="M44" s="10">
        <f>IFERROR(RANK(K44,$K$38:$K$44,0)+COUNTIF($K$38:K44,K44)-1,"")</f>
        <v>3</v>
      </c>
      <c r="N44" s="22">
        <f xml:space="preserve"> IFERROR(RTD("cqg.rtd",,"StudyData",A44, "PCB","BaseType=Index,Index=1", "Close", "A",,"All",,,,"T")/100,"")</f>
        <v>-9.5840680427341562E-2</v>
      </c>
      <c r="O44" s="9">
        <f t="shared" si="21"/>
        <v>-9.5840680427341562E-2</v>
      </c>
      <c r="P44" s="10">
        <f>IFERROR(RANK(N44,$N$38:$N$44,0)+COUNTIF($N$38:N44,N44)-1,"")</f>
        <v>5</v>
      </c>
      <c r="Q44" s="43">
        <f t="shared" si="23"/>
        <v>7</v>
      </c>
      <c r="R44" s="52" t="str" cm="1">
        <f t="array" aca="1" ref="R44" ca="1">IF($S$36="Daily",_xlfn.XLOOKUP(Q44,INDIRECT($AB$37),$A$38:$A$44,""),IF($S$36="Weekly",_xlfn.XLOOKUP(Q44,INDIRECT($AB$38),$A$38:$A$44,""),IF($S$36="Monthly",_xlfn.XLOOKUP(Q44,INDIRECT($AB$39),$A$38:$A$44,""),IF($S$36="Annual",_xlfn.XLOOKUP(Q44,INDIRECT($AB$40),$A$38:$A$44,"")))))</f>
        <v>GCE?1</v>
      </c>
      <c r="S44" s="52" t="str" cm="1">
        <f t="array" aca="1" ref="S44" ca="1">IF($S$36="Daily",_xlfn.XLOOKUP(Q44,INDIRECT($AB$37),$B$38:$B$44,""),IF($S$36="Weekly",_xlfn.XLOOKUP(Q44,INDIRECT($AB$38),$B$38:$B$44,""),IF($S$36="Monthly",_xlfn.XLOOKUP(Q44,INDIRECT($AB$39),$B$38:$B$44),IF($S$36="Annual",_xlfn.XLOOKUP(Q44,INDIRECT($AB$40),$B$38:$B$44,"")))))</f>
        <v>Gold (Globex), Oct 23</v>
      </c>
      <c r="T44" s="56" cm="1">
        <f t="array" aca="1" ref="T44" ca="1">IF($S$36="Daily",_xlfn.XLOOKUP(Q44,INDIRECT($AB$37),$E$38:$E$44,""),IF($S$36="Weekly",_xlfn.XLOOKUP(Q44,INDIRECT($AB$38),$H$38:$H$44,""),IF($S$36="Monthly",_xlfn.XLOOKUP(Q44,INDIRECT($AB$39),$K$38:$K$44,""),IF($S$36="Annual",_xlfn.XLOOKUP(Q44,INDIRECT($AB$40),$N$38:$N$44,"")))))</f>
        <v>-4.1694548823801459E-3</v>
      </c>
      <c r="U44" s="45">
        <f t="shared" ca="1" si="22"/>
        <v>-4.1694548823801459E-3</v>
      </c>
      <c r="V44" s="12"/>
    </row>
    <row r="45" spans="1:28" x14ac:dyDescent="0.3">
      <c r="D45" s="4"/>
      <c r="E45" s="31"/>
      <c r="F45" s="32"/>
      <c r="G45" s="33"/>
      <c r="H45" s="31"/>
      <c r="I45" s="32"/>
      <c r="J45" s="33"/>
      <c r="K45" s="31"/>
      <c r="L45" s="34"/>
      <c r="M45" s="33"/>
      <c r="N45" s="35"/>
      <c r="O45" s="32"/>
      <c r="P45" s="33"/>
      <c r="Q45" s="11"/>
      <c r="R45" s="5"/>
      <c r="S45" s="5"/>
      <c r="T45" s="5"/>
      <c r="U45" s="5"/>
    </row>
    <row r="46" spans="1:28" x14ac:dyDescent="0.3">
      <c r="D46" s="4"/>
      <c r="E46" s="64" t="s">
        <v>95</v>
      </c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6"/>
      <c r="Q46" s="67" t="s">
        <v>61</v>
      </c>
      <c r="R46" s="67"/>
      <c r="S46" s="39" t="s">
        <v>49</v>
      </c>
      <c r="T46" s="64"/>
      <c r="U46" s="66"/>
    </row>
    <row r="47" spans="1:28" x14ac:dyDescent="0.3">
      <c r="A47" s="1" t="s">
        <v>57</v>
      </c>
      <c r="E47" s="68" t="s">
        <v>49</v>
      </c>
      <c r="F47" s="69"/>
      <c r="G47" s="70"/>
      <c r="H47" s="68" t="s">
        <v>50</v>
      </c>
      <c r="I47" s="69"/>
      <c r="J47" s="71"/>
      <c r="K47" s="68" t="s">
        <v>52</v>
      </c>
      <c r="L47" s="69"/>
      <c r="M47" s="71"/>
      <c r="N47" s="68" t="s">
        <v>51</v>
      </c>
      <c r="O47" s="69"/>
      <c r="P47" s="71"/>
      <c r="Q47" s="39" t="s">
        <v>60</v>
      </c>
      <c r="R47" s="39" t="s">
        <v>35</v>
      </c>
      <c r="S47" s="39" t="s">
        <v>36</v>
      </c>
      <c r="T47" s="67" t="s">
        <v>62</v>
      </c>
      <c r="U47" s="67"/>
      <c r="AA47" s="30" t="s">
        <v>49</v>
      </c>
      <c r="AB47" s="12" t="s">
        <v>83</v>
      </c>
    </row>
    <row r="48" spans="1:28" x14ac:dyDescent="0.3">
      <c r="A48" s="1" t="s">
        <v>10</v>
      </c>
      <c r="B48" s="1" t="str">
        <f>RTD("cqg.rtd", ,"ContractData", A48, "LongDescription",, "T")</f>
        <v>Bitcoin (Globex), Sep 23</v>
      </c>
      <c r="C48" s="1">
        <f>RTD("cqg.rtd", ,"ContractData", A48, "NetLastTradeToday",, "T")</f>
        <v>1230</v>
      </c>
      <c r="D48" s="4">
        <f>RTD("cqg.rtd", ,"ContractData", A48, "LastTradeorSettle",, "T")</f>
        <v>26260</v>
      </c>
      <c r="E48" s="25">
        <f>IFERROR(RTD("cqg.rtd", ,"ContractData",A48, "PerCentNetLastTrade",, "T")/100,"")</f>
        <v>4.9141030763084299E-2</v>
      </c>
      <c r="F48" s="26">
        <f t="shared" ref="F48:F58" si="24">E48</f>
        <v>4.9141030763084299E-2</v>
      </c>
      <c r="G48" s="28">
        <f>IFERROR(RANK(E48,$E$48:$E$58,0)+COUNTIF($E$48:E48,E48)-1,"")</f>
        <v>1</v>
      </c>
      <c r="H48" s="25">
        <f>IFERROR( RTD("cqg.rtd",,"StudyData",A48, "PCB","BaseType=Index,Index=1", "Close", "AW",,"All",,,,"T")/100,"")</f>
        <v>9.805806575658528E-3</v>
      </c>
      <c r="I48" s="26">
        <f t="shared" ref="I48:I58" si="25">H48</f>
        <v>9.805806575658528E-3</v>
      </c>
      <c r="J48" s="28">
        <f>IFERROR(RANK(H48,$H$48:$H$58,0)+COUNTIF($H$48:H48,H48)-1,"")</f>
        <v>1</v>
      </c>
      <c r="K48" s="25">
        <f xml:space="preserve"> IFERROR(RTD("cqg.rtd",,"StudyData",A48, "PCB","BaseType=Index,Index=1", "Close", "AM",,"All",,,,"T")/100,"")</f>
        <v>7.6219512195121954E-4</v>
      </c>
      <c r="L48" s="27">
        <f t="shared" ref="L48:L58" si="26">K48</f>
        <v>7.6219512195121954E-4</v>
      </c>
      <c r="M48" s="28">
        <f>IFERROR(RANK(K48,$K$48:$K$58,0)+COUNTIF($K$48:K48,K48)-1,"")</f>
        <v>2</v>
      </c>
      <c r="N48" s="29">
        <f xml:space="preserve"> IFERROR(RTD("cqg.rtd",,"StudyData",A48, "PCB","BaseType=Index,Index=1", "Close", "A",,"All",,,,"T")/100,"")</f>
        <v>0.59170808582858525</v>
      </c>
      <c r="O48" s="26">
        <f t="shared" ref="O48:O58" si="27">N48</f>
        <v>0.59170808582858525</v>
      </c>
      <c r="P48" s="28">
        <f>IFERROR(RANK(N48,$N$48:$N$58,0)+COUNTIF($N$48:N48,N48)-1,"")</f>
        <v>1</v>
      </c>
      <c r="Q48" s="53">
        <v>1</v>
      </c>
      <c r="R48" s="58" t="str" cm="1">
        <f t="array" aca="1" ref="R48" ca="1">IF($S$46="Daily",_xlfn.XLOOKUP(Q48,INDIRECT($AB$47),$A$48:$A$58,""),IF($S$46="Weekly",_xlfn.XLOOKUP(Q48,INDIRECT($AB$48),$A$48:$A$58,""),IF($S$46="Monthly",_xlfn.XLOOKUP(Q48,INDIRECT($AB$49),$A$48:$A$58,""),IF($S$46="Annual",_xlfn.XLOOKUP(Q48,INDIRECT($AB$50),$A$48:$A$58,"")))))</f>
        <v>BTC?1</v>
      </c>
      <c r="S48" s="58" t="str" cm="1">
        <f t="array" aca="1" ref="S48" ca="1">IF($S$46="Daily",_xlfn.XLOOKUP(Q48,INDIRECT($AB$47),$B$48:$B$58,""),IF($S$46="Weekly",_xlfn.XLOOKUP(Q48,INDIRECT($AB$48),$B$48:$B$58,""),IF($S$46="Monthly",_xlfn.XLOOKUP(Q48,INDIRECT($AB$49),$B$48:$B$58,""),IF($S$46="Annual",_xlfn.XLOOKUP(Q48,INDIRECT($AB$50),$B$48:$B$58,"")))))</f>
        <v>Bitcoin (Globex), Sep 23</v>
      </c>
      <c r="T48" s="59" cm="1">
        <f t="array" aca="1" ref="T48" ca="1">IF($S$46="Daily",_xlfn.XLOOKUP(Q48,INDIRECT($AB$47),$E$48:$E$58,""),IF($S$46="Weekly",_xlfn.XLOOKUP(Q48,INDIRECT($AB$48),$H$48:$H$58,""),IF($S$46="Monthly",_xlfn.XLOOKUP(Q48,INDIRECT($AB$49),$K$48:$K$58,""),IF($S$46="Annual",_xlfn.XLOOKUP(Q48,INDIRECT($AB$50),$N$48:$N$58,"")))))</f>
        <v>4.9141030763084299E-2</v>
      </c>
      <c r="U48" s="54">
        <f ca="1">T48</f>
        <v>4.9141030763084299E-2</v>
      </c>
      <c r="V48" s="12"/>
      <c r="AA48" s="30" t="s">
        <v>50</v>
      </c>
      <c r="AB48" s="12" t="s">
        <v>84</v>
      </c>
    </row>
    <row r="49" spans="1:28" x14ac:dyDescent="0.3">
      <c r="A49" s="1" t="s">
        <v>11</v>
      </c>
      <c r="B49" s="1" t="str">
        <f>RTD("cqg.rtd", ,"ContractData", A49, "LongDescription",, "T")</f>
        <v>Ether (Globex), Sep 23</v>
      </c>
      <c r="C49" s="1">
        <f>RTD("cqg.rtd", ,"ContractData", A49, "NetLastTradeToday",, "T")</f>
        <v>64.5</v>
      </c>
      <c r="D49" s="4">
        <f>RTD("cqg.rtd", ,"ContractData", A49, "LastTradeorSettle",, "T")</f>
        <v>1600.5</v>
      </c>
      <c r="E49" s="6">
        <f>IFERROR(RTD("cqg.rtd", ,"ContractData",A49, "PerCentNetLastTrade",, "T")/100,"")</f>
        <v>4.19921875E-2</v>
      </c>
      <c r="F49" s="2">
        <f t="shared" si="24"/>
        <v>4.19921875E-2</v>
      </c>
      <c r="G49" s="7">
        <f>IFERROR(RANK(E49,$E$48:$E$58,0)+COUNTIF($E$48:E49,E49)-1,"")</f>
        <v>2</v>
      </c>
      <c r="H49" s="6">
        <f>IFERROR( RTD("cqg.rtd",,"StudyData",A49, "PCB","BaseType=Index,Index=1", "Close", "AW",,"All",,,,"T")/100,"")</f>
        <v>-2.0801468338941573E-2</v>
      </c>
      <c r="I49" s="2">
        <f t="shared" si="25"/>
        <v>-2.0801468338941573E-2</v>
      </c>
      <c r="J49" s="7">
        <f>IFERROR(RANK(H49,$H$48:$H$58,0)+COUNTIF($H$48:H49,H49)-1,"")</f>
        <v>11</v>
      </c>
      <c r="K49" s="6">
        <f xml:space="preserve"> IFERROR(RTD("cqg.rtd",,"StudyData",A49, "PCB","BaseType=Index,Index=1", "Close", "AM",,"All",,,,"T")/100,"")</f>
        <v>-3.4680337756332932E-2</v>
      </c>
      <c r="L49" s="3">
        <f t="shared" si="26"/>
        <v>-3.4680337756332932E-2</v>
      </c>
      <c r="M49" s="7">
        <f>IFERROR(RANK(K49,$K$48:$K$58,0)+COUNTIF($K$48:K49,K49)-1,"")</f>
        <v>11</v>
      </c>
      <c r="N49" s="21">
        <f xml:space="preserve"> IFERROR(RTD("cqg.rtd",,"StudyData",A49, "PCB","BaseType=Index,Index=1", "Close", "A",,"All",,,,"T")/100,"")</f>
        <v>0.34190205498402793</v>
      </c>
      <c r="O49" s="2">
        <f t="shared" si="27"/>
        <v>0.34190205498402793</v>
      </c>
      <c r="P49" s="7">
        <f>IFERROR(RANK(N49,$N$48:$N$58,0)+COUNTIF($N$48:N49,N49)-1,"")</f>
        <v>2</v>
      </c>
      <c r="Q49" s="41">
        <f>Q48+1</f>
        <v>2</v>
      </c>
      <c r="R49" s="1" t="str" cm="1">
        <f t="array" aca="1" ref="R49" ca="1">IF($S$46="Daily",_xlfn.XLOOKUP(Q49,INDIRECT($AB$47),$A$48:$A$58,""),IF($S$46="Weekly",_xlfn.XLOOKUP(Q49,INDIRECT($AB$48),$A$48:$A$58,""),IF($S$46="Monthly",_xlfn.XLOOKUP(Q49,INDIRECT($AB$49),$A$48:$A$58,""),IF($S$46="Annual",_xlfn.XLOOKUP(Q49,INDIRECT($AB$50),$A$48:$A$58,"")))))</f>
        <v>ETHR?1</v>
      </c>
      <c r="S49" s="1" t="str" cm="1">
        <f t="array" aca="1" ref="S49" ca="1">IF($S$46="Daily",_xlfn.XLOOKUP(Q49,INDIRECT($AB$47),$B$48:$B$58,""),IF($S$46="Weekly",_xlfn.XLOOKUP(Q49,INDIRECT($AB$48),$B$48:$B$58,""),IF($S$46="Monthly",_xlfn.XLOOKUP(Q49,INDIRECT($AB$49),$B$48:$B$58,""),IF($S$46="Annual",_xlfn.XLOOKUP(Q49,INDIRECT($AB$50),$B$48:$B$58,"")))))</f>
        <v>Ether (Globex), Sep 23</v>
      </c>
      <c r="T49" s="2" cm="1">
        <f t="array" aca="1" ref="T49" ca="1">IF($S$46="Daily",_xlfn.XLOOKUP(Q49,INDIRECT($AB$47),$E$48:$E$58,""),IF($S$46="Weekly",_xlfn.XLOOKUP(Q49,INDIRECT($AB$48),$H$48:$H$58,""),IF($S$46="Monthly",_xlfn.XLOOKUP(Q49,INDIRECT($AB$49),$K$48:$K$58,""),IF($S$46="Annual",_xlfn.XLOOKUP(Q49,INDIRECT($AB$50),$N$48:$N$58,"")))))</f>
        <v>4.19921875E-2</v>
      </c>
      <c r="U49" s="42">
        <f t="shared" ref="U49:U58" ca="1" si="28">T49</f>
        <v>4.19921875E-2</v>
      </c>
      <c r="V49" s="12"/>
      <c r="AA49" s="30" t="s">
        <v>52</v>
      </c>
      <c r="AB49" s="12" t="s">
        <v>85</v>
      </c>
    </row>
    <row r="50" spans="1:28" x14ac:dyDescent="0.3">
      <c r="A50" s="1" t="s">
        <v>12</v>
      </c>
      <c r="B50" s="1" t="str">
        <f>RTD("cqg.rtd", ,"ContractData", A50, "LongDescription",, "T")</f>
        <v>Australian Dollar (Globex), Sep 23</v>
      </c>
      <c r="C50" s="1">
        <f>RTD("cqg.rtd", ,"ContractData", A50, "NetLastTradeToday",, "T")</f>
        <v>-1.1500000000000002E-3</v>
      </c>
      <c r="D50" s="4">
        <f>RTD("cqg.rtd", ,"ContractData", A50, "LastTradeorSettle",, "T")</f>
        <v>0.64175000000000004</v>
      </c>
      <c r="E50" s="6">
        <f>IFERROR(RTD("cqg.rtd", ,"ContractData",A50, "PerCentNetLastTrade",, "T")/100,"")</f>
        <v>-1.7887696375797168E-3</v>
      </c>
      <c r="F50" s="2">
        <f t="shared" si="24"/>
        <v>-1.7887696375797168E-3</v>
      </c>
      <c r="G50" s="7">
        <f>IFERROR(RANK(E50,$E$48:$E$58,0)+COUNTIF($E$48:E50,E50)-1,"")</f>
        <v>5</v>
      </c>
      <c r="H50" s="6">
        <f>IFERROR( RTD("cqg.rtd",,"StudyData",A50, "PCB","BaseType=Index,Index=1", "Close", "AW",,"All",,,,"T")/100,"")</f>
        <v>6.8245999372450027E-3</v>
      </c>
      <c r="I50" s="2">
        <f t="shared" si="25"/>
        <v>6.8245999372450027E-3</v>
      </c>
      <c r="J50" s="7">
        <f>IFERROR(RANK(H50,$H$48:$H$58,0)+COUNTIF($H$48:H50,H50)-1,"")</f>
        <v>3</v>
      </c>
      <c r="K50" s="6">
        <f xml:space="preserve"> IFERROR(RTD("cqg.rtd",,"StudyData",A50, "PCB","BaseType=Index,Index=1", "Close", "AM",,"All",,,,"T")/100,"")</f>
        <v>-9.3393022537820308E-3</v>
      </c>
      <c r="L50" s="3">
        <f t="shared" si="26"/>
        <v>-9.3393022537820308E-3</v>
      </c>
      <c r="M50" s="7">
        <f>IFERROR(RANK(K50,$K$48:$K$58,0)+COUNTIF($K$48:K50,K50)-1,"")</f>
        <v>5</v>
      </c>
      <c r="N50" s="21">
        <f xml:space="preserve"> IFERROR(RTD("cqg.rtd",,"StudyData",A50, "PCB","BaseType=Index,Index=1", "Close", "A",,"All",,,,"T")/100,"")</f>
        <v>-6.0188914109980257E-2</v>
      </c>
      <c r="O50" s="2">
        <f t="shared" si="27"/>
        <v>-6.0188914109980257E-2</v>
      </c>
      <c r="P50" s="7">
        <f>IFERROR(RANK(N50,$N$48:$N$58,0)+COUNTIF($N$48:N50,N50)-1,"")</f>
        <v>8</v>
      </c>
      <c r="Q50" s="41">
        <f t="shared" ref="Q50:Q58" si="29">Q49+1</f>
        <v>3</v>
      </c>
      <c r="R50" s="4" t="str" cm="1">
        <f t="array" aca="1" ref="R50" ca="1">IF($S$46="Daily",_xlfn.XLOOKUP(Q50,INDIRECT($AB$47),$A$48:$A$58,""),IF($S$46="Weekly",_xlfn.XLOOKUP(Q50,INDIRECT($AB$48),$A$48:$A$58,""),IF($S$46="Monthly",_xlfn.XLOOKUP(Q50,INDIRECT($AB$49),$A$48:$A$58,""),IF($S$46="Annual",_xlfn.XLOOKUP(Q50,INDIRECT($AB$50),$A$48:$A$58,"")))))</f>
        <v>DXE?1</v>
      </c>
      <c r="S50" s="62" t="str" cm="1">
        <f t="array" aca="1" ref="S50" ca="1">IF($S$46="Daily",_xlfn.XLOOKUP(Q50,INDIRECT($AB$47),$B$48:$B$58,""),IF($S$46="Weekly",_xlfn.XLOOKUP(Q50,INDIRECT($AB$48),$B$48:$B$58,""),IF($S$46="Monthly",_xlfn.XLOOKUP(Q50,INDIRECT($AB$49),$B$48:$B$58,""),IF($S$46="Annual",_xlfn.XLOOKUP(Q50,INDIRECT($AB$50),$B$48:$B$58,"")))))</f>
        <v>Dollar Index (ICE), Sep 23</v>
      </c>
      <c r="T50" s="63" cm="1">
        <f t="array" aca="1" ref="T50" ca="1">IF($S$46="Daily",_xlfn.XLOOKUP(Q50,INDIRECT($AB$47),$E$48:$E$58,""),IF($S$46="Weekly",_xlfn.XLOOKUP(Q50,INDIRECT($AB$48),$H$48:$H$58,""),IF($S$46="Monthly",_xlfn.XLOOKUP(Q50,INDIRECT($AB$49),$K$48:$K$58,""),IF($S$46="Annual",_xlfn.XLOOKUP(Q50,INDIRECT($AB$50),$N$48:$N$58,"")))))</f>
        <v>2.8793082007671778E-3</v>
      </c>
      <c r="U50" s="42">
        <f t="shared" ca="1" si="28"/>
        <v>2.8793082007671778E-3</v>
      </c>
      <c r="V50" s="12"/>
      <c r="AA50" s="30" t="s">
        <v>51</v>
      </c>
      <c r="AB50" s="12" t="s">
        <v>86</v>
      </c>
    </row>
    <row r="51" spans="1:28" x14ac:dyDescent="0.3">
      <c r="A51" s="1" t="s">
        <v>13</v>
      </c>
      <c r="B51" s="1" t="str">
        <f>RTD("cqg.rtd", ,"ContractData", A51, "LongDescription",, "T")</f>
        <v>Euro FX (Globex), Sep 23</v>
      </c>
      <c r="C51" s="1">
        <f>RTD("cqg.rtd", ,"ContractData", A51, "NetLastTradeToday",, "T")</f>
        <v>-3.4000000000000002E-3</v>
      </c>
      <c r="D51" s="4">
        <f>RTD("cqg.rtd", ,"ContractData", A51, "LastTradeorSettle",, "T")</f>
        <v>1.07145</v>
      </c>
      <c r="E51" s="6">
        <f>IFERROR(RTD("cqg.rtd", ,"ContractData",A51, "PerCentNetLastTrade",, "T")/100,"")</f>
        <v>-3.1632320788947295E-3</v>
      </c>
      <c r="F51" s="2">
        <f t="shared" si="24"/>
        <v>-3.1632320788947295E-3</v>
      </c>
      <c r="G51" s="7">
        <f>IFERROR(RANK(E51,$E$48:$E$58,0)+COUNTIF($E$48:E51,E51)-1,"")</f>
        <v>8</v>
      </c>
      <c r="H51" s="6">
        <f>IFERROR( RTD("cqg.rtd",,"StudyData",A51, "PCB","BaseType=Index,Index=1", "Close", "AW",,"All",,,,"T")/100,"")</f>
        <v>1.2147829743492562E-3</v>
      </c>
      <c r="I51" s="2">
        <f t="shared" si="25"/>
        <v>1.2147829743492562E-3</v>
      </c>
      <c r="J51" s="7">
        <f>IFERROR(RANK(H51,$H$48:$H$58,0)+COUNTIF($H$48:H51,H51)-1,"")</f>
        <v>8</v>
      </c>
      <c r="K51" s="6">
        <f xml:space="preserve"> IFERROR(RTD("cqg.rtd",,"StudyData",A51, "PCB","BaseType=Index,Index=1", "Close", "AM",,"All",,,,"T")/100,"")</f>
        <v>-1.2715964063579849E-2</v>
      </c>
      <c r="L51" s="3">
        <f t="shared" si="26"/>
        <v>-1.2715964063579849E-2</v>
      </c>
      <c r="M51" s="7">
        <f>IFERROR(RANK(K51,$K$48:$K$58,0)+COUNTIF($K$48:K51,K51)-1,"")</f>
        <v>8</v>
      </c>
      <c r="N51" s="21">
        <f xml:space="preserve"> IFERROR(RTD("cqg.rtd",,"StudyData",A51, "PCB","BaseType=Index,Index=1", "Close", "A",,"All",,,,"T")/100,"")</f>
        <v>-3.6730518876698158E-3</v>
      </c>
      <c r="O51" s="2">
        <f t="shared" si="27"/>
        <v>-3.6730518876698158E-3</v>
      </c>
      <c r="P51" s="7">
        <f>IFERROR(RANK(N51,$N$48:$N$58,0)+COUNTIF($N$48:N51,N51)-1,"")</f>
        <v>7</v>
      </c>
      <c r="Q51" s="41">
        <f t="shared" si="29"/>
        <v>4</v>
      </c>
      <c r="R51" s="4" t="str" cm="1">
        <f t="array" aca="1" ref="R51" ca="1">IF($S$46="Daily",_xlfn.XLOOKUP(Q51,INDIRECT($AB$47),$A$48:$A$58,""),IF($S$46="Weekly",_xlfn.XLOOKUP(Q51,INDIRECT($AB$48),$A$48:$A$58,""),IF($S$46="Monthly",_xlfn.XLOOKUP(Q51,INDIRECT($AB$49),$A$48:$A$58,""),IF($S$46="Annual",_xlfn.XLOOKUP(Q51,INDIRECT($AB$50),$A$48:$A$58,"")))))</f>
        <v>CA6?1</v>
      </c>
      <c r="S51" s="62" t="str" cm="1">
        <f t="array" aca="1" ref="S51" ca="1">IF($S$46="Daily",_xlfn.XLOOKUP(Q51,INDIRECT($AB$47),$B$48:$B$58,""),IF($S$46="Weekly",_xlfn.XLOOKUP(Q51,INDIRECT($AB$48),$B$48:$B$58,""),IF($S$46="Monthly",_xlfn.XLOOKUP(Q51,INDIRECT($AB$49),$B$48:$B$58,""),IF($S$46="Annual",_xlfn.XLOOKUP(Q51,INDIRECT($AB$50),$B$48:$B$58,"")))))</f>
        <v>Canadian Dollar (Globex), Sep 23</v>
      </c>
      <c r="T51" s="63" cm="1">
        <f t="array" aca="1" ref="T51" ca="1">IF($S$46="Daily",_xlfn.XLOOKUP(Q51,INDIRECT($AB$47),$E$48:$E$58,""),IF($S$46="Weekly",_xlfn.XLOOKUP(Q51,INDIRECT($AB$48),$H$48:$H$58,""),IF($S$46="Monthly",_xlfn.XLOOKUP(Q51,INDIRECT($AB$49),$K$48:$K$58,""),IF($S$46="Annual",_xlfn.XLOOKUP(Q51,INDIRECT($AB$50),$N$48:$N$58,"")))))</f>
        <v>1.8333672845793443E-3</v>
      </c>
      <c r="U51" s="42">
        <f t="shared" ca="1" si="28"/>
        <v>1.8333672845793443E-3</v>
      </c>
      <c r="V51" s="12"/>
    </row>
    <row r="52" spans="1:28" x14ac:dyDescent="0.3">
      <c r="A52" s="1" t="s">
        <v>14</v>
      </c>
      <c r="B52" s="1" t="str">
        <f>RTD("cqg.rtd", ,"ContractData", A52, "LongDescription",, "T")</f>
        <v>British Pound (Globex), Sep 23</v>
      </c>
      <c r="C52" s="1">
        <f>RTD("cqg.rtd", ,"ContractData", A52, "NetLastTradeToday",, "T")</f>
        <v>-4.1000000000000003E-3</v>
      </c>
      <c r="D52" s="4">
        <f>RTD("cqg.rtd", ,"ContractData", A52, "LastTradeorSettle",, "T")</f>
        <v>1.2469000000000001</v>
      </c>
      <c r="E52" s="6">
        <f>IFERROR(RTD("cqg.rtd", ,"ContractData",A52, "PerCentNetLastTrade",, "T")/100,"")</f>
        <v>-3.2773780975219823E-3</v>
      </c>
      <c r="F52" s="2">
        <f t="shared" si="24"/>
        <v>-3.2773780975219823E-3</v>
      </c>
      <c r="G52" s="7">
        <f>IFERROR(RANK(E52,$E$48:$E$58,0)+COUNTIF($E$48:E52,E52)-1,"")</f>
        <v>9</v>
      </c>
      <c r="H52" s="6">
        <f>IFERROR( RTD("cqg.rtd",,"StudyData",A52, "PCB","BaseType=Index,Index=1", "Close", "AW",,"All",,,,"T")/100,"")</f>
        <v>1.4456670146976338E-3</v>
      </c>
      <c r="I52" s="2">
        <f t="shared" si="25"/>
        <v>1.4456670146976338E-3</v>
      </c>
      <c r="J52" s="7">
        <f>IFERROR(RANK(H52,$H$48:$H$58,0)+COUNTIF($H$48:H52,H52)-1,"")</f>
        <v>7</v>
      </c>
      <c r="K52" s="6">
        <f xml:space="preserve"> IFERROR(RTD("cqg.rtd",,"StudyData",A52, "PCB","BaseType=Index,Index=1", "Close", "AM",,"All",,,,"T")/100,"")</f>
        <v>-1.5475720489537971E-2</v>
      </c>
      <c r="L52" s="3">
        <f t="shared" si="26"/>
        <v>-1.5475720489537971E-2</v>
      </c>
      <c r="M52" s="7">
        <f>IFERROR(RANK(K52,$K$48:$K$58,0)+COUNTIF($K$48:K52,K52)-1,"")</f>
        <v>10</v>
      </c>
      <c r="N52" s="21">
        <f xml:space="preserve"> IFERROR(RTD("cqg.rtd",,"StudyData",A52, "PCB","BaseType=Index,Index=1", "Close", "A",,"All",,,,"T")/100,"")</f>
        <v>3.1860311155246589E-2</v>
      </c>
      <c r="O52" s="2">
        <f t="shared" si="27"/>
        <v>3.1860311155246589E-2</v>
      </c>
      <c r="P52" s="7">
        <f>IFERROR(RANK(N52,$N$48:$N$58,0)+COUNTIF($N$48:N52,N52)-1,"")</f>
        <v>3</v>
      </c>
      <c r="Q52" s="41">
        <f t="shared" si="29"/>
        <v>5</v>
      </c>
      <c r="R52" s="4" t="str" cm="1">
        <f t="array" aca="1" ref="R52" ca="1">IF($S$46="Daily",_xlfn.XLOOKUP(Q52,INDIRECT($AB$47),$A$48:$A$58,""),IF($S$46="Weekly",_xlfn.XLOOKUP(Q52,INDIRECT($AB$48),$A$48:$A$58,""),IF($S$46="Monthly",_xlfn.XLOOKUP(Q52,INDIRECT($AB$49),$A$48:$A$58,""),IF($S$46="Annual",_xlfn.XLOOKUP(Q52,INDIRECT($AB$50),$A$48:$A$58,"")))))</f>
        <v>DA6?1</v>
      </c>
      <c r="S52" s="62" t="str" cm="1">
        <f t="array" aca="1" ref="S52" ca="1">IF($S$46="Daily",_xlfn.XLOOKUP(Q52,INDIRECT($AB$47),$B$48:$B$58,""),IF($S$46="Weekly",_xlfn.XLOOKUP(Q52,INDIRECT($AB$48),$B$48:$B$58,""),IF($S$46="Monthly",_xlfn.XLOOKUP(Q52,INDIRECT($AB$49),$B$48:$B$58,""),IF($S$46="Annual",_xlfn.XLOOKUP(Q52,INDIRECT($AB$50),$B$48:$B$58,"")))))</f>
        <v>Australian Dollar (Globex), Sep 23</v>
      </c>
      <c r="T52" s="63" cm="1">
        <f t="array" aca="1" ref="T52" ca="1">IF($S$46="Daily",_xlfn.XLOOKUP(Q52,INDIRECT($AB$47),$E$48:$E$58,""),IF($S$46="Weekly",_xlfn.XLOOKUP(Q52,INDIRECT($AB$48),$H$48:$H$58,""),IF($S$46="Monthly",_xlfn.XLOOKUP(Q52,INDIRECT($AB$49),$K$48:$K$58,""),IF($S$46="Annual",_xlfn.XLOOKUP(Q52,INDIRECT($AB$50),$N$48:$N$58,"")))))</f>
        <v>-1.7887696375797168E-3</v>
      </c>
      <c r="U52" s="42">
        <f t="shared" ca="1" si="28"/>
        <v>-1.7887696375797168E-3</v>
      </c>
      <c r="V52" s="12"/>
    </row>
    <row r="53" spans="1:28" x14ac:dyDescent="0.3">
      <c r="A53" s="1" t="s">
        <v>15</v>
      </c>
      <c r="B53" s="1" t="str">
        <f>RTD("cqg.rtd", ,"ContractData", A53, "LongDescription",, "T")</f>
        <v>Canadian Dollar (Globex), Sep 23</v>
      </c>
      <c r="C53" s="1">
        <f>RTD("cqg.rtd", ,"ContractData", A53, "NetLastTradeToday",, "T")</f>
        <v>1.3500000000000001E-3</v>
      </c>
      <c r="D53" s="4">
        <f>RTD("cqg.rtd", ,"ContractData", A53, "LastTradeorSettle",, "T")</f>
        <v>0.73770000000000002</v>
      </c>
      <c r="E53" s="6">
        <f>IFERROR(RTD("cqg.rtd", ,"ContractData",A53, "PerCentNetLastTrade",, "T")/100,"")</f>
        <v>1.8333672845793443E-3</v>
      </c>
      <c r="F53" s="2">
        <f t="shared" si="24"/>
        <v>1.8333672845793443E-3</v>
      </c>
      <c r="G53" s="7">
        <f>IFERROR(RANK(E53,$E$48:$E$58,0)+COUNTIF($E$48:E53,E53)-1,"")</f>
        <v>4</v>
      </c>
      <c r="H53" s="6">
        <f>IFERROR( RTD("cqg.rtd",,"StudyData",A53, "PCB","BaseType=Index,Index=1", "Close", "AW",,"All",,,,"T")/100,"")</f>
        <v>6.4120054570258201E-3</v>
      </c>
      <c r="I53" s="2">
        <f t="shared" si="25"/>
        <v>6.4120054570258201E-3</v>
      </c>
      <c r="J53" s="7">
        <f>IFERROR(RANK(H53,$H$48:$H$58,0)+COUNTIF($H$48:H53,H53)-1,"")</f>
        <v>4</v>
      </c>
      <c r="K53" s="6">
        <f xml:space="preserve"> IFERROR(RTD("cqg.rtd",,"StudyData",A53, "PCB","BaseType=Index,Index=1", "Close", "AM",,"All",,,,"T")/100,"")</f>
        <v>-2.9059944583361298E-3</v>
      </c>
      <c r="L53" s="3">
        <f t="shared" si="26"/>
        <v>-2.9059944583361298E-3</v>
      </c>
      <c r="M53" s="7">
        <f>IFERROR(RANK(K53,$K$48:$K$58,0)+COUNTIF($K$48:K53,K53)-1,"")</f>
        <v>3</v>
      </c>
      <c r="N53" s="21">
        <f xml:space="preserve"> IFERROR(RTD("cqg.rtd",,"StudyData",A53, "PCB","BaseType=Index,Index=1", "Close", "A",,"All",,,,"T")/100,"")</f>
        <v>-2.0292207792208558E-3</v>
      </c>
      <c r="O53" s="2">
        <f t="shared" si="27"/>
        <v>-2.0292207792208558E-3</v>
      </c>
      <c r="P53" s="7">
        <f>IFERROR(RANK(N53,$N$48:$N$58,0)+COUNTIF($N$48:N53,N53)-1,"")</f>
        <v>6</v>
      </c>
      <c r="Q53" s="41">
        <f t="shared" si="29"/>
        <v>6</v>
      </c>
      <c r="R53" s="4" t="str" cm="1">
        <f t="array" aca="1" ref="R53" ca="1">IF($S$46="Daily",_xlfn.XLOOKUP(Q53,INDIRECT($AB$47),$A$48:$A$58,""),IF($S$46="Weekly",_xlfn.XLOOKUP(Q53,INDIRECT($AB$48),$A$48:$A$58,""),IF($S$46="Monthly",_xlfn.XLOOKUP(Q53,INDIRECT($AB$49),$A$48:$A$58,""),IF($S$46="Annual",_xlfn.XLOOKUP(Q53,INDIRECT($AB$50),$A$48:$A$58,"")))))</f>
        <v>SF6?1</v>
      </c>
      <c r="S53" s="62" t="str" cm="1">
        <f t="array" aca="1" ref="S53" ca="1">IF($S$46="Daily",_xlfn.XLOOKUP(Q53,INDIRECT($AB$47),$B$48:$B$58,""),IF($S$46="Weekly",_xlfn.XLOOKUP(Q53,INDIRECT($AB$48),$B$48:$B$58,""),IF($S$46="Monthly",_xlfn.XLOOKUP(Q53,INDIRECT($AB$49),$B$48:$B$58,""),IF($S$46="Annual",_xlfn.XLOOKUP(Q53,INDIRECT($AB$50),$B$48:$B$58,"")))))</f>
        <v>Swiss Franc (Globex), Sep 23</v>
      </c>
      <c r="T53" s="63" cm="1">
        <f t="array" aca="1" ref="T53" ca="1">IF($S$46="Daily",_xlfn.XLOOKUP(Q53,INDIRECT($AB$47),$E$48:$E$58,""),IF($S$46="Weekly",_xlfn.XLOOKUP(Q53,INDIRECT($AB$48),$H$48:$H$58,""),IF($S$46="Monthly",_xlfn.XLOOKUP(Q53,INDIRECT($AB$49),$K$48:$K$58,""),IF($S$46="Annual",_xlfn.XLOOKUP(Q53,INDIRECT($AB$50),$N$48:$N$58,"")))))</f>
        <v>-2.226080762210053E-3</v>
      </c>
      <c r="U53" s="42">
        <f t="shared" ca="1" si="28"/>
        <v>-2.226080762210053E-3</v>
      </c>
      <c r="V53" s="12"/>
    </row>
    <row r="54" spans="1:28" x14ac:dyDescent="0.3">
      <c r="A54" s="1" t="s">
        <v>16</v>
      </c>
      <c r="B54" s="1" t="str">
        <f>RTD("cqg.rtd", ,"ContractData", A54, "LongDescription",, "T")</f>
        <v>Japanese Yen (Globex), Sep 23</v>
      </c>
      <c r="C54" s="1">
        <f>RTD("cqg.rtd", ,"ContractData", A54, "NetLastTradeToday",, "T")</f>
        <v>-2.9999999999999997E-5</v>
      </c>
      <c r="D54" s="4">
        <f>RTD("cqg.rtd", ,"ContractData", A54, "LastTradeorSettle",, "T")</f>
        <v>6.8014999999999994E-3</v>
      </c>
      <c r="E54" s="6">
        <f>IFERROR(RTD("cqg.rtd", ,"ContractData",A54, "PerCentNetLastTrade",, "T")/100,"")</f>
        <v>-4.391422088853107E-3</v>
      </c>
      <c r="F54" s="2">
        <f t="shared" si="24"/>
        <v>-4.391422088853107E-3</v>
      </c>
      <c r="G54" s="7">
        <f>IFERROR(RANK(E54,$E$48:$E$58,0)+COUNTIF($E$48:E54,E54)-1,"")</f>
        <v>10</v>
      </c>
      <c r="H54" s="6">
        <f>IFERROR( RTD("cqg.rtd",,"StudyData",A54, "PCB","BaseType=Index,Index=1", "Close", "AW",,"All",,,,"T")/100,"")</f>
        <v>4.1337565512658712E-3</v>
      </c>
      <c r="I54" s="2">
        <f t="shared" si="25"/>
        <v>4.1337565512658712E-3</v>
      </c>
      <c r="J54" s="7">
        <f>IFERROR(RANK(H54,$H$48:$H$58,0)+COUNTIF($H$48:H54,H54)-1,"")</f>
        <v>5</v>
      </c>
      <c r="K54" s="6">
        <f xml:space="preserve"> IFERROR(RTD("cqg.rtd",,"StudyData",A54, "PCB","BaseType=Index,Index=1", "Close", "AM",,"All",,,,"T")/100,"")</f>
        <v>-1.3131166569936202E-2</v>
      </c>
      <c r="L54" s="3">
        <f t="shared" si="26"/>
        <v>-1.3131166569936202E-2</v>
      </c>
      <c r="M54" s="7">
        <f>IFERROR(RANK(K54,$K$48:$K$58,0)+COUNTIF($K$48:K54,K54)-1,"")</f>
        <v>9</v>
      </c>
      <c r="N54" s="21">
        <f xml:space="preserve"> IFERROR(RTD("cqg.rtd",,"StudyData",A54, "PCB","BaseType=Index,Index=1", "Close", "A",,"All",,,,"T")/100,"")</f>
        <v>-0.11749059296743221</v>
      </c>
      <c r="O54" s="2">
        <f t="shared" si="27"/>
        <v>-0.11749059296743221</v>
      </c>
      <c r="P54" s="7">
        <f>IFERROR(RANK(N54,$N$48:$N$58,0)+COUNTIF($N$48:N54,N54)-1,"")</f>
        <v>11</v>
      </c>
      <c r="Q54" s="41">
        <f t="shared" si="29"/>
        <v>7</v>
      </c>
      <c r="R54" s="4" t="str" cm="1">
        <f t="array" aca="1" ref="R54" ca="1">IF($S$46="Daily",_xlfn.XLOOKUP(Q54,INDIRECT($AB$47),$A$48:$A$58,""),IF($S$46="Weekly",_xlfn.XLOOKUP(Q54,INDIRECT($AB$48),$A$48:$A$58,""),IF($S$46="Monthly",_xlfn.XLOOKUP(Q54,INDIRECT($AB$49),$A$48:$A$58,""),IF($S$46="Annual",_xlfn.XLOOKUP(Q54,INDIRECT($AB$50),$A$48:$A$58,"")))))</f>
        <v>NE6?1</v>
      </c>
      <c r="S54" s="62" t="str" cm="1">
        <f t="array" aca="1" ref="S54" ca="1">IF($S$46="Daily",_xlfn.XLOOKUP(Q54,INDIRECT($AB$47),$B$48:$B$58,""),IF($S$46="Weekly",_xlfn.XLOOKUP(Q54,INDIRECT($AB$48),$B$48:$B$58,""),IF($S$46="Monthly",_xlfn.XLOOKUP(Q54,INDIRECT($AB$49),$B$48:$B$58,""),IF($S$46="Annual",_xlfn.XLOOKUP(Q54,INDIRECT($AB$50),$B$48:$B$58,"")))))</f>
        <v>New Zealand Dollar (Globex), Sep 23</v>
      </c>
      <c r="T54" s="63" cm="1">
        <f t="array" aca="1" ref="T54" ca="1">IF($S$46="Daily",_xlfn.XLOOKUP(Q54,INDIRECT($AB$47),$E$48:$E$58,""),IF($S$46="Weekly",_xlfn.XLOOKUP(Q54,INDIRECT($AB$48),$H$48:$H$58,""),IF($S$46="Monthly",_xlfn.XLOOKUP(Q54,INDIRECT($AB$49),$K$48:$K$58,""),IF($S$46="Annual",_xlfn.XLOOKUP(Q54,INDIRECT($AB$50),$N$48:$N$58,"")))))</f>
        <v>-2.789282393711436E-3</v>
      </c>
      <c r="U54" s="42">
        <f t="shared" ca="1" si="28"/>
        <v>-2.789282393711436E-3</v>
      </c>
      <c r="V54" s="12"/>
    </row>
    <row r="55" spans="1:28" x14ac:dyDescent="0.3">
      <c r="A55" s="1" t="s">
        <v>17</v>
      </c>
      <c r="B55" s="1" t="str">
        <f>RTD("cqg.rtd", ,"ContractData", A55, "LongDescription",, "T")</f>
        <v>Swiss Franc (Globex), Sep 23</v>
      </c>
      <c r="C55" s="1">
        <f>RTD("cqg.rtd", ,"ContractData", A55, "NetLastTradeToday",, "T")</f>
        <v>-2.5000000000000001E-3</v>
      </c>
      <c r="D55" s="4">
        <f>RTD("cqg.rtd", ,"ContractData", A55, "LastTradeorSettle",, "T")</f>
        <v>1.1205500000000002</v>
      </c>
      <c r="E55" s="6">
        <f>IFERROR(RTD("cqg.rtd", ,"ContractData",A55, "PerCentNetLastTrade",, "T")/100,"")</f>
        <v>-2.226080762210053E-3</v>
      </c>
      <c r="F55" s="2">
        <f t="shared" si="24"/>
        <v>-2.226080762210053E-3</v>
      </c>
      <c r="G55" s="7">
        <f>IFERROR(RANK(E55,$E$48:$E$58,0)+COUNTIF($E$48:E55,E55)-1,"")</f>
        <v>6</v>
      </c>
      <c r="H55" s="6">
        <f>IFERROR( RTD("cqg.rtd",,"StudyData",A55, "PCB","BaseType=Index,Index=1", "Close", "AW",,"All",,,,"T")/100,"")</f>
        <v>3.5709503191532903E-4</v>
      </c>
      <c r="I55" s="2">
        <f t="shared" si="25"/>
        <v>3.5709503191532903E-4</v>
      </c>
      <c r="J55" s="7">
        <f>IFERROR(RANK(H55,$H$48:$H$58,0)+COUNTIF($H$48:H55,H55)-1,"")</f>
        <v>9</v>
      </c>
      <c r="K55" s="6">
        <f xml:space="preserve"> IFERROR(RTD("cqg.rtd",,"StudyData",A55, "PCB","BaseType=Index,Index=1", "Close", "AM",,"All",,,,"T")/100,"")</f>
        <v>-1.1817099519379032E-2</v>
      </c>
      <c r="L55" s="3">
        <f t="shared" si="26"/>
        <v>-1.1817099519379032E-2</v>
      </c>
      <c r="M55" s="7">
        <f>IFERROR(RANK(K55,$K$48:$K$58,0)+COUNTIF($K$48:K55,K55)-1,"")</f>
        <v>7</v>
      </c>
      <c r="N55" s="21">
        <f xml:space="preserve"> IFERROR(RTD("cqg.rtd",,"StudyData",A55, "PCB","BaseType=Index,Index=1", "Close", "A",,"All",,,,"T")/100,"")</f>
        <v>2.7838928636947438E-2</v>
      </c>
      <c r="O55" s="2">
        <f t="shared" si="27"/>
        <v>2.7838928636947438E-2</v>
      </c>
      <c r="P55" s="7">
        <f>IFERROR(RANK(N55,$N$48:$N$58,0)+COUNTIF($N$48:N55,N55)-1,"")</f>
        <v>4</v>
      </c>
      <c r="Q55" s="41">
        <f t="shared" si="29"/>
        <v>8</v>
      </c>
      <c r="R55" s="4" t="str" cm="1">
        <f t="array" aca="1" ref="R55" ca="1">IF($S$46="Daily",_xlfn.XLOOKUP(Q55,INDIRECT($AB$47),$A$48:$A$58,""),IF($S$46="Weekly",_xlfn.XLOOKUP(Q55,INDIRECT($AB$48),$A$48:$A$58,""),IF($S$46="Monthly",_xlfn.XLOOKUP(Q55,INDIRECT($AB$49),$A$48:$A$58,""),IF($S$46="Annual",_xlfn.XLOOKUP(Q55,INDIRECT($AB$50),$A$48:$A$58,"")))))</f>
        <v>EU6?1</v>
      </c>
      <c r="S55" s="62" t="str" cm="1">
        <f t="array" aca="1" ref="S55" ca="1">IF($S$46="Daily",_xlfn.XLOOKUP(Q55,INDIRECT($AB$47),$B$48:$B$58,""),IF($S$46="Weekly",_xlfn.XLOOKUP(Q55,INDIRECT($AB$48),$B$48:$B$58,""),IF($S$46="Monthly",_xlfn.XLOOKUP(Q55,INDIRECT($AB$49),$B$48:$B$58,""),IF($S$46="Annual",_xlfn.XLOOKUP(Q55,INDIRECT($AB$50),$B$48:$B$58,"")))))</f>
        <v>Euro FX (Globex), Sep 23</v>
      </c>
      <c r="T55" s="63" cm="1">
        <f t="array" aca="1" ref="T55" ca="1">IF($S$46="Daily",_xlfn.XLOOKUP(Q55,INDIRECT($AB$47),$E$48:$E$58,""),IF($S$46="Weekly",_xlfn.XLOOKUP(Q55,INDIRECT($AB$48),$H$48:$H$58,""),IF($S$46="Monthly",_xlfn.XLOOKUP(Q55,INDIRECT($AB$49),$K$48:$K$58,""),IF($S$46="Annual",_xlfn.XLOOKUP(Q55,INDIRECT($AB$50),$N$48:$N$58,"")))))</f>
        <v>-3.1632320788947295E-3</v>
      </c>
      <c r="U55" s="42">
        <f t="shared" ca="1" si="28"/>
        <v>-3.1632320788947295E-3</v>
      </c>
      <c r="V55" s="12"/>
    </row>
    <row r="56" spans="1:28" x14ac:dyDescent="0.3">
      <c r="A56" s="1" t="s">
        <v>18</v>
      </c>
      <c r="B56" s="1" t="str">
        <f>RTD("cqg.rtd", ,"ContractData", A56, "LongDescription",, "T")</f>
        <v>New Zealand Dollar (Globex), Sep 23</v>
      </c>
      <c r="C56" s="1">
        <f>RTD("cqg.rtd", ,"ContractData", A56, "NetLastTradeToday",, "T")</f>
        <v>-1.6500000000000002E-3</v>
      </c>
      <c r="D56" s="4">
        <f>RTD("cqg.rtd", ,"ContractData", A56, "LastTradeorSettle",, "T")</f>
        <v>0.58990000000000009</v>
      </c>
      <c r="E56" s="6">
        <f>IFERROR(RTD("cqg.rtd", ,"ContractData",A56, "PerCentNetLastTrade",, "T")/100,"")</f>
        <v>-2.789282393711436E-3</v>
      </c>
      <c r="F56" s="2">
        <f t="shared" si="24"/>
        <v>-2.789282393711436E-3</v>
      </c>
      <c r="G56" s="7">
        <f>IFERROR(RANK(E56,$E$48:$E$58,0)+COUNTIF($E$48:E56,E56)-1,"")</f>
        <v>7</v>
      </c>
      <c r="H56" s="6">
        <f>IFERROR( RTD("cqg.rtd",,"StudyData",A56, "PCB","BaseType=Index,Index=1", "Close", "AW",,"All",,,,"T")/100,"")</f>
        <v>2.6344862751764273E-3</v>
      </c>
      <c r="I56" s="2">
        <f t="shared" si="25"/>
        <v>2.6344862751764273E-3</v>
      </c>
      <c r="J56" s="7">
        <f>IFERROR(RANK(H56,$H$48:$H$58,0)+COUNTIF($H$48:H56,H56)-1,"")</f>
        <v>6</v>
      </c>
      <c r="K56" s="6">
        <f xml:space="preserve"> IFERROR(RTD("cqg.rtd",,"StudyData",A56, "PCB","BaseType=Index,Index=1", "Close", "AM",,"All",,,,"T")/100,"")</f>
        <v>-9.8195551825428634E-3</v>
      </c>
      <c r="L56" s="3">
        <f t="shared" si="26"/>
        <v>-9.8195551825428634E-3</v>
      </c>
      <c r="M56" s="7">
        <f>IFERROR(RANK(K56,$K$48:$K$58,0)+COUNTIF($K$48:K56,K56)-1,"")</f>
        <v>6</v>
      </c>
      <c r="N56" s="21">
        <f xml:space="preserve"> IFERROR(RTD("cqg.rtd",,"StudyData",A56, "PCB","BaseType=Index,Index=1", "Close", "A",,"All",,,,"T")/100,"")</f>
        <v>-7.0145018915510685E-2</v>
      </c>
      <c r="O56" s="2">
        <f t="shared" si="27"/>
        <v>-7.0145018915510685E-2</v>
      </c>
      <c r="P56" s="7">
        <f>IFERROR(RANK(N56,$N$48:$N$58,0)+COUNTIF($N$48:N56,N56)-1,"")</f>
        <v>9</v>
      </c>
      <c r="Q56" s="41">
        <f t="shared" si="29"/>
        <v>9</v>
      </c>
      <c r="R56" s="4" t="str" cm="1">
        <f t="array" aca="1" ref="R56" ca="1">IF($S$46="Daily",_xlfn.XLOOKUP(Q56,INDIRECT($AB$47),$A$48:$A$58,""),IF($S$46="Weekly",_xlfn.XLOOKUP(Q56,INDIRECT($AB$48),$A$48:$A$58,""),IF($S$46="Monthly",_xlfn.XLOOKUP(Q56,INDIRECT($AB$49),$A$48:$A$58,""),IF($S$46="Annual",_xlfn.XLOOKUP(Q56,INDIRECT($AB$50),$A$48:$A$58,"")))))</f>
        <v>BP6?1</v>
      </c>
      <c r="S56" s="62" t="str" cm="1">
        <f t="array" aca="1" ref="S56" ca="1">IF($S$46="Daily",_xlfn.XLOOKUP(Q56,INDIRECT($AB$47),$B$48:$B$58,""),IF($S$46="Weekly",_xlfn.XLOOKUP(Q56,INDIRECT($AB$48),$B$48:$B$58,""),IF($S$46="Monthly",_xlfn.XLOOKUP(Q56,INDIRECT($AB$49),$B$48:$B$58,""),IF($S$46="Annual",_xlfn.XLOOKUP(Q56,INDIRECT($AB$50),$B$48:$B$58,"")))))</f>
        <v>British Pound (Globex), Sep 23</v>
      </c>
      <c r="T56" s="63" cm="1">
        <f t="array" aca="1" ref="T56" ca="1">IF($S$46="Daily",_xlfn.XLOOKUP(Q56,INDIRECT($AB$47),$E$48:$E$58,""),IF($S$46="Weekly",_xlfn.XLOOKUP(Q56,INDIRECT($AB$48),$H$48:$H$58,""),IF($S$46="Monthly",_xlfn.XLOOKUP(Q56,INDIRECT($AB$49),$K$48:$K$58,""),IF($S$46="Annual",_xlfn.XLOOKUP(Q56,INDIRECT($AB$50),$N$48:$N$58,"")))))</f>
        <v>-3.2773780975219823E-3</v>
      </c>
      <c r="U56" s="42">
        <f t="shared" ca="1" si="28"/>
        <v>-3.2773780975219823E-3</v>
      </c>
      <c r="V56" s="12"/>
    </row>
    <row r="57" spans="1:28" x14ac:dyDescent="0.3">
      <c r="A57" s="1" t="s">
        <v>19</v>
      </c>
      <c r="B57" s="1" t="str">
        <f>RTD("cqg.rtd", ,"ContractData", A57, "LongDescription",, "T")</f>
        <v>Dollar Index (ICE), Sep 23</v>
      </c>
      <c r="C57" s="1">
        <f>RTD("cqg.rtd", ,"ContractData", A57, "NetLastTradeToday",, "T")</f>
        <v>0.30099999999999999</v>
      </c>
      <c r="D57" s="4">
        <f>RTD("cqg.rtd", ,"ContractData", A57, "LastTradeorSettle",, "T")</f>
        <v>104.84</v>
      </c>
      <c r="E57" s="6">
        <f>IFERROR(RTD("cqg.rtd", ,"ContractData",A57, "PerCentNetLastTrade",, "T")/100,"")</f>
        <v>2.8793082007671778E-3</v>
      </c>
      <c r="F57" s="2">
        <f t="shared" si="24"/>
        <v>2.8793082007671778E-3</v>
      </c>
      <c r="G57" s="7">
        <f>IFERROR(RANK(E57,$E$48:$E$58,0)+COUNTIF($E$48:E57,E57)-1,"")</f>
        <v>3</v>
      </c>
      <c r="H57" s="6">
        <f>IFERROR( RTD("cqg.rtd",,"StudyData",A57, "PCB","BaseType=Index,Index=1", "Close", "AW",,"All",,,,"T")/100,"")</f>
        <v>-2.1510288770867749E-3</v>
      </c>
      <c r="I57" s="2">
        <f t="shared" si="25"/>
        <v>-2.1510288770867749E-3</v>
      </c>
      <c r="J57" s="7">
        <f>IFERROR(RANK(H57,$H$48:$H$58,0)+COUNTIF($H$48:H57,H57)-1,"")</f>
        <v>10</v>
      </c>
      <c r="K57" s="6">
        <f xml:space="preserve"> IFERROR(RTD("cqg.rtd",,"StudyData",A57, "PCB","BaseType=Index,Index=1", "Close", "AM",,"All",,,,"T")/100,"")</f>
        <v>1.2096112446542519E-2</v>
      </c>
      <c r="L57" s="3">
        <f t="shared" si="26"/>
        <v>1.2096112446542519E-2</v>
      </c>
      <c r="M57" s="7">
        <f>IFERROR(RANK(K57,$K$48:$K$58,0)+COUNTIF($K$48:K57,K57)-1,"")</f>
        <v>1</v>
      </c>
      <c r="N57" s="21">
        <f xml:space="preserve"> IFERROR(RTD("cqg.rtd",,"StudyData",A57, "PCB","BaseType=Index,Index=1", "Close", "A",,"All",,,,"T")/100,"")</f>
        <v>1.5212696937125353E-2</v>
      </c>
      <c r="O57" s="2">
        <f t="shared" si="27"/>
        <v>1.5212696937125353E-2</v>
      </c>
      <c r="P57" s="7">
        <f>IFERROR(RANK(N57,$N$48:$N$58,0)+COUNTIF($N$48:N57,N57)-1,"")</f>
        <v>5</v>
      </c>
      <c r="Q57" s="41">
        <f t="shared" si="29"/>
        <v>10</v>
      </c>
      <c r="R57" s="4" t="str" cm="1">
        <f t="array" aca="1" ref="R57" ca="1">IF($S$46="Daily",_xlfn.XLOOKUP(Q57,INDIRECT($AB$47),$A$48:$A$58,""),IF($S$46="Weekly",_xlfn.XLOOKUP(Q57,INDIRECT($AB$48),$A$48:$A$58,""),IF($S$46="Monthly",_xlfn.XLOOKUP(Q57,INDIRECT($AB$49),$A$48:$A$58,""),IF($S$46="Annual",_xlfn.XLOOKUP(Q57,INDIRECT($AB$50),$A$48:$A$58,"")))))</f>
        <v>JY6?1</v>
      </c>
      <c r="S57" s="62" t="str" cm="1">
        <f t="array" aca="1" ref="S57" ca="1">IF($S$46="Daily",_xlfn.XLOOKUP(Q57,INDIRECT($AB$47),$B$48:$B$58,""),IF($S$46="Weekly",_xlfn.XLOOKUP(Q57,INDIRECT($AB$48),$B$48:$B$58,""),IF($S$46="Monthly",_xlfn.XLOOKUP(Q57,INDIRECT($AB$49),$B$48:$B$58,""),IF($S$46="Annual",_xlfn.XLOOKUP(Q57,INDIRECT($AB$50),$B$48:$B$58,"")))))</f>
        <v>Japanese Yen (Globex), Sep 23</v>
      </c>
      <c r="T57" s="63" cm="1">
        <f t="array" aca="1" ref="T57" ca="1">IF($S$46="Daily",_xlfn.XLOOKUP(Q57,INDIRECT($AB$47),$E$48:$E$58,""),IF($S$46="Weekly",_xlfn.XLOOKUP(Q57,INDIRECT($AB$48),$H$48:$H$58,""),IF($S$46="Monthly",_xlfn.XLOOKUP(Q57,INDIRECT($AB$49),$K$48:$K$58,""),IF($S$46="Annual",_xlfn.XLOOKUP(Q57,INDIRECT($AB$50),$N$48:$N$58,"")))))</f>
        <v>-4.391422088853107E-3</v>
      </c>
      <c r="U57" s="42">
        <f t="shared" ca="1" si="28"/>
        <v>-4.391422088853107E-3</v>
      </c>
      <c r="V57" s="12"/>
    </row>
    <row r="58" spans="1:28" x14ac:dyDescent="0.3">
      <c r="A58" s="1" t="s">
        <v>20</v>
      </c>
      <c r="B58" s="1" t="str">
        <f>RTD("cqg.rtd", ,"ContractData", A58, "LongDescription",, "T")</f>
        <v>S. African Rand (Globex), Sep 23</v>
      </c>
      <c r="C58" s="1">
        <f>RTD("cqg.rtd", ,"ContractData", A58, "NetLastTradeToday",, "T")</f>
        <v>-3.5000000000000005E-4</v>
      </c>
      <c r="D58" s="4">
        <f>RTD("cqg.rtd", ,"ContractData", A58, "LastTradeorSettle",, "T")</f>
        <v>5.2625000000000005E-2</v>
      </c>
      <c r="E58" s="8">
        <f>IFERROR(RTD("cqg.rtd", ,"ContractData",A58, "PerCentNetLastTrade",, "T")/100,"")</f>
        <v>-6.6075136869926379E-3</v>
      </c>
      <c r="F58" s="9">
        <f t="shared" si="24"/>
        <v>-6.6075136869926379E-3</v>
      </c>
      <c r="G58" s="10">
        <f>IFERROR(RANK(E58,$E$48:$E$58,0)+COUNTIF($E$48:E58,E58)-1,"")</f>
        <v>11</v>
      </c>
      <c r="H58" s="8">
        <f>IFERROR( RTD("cqg.rtd",,"StudyData",A58, "PCB","BaseType=Index,Index=1", "Close", "AW",,"All",,,,"T")/100,"")</f>
        <v>7.6591670655815703E-3</v>
      </c>
      <c r="I58" s="9">
        <f t="shared" si="25"/>
        <v>7.6591670655815703E-3</v>
      </c>
      <c r="J58" s="10">
        <f>IFERROR(RANK(H58,$H$48:$H$58,0)+COUNTIF($H$48:H58,H58)-1,"")</f>
        <v>2</v>
      </c>
      <c r="K58" s="8">
        <f xml:space="preserve"> IFERROR(RTD("cqg.rtd",,"StudyData",A58, "PCB","BaseType=Index,Index=1", "Close", "AM",,"All",,,,"T")/100,"")</f>
        <v>-5.1984877126653581E-3</v>
      </c>
      <c r="L58" s="20">
        <f t="shared" si="26"/>
        <v>-5.1984877126653581E-3</v>
      </c>
      <c r="M58" s="10">
        <f>IFERROR(RANK(K58,$K$48:$K$58,0)+COUNTIF($K$48:K58,K58)-1,"")</f>
        <v>4</v>
      </c>
      <c r="N58" s="22">
        <f xml:space="preserve"> IFERROR(RTD("cqg.rtd",,"StudyData",A58, "PCB","BaseType=Index,Index=1", "Close", "A",,"All",,,,"T")/100,"")</f>
        <v>-9.9657827202737331E-2</v>
      </c>
      <c r="O58" s="9">
        <f t="shared" si="27"/>
        <v>-9.9657827202737331E-2</v>
      </c>
      <c r="P58" s="10">
        <f>IFERROR(RANK(N58,$N$48:$N$58,0)+COUNTIF($N$48:N58,N58)-1,"")</f>
        <v>10</v>
      </c>
      <c r="Q58" s="55">
        <f t="shared" si="29"/>
        <v>11</v>
      </c>
      <c r="R58" s="60" t="str" cm="1">
        <f t="array" aca="1" ref="R58" ca="1">IF($S$46="Daily",_xlfn.XLOOKUP(Q58,INDIRECT($AB$47),$A$48:$A$58,""),IF($S$46="Weekly",_xlfn.XLOOKUP(Q58,INDIRECT($AB$48),$A$48:$A$58,""),IF($S$46="Monthly",_xlfn.XLOOKUP(Q58,INDIRECT($AB$49),$A$48:$A$58,""),IF($S$46="Annual",_xlfn.XLOOKUP(Q58,INDIRECT($AB$50),$A$48:$A$58,"")))))</f>
        <v>SA6??</v>
      </c>
      <c r="S58" s="60" t="str" cm="1">
        <f t="array" aca="1" ref="S58" ca="1">IF($S$46="Daily",_xlfn.XLOOKUP(Q58,INDIRECT($AB$47),$B$48:$B$58,""),IF($S$46="Weekly",_xlfn.XLOOKUP(Q58,INDIRECT($AB$48),$B$48:$B$58,""),IF($S$46="Monthly",_xlfn.XLOOKUP(Q58,INDIRECT($AB$49),$B$48:$B$58,""),IF($S$46="Annual",_xlfn.XLOOKUP(Q58,INDIRECT($AB$50),$B$48:$B$58,"")))))</f>
        <v>S. African Rand (Globex), Sep 23</v>
      </c>
      <c r="T58" s="61" cm="1">
        <f t="array" aca="1" ref="T58" ca="1">IF($S$46="Daily",_xlfn.XLOOKUP(Q58,INDIRECT($AB$47),$E$48:$E$58,""),IF($S$46="Weekly",_xlfn.XLOOKUP(Q58,INDIRECT($AB$48),$H$48:$H$58,""),IF($S$46="Monthly",_xlfn.XLOOKUP(Q58,INDIRECT($AB$49),$K$48:$K$58,""),IF($S$46="Annual",_xlfn.XLOOKUP(Q58,INDIRECT($AB$50),$N$48:$N$58,"")))))</f>
        <v>-6.6075136869926379E-3</v>
      </c>
      <c r="U58" s="45">
        <f t="shared" ca="1" si="28"/>
        <v>-6.6075136869926379E-3</v>
      </c>
      <c r="V58" s="12"/>
    </row>
    <row r="59" spans="1:28" x14ac:dyDescent="0.3">
      <c r="D59" s="4"/>
      <c r="E59" s="31"/>
      <c r="F59" s="32"/>
      <c r="G59" s="33"/>
      <c r="H59" s="31"/>
      <c r="I59" s="32"/>
      <c r="J59" s="33"/>
      <c r="K59" s="31"/>
      <c r="L59" s="34"/>
      <c r="M59" s="33"/>
      <c r="N59" s="35"/>
      <c r="O59" s="32"/>
      <c r="P59" s="33"/>
      <c r="Q59" s="11"/>
      <c r="R59" s="5"/>
      <c r="S59" s="5"/>
      <c r="T59" s="5"/>
      <c r="U59" s="5"/>
    </row>
    <row r="60" spans="1:28" x14ac:dyDescent="0.3">
      <c r="D60" s="4"/>
      <c r="E60" s="64" t="s">
        <v>95</v>
      </c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6"/>
      <c r="Q60" s="67" t="s">
        <v>61</v>
      </c>
      <c r="R60" s="67"/>
      <c r="S60" s="39" t="s">
        <v>50</v>
      </c>
      <c r="T60" s="64"/>
      <c r="U60" s="66"/>
    </row>
    <row r="61" spans="1:28" x14ac:dyDescent="0.3">
      <c r="A61" s="1" t="s">
        <v>59</v>
      </c>
      <c r="E61" s="68" t="s">
        <v>49</v>
      </c>
      <c r="F61" s="69"/>
      <c r="G61" s="70"/>
      <c r="H61" s="68" t="s">
        <v>50</v>
      </c>
      <c r="I61" s="69"/>
      <c r="J61" s="71"/>
      <c r="K61" s="68" t="s">
        <v>52</v>
      </c>
      <c r="L61" s="69"/>
      <c r="M61" s="71"/>
      <c r="N61" s="68" t="s">
        <v>51</v>
      </c>
      <c r="O61" s="69"/>
      <c r="P61" s="71"/>
      <c r="Q61" s="39" t="s">
        <v>60</v>
      </c>
      <c r="R61" s="39" t="s">
        <v>35</v>
      </c>
      <c r="S61" s="39" t="s">
        <v>36</v>
      </c>
      <c r="T61" s="67" t="s">
        <v>62</v>
      </c>
      <c r="U61" s="67"/>
      <c r="AA61" s="30" t="s">
        <v>49</v>
      </c>
      <c r="AB61" s="12" t="s">
        <v>87</v>
      </c>
    </row>
    <row r="62" spans="1:28" x14ac:dyDescent="0.3">
      <c r="A62" s="1" t="s">
        <v>21</v>
      </c>
      <c r="B62" s="1" t="str">
        <f>RTD("cqg.rtd", ,"ContractData", A62, "LongDescription",, "T")</f>
        <v>Micro 30-Year Yield, Sep 23</v>
      </c>
      <c r="C62" s="1">
        <f>RTD("cqg.rtd", ,"ContractData", A62, "NetLastTradeToday",, "T")</f>
        <v>4.0000000000000001E-3</v>
      </c>
      <c r="D62" s="4">
        <f>RTD("cqg.rtd", ,"ContractData", A62, "LastTradeorSettle",, "T")</f>
        <v>4.38</v>
      </c>
      <c r="E62" s="25">
        <f>IFERROR(RTD("cqg.rtd", ,"ContractData",A62, "PerCentNetLastTrade",, "T")/100,"")</f>
        <v>9.1407678244972577E-4</v>
      </c>
      <c r="F62" s="26">
        <f t="shared" ref="F62:F65" si="30">E62</f>
        <v>9.1407678244972577E-4</v>
      </c>
      <c r="G62" s="28">
        <f>IFERROR(RANK(E62,$E$62:$E$65,0)+COUNTIF($E$62:E62,E62)-1,"")</f>
        <v>3</v>
      </c>
      <c r="H62" s="25">
        <f>IFERROR( RTD("cqg.rtd",,"StudyData",A62, "PCB","BaseType=Index,Index=1", "Close", "AW",,"All",,,,"T")/100,"")</f>
        <v>1.1547344110854462E-2</v>
      </c>
      <c r="I62" s="26">
        <f t="shared" ref="I62:I65" si="31">H62</f>
        <v>1.1547344110854462E-2</v>
      </c>
      <c r="J62" s="28">
        <f>IFERROR(RANK(H62,$H$62:$H$65,0)+COUNTIF($H$62:H62,H62)-1,"")</f>
        <v>1</v>
      </c>
      <c r="K62" s="25">
        <f xml:space="preserve"> IFERROR(RTD("cqg.rtd",,"StudyData",A62, "PCB","BaseType=Index,Index=1", "Close", "AM",,"All",,,,"T")/100,"")</f>
        <v>4.8348492101483946E-2</v>
      </c>
      <c r="L62" s="27">
        <f t="shared" ref="L62:L65" si="32">K62</f>
        <v>4.8348492101483946E-2</v>
      </c>
      <c r="M62" s="28">
        <f>IFERROR(RANK(K62,$K$62:$K$65,0)+COUNTIF($K$62:K62,K62)-1,"")</f>
        <v>2</v>
      </c>
      <c r="N62" s="29">
        <f xml:space="preserve"> IFERROR(RTD("cqg.rtd",,"StudyData",A62, "PCB","BaseType=Index,Index=1", "Close", "A",,"All",,,,"T")/100,"")</f>
        <v>0.10801922590437631</v>
      </c>
      <c r="O62" s="26">
        <f t="shared" ref="O62:O65" si="33">N62</f>
        <v>0.10801922590437631</v>
      </c>
      <c r="P62" s="28">
        <f>IFERROR(RANK(N62,$N$62:$N$65,0)+COUNTIF($N$62:N62,N62)-1,"")</f>
        <v>2</v>
      </c>
      <c r="Q62" s="53">
        <v>1</v>
      </c>
      <c r="R62" s="58" t="str" cm="1">
        <f t="array" aca="1" ref="R62" ca="1">IF($S$60="Daily",_xlfn.XLOOKUP(Q62,INDIRECT($AB$61),$A$62:$A$65,""),IF($S$60="Weekly",_xlfn.XLOOKUP(Q62,INDIRECT($AB$62),$A$62:$A$65,""),IF($S$60="Monthly",_xlfn.XLOOKUP(Q62,INDIRECT($AB$63),$A$62:$A$65,""),IF($S$60="Annual",_xlfn.XLOOKUP(Q62,INDIRECT($AB$64),$A$62:$A$65,"")))))</f>
        <v>F.US.Z30Y</v>
      </c>
      <c r="S62" s="58" t="str" cm="1">
        <f t="array" aca="1" ref="S62" ca="1">IF($S$60="Daily",_xlfn.XLOOKUP(Q62,INDIRECT($AB$61),$B$62:$B$65,""),IF($S$60="Weekly",_xlfn.XLOOKUP(Q62,INDIRECT($AB$62),$B$62:$B$65,""),IF($S$60="Monthly",_xlfn.XLOOKUP(Q62,INDIRECT($AB$63),$B$62:$B$65,""),IF($S$60="Annual",_xlfn.XLOOKUP(Q62,INDIRECT($AB$64),$B$62:$B$65,"")))))</f>
        <v>Micro 30-Year Yield, Sep 23</v>
      </c>
      <c r="T62" s="59" cm="1">
        <f t="array" aca="1" ref="T62" ca="1">IF($S$60="Daily",_xlfn.XLOOKUP(Q62,INDIRECT($AB$61,""),$E$62:$E$65),IF($S$60="Weekly",_xlfn.XLOOKUP(Q62,INDIRECT($AB$62),$H$62:$H$65,""),IF($S$60="Monthly",_xlfn.XLOOKUP(Q62,INDIRECT($AB$63),$K$62:$K$65,""),IF($S$60="Annual",_xlfn.XLOOKUP(Q62,INDIRECT($AB$64),$N$62:$N$65,"")))))</f>
        <v>1.1547344110854462E-2</v>
      </c>
      <c r="U62" s="54">
        <f ca="1">T62</f>
        <v>1.1547344110854462E-2</v>
      </c>
      <c r="V62" s="12"/>
      <c r="AA62" s="30" t="s">
        <v>50</v>
      </c>
      <c r="AB62" s="12" t="s">
        <v>88</v>
      </c>
    </row>
    <row r="63" spans="1:28" x14ac:dyDescent="0.3">
      <c r="A63" s="1" t="s">
        <v>22</v>
      </c>
      <c r="B63" s="1" t="str">
        <f>RTD("cqg.rtd", ,"ContractData", A63, "LongDescription",, "T")</f>
        <v>Micro 10-Year Yield, Sep 23</v>
      </c>
      <c r="C63" s="1">
        <f>RTD("cqg.rtd", ,"ContractData", A63, "NetLastTradeToday",, "T")</f>
        <v>0.01</v>
      </c>
      <c r="D63" s="4">
        <f>RTD("cqg.rtd", ,"ContractData", A63, "LastTradeorSettle",, "T")</f>
        <v>4.2910000000000004</v>
      </c>
      <c r="E63" s="6">
        <f>IFERROR(RTD("cqg.rtd", ,"ContractData",A63, "PerCentNetLastTrade",, "T")/100,"")</f>
        <v>2.3359028264424201E-3</v>
      </c>
      <c r="F63" s="2">
        <f t="shared" si="30"/>
        <v>2.3359028264424201E-3</v>
      </c>
      <c r="G63" s="7">
        <f>IFERROR(RANK(E63,$E$62:$E$65,0)+COUNTIF($E$62:E63,E63)-1,"")</f>
        <v>2</v>
      </c>
      <c r="H63" s="6">
        <f>IFERROR( RTD("cqg.rtd",,"StudyData",A63, "PCB","BaseType=Index,Index=1", "Close", "AW",,"All",,,,"T")/100,"")</f>
        <v>8.6976962858485943E-3</v>
      </c>
      <c r="I63" s="2">
        <f t="shared" si="31"/>
        <v>8.6976962858485943E-3</v>
      </c>
      <c r="J63" s="7">
        <f>IFERROR(RANK(H63,$H$62:$H$65,0)+COUNTIF($H$62:H63,H63)-1,"")</f>
        <v>2</v>
      </c>
      <c r="K63" s="6">
        <f xml:space="preserve"> IFERROR(RTD("cqg.rtd",,"StudyData",A63, "PCB","BaseType=Index,Index=1", "Close", "AM",,"All",,,,"T")/100,"")</f>
        <v>4.8631476050830846E-2</v>
      </c>
      <c r="L63" s="3">
        <f t="shared" si="32"/>
        <v>4.8631476050830846E-2</v>
      </c>
      <c r="M63" s="7">
        <f>IFERROR(RANK(K63,$K$62:$K$65,0)+COUNTIF($K$62:K63,K63)-1,"")</f>
        <v>1</v>
      </c>
      <c r="N63" s="21">
        <f xml:space="preserve"> IFERROR(RTD("cqg.rtd",,"StudyData",A63, "PCB","BaseType=Index,Index=1", "Close", "A",,"All",,,,"T")/100,"")</f>
        <v>0.10678359556358012</v>
      </c>
      <c r="O63" s="2">
        <f t="shared" si="33"/>
        <v>0.10678359556358012</v>
      </c>
      <c r="P63" s="7">
        <f>IFERROR(RANK(N63,$N$62:$N$65,0)+COUNTIF($N$62:N63,N63)-1,"")</f>
        <v>3</v>
      </c>
      <c r="Q63" s="41">
        <f>Q62+1</f>
        <v>2</v>
      </c>
      <c r="R63" s="1" t="str" cm="1">
        <f t="array" aca="1" ref="R63" ca="1">IF($S$60="Daily",_xlfn.XLOOKUP(Q63,INDIRECT($AB$61),$A$62:$A$65,""),IF($S$60="Weekly",_xlfn.XLOOKUP(Q63,INDIRECT($AB$62),$A$62:$A$65,""),IF($S$60="Monthly",_xlfn.XLOOKUP(Q63,INDIRECT($AB$63),$A$62:$A$65,""),IF($S$60="Annual",_xlfn.XLOOKUP(Q63,INDIRECT($AB$64),$A$62:$A$65,"")))))</f>
        <v>F.US.Z10Y</v>
      </c>
      <c r="S63" s="1" t="str" cm="1">
        <f t="array" aca="1" ref="S63" ca="1">IF($S$60="Daily",_xlfn.XLOOKUP(Q63,INDIRECT($AB$61),$B$62:$B$65,""),IF($S$60="Weekly",_xlfn.XLOOKUP(Q63,INDIRECT($AB$62),$B$62:$B$65,""),IF($S$60="Monthly",_xlfn.XLOOKUP(Q63,INDIRECT($AB$63),$B$62:$B$65,""),IF($S$60="Annual",_xlfn.XLOOKUP(Q63,INDIRECT($AB$64),$B$62:$B$65,"")))))</f>
        <v>Micro 10-Year Yield, Sep 23</v>
      </c>
      <c r="T63" s="2" cm="1">
        <f t="array" aca="1" ref="T63" ca="1">IF($S$60="Daily",_xlfn.XLOOKUP(Q63,INDIRECT($AB$61,""),$E$62:$E$65),IF($S$60="Weekly",_xlfn.XLOOKUP(Q63,INDIRECT($AB$62),$H$62:$H$65,""),IF($S$60="Monthly",_xlfn.XLOOKUP(Q63,INDIRECT($AB$63),$K$62:$K$65,""),IF($S$60="Annual",_xlfn.XLOOKUP(Q63,INDIRECT($AB$64),$N$62:$N$65,"")))))</f>
        <v>8.6976962858485943E-3</v>
      </c>
      <c r="U63" s="42">
        <f t="shared" ref="U63:U65" ca="1" si="34">T63</f>
        <v>8.6976962858485943E-3</v>
      </c>
      <c r="V63" s="12"/>
      <c r="AA63" s="30" t="s">
        <v>52</v>
      </c>
      <c r="AB63" s="12" t="s">
        <v>89</v>
      </c>
    </row>
    <row r="64" spans="1:28" x14ac:dyDescent="0.3">
      <c r="A64" s="1" t="s">
        <v>23</v>
      </c>
      <c r="B64" s="1" t="str">
        <f>RTD("cqg.rtd", ,"ContractData", A64, "LongDescription",, "T")</f>
        <v>Micro 5-Year Yield, Sep 23</v>
      </c>
      <c r="C64" s="1" t="str">
        <f>RTD("cqg.rtd", ,"ContractData", A64, "NetLastTradeToday",, "T")</f>
        <v/>
      </c>
      <c r="D64" s="4" t="str">
        <f>RTD("cqg.rtd", ,"ContractData", A64, "LastTradeorSettle",, "T")</f>
        <v/>
      </c>
      <c r="E64" s="6" t="str">
        <f>IFERROR(RTD("cqg.rtd", ,"ContractData",A64, "PerCentNetLastTrade",, "T")/100,"")</f>
        <v/>
      </c>
      <c r="F64" s="2" t="str">
        <f t="shared" si="30"/>
        <v/>
      </c>
      <c r="G64" s="7" t="str">
        <f>IFERROR(RANK(E64,$E$62:$E$65,0)+COUNTIF($E$62:E64,E64)-1,"")</f>
        <v/>
      </c>
      <c r="H64" s="6">
        <f>IFERROR( RTD("cqg.rtd",,"StudyData",A64, "PCB","BaseType=Index,Index=1", "Close", "AW",,"All",,,,"T")/100,"")</f>
        <v>5.9660394676458684E-3</v>
      </c>
      <c r="I64" s="2">
        <f t="shared" si="31"/>
        <v>5.9660394676458684E-3</v>
      </c>
      <c r="J64" s="7">
        <f>IFERROR(RANK(H64,$H$62:$H$65,0)+COUNTIF($H$62:H64,H64)-1,"")</f>
        <v>4</v>
      </c>
      <c r="K64" s="6">
        <f xml:space="preserve"> IFERROR(RTD("cqg.rtd",,"StudyData",A64, "PCB","BaseType=Index,Index=1", "Close", "AM",,"All",,,,"T")/100,"")</f>
        <v>3.3718462626739137E-2</v>
      </c>
      <c r="L64" s="3">
        <f t="shared" si="32"/>
        <v>3.3718462626739137E-2</v>
      </c>
      <c r="M64" s="7">
        <f>IFERROR(RANK(K64,$K$62:$K$65,0)+COUNTIF($K$62:K64,K64)-1,"")</f>
        <v>3</v>
      </c>
      <c r="N64" s="21">
        <f xml:space="preserve"> IFERROR(RTD("cqg.rtd",,"StudyData",A64, "PCB","BaseType=Index,Index=1", "Close", "A",,"All",,,,"T")/100,"")</f>
        <v>9.1090094574415262E-2</v>
      </c>
      <c r="O64" s="2">
        <f t="shared" si="33"/>
        <v>9.1090094574415262E-2</v>
      </c>
      <c r="P64" s="7">
        <f>IFERROR(RANK(N64,$N$62:$N$65,0)+COUNTIF($N$62:N64,N64)-1,"")</f>
        <v>4</v>
      </c>
      <c r="Q64" s="41">
        <f t="shared" ref="Q64:Q65" si="35">Q63+1</f>
        <v>3</v>
      </c>
      <c r="R64" s="1" t="str" cm="1">
        <f t="array" aca="1" ref="R64" ca="1">IF($S$60="Daily",_xlfn.XLOOKUP(Q64,INDIRECT($AB$61),$A$62:$A$65,""),IF($S$60="Weekly",_xlfn.XLOOKUP(Q64,INDIRECT($AB$62),$A$62:$A$65,""),IF($S$60="Monthly",_xlfn.XLOOKUP(Q64,INDIRECT($AB$63),$A$62:$A$65,""),IF($S$60="Annual",_xlfn.XLOOKUP(Q64,INDIRECT($AB$64),$A$62:$A$65,"")))))</f>
        <v>F.US.Z2YY</v>
      </c>
      <c r="S64" s="1" t="str" cm="1">
        <f t="array" aca="1" ref="S64" ca="1">IF($S$60="Daily",_xlfn.XLOOKUP(Q64,INDIRECT($AB$61),$B$62:$B$65,""),IF($S$60="Weekly",_xlfn.XLOOKUP(Q64,INDIRECT($AB$62),$B$62:$B$65,""),IF($S$60="Monthly",_xlfn.XLOOKUP(Q64,INDIRECT($AB$63),$B$62:$B$65,""),IF($S$60="Annual",_xlfn.XLOOKUP(Q64,INDIRECT($AB$64),$B$62:$B$65,"")))))</f>
        <v>Micro 2-Year Yield, Sep 23</v>
      </c>
      <c r="T64" s="2" cm="1">
        <f t="array" aca="1" ref="T64" ca="1">IF($S$60="Daily",_xlfn.XLOOKUP(Q64,INDIRECT($AB$61,""),$E$62:$E$65),IF($S$60="Weekly",_xlfn.XLOOKUP(Q64,INDIRECT($AB$62),$H$62:$H$65,""),IF($S$60="Monthly",_xlfn.XLOOKUP(Q64,INDIRECT($AB$63),$K$62:$K$65,""),IF($S$60="Annual",_xlfn.XLOOKUP(Q64,INDIRECT($AB$64),$N$62:$N$65,"")))))</f>
        <v>6.285482562854763E-3</v>
      </c>
      <c r="U64" s="42">
        <f t="shared" ca="1" si="34"/>
        <v>6.285482562854763E-3</v>
      </c>
      <c r="V64" s="12"/>
      <c r="AA64" s="30" t="s">
        <v>51</v>
      </c>
      <c r="AB64" s="12" t="s">
        <v>90</v>
      </c>
    </row>
    <row r="65" spans="1:28" x14ac:dyDescent="0.3">
      <c r="A65" s="1" t="s">
        <v>24</v>
      </c>
      <c r="B65" s="1" t="str">
        <f>RTD("cqg.rtd", ,"ContractData", A65, "LongDescription",, "T")</f>
        <v>Micro 2-Year Yield, Sep 23</v>
      </c>
      <c r="C65" s="1">
        <f>RTD("cqg.rtd", ,"ContractData", A65, "NetLastTradeToday",, "T")</f>
        <v>2.6000000000000002E-2</v>
      </c>
      <c r="D65" s="4">
        <f>RTD("cqg.rtd", ,"ContractData", A65, "LastTradeorSettle",, "T")</f>
        <v>4.9630000000000001</v>
      </c>
      <c r="E65" s="8">
        <f>IFERROR(RTD("cqg.rtd", ,"ContractData",A65, "PerCentNetLastTrade",, "T")/100,"")</f>
        <v>5.2663560866923233E-3</v>
      </c>
      <c r="F65" s="9">
        <f t="shared" si="30"/>
        <v>5.2663560866923233E-3</v>
      </c>
      <c r="G65" s="10">
        <f>IFERROR(RANK(E65,$E$62:$E$65,0)+COUNTIF($E$62:E65,E65)-1,"")</f>
        <v>1</v>
      </c>
      <c r="H65" s="8">
        <f>IFERROR( RTD("cqg.rtd",,"StudyData",A65, "PCB","BaseType=Index,Index=1", "Close", "AW",,"All",,,,"T")/100,"")</f>
        <v>6.285482562854763E-3</v>
      </c>
      <c r="I65" s="9">
        <f t="shared" si="31"/>
        <v>6.285482562854763E-3</v>
      </c>
      <c r="J65" s="10">
        <f>IFERROR(RANK(H65,$H$62:$H$65,0)+COUNTIF($H$62:H65,H65)-1,"")</f>
        <v>3</v>
      </c>
      <c r="K65" s="8">
        <f xml:space="preserve"> IFERROR(RTD("cqg.rtd",,"StudyData",A65, "PCB","BaseType=Index,Index=1", "Close", "AM",,"All",,,,"T")/100,"")</f>
        <v>2.161383285302584E-2</v>
      </c>
      <c r="L65" s="20">
        <f t="shared" si="32"/>
        <v>2.161383285302584E-2</v>
      </c>
      <c r="M65" s="10">
        <f>IFERROR(RANK(K65,$K$62:$K$65,0)+COUNTIF($K$62:K65,K65)-1,"")</f>
        <v>4</v>
      </c>
      <c r="N65" s="22">
        <f xml:space="preserve"> IFERROR(RTD("cqg.rtd",,"StudyData",A65, "PCB","BaseType=Index,Index=1", "Close", "A",,"All",,,,"T")/100,"")</f>
        <v>0.12082204155374891</v>
      </c>
      <c r="O65" s="9">
        <f t="shared" si="33"/>
        <v>0.12082204155374891</v>
      </c>
      <c r="P65" s="10">
        <f>IFERROR(RANK(N65,$N$62:$N$65,0)+COUNTIF($N$62:N65,N65)-1,"")</f>
        <v>1</v>
      </c>
      <c r="Q65" s="43">
        <f t="shared" si="35"/>
        <v>4</v>
      </c>
      <c r="R65" s="52" t="str" cm="1">
        <f t="array" aca="1" ref="R65" ca="1">IF($S$60="Daily",_xlfn.XLOOKUP(Q65,INDIRECT($AB$61),$A$62:$A$65,""),IF($S$60="Weekly",_xlfn.XLOOKUP(Q65,INDIRECT($AB$62),$A$62:$A$65,""),IF($S$60="Monthly",_xlfn.XLOOKUP(Q65,INDIRECT($AB$63),$A$62:$A$65,""),IF($S$60="Annual",_xlfn.XLOOKUP(Q65,INDIRECT($AB$64),$A$62:$A$65,"")))))</f>
        <v>F.US.Z5YY</v>
      </c>
      <c r="S65" s="52" t="str" cm="1">
        <f t="array" aca="1" ref="S65" ca="1">IF($S$60="Daily",_xlfn.XLOOKUP(Q65,INDIRECT($AB$61),$B$62:$B$65,""),IF($S$60="Weekly",_xlfn.XLOOKUP(Q65,INDIRECT($AB$62),$B$62:$B$65,""),IF($S$60="Monthly",_xlfn.XLOOKUP(Q65,INDIRECT($AB$63),$B$62:$B$65,""),IF($S$60="Annual",_xlfn.XLOOKUP(Q65,INDIRECT($AB$64),$B$62:$B$65,"")))))</f>
        <v>Micro 5-Year Yield, Sep 23</v>
      </c>
      <c r="T65" s="56" cm="1">
        <f t="array" aca="1" ref="T65" ca="1">IF($S$60="Daily",_xlfn.XLOOKUP(Q65,INDIRECT($AB$61,""),$E$62:$E$65),IF($S$60="Weekly",_xlfn.XLOOKUP(Q65,INDIRECT($AB$62),$H$62:$H$65,""),IF($S$60="Monthly",_xlfn.XLOOKUP(Q65,INDIRECT($AB$63),$K$62:$K$65,""),IF($S$60="Annual",_xlfn.XLOOKUP(Q65,INDIRECT($AB$64),$N$62:$N$65,"")))))</f>
        <v>5.9660394676458684E-3</v>
      </c>
      <c r="U65" s="45">
        <f t="shared" ca="1" si="34"/>
        <v>5.9660394676458684E-3</v>
      </c>
      <c r="V65" s="12"/>
    </row>
    <row r="66" spans="1:28" x14ac:dyDescent="0.3">
      <c r="D66" s="4"/>
      <c r="E66" s="31"/>
      <c r="F66" s="32"/>
      <c r="G66" s="33"/>
      <c r="H66" s="31"/>
      <c r="I66" s="32"/>
      <c r="J66" s="33"/>
      <c r="K66" s="31"/>
      <c r="L66" s="34"/>
      <c r="M66" s="33"/>
      <c r="N66" s="35"/>
      <c r="O66" s="32"/>
      <c r="P66" s="33"/>
      <c r="Q66" s="11"/>
      <c r="R66" s="5"/>
      <c r="S66" s="5"/>
      <c r="T66" s="5"/>
      <c r="U66" s="5"/>
    </row>
    <row r="67" spans="1:28" x14ac:dyDescent="0.3">
      <c r="D67" s="4"/>
      <c r="E67" s="64" t="s">
        <v>95</v>
      </c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6"/>
      <c r="Q67" s="39" t="s">
        <v>61</v>
      </c>
      <c r="R67" s="39"/>
      <c r="S67" s="39" t="s">
        <v>49</v>
      </c>
      <c r="T67" s="36"/>
      <c r="U67" s="37"/>
    </row>
    <row r="68" spans="1:28" x14ac:dyDescent="0.3">
      <c r="A68" s="1" t="s">
        <v>58</v>
      </c>
      <c r="E68" s="68" t="s">
        <v>49</v>
      </c>
      <c r="F68" s="69"/>
      <c r="G68" s="70"/>
      <c r="H68" s="68" t="s">
        <v>50</v>
      </c>
      <c r="I68" s="69"/>
      <c r="J68" s="71"/>
      <c r="K68" s="68" t="s">
        <v>52</v>
      </c>
      <c r="L68" s="69"/>
      <c r="M68" s="71"/>
      <c r="N68" s="68" t="s">
        <v>51</v>
      </c>
      <c r="O68" s="69"/>
      <c r="P68" s="71"/>
      <c r="Q68" s="39" t="s">
        <v>60</v>
      </c>
      <c r="R68" s="39" t="s">
        <v>35</v>
      </c>
      <c r="S68" s="39" t="s">
        <v>36</v>
      </c>
      <c r="T68" s="67" t="s">
        <v>62</v>
      </c>
      <c r="U68" s="67"/>
      <c r="AA68" s="30" t="s">
        <v>49</v>
      </c>
      <c r="AB68" s="12" t="s">
        <v>91</v>
      </c>
    </row>
    <row r="69" spans="1:28" x14ac:dyDescent="0.3">
      <c r="A69" s="1" t="s">
        <v>25</v>
      </c>
      <c r="B69" s="1" t="str">
        <f>RTD("cqg.rtd", ,"ContractData", A69, "LongDescription",, "T")</f>
        <v>30yr US Treasury Bonds (Globex), Dec 23</v>
      </c>
      <c r="C69" s="1">
        <f>RTD("cqg.rtd", ,"ContractData", A69, "NetLastTradeToday",, "T")</f>
        <v>-3.125E-2</v>
      </c>
      <c r="D69" s="4">
        <f>RTD("cqg.rtd", ,"ContractData", A69, "LastTradeorSettle",, "T")</f>
        <v>119.03125</v>
      </c>
      <c r="E69" s="25">
        <f>IFERROR(RTD("cqg.rtd", ,"ContractData",A69, "PerCentNetLastTrade",, "T")/100,"")</f>
        <v>-2.6246719160104987E-4</v>
      </c>
      <c r="F69" s="26">
        <f t="shared" ref="F69:F77" si="36">E69</f>
        <v>-2.6246719160104987E-4</v>
      </c>
      <c r="G69" s="28">
        <f>IFERROR(RANK(E69,$E$69:$E$77,0)+COUNTIF($E$62:E69,E69)-1,"")</f>
        <v>3</v>
      </c>
      <c r="H69" s="25">
        <f>IFERROR( RTD("cqg.rtd",,"StudyData",A69, "PCB","BaseType=Index,Index=1", "Close", "AW",,"All",,,,"T")/100,"")</f>
        <v>-4.4432828018818602E-3</v>
      </c>
      <c r="I69" s="26">
        <f t="shared" ref="I69:I77" si="37">H69</f>
        <v>-4.4432828018818602E-3</v>
      </c>
      <c r="J69" s="28">
        <f>IFERROR(RANK(H69,$H$69:$H$77,0)+COUNTIF($H$62:H69,H69)-1,"")</f>
        <v>9</v>
      </c>
      <c r="K69" s="25">
        <f xml:space="preserve"> IFERROR(RTD("cqg.rtd",,"StudyData",A69, "PCB","BaseType=Index,Index=1", "Close", "AM",,"All",,,,"T")/100,"")</f>
        <v>-2.1828454031843861E-2</v>
      </c>
      <c r="L69" s="27">
        <f t="shared" ref="L69:L77" si="38">K69</f>
        <v>-2.1828454031843861E-2</v>
      </c>
      <c r="M69" s="28">
        <f>IFERROR(RANK(K69,$K$69:$K$77,0)+COUNTIF($K$69:K69,K69)-1,"")</f>
        <v>9</v>
      </c>
      <c r="N69" s="29">
        <f xml:space="preserve"> IFERROR(RTD("cqg.rtd",,"StudyData",A69, "PCB","BaseType=Index,Index=1", "Close", "A",,"All",,,,"T")/100,"")</f>
        <v>-5.0860134629768135E-2</v>
      </c>
      <c r="O69" s="26">
        <f t="shared" ref="O69:O77" si="39">N69</f>
        <v>-5.0860134629768135E-2</v>
      </c>
      <c r="P69" s="28">
        <f>IFERROR(RANK(N69,$N$69:$N$77,0)+COUNTIF($N$69:N69,N69)-1,"")</f>
        <v>9</v>
      </c>
      <c r="Q69" s="53">
        <v>1</v>
      </c>
      <c r="R69" s="58" t="str" cm="1">
        <f t="array" aca="1" ref="R69" ca="1">IF($S$67="Daily",_xlfn.XLOOKUP(Q69,INDIRECT($AB$68),$A$69:$A$77,""),IF($S$67="Weekly",_xlfn.XLOOKUP(Q69,INDIRECT($AB$69),$A$69:$A$77,""),IF($S$67="Monthly",_xlfn.XLOOKUP(Q69,INDIRECT($AB$70),$A$69:$A$77,""),IF($S$67="Annual",_xlfn.XLOOKUP(Q69,INDIRECT($AB$71),$A$69:$A$77,"")))))</f>
        <v>SR1?</v>
      </c>
      <c r="S69" s="58" t="str" cm="1">
        <f t="array" aca="1" ref="S69" ca="1">IF($S$67="Daily",_xlfn.XLOOKUP(Q69,INDIRECT($AB$68),$B$69:$B$77,""),IF($S$67="Weekly",_xlfn.XLOOKUP(Q69,INDIRECT($AB$69),$B$69:$B$77,""),IF($S$67="Monthly",_xlfn.XLOOKUP(Q69,INDIRECT($AB$70),$B$69:$B$77,""),IF($S$67="Annual",_xlfn.XLOOKUP(Q69,INDIRECT($AB$71),$B$69:$B$77,"")))))</f>
        <v>1 Month SOFR, Sep 23</v>
      </c>
      <c r="T69" s="59" cm="1">
        <f t="array" aca="1" ref="T69" ca="1">IF($S$67="Daily",_xlfn.XLOOKUP(Q69,INDIRECT($AB$68),$E$69:$E$77,""),IF($S$67="Weekly",_xlfn.XLOOKUP(Q69,INDIRECT($AB$69),$H$69:$H$77,""),IF($S$67="Monthly",_xlfn.XLOOKUP(Q69,INDIRECT($AB$70),$K$69:$K$77,""),IF($S$67="Annual",_xlfn.XLOOKUP(Q69,INDIRECT($AB$71),$N$69:$N$77,"")))))</f>
        <v>2.1122223747716161E-5</v>
      </c>
      <c r="U69" s="54">
        <f ca="1">T69</f>
        <v>2.1122223747716161E-5</v>
      </c>
      <c r="V69" s="12"/>
      <c r="AA69" s="30" t="s">
        <v>50</v>
      </c>
      <c r="AB69" s="12" t="s">
        <v>92</v>
      </c>
    </row>
    <row r="70" spans="1:28" x14ac:dyDescent="0.3">
      <c r="A70" s="1" t="s">
        <v>27</v>
      </c>
      <c r="B70" s="1" t="str">
        <f>RTD("cqg.rtd", ,"ContractData", A70, "LongDescription",, "T")</f>
        <v>Ultra 10yr Treasury Note (Globex), Dec 23</v>
      </c>
      <c r="C70" s="1">
        <f>RTD("cqg.rtd", ,"ContractData", A70, "NetLastTradeToday",, "T")</f>
        <v>-3.125E-2</v>
      </c>
      <c r="D70" s="4">
        <f>RTD("cqg.rtd", ,"ContractData", A70, "LastTradeorSettle",, "T")</f>
        <v>114.21875</v>
      </c>
      <c r="E70" s="6">
        <f>IFERROR(RTD("cqg.rtd", ,"ContractData",A70, "PerCentNetLastTrade",, "T")/100,"")</f>
        <v>-2.7352297592997811E-4</v>
      </c>
      <c r="F70" s="2">
        <f t="shared" si="36"/>
        <v>-2.7352297592997811E-4</v>
      </c>
      <c r="G70" s="7">
        <f>IFERROR(RANK(E70,$E$69:$E$77,0)+COUNTIF($E$62:E70,E70)-1,"")</f>
        <v>4</v>
      </c>
      <c r="H70" s="6">
        <f>IFERROR( RTD("cqg.rtd",,"StudyData",A70, "PCB","BaseType=Index,Index=1", "Close", "AW",,"All",,,,"T")/100,"")</f>
        <v>-2.7285129604365621E-3</v>
      </c>
      <c r="I70" s="2">
        <f t="shared" si="37"/>
        <v>-2.7285129604365621E-3</v>
      </c>
      <c r="J70" s="7">
        <f>IFERROR(RANK(H70,$H$69:$H$77,0)+COUNTIF($H$62:H70,H70)-1,"")</f>
        <v>8</v>
      </c>
      <c r="K70" s="6">
        <f xml:space="preserve"> IFERROR(RTD("cqg.rtd",,"StudyData",A70, "PCB","BaseType=Index,Index=1", "Close", "AM",,"All",,,,"T")/100,"")</f>
        <v>-1.6283138204817655E-2</v>
      </c>
      <c r="L70" s="3">
        <f t="shared" si="38"/>
        <v>-1.6283138204817655E-2</v>
      </c>
      <c r="M70" s="7">
        <f>IFERROR(RANK(K70,$K$69:$K$77,0)+COUNTIF($K$69:K70,K70)-1,"")</f>
        <v>8</v>
      </c>
      <c r="N70" s="21">
        <f xml:space="preserve"> IFERROR(RTD("cqg.rtd",,"StudyData",A70, "PCB","BaseType=Index,Index=1", "Close", "A",,"All",,,,"T")/100,"")</f>
        <v>-3.6988110964332896E-2</v>
      </c>
      <c r="O70" s="2">
        <f t="shared" si="39"/>
        <v>-3.6988110964332896E-2</v>
      </c>
      <c r="P70" s="7">
        <f>IFERROR(RANK(N70,$N$69:$N$77,0)+COUNTIF($N$69:N70,N70)-1,"")</f>
        <v>8</v>
      </c>
      <c r="Q70" s="41">
        <f>Q69+1</f>
        <v>2</v>
      </c>
      <c r="R70" s="1" t="str" cm="1">
        <f t="array" aca="1" ref="R70" ca="1">IF($S$67="Daily",_xlfn.XLOOKUP(Q70,INDIRECT($AB$68),$A$69:$A$77,""),IF($S$67="Weekly",_xlfn.XLOOKUP(Q70,INDIRECT($AB$69),$A$69:$A$77,""),IF($S$67="Monthly",_xlfn.XLOOKUP(Q70,INDIRECT($AB$70),$A$69:$A$77,""),IF($S$67="Annual",_xlfn.XLOOKUP(Q70,INDIRECT($AB$71),$A$69:$A$77,"")))))</f>
        <v>ZQE?</v>
      </c>
      <c r="S70" s="1" t="str" cm="1">
        <f t="array" aca="1" ref="S70" ca="1">IF($S$67="Daily",_xlfn.XLOOKUP(Q70,INDIRECT($AB$68),$B$69:$B$77,""),IF($S$67="Weekly",_xlfn.XLOOKUP(Q70,INDIRECT($AB$69),$B$69:$B$77,""),IF($S$67="Monthly",_xlfn.XLOOKUP(Q70,INDIRECT($AB$70),$B$69:$B$77,""),IF($S$67="Annual",_xlfn.XLOOKUP(Q70,INDIRECT($AB$71),$B$69:$B$77,"")))))</f>
        <v>Fed Funds 30 Day (Globex), Sep 23</v>
      </c>
      <c r="T70" s="2" cm="1">
        <f t="array" aca="1" ref="T70" ca="1">IF($S$67="Daily",_xlfn.XLOOKUP(Q70,INDIRECT($AB$68),$E$69:$E$77,""),IF($S$67="Weekly",_xlfn.XLOOKUP(Q70,INDIRECT($AB$69),$H$69:$H$77,""),IF($S$67="Monthly",_xlfn.XLOOKUP(Q70,INDIRECT($AB$70),$K$69:$K$77,""),IF($S$67="Annual",_xlfn.XLOOKUP(Q70,INDIRECT($AB$71),$N$69:$N$77,"")))))</f>
        <v>0</v>
      </c>
      <c r="U70" s="42">
        <f t="shared" ref="U70:U77" ca="1" si="40">T70</f>
        <v>0</v>
      </c>
      <c r="V70" s="12"/>
      <c r="AA70" s="30" t="s">
        <v>52</v>
      </c>
      <c r="AB70" s="12" t="s">
        <v>93</v>
      </c>
    </row>
    <row r="71" spans="1:28" x14ac:dyDescent="0.3">
      <c r="A71" s="1" t="s">
        <v>28</v>
      </c>
      <c r="B71" s="1" t="str">
        <f>RTD("cqg.rtd", ,"ContractData", A71, "LongDescription",, "T")</f>
        <v>10yr US Treasury Notes (Globex), Dec 23</v>
      </c>
      <c r="C71" s="1">
        <f>RTD("cqg.rtd", ,"ContractData", A71, "NetLastTradeToday",, "T")</f>
        <v>-4.6875E-2</v>
      </c>
      <c r="D71" s="4">
        <f>RTD("cqg.rtd", ,"ContractData", A71, "LastTradeorSettle",, "T")</f>
        <v>109.734375</v>
      </c>
      <c r="E71" s="6">
        <f>IFERROR(RTD("cqg.rtd", ,"ContractData",A71, "PerCentNetLastTrade",, "T")/100,"")</f>
        <v>-4.2698548249359521E-4</v>
      </c>
      <c r="F71" s="2">
        <f t="shared" si="36"/>
        <v>-4.2698548249359521E-4</v>
      </c>
      <c r="G71" s="7">
        <f>IFERROR(RANK(E71,$E$69:$E$77,0)+COUNTIF($E$62:E71,E71)-1,"")</f>
        <v>6</v>
      </c>
      <c r="H71" s="6">
        <f>IFERROR( RTD("cqg.rtd",,"StudyData",A71, "PCB","BaseType=Index,Index=1", "Close", "AW",,"All",,,,"T")/100,"")</f>
        <v>-1.7057569296375266E-3</v>
      </c>
      <c r="I71" s="2">
        <f t="shared" si="37"/>
        <v>-1.7057569296375266E-3</v>
      </c>
      <c r="J71" s="7">
        <f>IFERROR(RANK(H71,$H$69:$H$77,0)+COUNTIF($H$62:H71,H71)-1,"")</f>
        <v>7</v>
      </c>
      <c r="K71" s="6">
        <f xml:space="preserve"> IFERROR(RTD("cqg.rtd",,"StudyData",A71, "PCB","BaseType=Index,Index=1", "Close", "AM",,"All",,,,"T")/100,"")</f>
        <v>-1.1680270194202083E-2</v>
      </c>
      <c r="L71" s="3">
        <f t="shared" si="38"/>
        <v>-1.1680270194202083E-2</v>
      </c>
      <c r="M71" s="7">
        <f>IFERROR(RANK(K71,$K$69:$K$77,0)+COUNTIF($K$69:K71,K71)-1,"")</f>
        <v>7</v>
      </c>
      <c r="N71" s="21">
        <f xml:space="preserve"> IFERROR(RTD("cqg.rtd",,"StudyData",A71, "PCB","BaseType=Index,Index=1", "Close", "A",,"All",,,,"T")/100,"")</f>
        <v>-2.5880061221650204E-2</v>
      </c>
      <c r="O71" s="2">
        <f t="shared" si="39"/>
        <v>-2.5880061221650204E-2</v>
      </c>
      <c r="P71" s="7">
        <f>IFERROR(RANK(N71,$N$69:$N$77,0)+COUNTIF($N$69:N71,N71)-1,"")</f>
        <v>7</v>
      </c>
      <c r="Q71" s="41">
        <f t="shared" ref="Q71:Q77" si="41">Q70+1</f>
        <v>3</v>
      </c>
      <c r="R71" s="1" t="str" cm="1">
        <f t="array" aca="1" ref="R71" ca="1">IF($S$67="Daily",_xlfn.XLOOKUP(Q71,INDIRECT($AB$68),$A$69:$A$77,""),IF($S$67="Weekly",_xlfn.XLOOKUP(Q71,INDIRECT($AB$69),$A$69:$A$77,""),IF($S$67="Monthly",_xlfn.XLOOKUP(Q71,INDIRECT($AB$70),$A$69:$A$77,""),IF($S$67="Annual",_xlfn.XLOOKUP(Q71,INDIRECT($AB$71),$A$69:$A$77,"")))))</f>
        <v>USA?</v>
      </c>
      <c r="S71" s="1" t="str" cm="1">
        <f t="array" aca="1" ref="S71" ca="1">IF($S$67="Daily",_xlfn.XLOOKUP(Q71,INDIRECT($AB$68),$B$69:$B$77,""),IF($S$67="Weekly",_xlfn.XLOOKUP(Q71,INDIRECT($AB$69),$B$69:$B$77,""),IF($S$67="Monthly",_xlfn.XLOOKUP(Q71,INDIRECT($AB$70),$B$69:$B$77,""),IF($S$67="Annual",_xlfn.XLOOKUP(Q71,INDIRECT($AB$71),$B$69:$B$77,"")))))</f>
        <v>30yr US Treasury Bonds (Globex), Dec 23</v>
      </c>
      <c r="T71" s="2" cm="1">
        <f t="array" aca="1" ref="T71" ca="1">IF($S$67="Daily",_xlfn.XLOOKUP(Q71,INDIRECT($AB$68),$E$69:$E$77,""),IF($S$67="Weekly",_xlfn.XLOOKUP(Q71,INDIRECT($AB$69),$H$69:$H$77,""),IF($S$67="Monthly",_xlfn.XLOOKUP(Q71,INDIRECT($AB$70),$K$69:$K$77,""),IF($S$67="Annual",_xlfn.XLOOKUP(Q71,INDIRECT($AB$71),$N$69:$N$77,"")))))</f>
        <v>-2.6246719160104987E-4</v>
      </c>
      <c r="U71" s="42">
        <f t="shared" ca="1" si="40"/>
        <v>-2.6246719160104987E-4</v>
      </c>
      <c r="V71" s="12"/>
      <c r="AA71" s="30" t="s">
        <v>51</v>
      </c>
      <c r="AB71" s="12" t="s">
        <v>94</v>
      </c>
    </row>
    <row r="72" spans="1:28" x14ac:dyDescent="0.3">
      <c r="A72" s="1" t="s">
        <v>29</v>
      </c>
      <c r="B72" s="1" t="str">
        <f>RTD("cqg.rtd", ,"ContractData", A72, "LongDescription",, "T")</f>
        <v>5yr US Treasury Notes (Globex), Dec 23</v>
      </c>
      <c r="C72" s="1">
        <f>RTD("cqg.rtd", ,"ContractData", A72, "NetLastTradeToday",, "T")</f>
        <v>-7.8125E-2</v>
      </c>
      <c r="D72" s="4">
        <f>RTD("cqg.rtd", ,"ContractData", A72, "LastTradeorSettle",, "T")</f>
        <v>106.0859375</v>
      </c>
      <c r="E72" s="6">
        <f>IFERROR(RTD("cqg.rtd", ,"ContractData",A72, "PerCentNetLastTrade",, "T")/100,"")</f>
        <v>-7.3588932224593424E-4</v>
      </c>
      <c r="F72" s="2">
        <f t="shared" si="36"/>
        <v>-7.3588932224593424E-4</v>
      </c>
      <c r="G72" s="7">
        <f>IFERROR(RANK(E72,$E$69:$E$77,0)+COUNTIF($E$62:E72,E72)-1,"")</f>
        <v>9</v>
      </c>
      <c r="H72" s="6">
        <f>IFERROR( RTD("cqg.rtd",,"StudyData",A72, "PCB","BaseType=Index,Index=1", "Close", "AW",,"All",,,,"T")/100,"")</f>
        <v>-1.3238214311980584E-3</v>
      </c>
      <c r="I72" s="2">
        <f t="shared" si="37"/>
        <v>-1.3238214311980584E-3</v>
      </c>
      <c r="J72" s="7">
        <f>IFERROR(RANK(H72,$H$69:$H$77,0)+COUNTIF($H$62:H72,H72)-1,"")</f>
        <v>6</v>
      </c>
      <c r="K72" s="6">
        <f xml:space="preserve"> IFERROR(RTD("cqg.rtd",,"StudyData",A72, "PCB","BaseType=Index,Index=1", "Close", "AM",,"All",,,,"T")/100,"")</f>
        <v>-7.8182083881338585E-3</v>
      </c>
      <c r="L72" s="3">
        <f t="shared" si="38"/>
        <v>-7.8182083881338585E-3</v>
      </c>
      <c r="M72" s="7">
        <f>IFERROR(RANK(K72,$K$69:$K$77,0)+COUNTIF($K$69:K72,K72)-1,"")</f>
        <v>6</v>
      </c>
      <c r="N72" s="21">
        <f xml:space="preserve"> IFERROR(RTD("cqg.rtd",,"StudyData",A72, "PCB","BaseType=Index,Index=1", "Close", "A",,"All",,,,"T")/100,"")</f>
        <v>-2.2415039768618944E-2</v>
      </c>
      <c r="O72" s="2">
        <f t="shared" si="39"/>
        <v>-2.2415039768618944E-2</v>
      </c>
      <c r="P72" s="7">
        <f>IFERROR(RANK(N72,$N$69:$N$77,0)+COUNTIF($N$69:N72,N72)-1,"")</f>
        <v>6</v>
      </c>
      <c r="Q72" s="41">
        <f t="shared" si="41"/>
        <v>4</v>
      </c>
      <c r="R72" s="1" t="str" cm="1">
        <f t="array" aca="1" ref="R72" ca="1">IF($S$67="Daily",_xlfn.XLOOKUP(Q72,INDIRECT($AB$68),$A$69:$A$77,""),IF($S$67="Weekly",_xlfn.XLOOKUP(Q72,INDIRECT($AB$69),$A$69:$A$77,""),IF($S$67="Monthly",_xlfn.XLOOKUP(Q72,INDIRECT($AB$70),$A$69:$A$77,""),IF($S$67="Annual",_xlfn.XLOOKUP(Q72,INDIRECT($AB$71),$A$69:$A$77,"")))))</f>
        <v>TNA?</v>
      </c>
      <c r="S72" s="1" t="str" cm="1">
        <f t="array" aca="1" ref="S72" ca="1">IF($S$67="Daily",_xlfn.XLOOKUP(Q72,INDIRECT($AB$68),$B$69:$B$77,""),IF($S$67="Weekly",_xlfn.XLOOKUP(Q72,INDIRECT($AB$69),$B$69:$B$77,""),IF($S$67="Monthly",_xlfn.XLOOKUP(Q72,INDIRECT($AB$70),$B$69:$B$77,""),IF($S$67="Annual",_xlfn.XLOOKUP(Q72,INDIRECT($AB$71),$B$69:$B$77,"")))))</f>
        <v>Ultra 10yr Treasury Note (Globex), Dec 23</v>
      </c>
      <c r="T72" s="2" cm="1">
        <f t="array" aca="1" ref="T72" ca="1">IF($S$67="Daily",_xlfn.XLOOKUP(Q72,INDIRECT($AB$68),$E$69:$E$77,""),IF($S$67="Weekly",_xlfn.XLOOKUP(Q72,INDIRECT($AB$69),$H$69:$H$77,""),IF($S$67="Monthly",_xlfn.XLOOKUP(Q72,INDIRECT($AB$70),$K$69:$K$77,""),IF($S$67="Annual",_xlfn.XLOOKUP(Q72,INDIRECT($AB$71),$N$69:$N$77,"")))))</f>
        <v>-2.7352297592997811E-4</v>
      </c>
      <c r="U72" s="42">
        <f t="shared" ca="1" si="40"/>
        <v>-2.7352297592997811E-4</v>
      </c>
      <c r="V72" s="12"/>
    </row>
    <row r="73" spans="1:28" x14ac:dyDescent="0.3">
      <c r="A73" s="1" t="s">
        <v>30</v>
      </c>
      <c r="B73" s="1" t="str">
        <f>RTD("cqg.rtd", ,"ContractData", A73, "LongDescription",, "T")</f>
        <v>3 Year US Treasury Notes (Globex), Dec 23</v>
      </c>
      <c r="C73" s="1">
        <f>RTD("cqg.rtd", ,"ContractData", A73, "NetLastTradeToday",, "T")</f>
        <v>-7.421875E-2</v>
      </c>
      <c r="D73" s="4">
        <f>RTD("cqg.rtd", ,"ContractData", A73, "LastTradeorSettle",, "T")</f>
        <v>103.55859375</v>
      </c>
      <c r="E73" s="6">
        <f>IFERROR(RTD("cqg.rtd", ,"ContractData",A73, "PerCentNetLastTrade",, "T")/100,"")</f>
        <v>-7.1617037316245755E-4</v>
      </c>
      <c r="F73" s="2">
        <f t="shared" si="36"/>
        <v>-7.1617037316245755E-4</v>
      </c>
      <c r="G73" s="7">
        <f>IFERROR(RANK(E73,$E$69:$E$77,0)+COUNTIF($E$62:E73,E73)-1,"")</f>
        <v>8</v>
      </c>
      <c r="H73" s="6">
        <f>IFERROR( RTD("cqg.rtd",,"StudyData",A73, "PCB","BaseType=Index,Index=1", "Close", "AW",,"All",,,,"T")/100,"")</f>
        <v>-9.4211637021404887E-4</v>
      </c>
      <c r="I73" s="2">
        <f t="shared" si="37"/>
        <v>-9.4211637021404887E-4</v>
      </c>
      <c r="J73" s="7">
        <f>IFERROR(RANK(H73,$H$69:$H$77,0)+COUNTIF($H$62:H73,H73)-1,"")</f>
        <v>5</v>
      </c>
      <c r="K73" s="6">
        <f xml:space="preserve"> IFERROR(RTD("cqg.rtd",,"StudyData",A73, "PCB","BaseType=Index,Index=1", "Close", "AM",,"All",,,,"T")/100,"")</f>
        <v>-5.0290861324826415E-3</v>
      </c>
      <c r="L73" s="3">
        <f t="shared" si="38"/>
        <v>-5.0290861324826415E-3</v>
      </c>
      <c r="M73" s="7">
        <f>IFERROR(RANK(K73,$K$69:$K$77,0)+COUNTIF($K$69:K73,K73)-1,"")</f>
        <v>5</v>
      </c>
      <c r="N73" s="21">
        <f xml:space="preserve"> IFERROR(RTD("cqg.rtd",,"StudyData",A73, "PCB","BaseType=Index,Index=1", "Close", "A",,"All",,,,"T")/100,"")</f>
        <v>-1.1991482685195563E-2</v>
      </c>
      <c r="O73" s="2">
        <f t="shared" si="39"/>
        <v>-1.1991482685195563E-2</v>
      </c>
      <c r="P73" s="7">
        <f>IFERROR(RANK(N73,$N$69:$N$77,0)+COUNTIF($N$69:N73,N73)-1,"")</f>
        <v>3</v>
      </c>
      <c r="Q73" s="41">
        <f t="shared" si="41"/>
        <v>5</v>
      </c>
      <c r="R73" s="1" t="str" cm="1">
        <f t="array" aca="1" ref="R73" ca="1">IF($S$67="Daily",_xlfn.XLOOKUP(Q73,INDIRECT($AB$68),$A$69:$A$77,""),IF($S$67="Weekly",_xlfn.XLOOKUP(Q73,INDIRECT($AB$69),$A$69:$A$77,""),IF($S$67="Monthly",_xlfn.XLOOKUP(Q73,INDIRECT($AB$70),$A$69:$A$77,""),IF($S$67="Annual",_xlfn.XLOOKUP(Q73,INDIRECT($AB$71),$A$69:$A$77,"")))))</f>
        <v>SR3?</v>
      </c>
      <c r="S73" s="1" t="str" cm="1">
        <f t="array" aca="1" ref="S73" ca="1">IF($S$67="Daily",_xlfn.XLOOKUP(Q73,INDIRECT($AB$68),$B$69:$B$77,""),IF($S$67="Weekly",_xlfn.XLOOKUP(Q73,INDIRECT($AB$69),$B$69:$B$77,""),IF($S$67="Monthly",_xlfn.XLOOKUP(Q73,INDIRECT($AB$70),$B$69:$B$77,""),IF($S$67="Annual",_xlfn.XLOOKUP(Q73,INDIRECT($AB$71),$B$69:$B$77,"")))))</f>
        <v>3 Month SOFR, Jun 25</v>
      </c>
      <c r="T73" s="2" cm="1">
        <f t="array" aca="1" ref="T73" ca="1">IF($S$67="Daily",_xlfn.XLOOKUP(Q73,INDIRECT($AB$68),$E$69:$E$77,""),IF($S$67="Weekly",_xlfn.XLOOKUP(Q73,INDIRECT($AB$69),$H$69:$H$77,""),IF($S$67="Monthly",_xlfn.XLOOKUP(Q73,INDIRECT($AB$70),$K$69:$K$77,""),IF($S$67="Annual",_xlfn.XLOOKUP(Q73,INDIRECT($AB$71),$N$69:$N$77,"")))))</f>
        <v>-3.6427976686094916E-4</v>
      </c>
      <c r="U73" s="42">
        <f t="shared" ca="1" si="40"/>
        <v>-3.6427976686094916E-4</v>
      </c>
      <c r="V73" s="12"/>
    </row>
    <row r="74" spans="1:28" x14ac:dyDescent="0.3">
      <c r="A74" s="1" t="s">
        <v>31</v>
      </c>
      <c r="B74" s="1" t="str">
        <f>RTD("cqg.rtd", ,"ContractData", A74, "LongDescription",, "T")</f>
        <v>2yr US Treasury Note (Globex), Dec 23</v>
      </c>
      <c r="C74" s="1">
        <f>RTD("cqg.rtd", ,"ContractData", A74, "NetLastTradeToday",, "T")</f>
        <v>-5.078125E-2</v>
      </c>
      <c r="D74" s="4">
        <f>RTD("cqg.rtd", ,"ContractData", A74, "LastTradeorSettle",, "T")</f>
        <v>101.5546875</v>
      </c>
      <c r="E74" s="6">
        <f>IFERROR(RTD("cqg.rtd", ,"ContractData",A74, "PerCentNetLastTrade",, "T")/100,"")</f>
        <v>-4.9978855099765487E-4</v>
      </c>
      <c r="F74" s="2">
        <f t="shared" si="36"/>
        <v>-4.9978855099765487E-4</v>
      </c>
      <c r="G74" s="7">
        <f>IFERROR(RANK(E74,$E$69:$E$77,0)+COUNTIF($E$62:E74,E74)-1,"")</f>
        <v>7</v>
      </c>
      <c r="H74" s="6">
        <f>IFERROR( RTD("cqg.rtd",,"StudyData",A74, "PCB","BaseType=Index,Index=1", "Close", "AW",,"All",,,,"T")/100,"")</f>
        <v>-6.9188191881918825E-4</v>
      </c>
      <c r="I74" s="2">
        <f t="shared" si="37"/>
        <v>-6.9188191881918825E-4</v>
      </c>
      <c r="J74" s="7">
        <f>IFERROR(RANK(H74,$H$69:$H$77,0)+COUNTIF($H$62:H74,H74)-1,"")</f>
        <v>4</v>
      </c>
      <c r="K74" s="6">
        <f xml:space="preserve"> IFERROR(RTD("cqg.rtd",,"StudyData",A74, "PCB","BaseType=Index,Index=1", "Close", "AM",,"All",,,,"T")/100,"")</f>
        <v>-3.4116609805650323E-3</v>
      </c>
      <c r="L74" s="3">
        <f t="shared" si="38"/>
        <v>-3.4116609805650323E-3</v>
      </c>
      <c r="M74" s="7">
        <f>IFERROR(RANK(K74,$K$69:$K$77,0)+COUNTIF($K$69:K74,K74)-1,"")</f>
        <v>4</v>
      </c>
      <c r="N74" s="21">
        <f xml:space="preserve"> IFERROR(RTD("cqg.rtd",,"StudyData",A74, "PCB","BaseType=Index,Index=1", "Close", "A",,"All",,,,"T")/100,"")</f>
        <v>-1.0708841463414633E-2</v>
      </c>
      <c r="O74" s="2">
        <f t="shared" si="39"/>
        <v>-1.0708841463414633E-2</v>
      </c>
      <c r="P74" s="7">
        <f>IFERROR(RANK(N74,$N$69:$N$77,0)+COUNTIF($N$69:N74,N74)-1,"")</f>
        <v>2</v>
      </c>
      <c r="Q74" s="41">
        <f t="shared" si="41"/>
        <v>6</v>
      </c>
      <c r="R74" s="1" t="str" cm="1">
        <f t="array" aca="1" ref="R74" ca="1">IF($S$67="Daily",_xlfn.XLOOKUP(Q74,INDIRECT($AB$68),$A$69:$A$77,""),IF($S$67="Weekly",_xlfn.XLOOKUP(Q74,INDIRECT($AB$69),$A$69:$A$77,""),IF($S$67="Monthly",_xlfn.XLOOKUP(Q74,INDIRECT($AB$70),$A$69:$A$77,""),IF($S$67="Annual",_xlfn.XLOOKUP(Q74,INDIRECT($AB$71),$A$69:$A$77,"")))))</f>
        <v>TYA?</v>
      </c>
      <c r="S74" s="1" t="str" cm="1">
        <f t="array" aca="1" ref="S74" ca="1">IF($S$67="Daily",_xlfn.XLOOKUP(Q74,INDIRECT($AB$68),$B$69:$B$77,""),IF($S$67="Weekly",_xlfn.XLOOKUP(Q74,INDIRECT($AB$69),$B$69:$B$77,""),IF($S$67="Monthly",_xlfn.XLOOKUP(Q74,INDIRECT($AB$70),$B$69:$B$77,""),IF($S$67="Annual",_xlfn.XLOOKUP(Q74,INDIRECT($AB$71),$B$69:$B$77,"")))))</f>
        <v>10yr US Treasury Notes (Globex), Dec 23</v>
      </c>
      <c r="T74" s="2" cm="1">
        <f t="array" aca="1" ref="T74" ca="1">IF($S$67="Daily",_xlfn.XLOOKUP(Q74,INDIRECT($AB$68),$E$69:$E$77,""),IF($S$67="Weekly",_xlfn.XLOOKUP(Q74,INDIRECT($AB$69),$H$69:$H$77,""),IF($S$67="Monthly",_xlfn.XLOOKUP(Q74,INDIRECT($AB$70),$K$69:$K$77,""),IF($S$67="Annual",_xlfn.XLOOKUP(Q74,INDIRECT($AB$71),$N$69:$N$77,"")))))</f>
        <v>-4.2698548249359521E-4</v>
      </c>
      <c r="U74" s="42">
        <f t="shared" ca="1" si="40"/>
        <v>-4.2698548249359521E-4</v>
      </c>
      <c r="V74" s="12"/>
    </row>
    <row r="75" spans="1:28" x14ac:dyDescent="0.3">
      <c r="A75" s="1" t="s">
        <v>32</v>
      </c>
      <c r="B75" s="1" t="str">
        <f>RTD("cqg.rtd", ,"ContractData", A75, "LongDescription",, "T")</f>
        <v>Fed Funds 30 Day (Globex), Sep 23</v>
      </c>
      <c r="C75" s="1">
        <f>RTD("cqg.rtd", ,"ContractData", A75, "NetLastTradeToday",, "T")</f>
        <v>0</v>
      </c>
      <c r="D75" s="4">
        <f>RTD("cqg.rtd", ,"ContractData", A75, "LastTradeorSettle",, "T")</f>
        <v>94.662500000000009</v>
      </c>
      <c r="E75" s="6">
        <f>IFERROR(RTD("cqg.rtd", ,"ContractData",A75, "PerCentNetLastTrade",, "T")/100,"")</f>
        <v>0</v>
      </c>
      <c r="F75" s="2">
        <f t="shared" si="36"/>
        <v>0</v>
      </c>
      <c r="G75" s="7">
        <f>IFERROR(RANK(E75,$E$69:$E$77,0)+COUNTIF($E$62:E75,E75)-1,"")</f>
        <v>2</v>
      </c>
      <c r="H75" s="6">
        <f>IFERROR( RTD("cqg.rtd",,"StudyData",A75, "PCB","BaseType=Index,Index=1", "Close", "AW",,"All",,,,"T")/100,"")</f>
        <v>0</v>
      </c>
      <c r="I75" s="2">
        <f t="shared" si="37"/>
        <v>0</v>
      </c>
      <c r="J75" s="7">
        <f>IFERROR(RANK(H75,$H$69:$H$77,0)+COUNTIF($H$62:H75,H75)-1,"")</f>
        <v>2</v>
      </c>
      <c r="K75" s="6">
        <f xml:space="preserve"> IFERROR(RTD("cqg.rtd",,"StudyData",A75, "PCB","BaseType=Index,Index=1", "Close", "AM",,"All",,,,"T")/100,"")</f>
        <v>-7.9222562585752379E-5</v>
      </c>
      <c r="L75" s="3">
        <f t="shared" si="38"/>
        <v>-7.9222562585752379E-5</v>
      </c>
      <c r="M75" s="7">
        <f>IFERROR(RANK(K75,$K$69:$K$77,0)+COUNTIF($K$69:K75,K75)-1,"")</f>
        <v>2</v>
      </c>
      <c r="N75" s="21">
        <f xml:space="preserve"> IFERROR(RTD("cqg.rtd",,"StudyData",A75, "PCB","BaseType=Index,Index=1", "Close", "A",,"All",,,,"T")/100,"")</f>
        <v>-1.2878333637477509E-2</v>
      </c>
      <c r="O75" s="2">
        <f t="shared" si="39"/>
        <v>-1.2878333637477509E-2</v>
      </c>
      <c r="P75" s="7">
        <f>IFERROR(RANK(N75,$N$69:$N$77,0)+COUNTIF($N$69:N75,N75)-1,"")</f>
        <v>5</v>
      </c>
      <c r="Q75" s="41">
        <f t="shared" si="41"/>
        <v>7</v>
      </c>
      <c r="R75" s="1" t="str" cm="1">
        <f t="array" aca="1" ref="R75" ca="1">IF($S$67="Daily",_xlfn.XLOOKUP(Q75,INDIRECT($AB$68),$A$69:$A$77,""),IF($S$67="Weekly",_xlfn.XLOOKUP(Q75,INDIRECT($AB$69),$A$69:$A$77,""),IF($S$67="Monthly",_xlfn.XLOOKUP(Q75,INDIRECT($AB$70),$A$69:$A$77,""),IF($S$67="Annual",_xlfn.XLOOKUP(Q75,INDIRECT($AB$71),$A$69:$A$77,"")))))</f>
        <v>TUA?</v>
      </c>
      <c r="S75" s="1" t="str" cm="1">
        <f t="array" aca="1" ref="S75" ca="1">IF($S$67="Daily",_xlfn.XLOOKUP(Q75,INDIRECT($AB$68),$B$69:$B$77,""),IF($S$67="Weekly",_xlfn.XLOOKUP(Q75,INDIRECT($AB$69),$B$69:$B$77,""),IF($S$67="Monthly",_xlfn.XLOOKUP(Q75,INDIRECT($AB$70),$B$69:$B$77,""),IF($S$67="Annual",_xlfn.XLOOKUP(Q75,INDIRECT($AB$71),$B$69:$B$77,"")))))</f>
        <v>2yr US Treasury Note (Globex), Dec 23</v>
      </c>
      <c r="T75" s="2" cm="1">
        <f t="array" aca="1" ref="T75" ca="1">IF($S$67="Daily",_xlfn.XLOOKUP(Q75,INDIRECT($AB$68),$E$69:$E$77,""),IF($S$67="Weekly",_xlfn.XLOOKUP(Q75,INDIRECT($AB$69),$H$69:$H$77,""),IF($S$67="Monthly",_xlfn.XLOOKUP(Q75,INDIRECT($AB$70),$K$69:$K$77,""),IF($S$67="Annual",_xlfn.XLOOKUP(Q75,INDIRECT($AB$71),$N$69:$N$77,"")))))</f>
        <v>-4.9978855099765487E-4</v>
      </c>
      <c r="U75" s="42">
        <f t="shared" ca="1" si="40"/>
        <v>-4.9978855099765487E-4</v>
      </c>
      <c r="V75" s="12"/>
    </row>
    <row r="76" spans="1:28" x14ac:dyDescent="0.3">
      <c r="A76" s="1" t="s">
        <v>33</v>
      </c>
      <c r="B76" s="1" t="str">
        <f>RTD("cqg.rtd", ,"ContractData", A76, "LongDescription",, "T")</f>
        <v>1 Month SOFR, Sep 23</v>
      </c>
      <c r="C76" s="1">
        <f>RTD("cqg.rtd", ,"ContractData", A76, "NetLastTradeToday",, "T")</f>
        <v>2.5000000000000001E-3</v>
      </c>
      <c r="D76" s="4">
        <f>RTD("cqg.rtd", ,"ContractData", A76, "LastTradeorSettle",, "T")</f>
        <v>94.69</v>
      </c>
      <c r="E76" s="6">
        <f>IFERROR(RTD("cqg.rtd", ,"ContractData",A76, "PerCentNetLastTrade",, "T")/100,"")</f>
        <v>2.1122223747716161E-5</v>
      </c>
      <c r="F76" s="2">
        <f t="shared" si="36"/>
        <v>2.1122223747716161E-5</v>
      </c>
      <c r="G76" s="7">
        <f>IFERROR(RANK(E76,$E$69:$E$77,0)+COUNTIF($E$62:E76,E76)-1,"")</f>
        <v>1</v>
      </c>
      <c r="H76" s="6">
        <f>IFERROR( RTD("cqg.rtd",,"StudyData",A76, "PCB","BaseType=Index,Index=1", "Close", "AW",,"All",,,,"T")/100,"")</f>
        <v>2.6402640264002385E-5</v>
      </c>
      <c r="I76" s="2">
        <f t="shared" si="37"/>
        <v>2.6402640264002385E-5</v>
      </c>
      <c r="J76" s="7">
        <f>IFERROR(RANK(H76,$H$69:$H$77,0)+COUNTIF($H$62:H76,H76)-1,"")</f>
        <v>1</v>
      </c>
      <c r="K76" s="6">
        <f xml:space="preserve"> IFERROR(RTD("cqg.rtd",,"StudyData",A76, "PCB","BaseType=Index,Index=1", "Close", "AM",,"All",,,,"T")/100,"")</f>
        <v>-7.9199556482561717E-5</v>
      </c>
      <c r="L76" s="3">
        <f t="shared" si="38"/>
        <v>-7.9199556482561717E-5</v>
      </c>
      <c r="M76" s="7">
        <f>IFERROR(RANK(K76,$K$69:$K$77,0)+COUNTIF($K$69:K76,K76)-1,"")</f>
        <v>1</v>
      </c>
      <c r="N76" s="21">
        <f xml:space="preserve"> IFERROR(RTD("cqg.rtd",,"StudyData",A76, "PCB","BaseType=Index,Index=1", "Close", "A",,"All",,,,"T")/100,"")</f>
        <v>-1.284891448825877E-2</v>
      </c>
      <c r="O76" s="2">
        <f t="shared" si="39"/>
        <v>-1.284891448825877E-2</v>
      </c>
      <c r="P76" s="7">
        <f>IFERROR(RANK(N76,$N$69:$N$77,0)+COUNTIF($N$69:N76,N76)-1,"")</f>
        <v>4</v>
      </c>
      <c r="Q76" s="41">
        <f t="shared" si="41"/>
        <v>8</v>
      </c>
      <c r="R76" s="1" t="str" cm="1">
        <f t="array" aca="1" ref="R76" ca="1">IF($S$67="Daily",_xlfn.XLOOKUP(Q76,INDIRECT($AB$68),$A$69:$A$77,""),IF($S$67="Weekly",_xlfn.XLOOKUP(Q76,INDIRECT($AB$69),$A$69:$A$77,""),IF($S$67="Monthly",_xlfn.XLOOKUP(Q76,INDIRECT($AB$70),$A$69:$A$77,""),IF($S$67="Annual",_xlfn.XLOOKUP(Q76,INDIRECT($AB$71),$A$69:$A$77,"")))))</f>
        <v>Z3N?</v>
      </c>
      <c r="S76" s="1" t="str" cm="1">
        <f t="array" aca="1" ref="S76" ca="1">IF($S$67="Daily",_xlfn.XLOOKUP(Q76,INDIRECT($AB$68),$B$69:$B$77,""),IF($S$67="Weekly",_xlfn.XLOOKUP(Q76,INDIRECT($AB$69),$B$69:$B$77,""),IF($S$67="Monthly",_xlfn.XLOOKUP(Q76,INDIRECT($AB$70),$B$69:$B$77,""),IF($S$67="Annual",_xlfn.XLOOKUP(Q76,INDIRECT($AB$71),$B$69:$B$77,"")))))</f>
        <v>3 Year US Treasury Notes (Globex), Dec 23</v>
      </c>
      <c r="T76" s="2" cm="1">
        <f t="array" aca="1" ref="T76" ca="1">IF($S$67="Daily",_xlfn.XLOOKUP(Q76,INDIRECT($AB$68),$E$69:$E$77,""),IF($S$67="Weekly",_xlfn.XLOOKUP(Q76,INDIRECT($AB$69),$H$69:$H$77,""),IF($S$67="Monthly",_xlfn.XLOOKUP(Q76,INDIRECT($AB$70),$K$69:$K$77,""),IF($S$67="Annual",_xlfn.XLOOKUP(Q76,INDIRECT($AB$71),$N$69:$N$77,"")))))</f>
        <v>-7.1617037316245755E-4</v>
      </c>
      <c r="U76" s="42">
        <f t="shared" ca="1" si="40"/>
        <v>-7.1617037316245755E-4</v>
      </c>
      <c r="V76" s="12"/>
    </row>
    <row r="77" spans="1:28" x14ac:dyDescent="0.3">
      <c r="A77" s="1" t="s">
        <v>34</v>
      </c>
      <c r="B77" s="1" t="str">
        <f>RTD("cqg.rtd", ,"ContractData", A77, "LongDescription",, "T")</f>
        <v>3 Month SOFR, Jun 25</v>
      </c>
      <c r="C77" s="1">
        <f>RTD("cqg.rtd", ,"ContractData", A77, "NetLastTradeToday",, "T")</f>
        <v>-3.5000000000000003E-2</v>
      </c>
      <c r="D77" s="4">
        <f>RTD("cqg.rtd", ,"ContractData", A77, "LastTradeorSettle",, "T")</f>
        <v>96.045000000000002</v>
      </c>
      <c r="E77" s="8">
        <f>IFERROR(RTD("cqg.rtd", ,"ContractData",A77, "PerCentNetLastTrade",, "T")/100,"")</f>
        <v>-3.6427976686094916E-4</v>
      </c>
      <c r="F77" s="9">
        <f t="shared" si="36"/>
        <v>-3.6427976686094916E-4</v>
      </c>
      <c r="G77" s="10">
        <f>IFERROR(RANK(E77,$E$69:$E$77,0)+COUNTIF($E$62:E77,E77)-1,"")</f>
        <v>5</v>
      </c>
      <c r="H77" s="8">
        <f>IFERROR( RTD("cqg.rtd",,"StudyData",A77, "PCB","BaseType=Index,Index=1", "Close", "AW",,"All",,,,"T")/100,"")</f>
        <v>-5.2031843488211835E-4</v>
      </c>
      <c r="I77" s="9">
        <f t="shared" si="37"/>
        <v>-5.2031843488211835E-4</v>
      </c>
      <c r="J77" s="10">
        <f>IFERROR(RANK(H77,$H$69:$H$77,0)+COUNTIF($H$62:H77,H77)-1,"")</f>
        <v>3</v>
      </c>
      <c r="K77" s="8">
        <f xml:space="preserve"> IFERROR(RTD("cqg.rtd",,"StudyData",A77, "PCB","BaseType=Index,Index=1", "Close", "AM",,"All",,,,"T")/100,"")</f>
        <v>-2.3889898727603633E-3</v>
      </c>
      <c r="L77" s="20">
        <f t="shared" si="38"/>
        <v>-2.3889898727603633E-3</v>
      </c>
      <c r="M77" s="10">
        <f>IFERROR(RANK(K77,$K$69:$K$77,0)+COUNTIF($K$69:K77,K77)-1,"")</f>
        <v>3</v>
      </c>
      <c r="N77" s="22">
        <f xml:space="preserve"> IFERROR(RTD("cqg.rtd",,"StudyData",A77, "PCB","BaseType=Index,Index=1", "Close", "A",,"All",,,,"T")/100,"")</f>
        <v>-7.7484882594695947E-3</v>
      </c>
      <c r="O77" s="9">
        <f t="shared" si="39"/>
        <v>-7.7484882594695947E-3</v>
      </c>
      <c r="P77" s="10">
        <f>IFERROR(RANK(N77,$N$69:$N$77,0)+COUNTIF($N$69:N77,N77)-1,"")</f>
        <v>1</v>
      </c>
      <c r="Q77" s="43">
        <f t="shared" si="41"/>
        <v>9</v>
      </c>
      <c r="R77" s="52" t="str" cm="1">
        <f t="array" aca="1" ref="R77" ca="1">IF($S$67="Daily",_xlfn.XLOOKUP(Q77,INDIRECT($AB$68),$A$69:$A$77,""),IF($S$67="Weekly",_xlfn.XLOOKUP(Q77,INDIRECT($AB$69),$A$69:$A$77,""),IF($S$67="Monthly",_xlfn.XLOOKUP(Q77,INDIRECT($AB$70),$A$69:$A$77,""),IF($S$67="Annual",_xlfn.XLOOKUP(Q77,INDIRECT($AB$71),$A$69:$A$77,"")))))</f>
        <v>FVA?</v>
      </c>
      <c r="S77" s="52" t="str" cm="1">
        <f t="array" aca="1" ref="S77" ca="1">IF($S$67="Daily",_xlfn.XLOOKUP(Q77,INDIRECT($AB$68),$B$69:$B$77,""),IF($S$67="Weekly",_xlfn.XLOOKUP(Q77,INDIRECT($AB$69),$B$69:$B$77,""),IF($S$67="Monthly",_xlfn.XLOOKUP(Q77,INDIRECT($AB$70),$B$69:$B$77,""),IF($S$67="Annual",_xlfn.XLOOKUP(Q77,INDIRECT($AB$71),$B$69:$B$77,"")))))</f>
        <v>5yr US Treasury Notes (Globex), Dec 23</v>
      </c>
      <c r="T77" s="56" cm="1">
        <f t="array" aca="1" ref="T77" ca="1">IF($S$67="Daily",_xlfn.XLOOKUP(Q77,INDIRECT($AB$68),$E$69:$E$77,""),IF($S$67="Weekly",_xlfn.XLOOKUP(Q77,INDIRECT($AB$69),$H$69:$H$77,""),IF($S$67="Monthly",_xlfn.XLOOKUP(Q77,INDIRECT($AB$70),$K$69:$K$77,""),IF($S$67="Annual",_xlfn.XLOOKUP(Q77,INDIRECT($AB$71),$N$69:$N$77,"")))))</f>
        <v>-7.3588932224593424E-4</v>
      </c>
      <c r="U77" s="45">
        <f t="shared" ca="1" si="40"/>
        <v>-7.3588932224593424E-4</v>
      </c>
      <c r="V77" s="12"/>
    </row>
    <row r="78" spans="1:28" x14ac:dyDescent="0.3"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</sheetData>
  <dataConsolidate/>
  <mergeCells count="54">
    <mergeCell ref="T61:U61"/>
    <mergeCell ref="T68:U68"/>
    <mergeCell ref="Q46:R46"/>
    <mergeCell ref="T46:U46"/>
    <mergeCell ref="T47:U47"/>
    <mergeCell ref="Q60:R60"/>
    <mergeCell ref="T60:U60"/>
    <mergeCell ref="Q1:R1"/>
    <mergeCell ref="T1:U1"/>
    <mergeCell ref="T14:U14"/>
    <mergeCell ref="Q27:R27"/>
    <mergeCell ref="T27:U27"/>
    <mergeCell ref="Q14:R14"/>
    <mergeCell ref="T15:U15"/>
    <mergeCell ref="T2:U2"/>
    <mergeCell ref="E1:P1"/>
    <mergeCell ref="E14:P14"/>
    <mergeCell ref="E27:P27"/>
    <mergeCell ref="E36:P36"/>
    <mergeCell ref="E46:P46"/>
    <mergeCell ref="K37:M37"/>
    <mergeCell ref="N37:P37"/>
    <mergeCell ref="E2:G2"/>
    <mergeCell ref="H2:J2"/>
    <mergeCell ref="K2:M2"/>
    <mergeCell ref="N2:P2"/>
    <mergeCell ref="E15:G15"/>
    <mergeCell ref="H15:J15"/>
    <mergeCell ref="K15:M15"/>
    <mergeCell ref="N15:P15"/>
    <mergeCell ref="E68:G68"/>
    <mergeCell ref="H68:J68"/>
    <mergeCell ref="K68:M68"/>
    <mergeCell ref="N68:P68"/>
    <mergeCell ref="E61:G61"/>
    <mergeCell ref="H61:J61"/>
    <mergeCell ref="K61:M61"/>
    <mergeCell ref="N61:P61"/>
    <mergeCell ref="E60:P60"/>
    <mergeCell ref="E67:P67"/>
    <mergeCell ref="T28:U28"/>
    <mergeCell ref="Q36:R36"/>
    <mergeCell ref="T36:U36"/>
    <mergeCell ref="T37:U37"/>
    <mergeCell ref="E47:G47"/>
    <mergeCell ref="H47:J47"/>
    <mergeCell ref="K47:M47"/>
    <mergeCell ref="N47:P47"/>
    <mergeCell ref="E28:G28"/>
    <mergeCell ref="H28:J28"/>
    <mergeCell ref="K28:M28"/>
    <mergeCell ref="N28:P28"/>
    <mergeCell ref="E37:G37"/>
    <mergeCell ref="H37:J37"/>
  </mergeCells>
  <conditionalFormatting sqref="E3:E13">
    <cfRule type="colorScale" priority="65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E16:E26">
    <cfRule type="colorScale" priority="49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E29:E35">
    <cfRule type="colorScale" priority="12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E38:E45">
    <cfRule type="colorScale" priority="11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E48:E59">
    <cfRule type="colorScale" priority="81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E62:E66">
    <cfRule type="colorScale" priority="9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E69:E77">
    <cfRule type="colorScale" priority="8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F3:F13">
    <cfRule type="dataBar" priority="6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{CF6689B3-F8AD-4137-B13D-A8C3EBBF991A}</x14:id>
        </ext>
      </extLst>
    </cfRule>
  </conditionalFormatting>
  <conditionalFormatting sqref="F16:F26">
    <cfRule type="dataBar" priority="5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{A9FE165D-28C4-4A44-BDBD-B3736F20B311}</x14:id>
        </ext>
      </extLst>
    </cfRule>
  </conditionalFormatting>
  <conditionalFormatting sqref="F29:F35">
    <cfRule type="dataBar" priority="5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{81913622-5797-4AA7-9279-84BBC9432F3C}</x14:id>
        </ext>
      </extLst>
    </cfRule>
  </conditionalFormatting>
  <conditionalFormatting sqref="F38:F45">
    <cfRule type="dataBar" priority="5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{86294ED5-BE74-49E5-866C-A0EB8998CB1F}</x14:id>
        </ext>
      </extLst>
    </cfRule>
  </conditionalFormatting>
  <conditionalFormatting sqref="F48:F59">
    <cfRule type="dataBar" priority="8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{DEEFAA65-1648-4BAE-A742-2E623D7D6296}</x14:id>
        </ext>
      </extLst>
    </cfRule>
  </conditionalFormatting>
  <conditionalFormatting sqref="F62:F66">
    <cfRule type="dataBar" priority="5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{E0ED3C22-0AE2-4C41-BA54-F0FB05C24171}</x14:id>
        </ext>
      </extLst>
    </cfRule>
  </conditionalFormatting>
  <conditionalFormatting sqref="F69:F77">
    <cfRule type="dataBar" priority="5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{A23B4100-B61E-4CF1-B98E-A0A82ABEFAFA}</x14:id>
        </ext>
      </extLst>
    </cfRule>
  </conditionalFormatting>
  <conditionalFormatting sqref="H3:H13">
    <cfRule type="colorScale" priority="59">
      <colorScale>
        <cfvo type="min"/>
        <cfvo type="percentile" val="50"/>
        <cfvo type="max"/>
        <color rgb="FFF8696B"/>
        <color theme="0"/>
        <color rgb="FF63BE7B"/>
      </colorScale>
    </cfRule>
  </conditionalFormatting>
  <conditionalFormatting sqref="H16:H26">
    <cfRule type="colorScale" priority="47">
      <colorScale>
        <cfvo type="min"/>
        <cfvo type="percentile" val="50"/>
        <cfvo type="max"/>
        <color rgb="FFF8696B"/>
        <color theme="0"/>
        <color rgb="FF63BE7B"/>
      </colorScale>
    </cfRule>
  </conditionalFormatting>
  <conditionalFormatting sqref="H29:H35">
    <cfRule type="colorScale" priority="41">
      <colorScale>
        <cfvo type="min"/>
        <cfvo type="percentile" val="50"/>
        <cfvo type="max"/>
        <color rgb="FFF8696B"/>
        <color theme="0"/>
        <color rgb="FF63BE7B"/>
      </colorScale>
    </cfRule>
  </conditionalFormatting>
  <conditionalFormatting sqref="H38:H45">
    <cfRule type="colorScale" priority="35">
      <colorScale>
        <cfvo type="min"/>
        <cfvo type="percentile" val="50"/>
        <cfvo type="max"/>
        <color rgb="FFF8696B"/>
        <color theme="0"/>
        <color rgb="FF63BE7B"/>
      </colorScale>
    </cfRule>
  </conditionalFormatting>
  <conditionalFormatting sqref="H48:H59">
    <cfRule type="colorScale" priority="85">
      <colorScale>
        <cfvo type="min"/>
        <cfvo type="percentile" val="50"/>
        <cfvo type="max"/>
        <color rgb="FFF8696B"/>
        <color theme="0"/>
        <color rgb="FF63BE7B"/>
      </colorScale>
    </cfRule>
  </conditionalFormatting>
  <conditionalFormatting sqref="H62:H66">
    <cfRule type="colorScale" priority="23">
      <colorScale>
        <cfvo type="min"/>
        <cfvo type="percentile" val="50"/>
        <cfvo type="max"/>
        <color rgb="FFF8696B"/>
        <color theme="0"/>
        <color rgb="FF63BE7B"/>
      </colorScale>
    </cfRule>
  </conditionalFormatting>
  <conditionalFormatting sqref="H69:H77">
    <cfRule type="colorScale" priority="17">
      <colorScale>
        <cfvo type="min"/>
        <cfvo type="percentile" val="50"/>
        <cfvo type="max"/>
        <color rgb="FFF8696B"/>
        <color theme="0"/>
        <color rgb="FF63BE7B"/>
      </colorScale>
    </cfRule>
  </conditionalFormatting>
  <conditionalFormatting sqref="I3:I13">
    <cfRule type="dataBar" priority="6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{CFF09D6C-74AF-46B7-A60C-64A3A2DA77D8}</x14:id>
        </ext>
      </extLst>
    </cfRule>
  </conditionalFormatting>
  <conditionalFormatting sqref="I16:I26">
    <cfRule type="dataBar" priority="4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{21B6DBBC-E2E9-4DBA-871B-5B8503252BC9}</x14:id>
        </ext>
      </extLst>
    </cfRule>
  </conditionalFormatting>
  <conditionalFormatting sqref="I29:I35">
    <cfRule type="dataBar" priority="4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{4201DD90-EA83-45E6-889D-CC3361BE39B7}</x14:id>
        </ext>
      </extLst>
    </cfRule>
  </conditionalFormatting>
  <conditionalFormatting sqref="I38:I45">
    <cfRule type="dataBar" priority="3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{9AD9662D-776F-4EE9-A008-6730B12CE3AE}</x14:id>
        </ext>
      </extLst>
    </cfRule>
  </conditionalFormatting>
  <conditionalFormatting sqref="I48:I59">
    <cfRule type="dataBar" priority="8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{2E2D00C7-C38B-4FFC-8238-27DDC3BE676D}</x14:id>
        </ext>
      </extLst>
    </cfRule>
  </conditionalFormatting>
  <conditionalFormatting sqref="I62:I66">
    <cfRule type="dataBar" priority="2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{4C0BB168-AF1C-40F1-831C-1552C57AF104}</x14:id>
        </ext>
      </extLst>
    </cfRule>
  </conditionalFormatting>
  <conditionalFormatting sqref="I69:I77">
    <cfRule type="dataBar" priority="1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{EC659B2E-5C2C-4369-9805-35FFBE1A1E4E}</x14:id>
        </ext>
      </extLst>
    </cfRule>
  </conditionalFormatting>
  <conditionalFormatting sqref="K3:K13">
    <cfRule type="colorScale" priority="62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K16:K26">
    <cfRule type="colorScale" priority="46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K29:K35">
    <cfRule type="colorScale" priority="40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K38:K45">
    <cfRule type="colorScale" priority="34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K48:K59">
    <cfRule type="colorScale" priority="89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K62:K66">
    <cfRule type="colorScale" priority="22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K69:K77">
    <cfRule type="colorScale" priority="16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L3:L13">
    <cfRule type="dataBar" priority="5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{8B208E58-DE30-48B6-B165-873D545AC2F6}</x14:id>
        </ext>
      </extLst>
    </cfRule>
  </conditionalFormatting>
  <conditionalFormatting sqref="L16:L26">
    <cfRule type="dataBar" priority="4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{C09ACC40-3AA4-49F0-BFEB-EB8B36AF073D}</x14:id>
        </ext>
      </extLst>
    </cfRule>
  </conditionalFormatting>
  <conditionalFormatting sqref="L29:L35">
    <cfRule type="dataBar" priority="3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{52DAC836-7368-40B4-BF04-04341A0DDE14}</x14:id>
        </ext>
      </extLst>
    </cfRule>
  </conditionalFormatting>
  <conditionalFormatting sqref="L38:L45">
    <cfRule type="dataBar" priority="3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{9D0A75BD-1636-4B81-891A-E35E5E22A82E}</x14:id>
        </ext>
      </extLst>
    </cfRule>
  </conditionalFormatting>
  <conditionalFormatting sqref="L48:L59">
    <cfRule type="dataBar" priority="9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{502600D5-DD12-4307-801E-5DDB55C11F28}</x14:id>
        </ext>
      </extLst>
    </cfRule>
  </conditionalFormatting>
  <conditionalFormatting sqref="L62:L66">
    <cfRule type="dataBar" priority="2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{FB8D1BBC-5CEC-4640-8F95-D38F00867D77}</x14:id>
        </ext>
      </extLst>
    </cfRule>
  </conditionalFormatting>
  <conditionalFormatting sqref="L69:L77">
    <cfRule type="dataBar" priority="1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{6379B19A-8423-49BF-9ADC-E27EF369C1B4}</x14:id>
        </ext>
      </extLst>
    </cfRule>
  </conditionalFormatting>
  <conditionalFormatting sqref="N3:N13">
    <cfRule type="colorScale" priority="57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N16:N26">
    <cfRule type="colorScale" priority="44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N29:N35">
    <cfRule type="colorScale" priority="38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N38:N45">
    <cfRule type="colorScale" priority="32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N48:N59">
    <cfRule type="colorScale" priority="93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N62:N66">
    <cfRule type="colorScale" priority="20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N69:N77">
    <cfRule type="colorScale" priority="14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O3:O13">
    <cfRule type="dataBar" priority="5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{C5954CE4-9010-47F9-A389-6CE2C22757F0}</x14:id>
        </ext>
      </extLst>
    </cfRule>
  </conditionalFormatting>
  <conditionalFormatting sqref="O16:O26">
    <cfRule type="dataBar" priority="4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{F78278B4-16DA-4C82-8949-0613D01602B0}</x14:id>
        </ext>
      </extLst>
    </cfRule>
  </conditionalFormatting>
  <conditionalFormatting sqref="O29:O35">
    <cfRule type="dataBar" priority="3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{00949CE6-C88F-4E8F-A675-7B3FD334C7F8}</x14:id>
        </ext>
      </extLst>
    </cfRule>
  </conditionalFormatting>
  <conditionalFormatting sqref="O38:O45">
    <cfRule type="dataBar" priority="3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{29A06FFE-3DC3-4EBC-9A92-825C52724C4D}</x14:id>
        </ext>
      </extLst>
    </cfRule>
  </conditionalFormatting>
  <conditionalFormatting sqref="O48:O59">
    <cfRule type="dataBar" priority="9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{2AB85BC8-7B7A-49FC-8EF2-A6EE877AC9AE}</x14:id>
        </ext>
      </extLst>
    </cfRule>
  </conditionalFormatting>
  <conditionalFormatting sqref="O62:O66">
    <cfRule type="dataBar" priority="1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{0906DE79-0178-4A48-8361-4249BDD63559}</x14:id>
        </ext>
      </extLst>
    </cfRule>
  </conditionalFormatting>
  <conditionalFormatting sqref="O69:O77">
    <cfRule type="dataBar" priority="1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{68BBE15B-1395-4A3A-9D47-6B21EAED245B}</x14:id>
        </ext>
      </extLst>
    </cfRule>
  </conditionalFormatting>
  <conditionalFormatting sqref="U3:U13">
    <cfRule type="dataBar" priority="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{82129925-F985-4FD9-B058-8716C2F83D51}</x14:id>
        </ext>
      </extLst>
    </cfRule>
  </conditionalFormatting>
  <conditionalFormatting sqref="U16:U26">
    <cfRule type="dataBar" priority="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{0194EAAC-773C-4734-B3F4-272FDC975D74}</x14:id>
        </ext>
      </extLst>
    </cfRule>
  </conditionalFormatting>
  <conditionalFormatting sqref="U29:U34">
    <cfRule type="dataBar" priority="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{0BC57CA7-FD60-402A-AA9D-6D6AB80235E8}</x14:id>
        </ext>
      </extLst>
    </cfRule>
  </conditionalFormatting>
  <conditionalFormatting sqref="U38:U44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{F9FE0E28-CA2F-4A8F-930A-8800F6B247CE}</x14:id>
        </ext>
      </extLst>
    </cfRule>
  </conditionalFormatting>
  <conditionalFormatting sqref="U48:U58">
    <cfRule type="dataBar" priority="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{FB66D492-D71B-4FBF-AB1D-B3CDE131E698}</x14:id>
        </ext>
      </extLst>
    </cfRule>
  </conditionalFormatting>
  <conditionalFormatting sqref="U62:U65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{85C58D4B-2258-4137-9896-3D3D03E4048E}</x14:id>
        </ext>
      </extLst>
    </cfRule>
  </conditionalFormatting>
  <conditionalFormatting sqref="U69:U77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{7C9B83DD-F325-4DDE-BADB-1E3644F368A0}</x14:id>
        </ext>
      </extLst>
    </cfRule>
  </conditionalFormatting>
  <dataValidations count="7">
    <dataValidation type="list" allowBlank="1" showInputMessage="1" showErrorMessage="1" sqref="S1" xr:uid="{662B45A2-437B-4574-AEC2-1E93878AA3C4}">
      <formula1>$AA$2:$AA$5</formula1>
    </dataValidation>
    <dataValidation type="list" allowBlank="1" showInputMessage="1" showErrorMessage="1" sqref="S27" xr:uid="{1C6A921A-7171-4220-A601-B62EA3696A1D}">
      <formula1>$AA$28:$AA$31</formula1>
    </dataValidation>
    <dataValidation type="list" allowBlank="1" showInputMessage="1" showErrorMessage="1" sqref="S14" xr:uid="{E3493998-FE34-459A-B561-6985A30E154A}">
      <formula1>$AA$15:$AA$18</formula1>
    </dataValidation>
    <dataValidation type="list" allowBlank="1" showInputMessage="1" showErrorMessage="1" sqref="S36" xr:uid="{5D147EA0-EC11-4B6C-A412-163A2559E88E}">
      <formula1>$AA$37:$AA$44</formula1>
    </dataValidation>
    <dataValidation type="list" allowBlank="1" showInputMessage="1" showErrorMessage="1" sqref="S46" xr:uid="{C175F10E-2C4A-4CB7-86E6-87D9E97E8D08}">
      <formula1>$AA$47:$AA$50</formula1>
    </dataValidation>
    <dataValidation type="list" allowBlank="1" showInputMessage="1" showErrorMessage="1" sqref="S60" xr:uid="{77C6D496-B9A6-4822-A3FD-EFEDD223907F}">
      <formula1>$AA$61:$AA$64</formula1>
    </dataValidation>
    <dataValidation type="list" allowBlank="1" showInputMessage="1" showErrorMessage="1" sqref="S67" xr:uid="{19EE1BB4-6A9F-4767-8B09-3077EF365102}">
      <formula1>$AA$68:$AA$71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F6689B3-F8AD-4137-B13D-A8C3EBBF991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F3:F13</xm:sqref>
        </x14:conditionalFormatting>
        <x14:conditionalFormatting xmlns:xm="http://schemas.microsoft.com/office/excel/2006/main">
          <x14:cfRule type="dataBar" id="{A9FE165D-28C4-4A44-BDBD-B3736F20B31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F16:F26</xm:sqref>
        </x14:conditionalFormatting>
        <x14:conditionalFormatting xmlns:xm="http://schemas.microsoft.com/office/excel/2006/main">
          <x14:cfRule type="dataBar" id="{81913622-5797-4AA7-9279-84BBC9432F3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F29:F35</xm:sqref>
        </x14:conditionalFormatting>
        <x14:conditionalFormatting xmlns:xm="http://schemas.microsoft.com/office/excel/2006/main">
          <x14:cfRule type="dataBar" id="{86294ED5-BE74-49E5-866C-A0EB8998CB1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F38:F45</xm:sqref>
        </x14:conditionalFormatting>
        <x14:conditionalFormatting xmlns:xm="http://schemas.microsoft.com/office/excel/2006/main">
          <x14:cfRule type="dataBar" id="{DEEFAA65-1648-4BAE-A742-2E623D7D629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F48:F59</xm:sqref>
        </x14:conditionalFormatting>
        <x14:conditionalFormatting xmlns:xm="http://schemas.microsoft.com/office/excel/2006/main">
          <x14:cfRule type="dataBar" id="{E0ED3C22-0AE2-4C41-BA54-F0FB05C2417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F62:F66</xm:sqref>
        </x14:conditionalFormatting>
        <x14:conditionalFormatting xmlns:xm="http://schemas.microsoft.com/office/excel/2006/main">
          <x14:cfRule type="dataBar" id="{A23B4100-B61E-4CF1-B98E-A0A82ABEFAF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F69:F77</xm:sqref>
        </x14:conditionalFormatting>
        <x14:conditionalFormatting xmlns:xm="http://schemas.microsoft.com/office/excel/2006/main">
          <x14:cfRule type="dataBar" id="{CFF09D6C-74AF-46B7-A60C-64A3A2DA77D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I3:I13</xm:sqref>
        </x14:conditionalFormatting>
        <x14:conditionalFormatting xmlns:xm="http://schemas.microsoft.com/office/excel/2006/main">
          <x14:cfRule type="dataBar" id="{21B6DBBC-E2E9-4DBA-871B-5B8503252BC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I16:I26</xm:sqref>
        </x14:conditionalFormatting>
        <x14:conditionalFormatting xmlns:xm="http://schemas.microsoft.com/office/excel/2006/main">
          <x14:cfRule type="dataBar" id="{4201DD90-EA83-45E6-889D-CC3361BE39B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I29:I35</xm:sqref>
        </x14:conditionalFormatting>
        <x14:conditionalFormatting xmlns:xm="http://schemas.microsoft.com/office/excel/2006/main">
          <x14:cfRule type="dataBar" id="{9AD9662D-776F-4EE9-A008-6730B12CE3A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I38:I45</xm:sqref>
        </x14:conditionalFormatting>
        <x14:conditionalFormatting xmlns:xm="http://schemas.microsoft.com/office/excel/2006/main">
          <x14:cfRule type="dataBar" id="{2E2D00C7-C38B-4FFC-8238-27DDC3BE676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I48:I59</xm:sqref>
        </x14:conditionalFormatting>
        <x14:conditionalFormatting xmlns:xm="http://schemas.microsoft.com/office/excel/2006/main">
          <x14:cfRule type="dataBar" id="{4C0BB168-AF1C-40F1-831C-1552C57AF10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I62:I66</xm:sqref>
        </x14:conditionalFormatting>
        <x14:conditionalFormatting xmlns:xm="http://schemas.microsoft.com/office/excel/2006/main">
          <x14:cfRule type="dataBar" id="{EC659B2E-5C2C-4369-9805-35FFBE1A1E4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I69:I77</xm:sqref>
        </x14:conditionalFormatting>
        <x14:conditionalFormatting xmlns:xm="http://schemas.microsoft.com/office/excel/2006/main">
          <x14:cfRule type="dataBar" id="{8B208E58-DE30-48B6-B165-873D545AC2F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L3:L13</xm:sqref>
        </x14:conditionalFormatting>
        <x14:conditionalFormatting xmlns:xm="http://schemas.microsoft.com/office/excel/2006/main">
          <x14:cfRule type="dataBar" id="{C09ACC40-3AA4-49F0-BFEB-EB8B36AF073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L16:L26</xm:sqref>
        </x14:conditionalFormatting>
        <x14:conditionalFormatting xmlns:xm="http://schemas.microsoft.com/office/excel/2006/main">
          <x14:cfRule type="dataBar" id="{52DAC836-7368-40B4-BF04-04341A0DDE1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L29:L35</xm:sqref>
        </x14:conditionalFormatting>
        <x14:conditionalFormatting xmlns:xm="http://schemas.microsoft.com/office/excel/2006/main">
          <x14:cfRule type="dataBar" id="{9D0A75BD-1636-4B81-891A-E35E5E22A82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L38:L45</xm:sqref>
        </x14:conditionalFormatting>
        <x14:conditionalFormatting xmlns:xm="http://schemas.microsoft.com/office/excel/2006/main">
          <x14:cfRule type="dataBar" id="{502600D5-DD12-4307-801E-5DDB55C11F2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L48:L59</xm:sqref>
        </x14:conditionalFormatting>
        <x14:conditionalFormatting xmlns:xm="http://schemas.microsoft.com/office/excel/2006/main">
          <x14:cfRule type="dataBar" id="{FB8D1BBC-5CEC-4640-8F95-D38F00867D7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L62:L66</xm:sqref>
        </x14:conditionalFormatting>
        <x14:conditionalFormatting xmlns:xm="http://schemas.microsoft.com/office/excel/2006/main">
          <x14:cfRule type="dataBar" id="{6379B19A-8423-49BF-9ADC-E27EF369C1B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L69:L77</xm:sqref>
        </x14:conditionalFormatting>
        <x14:conditionalFormatting xmlns:xm="http://schemas.microsoft.com/office/excel/2006/main">
          <x14:cfRule type="dataBar" id="{C5954CE4-9010-47F9-A389-6CE2C22757F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O3:O13</xm:sqref>
        </x14:conditionalFormatting>
        <x14:conditionalFormatting xmlns:xm="http://schemas.microsoft.com/office/excel/2006/main">
          <x14:cfRule type="dataBar" id="{F78278B4-16DA-4C82-8949-0613D01602B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O16:O26</xm:sqref>
        </x14:conditionalFormatting>
        <x14:conditionalFormatting xmlns:xm="http://schemas.microsoft.com/office/excel/2006/main">
          <x14:cfRule type="dataBar" id="{00949CE6-C88F-4E8F-A675-7B3FD334C7F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O29:O35</xm:sqref>
        </x14:conditionalFormatting>
        <x14:conditionalFormatting xmlns:xm="http://schemas.microsoft.com/office/excel/2006/main">
          <x14:cfRule type="dataBar" id="{29A06FFE-3DC3-4EBC-9A92-825C52724C4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O38:O45</xm:sqref>
        </x14:conditionalFormatting>
        <x14:conditionalFormatting xmlns:xm="http://schemas.microsoft.com/office/excel/2006/main">
          <x14:cfRule type="dataBar" id="{2AB85BC8-7B7A-49FC-8EF2-A6EE877AC9A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O48:O59</xm:sqref>
        </x14:conditionalFormatting>
        <x14:conditionalFormatting xmlns:xm="http://schemas.microsoft.com/office/excel/2006/main">
          <x14:cfRule type="dataBar" id="{0906DE79-0178-4A48-8361-4249BDD6355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O62:O66</xm:sqref>
        </x14:conditionalFormatting>
        <x14:conditionalFormatting xmlns:xm="http://schemas.microsoft.com/office/excel/2006/main">
          <x14:cfRule type="dataBar" id="{68BBE15B-1395-4A3A-9D47-6B21EAED245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O69:O77</xm:sqref>
        </x14:conditionalFormatting>
        <x14:conditionalFormatting xmlns:xm="http://schemas.microsoft.com/office/excel/2006/main">
          <x14:cfRule type="dataBar" id="{82129925-F985-4FD9-B058-8716C2F83D5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U3:U13</xm:sqref>
        </x14:conditionalFormatting>
        <x14:conditionalFormatting xmlns:xm="http://schemas.microsoft.com/office/excel/2006/main">
          <x14:cfRule type="dataBar" id="{0194EAAC-773C-4734-B3F4-272FDC975D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U16:U26</xm:sqref>
        </x14:conditionalFormatting>
        <x14:conditionalFormatting xmlns:xm="http://schemas.microsoft.com/office/excel/2006/main">
          <x14:cfRule type="dataBar" id="{0BC57CA7-FD60-402A-AA9D-6D6AB80235E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U29:U34</xm:sqref>
        </x14:conditionalFormatting>
        <x14:conditionalFormatting xmlns:xm="http://schemas.microsoft.com/office/excel/2006/main">
          <x14:cfRule type="dataBar" id="{F9FE0E28-CA2F-4A8F-930A-8800F6B247C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U38:U44</xm:sqref>
        </x14:conditionalFormatting>
        <x14:conditionalFormatting xmlns:xm="http://schemas.microsoft.com/office/excel/2006/main">
          <x14:cfRule type="dataBar" id="{FB66D492-D71B-4FBF-AB1D-B3CDE131E69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U48:U58</xm:sqref>
        </x14:conditionalFormatting>
        <x14:conditionalFormatting xmlns:xm="http://schemas.microsoft.com/office/excel/2006/main">
          <x14:cfRule type="dataBar" id="{85C58D4B-2258-4137-9896-3D3D03E4048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U62:U65</xm:sqref>
        </x14:conditionalFormatting>
        <x14:conditionalFormatting xmlns:xm="http://schemas.microsoft.com/office/excel/2006/main">
          <x14:cfRule type="dataBar" id="{7C9B83DD-F325-4DDE-BADB-1E3644F368A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U69:U77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E847A-1544-44BC-867C-09306F0369E8}">
  <dimension ref="A1:N76"/>
  <sheetViews>
    <sheetView workbookViewId="0">
      <selection activeCell="B2" sqref="B2"/>
    </sheetView>
  </sheetViews>
  <sheetFormatPr defaultRowHeight="16.5" x14ac:dyDescent="0.3"/>
  <cols>
    <col min="1" max="1" width="11.125" customWidth="1"/>
    <col min="2" max="2" width="46.125" customWidth="1"/>
  </cols>
  <sheetData>
    <row r="1" spans="1:14" x14ac:dyDescent="0.3">
      <c r="A1" s="1" t="s">
        <v>71</v>
      </c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  <c r="K1" t="s">
        <v>45</v>
      </c>
      <c r="L1" t="s">
        <v>46</v>
      </c>
      <c r="M1" t="s">
        <v>47</v>
      </c>
      <c r="N1" t="s">
        <v>48</v>
      </c>
    </row>
    <row r="2" spans="1:14" x14ac:dyDescent="0.3">
      <c r="A2" s="1" t="s">
        <v>0</v>
      </c>
      <c r="B2" t="str">
        <f>RTD("cqg.rtd", ,"ContractData", A2, "LongDescription",, "T")</f>
        <v>Corn (Globex), Sep 23</v>
      </c>
      <c r="C2">
        <f>RTD("cqg.rtd", ,"ContractData", A2, "NetLastTradeToday",, "T")</f>
        <v>-3.5</v>
      </c>
      <c r="D2">
        <f>RTD("cqg.rtd", ,"ContractData", A2, "LastTradeorSettle",, "T")</f>
        <v>467.75</v>
      </c>
      <c r="E2">
        <f>RTD("cqg.rtd", ,"ContractData", A2, "MT_LastBidVolume",, "T")</f>
        <v>5</v>
      </c>
      <c r="F2">
        <f>RTD("cqg.rtd", ,"ContractData",A2, "Bid",, "T")</f>
        <v>468.25</v>
      </c>
      <c r="G2">
        <f>RTD("cqg.rtd", ,"ContractData", A2, "Ask",, "T")</f>
        <v>470.75</v>
      </c>
      <c r="H2">
        <f>RTD("cqg.rtd", ,"ContractData", A2, "MT_LastAskVolume",, "T")</f>
        <v>2</v>
      </c>
      <c r="I2">
        <f>RTD("cqg.rtd", ,"ContractData", A2, "HIgh",, "T")</f>
        <v>473.5</v>
      </c>
      <c r="J2">
        <f>RTD("cqg.rtd", ,"ContractData", A2, "LOw",, "T")</f>
        <v>467.75</v>
      </c>
      <c r="K2">
        <f>RTD("cqg.rtd", ,"ContractData", A2, "T_CVol",, "T")</f>
        <v>61</v>
      </c>
      <c r="L2">
        <f>RTD("cqg.rtd", ,"ContractData", A2, "COI",, "T")</f>
        <v>319</v>
      </c>
      <c r="M2">
        <f>RTD("cqg.rtd", ,"ContractData", A2, "TradeorTodaySettlement",, "T")</f>
        <v>467.75</v>
      </c>
      <c r="N2" t="str">
        <f>RTD("cqg.rtd", ,"ContractData", A2, "T_Settlement",, "T")</f>
        <v/>
      </c>
    </row>
    <row r="3" spans="1:14" x14ac:dyDescent="0.3">
      <c r="A3" s="1" t="s">
        <v>1</v>
      </c>
      <c r="B3" t="str">
        <f>RTD("cqg.rtd", ,"ContractData", A3, "LongDescription",, "T")</f>
        <v>Soybeans (Globex), Sep 23</v>
      </c>
      <c r="C3">
        <f>RTD("cqg.rtd", ,"ContractData", A3, "NetLastTradeToday",, "T")</f>
        <v>-3.75</v>
      </c>
      <c r="D3">
        <f>RTD("cqg.rtd", ,"ContractData", A3, "LastTradeorSettle",, "T")</f>
        <v>1348.75</v>
      </c>
      <c r="E3">
        <f>RTD("cqg.rtd", ,"ContractData", A3, "MT_LastBidVolume",, "T")</f>
        <v>8</v>
      </c>
      <c r="F3">
        <f>RTD("cqg.rtd", ,"ContractData",A3, "Bid",, "T")</f>
        <v>1337.5</v>
      </c>
      <c r="G3">
        <f>RTD("cqg.rtd", ,"ContractData", A3, "Ask",, "T")</f>
        <v>1338.5</v>
      </c>
      <c r="H3">
        <f>RTD("cqg.rtd", ,"ContractData", A3, "MT_LastAskVolume",, "T")</f>
        <v>2</v>
      </c>
      <c r="I3">
        <f>RTD("cqg.rtd", ,"ContractData", A3, "HIgh",, "T")</f>
        <v>1348.75</v>
      </c>
      <c r="J3">
        <f>RTD("cqg.rtd", ,"ContractData", A3, "LOw",, "T")</f>
        <v>1348.75</v>
      </c>
      <c r="K3">
        <f>RTD("cqg.rtd", ,"ContractData", A3, "T_CVol",, "T")</f>
        <v>82</v>
      </c>
      <c r="L3">
        <f>RTD("cqg.rtd", ,"ContractData", A3, "COI",, "T")</f>
        <v>941</v>
      </c>
      <c r="M3">
        <f>RTD("cqg.rtd", ,"ContractData", A3, "TradeorTodaySettlement",, "T")</f>
        <v>1348.75</v>
      </c>
      <c r="N3" t="str">
        <f>RTD("cqg.rtd", ,"ContractData", A3, "T_Settlement",, "T")</f>
        <v/>
      </c>
    </row>
    <row r="4" spans="1:14" x14ac:dyDescent="0.3">
      <c r="A4" s="1" t="s">
        <v>2</v>
      </c>
      <c r="B4" t="str">
        <f>RTD("cqg.rtd", ,"ContractData", A4, "LongDescription",, "T")</f>
        <v>Soybean Meal (Globex), Sep 23</v>
      </c>
      <c r="C4" t="str">
        <f>RTD("cqg.rtd", ,"ContractData", A4, "NetLastTradeToday",, "T")</f>
        <v/>
      </c>
      <c r="D4" t="str">
        <f>RTD("cqg.rtd", ,"ContractData", A4, "LastTradeorSettle",, "T")</f>
        <v/>
      </c>
      <c r="E4">
        <f>RTD("cqg.rtd", ,"ContractData", A4, "MT_LastBidVolume",, "T")</f>
        <v>2</v>
      </c>
      <c r="F4">
        <f>RTD("cqg.rtd", ,"ContractData",A4, "Bid",, "T")</f>
        <v>406.20000000000005</v>
      </c>
      <c r="G4">
        <f>RTD("cqg.rtd", ,"ContractData", A4, "Ask",, "T")</f>
        <v>410.6</v>
      </c>
      <c r="H4">
        <f>RTD("cqg.rtd", ,"ContractData", A4, "MT_LastAskVolume",, "T")</f>
        <v>5</v>
      </c>
      <c r="I4" t="str">
        <f>RTD("cqg.rtd", ,"ContractData", A4, "HIgh",, "T")</f>
        <v/>
      </c>
      <c r="J4" t="str">
        <f>RTD("cqg.rtd", ,"ContractData", A4, "LOw",, "T")</f>
        <v/>
      </c>
      <c r="K4">
        <f>RTD("cqg.rtd", ,"ContractData", A4, "T_CVol",, "T")</f>
        <v>0</v>
      </c>
      <c r="L4">
        <f>RTD("cqg.rtd", ,"ContractData", A4, "COI",, "T")</f>
        <v>66</v>
      </c>
      <c r="M4" t="str">
        <f>RTD("cqg.rtd", ,"ContractData", A4, "TradeorTodaySettlement",, "T")</f>
        <v/>
      </c>
      <c r="N4" t="str">
        <f>RTD("cqg.rtd", ,"ContractData", A4, "T_Settlement",, "T")</f>
        <v/>
      </c>
    </row>
    <row r="5" spans="1:14" x14ac:dyDescent="0.3">
      <c r="A5" s="1" t="s">
        <v>53</v>
      </c>
      <c r="B5" t="str">
        <f>RTD("cqg.rtd", ,"ContractData", A5, "LongDescription",, "T")</f>
        <v>Soybean Oil (Globex), Sep 23</v>
      </c>
      <c r="C5">
        <f>RTD("cqg.rtd", ,"ContractData", A5, "NetLastTradeToday",, "T")</f>
        <v>0.1</v>
      </c>
      <c r="D5">
        <f>RTD("cqg.rtd", ,"ContractData", A5, "LastTradeorSettle",, "T")</f>
        <v>63.25</v>
      </c>
      <c r="E5">
        <f>RTD("cqg.rtd", ,"ContractData", A5, "MT_LastBidVolume",, "T")</f>
        <v>1</v>
      </c>
      <c r="F5">
        <f>RTD("cqg.rtd", ,"ContractData",A5, "Bid",, "T")</f>
        <v>62.18</v>
      </c>
      <c r="G5">
        <f>RTD("cqg.rtd", ,"ContractData", A5, "Ask",, "T")</f>
        <v>63.01</v>
      </c>
      <c r="H5">
        <f>RTD("cqg.rtd", ,"ContractData", A5, "MT_LastAskVolume",, "T")</f>
        <v>1</v>
      </c>
      <c r="I5">
        <f>RTD("cqg.rtd", ,"ContractData", A5, "HIgh",, "T")</f>
        <v>63.71</v>
      </c>
      <c r="J5">
        <f>RTD("cqg.rtd", ,"ContractData", A5, "LOw",, "T")</f>
        <v>63.25</v>
      </c>
      <c r="K5">
        <f>RTD("cqg.rtd", ,"ContractData", A5, "T_CVol",, "T")</f>
        <v>2</v>
      </c>
      <c r="L5">
        <f>RTD("cqg.rtd", ,"ContractData", A5, "COI",, "T")</f>
        <v>127</v>
      </c>
      <c r="M5">
        <f>RTD("cqg.rtd", ,"ContractData", A5, "TradeorTodaySettlement",, "T")</f>
        <v>63.25</v>
      </c>
      <c r="N5" t="str">
        <f>RTD("cqg.rtd", ,"ContractData", A5, "T_Settlement",, "T")</f>
        <v/>
      </c>
    </row>
    <row r="6" spans="1:14" x14ac:dyDescent="0.3">
      <c r="A6" s="1" t="s">
        <v>97</v>
      </c>
      <c r="B6" t="str">
        <f>RTD("cqg.rtd", ,"ContractData", A6, "LongDescription",, "T")</f>
        <v>Wheat (Globex), Dec 23</v>
      </c>
      <c r="C6">
        <f>RTD("cqg.rtd", ,"ContractData", A6, "NetLastTradeToday",, "T")</f>
        <v>-12</v>
      </c>
      <c r="D6">
        <f>RTD("cqg.rtd", ,"ContractData", A6, "LastTradeorSettle",, "T")</f>
        <v>572.5</v>
      </c>
      <c r="E6">
        <f>RTD("cqg.rtd", ,"ContractData", A6, "MT_LastBidVolume",, "T")</f>
        <v>18</v>
      </c>
      <c r="F6">
        <f>RTD("cqg.rtd", ,"ContractData",A6, "Bid",, "T")</f>
        <v>572.5</v>
      </c>
      <c r="G6">
        <f>RTD("cqg.rtd", ,"ContractData", A6, "Ask",, "T")</f>
        <v>572.75</v>
      </c>
      <c r="H6">
        <f>RTD("cqg.rtd", ,"ContractData", A6, "MT_LastAskVolume",, "T")</f>
        <v>13</v>
      </c>
      <c r="I6">
        <f>RTD("cqg.rtd", ,"ContractData", A6, "HIgh",, "T")</f>
        <v>586.75</v>
      </c>
      <c r="J6">
        <f>RTD("cqg.rtd", ,"ContractData", A6, "LOw",, "T")</f>
        <v>572</v>
      </c>
      <c r="K6">
        <f>RTD("cqg.rtd", ,"ContractData", A6, "T_CVol",, "T")</f>
        <v>19031</v>
      </c>
      <c r="L6">
        <f>RTD("cqg.rtd", ,"ContractData", A6, "COI",, "T")</f>
        <v>229981</v>
      </c>
      <c r="M6">
        <f>RTD("cqg.rtd", ,"ContractData", A6, "TradeorTodaySettlement",, "T")</f>
        <v>572.5</v>
      </c>
      <c r="N6" t="str">
        <f>RTD("cqg.rtd", ,"ContractData", A6, "T_Settlement",, "T")</f>
        <v/>
      </c>
    </row>
    <row r="7" spans="1:14" x14ac:dyDescent="0.3">
      <c r="A7" s="1" t="s">
        <v>54</v>
      </c>
      <c r="B7" t="str">
        <f>RTD("cqg.rtd", ,"ContractData", A7, "LongDescription",, "T")</f>
        <v>KC HRW Wheat (Globex), Sep 23</v>
      </c>
      <c r="C7">
        <f>RTD("cqg.rtd", ,"ContractData", A7, "NetLastTradeToday",, "T")</f>
        <v>-13</v>
      </c>
      <c r="D7">
        <f>RTD("cqg.rtd", ,"ContractData", A7, "LastTradeorSettle",, "T")</f>
        <v>705</v>
      </c>
      <c r="E7">
        <f>RTD("cqg.rtd", ,"ContractData", A7, "MT_LastBidVolume",, "T")</f>
        <v>2</v>
      </c>
      <c r="F7">
        <f>RTD("cqg.rtd", ,"ContractData",A7, "Bid",, "T")</f>
        <v>701</v>
      </c>
      <c r="G7">
        <f>RTD("cqg.rtd", ,"ContractData", A7, "Ask",, "T")</f>
        <v>704</v>
      </c>
      <c r="H7">
        <f>RTD("cqg.rtd", ,"ContractData", A7, "MT_LastAskVolume",, "T")</f>
        <v>2</v>
      </c>
      <c r="I7">
        <f>RTD("cqg.rtd", ,"ContractData", A7, "HIgh",, "T")</f>
        <v>705</v>
      </c>
      <c r="J7">
        <f>RTD("cqg.rtd", ,"ContractData", A7, "LOw",, "T")</f>
        <v>705</v>
      </c>
      <c r="K7">
        <f>RTD("cqg.rtd", ,"ContractData", A7, "T_CVol",, "T")</f>
        <v>8</v>
      </c>
      <c r="L7">
        <f>RTD("cqg.rtd", ,"ContractData", A7, "COI",, "T")</f>
        <v>44</v>
      </c>
      <c r="M7">
        <f>RTD("cqg.rtd", ,"ContractData", A7, "TradeorTodaySettlement",, "T")</f>
        <v>705</v>
      </c>
      <c r="N7" t="str">
        <f>RTD("cqg.rtd", ,"ContractData", A7, "T_Settlement",, "T")</f>
        <v/>
      </c>
    </row>
    <row r="8" spans="1:14" x14ac:dyDescent="0.3">
      <c r="A8" s="1" t="s">
        <v>3</v>
      </c>
      <c r="B8" t="str">
        <f>RTD("cqg.rtd", ,"ContractData", A8, "LongDescription",, "T")</f>
        <v>Spring Wheat (Globex), Sep 23</v>
      </c>
      <c r="C8" t="str">
        <f>RTD("cqg.rtd", ,"ContractData", A8, "NetLastTradeToday",, "T")</f>
        <v/>
      </c>
      <c r="D8" t="str">
        <f>RTD("cqg.rtd", ,"ContractData", A8, "LastTradeorSettle",, "T")</f>
        <v/>
      </c>
      <c r="E8">
        <f>RTD("cqg.rtd", ,"ContractData", A8, "MT_LastBidVolume",, "T")</f>
        <v>1</v>
      </c>
      <c r="F8">
        <f>RTD("cqg.rtd", ,"ContractData",A8, "Bid",, "T")</f>
        <v>730.25</v>
      </c>
      <c r="G8">
        <f>RTD("cqg.rtd", ,"ContractData", A8, "Ask",, "T")</f>
        <v>739.5</v>
      </c>
      <c r="H8">
        <f>RTD("cqg.rtd", ,"ContractData", A8, "MT_LastAskVolume",, "T")</f>
        <v>1</v>
      </c>
      <c r="I8" t="str">
        <f>RTD("cqg.rtd", ,"ContractData", A8, "HIgh",, "T")</f>
        <v/>
      </c>
      <c r="J8" t="str">
        <f>RTD("cqg.rtd", ,"ContractData", A8, "LOw",, "T")</f>
        <v/>
      </c>
      <c r="K8">
        <f>RTD("cqg.rtd", ,"ContractData", A8, "T_CVol",, "T")</f>
        <v>1</v>
      </c>
      <c r="L8">
        <f>RTD("cqg.rtd", ,"ContractData", A8, "COI",, "T")</f>
        <v>1</v>
      </c>
      <c r="M8" t="str">
        <f>RTD("cqg.rtd", ,"ContractData", A8, "TradeorTodaySettlement",, "T")</f>
        <v/>
      </c>
      <c r="N8" t="str">
        <f>RTD("cqg.rtd", ,"ContractData", A8, "T_Settlement",, "T")</f>
        <v/>
      </c>
    </row>
    <row r="9" spans="1:14" x14ac:dyDescent="0.3">
      <c r="A9" s="1" t="s">
        <v>4</v>
      </c>
      <c r="B9" t="str">
        <f>RTD("cqg.rtd", ,"ContractData", A9, "LongDescription",, "T")</f>
        <v>Cotton (ICE), Dec 23</v>
      </c>
      <c r="C9">
        <f>RTD("cqg.rtd", ,"ContractData", A9, "NetLastTradeToday",, "T")</f>
        <v>-0.46</v>
      </c>
      <c r="D9">
        <f>RTD("cqg.rtd", ,"ContractData", A9, "LastTradeorSettle",, "T")</f>
        <v>87.320000000000007</v>
      </c>
      <c r="E9">
        <f>RTD("cqg.rtd", ,"ContractData", A9, "MT_LastBidVolume",, "T")</f>
        <v>1</v>
      </c>
      <c r="F9">
        <f>RTD("cqg.rtd", ,"ContractData",A9, "Bid",, "T")</f>
        <v>87.31</v>
      </c>
      <c r="G9">
        <f>RTD("cqg.rtd", ,"ContractData", A9, "Ask",, "T")</f>
        <v>87.33</v>
      </c>
      <c r="H9">
        <f>RTD("cqg.rtd", ,"ContractData", A9, "MT_LastAskVolume",, "T")</f>
        <v>1</v>
      </c>
      <c r="I9">
        <f>RTD("cqg.rtd", ,"ContractData", A9, "HIgh",, "T")</f>
        <v>88.56</v>
      </c>
      <c r="J9">
        <f>RTD("cqg.rtd", ,"ContractData", A9, "LOw",, "T")</f>
        <v>87.23</v>
      </c>
      <c r="K9">
        <f>RTD("cqg.rtd", ,"ContractData", A9, "T_CVol",, "T")</f>
        <v>6751</v>
      </c>
      <c r="L9">
        <f>RTD("cqg.rtd", ,"ContractData", A9, "COI",, "T")</f>
        <v>126968</v>
      </c>
      <c r="M9">
        <f>RTD("cqg.rtd", ,"ContractData", A9, "TradeorTodaySettlement",, "T")</f>
        <v>87.320000000000007</v>
      </c>
      <c r="N9" t="str">
        <f>RTD("cqg.rtd", ,"ContractData", A9, "T_Settlement",, "T")</f>
        <v/>
      </c>
    </row>
    <row r="10" spans="1:14" x14ac:dyDescent="0.3">
      <c r="A10" s="1" t="s">
        <v>5</v>
      </c>
      <c r="B10" t="str">
        <f>RTD("cqg.rtd", ,"ContractData", A10, "LongDescription",, "T")</f>
        <v>Cocoa (ICE), Dec 23</v>
      </c>
      <c r="C10">
        <f>RTD("cqg.rtd", ,"ContractData", A10, "NetLastTradeToday",, "T")</f>
        <v>1</v>
      </c>
      <c r="D10">
        <f>RTD("cqg.rtd", ,"ContractData", A10, "LastTradeorSettle",, "T")</f>
        <v>3657</v>
      </c>
      <c r="E10">
        <f>RTD("cqg.rtd", ,"ContractData", A10, "MT_LastBidVolume",, "T")</f>
        <v>7</v>
      </c>
      <c r="F10">
        <f>RTD("cqg.rtd", ,"ContractData",A10, "Bid",, "T")</f>
        <v>3656</v>
      </c>
      <c r="G10">
        <f>RTD("cqg.rtd", ,"ContractData", A10, "Ask",, "T")</f>
        <v>3657</v>
      </c>
      <c r="H10">
        <f>RTD("cqg.rtd", ,"ContractData", A10, "MT_LastAskVolume",, "T")</f>
        <v>3</v>
      </c>
      <c r="I10">
        <f>RTD("cqg.rtd", ,"ContractData", A10, "HIgh",, "T")</f>
        <v>3666</v>
      </c>
      <c r="J10">
        <f>RTD("cqg.rtd", ,"ContractData", A10, "LOw",, "T")</f>
        <v>3637</v>
      </c>
      <c r="K10">
        <f>RTD("cqg.rtd", ,"ContractData", A10, "T_CVol",, "T")</f>
        <v>8800</v>
      </c>
      <c r="L10">
        <f>RTD("cqg.rtd", ,"ContractData", A10, "COI",, "T")</f>
        <v>153188</v>
      </c>
      <c r="M10">
        <f>RTD("cqg.rtd", ,"ContractData", A10, "TradeorTodaySettlement",, "T")</f>
        <v>3657</v>
      </c>
      <c r="N10" t="str">
        <f>RTD("cqg.rtd", ,"ContractData", A10, "T_Settlement",, "T")</f>
        <v/>
      </c>
    </row>
    <row r="11" spans="1:14" x14ac:dyDescent="0.3">
      <c r="A11" s="1" t="s">
        <v>6</v>
      </c>
      <c r="B11" t="str">
        <f>RTD("cqg.rtd", ,"ContractData", A11, "LongDescription",, "T")</f>
        <v>Sugar World #11 (ICE), Oct 23</v>
      </c>
      <c r="C11">
        <f>RTD("cqg.rtd", ,"ContractData", A11, "NetLastTradeToday",, "T")</f>
        <v>0.44</v>
      </c>
      <c r="D11">
        <f>RTD("cqg.rtd", ,"ContractData", A11, "LastTradeorSettle",, "T")</f>
        <v>26.84</v>
      </c>
      <c r="E11">
        <f>RTD("cqg.rtd", ,"ContractData", A11, "MT_LastBidVolume",, "T")</f>
        <v>15</v>
      </c>
      <c r="F11">
        <f>RTD("cqg.rtd", ,"ContractData",A11, "Bid",, "T")</f>
        <v>26.830000000000002</v>
      </c>
      <c r="G11">
        <f>RTD("cqg.rtd", ,"ContractData", A11, "Ask",, "T")</f>
        <v>26.84</v>
      </c>
      <c r="H11">
        <f>RTD("cqg.rtd", ,"ContractData", A11, "MT_LastAskVolume",, "T")</f>
        <v>13</v>
      </c>
      <c r="I11">
        <f>RTD("cqg.rtd", ,"ContractData", A11, "HIgh",, "T")</f>
        <v>26.94</v>
      </c>
      <c r="J11">
        <f>RTD("cqg.rtd", ,"ContractData", A11, "LOw",, "T")</f>
        <v>26.09</v>
      </c>
      <c r="K11">
        <f>RTD("cqg.rtd", ,"ContractData", A11, "T_CVol",, "T")</f>
        <v>64612</v>
      </c>
      <c r="L11">
        <f>RTD("cqg.rtd", ,"ContractData", A11, "COI",, "T")</f>
        <v>283376</v>
      </c>
      <c r="M11">
        <f>RTD("cqg.rtd", ,"ContractData", A11, "TradeorTodaySettlement",, "T")</f>
        <v>26.84</v>
      </c>
      <c r="N11" t="str">
        <f>RTD("cqg.rtd", ,"ContractData", A11, "T_Settlement",, "T")</f>
        <v/>
      </c>
    </row>
    <row r="12" spans="1:14" x14ac:dyDescent="0.3">
      <c r="A12" s="1"/>
    </row>
    <row r="13" spans="1:14" x14ac:dyDescent="0.3">
      <c r="A13" s="1"/>
    </row>
    <row r="14" spans="1:14" x14ac:dyDescent="0.3">
      <c r="A14" s="1" t="s">
        <v>72</v>
      </c>
    </row>
    <row r="15" spans="1:14" x14ac:dyDescent="0.3">
      <c r="A15" s="1" t="s">
        <v>98</v>
      </c>
      <c r="B15" t="str">
        <f>RTD("cqg.rtd", ,"ContractData", A15, "LongDescription",, "T")</f>
        <v>E-mini NASDAQ-100, Sep 23</v>
      </c>
      <c r="C15">
        <f>RTD("cqg.rtd", ,"ContractData", A15, "NetLastTradeToday",, "T")</f>
        <v>-100</v>
      </c>
      <c r="D15">
        <f>RTD("cqg.rtd", ,"ContractData", A15, "LastTradeorSettle",, "T")</f>
        <v>15375.75</v>
      </c>
      <c r="E15">
        <f>RTD("cqg.rtd", ,"ContractData", A15, "MT_LastBidVolume",, "T")</f>
        <v>3</v>
      </c>
      <c r="F15">
        <f>RTD("cqg.rtd", ,"ContractData",A15, "Bid",, "T")</f>
        <v>15375.75</v>
      </c>
      <c r="G15">
        <f>RTD("cqg.rtd", ,"ContractData", A15, "Ask",, "T")</f>
        <v>15376.25</v>
      </c>
      <c r="H15">
        <f>RTD("cqg.rtd", ,"ContractData", A15, "MT_LastAskVolume",, "T")</f>
        <v>1</v>
      </c>
      <c r="I15">
        <f>RTD("cqg.rtd", ,"ContractData", A15, "HIgh",, "T")</f>
        <v>15480.75</v>
      </c>
      <c r="J15">
        <f>RTD("cqg.rtd", ,"ContractData", A15, "LOw",, "T")</f>
        <v>15370.75</v>
      </c>
      <c r="K15">
        <f>RTD("cqg.rtd", ,"ContractData", A15, "T_CVol",, "T")</f>
        <v>107174</v>
      </c>
      <c r="L15">
        <f>RTD("cqg.rtd", ,"ContractData", A15, "COI",, "T")</f>
        <v>162718</v>
      </c>
      <c r="M15">
        <f>RTD("cqg.rtd", ,"ContractData", A15, "TradeorTodaySettlement",, "T")</f>
        <v>15375.75</v>
      </c>
      <c r="N15" t="str">
        <f>RTD("cqg.rtd", ,"ContractData", A15, "T_Settlement",, "T")</f>
        <v/>
      </c>
    </row>
    <row r="16" spans="1:14" x14ac:dyDescent="0.3">
      <c r="A16" s="1" t="s">
        <v>96</v>
      </c>
      <c r="B16" t="str">
        <f>RTD("cqg.rtd", ,"ContractData", A16, "LongDescription",, "T")</f>
        <v>E-Mini S&amp;P 500, Sep 23</v>
      </c>
      <c r="C16">
        <f>RTD("cqg.rtd", ,"ContractData", A16, "NetLastTradeToday",, "T")</f>
        <v>-20</v>
      </c>
      <c r="D16">
        <f>RTD("cqg.rtd", ,"ContractData", A16, "LastTradeorSettle",, "T")</f>
        <v>4470.25</v>
      </c>
      <c r="E16">
        <f>RTD("cqg.rtd", ,"ContractData", A16, "MT_LastBidVolume",, "T")</f>
        <v>6</v>
      </c>
      <c r="F16">
        <f>RTD("cqg.rtd", ,"ContractData",A16, "Bid",, "T")</f>
        <v>4470.25</v>
      </c>
      <c r="G16">
        <f>RTD("cqg.rtd", ,"ContractData", A16, "Ask",, "T")</f>
        <v>4470.5</v>
      </c>
      <c r="H16">
        <f>RTD("cqg.rtd", ,"ContractData", A16, "MT_LastAskVolume",, "T")</f>
        <v>56</v>
      </c>
      <c r="I16">
        <f>RTD("cqg.rtd", ,"ContractData", A16, "HIgh",, "T")</f>
        <v>4489.5</v>
      </c>
      <c r="J16">
        <f>RTD("cqg.rtd", ,"ContractData", A16, "LOw",, "T")</f>
        <v>4468</v>
      </c>
      <c r="K16">
        <f>RTD("cqg.rtd", ,"ContractData", A16, "T_CVol",, "T")</f>
        <v>492959</v>
      </c>
      <c r="L16">
        <f>RTD("cqg.rtd", ,"ContractData", A16, "COI",, "T")</f>
        <v>1114703</v>
      </c>
      <c r="M16">
        <f>RTD("cqg.rtd", ,"ContractData", A16, "TradeorTodaySettlement",, "T")</f>
        <v>4470.25</v>
      </c>
      <c r="N16" t="str">
        <f>RTD("cqg.rtd", ,"ContractData", A16, "T_Settlement",, "T")</f>
        <v/>
      </c>
    </row>
    <row r="17" spans="1:14" x14ac:dyDescent="0.3">
      <c r="A17" s="1" t="s">
        <v>7</v>
      </c>
      <c r="B17" t="str">
        <f>RTD("cqg.rtd", ,"ContractData", A17, "LongDescription",, "T")</f>
        <v>E-mini Russell 2000, Sep 23</v>
      </c>
      <c r="C17">
        <f>RTD("cqg.rtd", ,"ContractData", A17, "NetLastTradeToday",, "T")</f>
        <v>0.8</v>
      </c>
      <c r="D17">
        <f>RTD("cqg.rtd", ,"ContractData", A17, "LastTradeorSettle",, "T")</f>
        <v>1858.1000000000001</v>
      </c>
      <c r="E17">
        <f>RTD("cqg.rtd", ,"ContractData", A17, "MT_LastBidVolume",, "T")</f>
        <v>1</v>
      </c>
      <c r="F17">
        <f>RTD("cqg.rtd", ,"ContractData",A17, "Bid",, "T")</f>
        <v>1858</v>
      </c>
      <c r="G17">
        <f>RTD("cqg.rtd", ,"ContractData", A17, "Ask",, "T")</f>
        <v>1858.1000000000001</v>
      </c>
      <c r="H17">
        <f>RTD("cqg.rtd", ,"ContractData", A17, "MT_LastAskVolume",, "T")</f>
        <v>1</v>
      </c>
      <c r="I17">
        <f>RTD("cqg.rtd", ,"ContractData", A17, "HIgh",, "T")</f>
        <v>1864.6000000000001</v>
      </c>
      <c r="J17">
        <f>RTD("cqg.rtd", ,"ContractData", A17, "LOw",, "T")</f>
        <v>1850.2</v>
      </c>
      <c r="K17">
        <f>RTD("cqg.rtd", ,"ContractData", A17, "T_CVol",, "T")</f>
        <v>67525</v>
      </c>
      <c r="L17">
        <f>RTD("cqg.rtd", ,"ContractData", A17, "COI",, "T")</f>
        <v>253945</v>
      </c>
      <c r="M17">
        <f>RTD("cqg.rtd", ,"ContractData", A17, "TradeorTodaySettlement",, "T")</f>
        <v>1858.1000000000001</v>
      </c>
      <c r="N17" t="str">
        <f>RTD("cqg.rtd", ,"ContractData", A17, "T_Settlement",, "T")</f>
        <v/>
      </c>
    </row>
    <row r="18" spans="1:14" x14ac:dyDescent="0.3">
      <c r="A18" s="1" t="s">
        <v>99</v>
      </c>
      <c r="B18" t="str">
        <f>RTD("cqg.rtd", ,"ContractData", A18, "LongDescription",, "T")</f>
        <v>E-mini Dow ($5), Sep 23</v>
      </c>
      <c r="C18">
        <f>RTD("cqg.rtd", ,"ContractData", A18, "NetLastTradeToday",, "T")</f>
        <v>-73</v>
      </c>
      <c r="D18">
        <f>RTD("cqg.rtd", ,"ContractData", A18, "LastTradeorSettle",, "T")</f>
        <v>34609</v>
      </c>
      <c r="E18">
        <f>RTD("cqg.rtd", ,"ContractData", A18, "MT_LastBidVolume",, "T")</f>
        <v>2</v>
      </c>
      <c r="F18">
        <f>RTD("cqg.rtd", ,"ContractData",A18, "Bid",, "T")</f>
        <v>34607</v>
      </c>
      <c r="G18">
        <f>RTD("cqg.rtd", ,"ContractData", A18, "Ask",, "T")</f>
        <v>34609</v>
      </c>
      <c r="H18">
        <f>RTD("cqg.rtd", ,"ContractData", A18, "MT_LastAskVolume",, "T")</f>
        <v>2</v>
      </c>
      <c r="I18">
        <f>RTD("cqg.rtd", ,"ContractData", A18, "HIgh",, "T")</f>
        <v>34685</v>
      </c>
      <c r="J18">
        <f>RTD("cqg.rtd", ,"ContractData", A18, "LOw",, "T")</f>
        <v>34556</v>
      </c>
      <c r="K18">
        <f>RTD("cqg.rtd", ,"ContractData", A18, "T_CVol",, "T")</f>
        <v>29854</v>
      </c>
      <c r="L18">
        <f>RTD("cqg.rtd", ,"ContractData", A18, "COI",, "T")</f>
        <v>51954</v>
      </c>
      <c r="M18">
        <f>RTD("cqg.rtd", ,"ContractData", A18, "TradeorTodaySettlement",, "T")</f>
        <v>34609</v>
      </c>
      <c r="N18" t="str">
        <f>RTD("cqg.rtd", ,"ContractData", A18, "T_Settlement",, "T")</f>
        <v/>
      </c>
    </row>
    <row r="19" spans="1:14" x14ac:dyDescent="0.3">
      <c r="A19" s="1" t="s">
        <v>100</v>
      </c>
      <c r="B19" t="str">
        <f>RTD("cqg.rtd", ,"ContractData", A19, "LongDescription",, "T")</f>
        <v>DAX Index, Sep 23</v>
      </c>
      <c r="C19">
        <f>RTD("cqg.rtd", ,"ContractData", A19, "NetLastTradeToday",, "T")</f>
        <v>-98</v>
      </c>
      <c r="D19">
        <f>RTD("cqg.rtd", ,"ContractData", A19, "LastTradeorSettle",, "T")</f>
        <v>15720</v>
      </c>
      <c r="E19">
        <f>RTD("cqg.rtd", ,"ContractData", A19, "MT_LastBidVolume",, "T")</f>
        <v>17</v>
      </c>
      <c r="F19">
        <f>RTD("cqg.rtd", ,"ContractData",A19, "Bid",, "T")</f>
        <v>15718</v>
      </c>
      <c r="G19">
        <f>RTD("cqg.rtd", ,"ContractData", A19, "Ask",, "T")</f>
        <v>15720</v>
      </c>
      <c r="H19">
        <f>RTD("cqg.rtd", ,"ContractData", A19, "MT_LastAskVolume",, "T")</f>
        <v>8</v>
      </c>
      <c r="I19">
        <f>RTD("cqg.rtd", ,"ContractData", A19, "HIgh",, "T")</f>
        <v>15848</v>
      </c>
      <c r="J19">
        <f>RTD("cqg.rtd", ,"ContractData", A19, "LOw",, "T")</f>
        <v>15693</v>
      </c>
      <c r="K19">
        <f>RTD("cqg.rtd", ,"ContractData", A19, "T_CVol",, "T")</f>
        <v>63127</v>
      </c>
      <c r="L19">
        <f>RTD("cqg.rtd", ,"ContractData", A19, "COI",, "T")</f>
        <v>38518</v>
      </c>
      <c r="M19">
        <f>RTD("cqg.rtd", ,"ContractData", A19, "TradeorTodaySettlement",, "T")</f>
        <v>15720</v>
      </c>
      <c r="N19" t="str">
        <f>RTD("cqg.rtd", ,"ContractData", A19, "T_Settlement",, "T")</f>
        <v/>
      </c>
    </row>
    <row r="20" spans="1:14" x14ac:dyDescent="0.3">
      <c r="A20" s="1" t="s">
        <v>101</v>
      </c>
      <c r="B20" t="str">
        <f>RTD("cqg.rtd", ,"ContractData", A20, "LongDescription",, "T")</f>
        <v>Euro STOXX 50, Sep 23</v>
      </c>
      <c r="C20">
        <f>RTD("cqg.rtd", ,"ContractData", A20, "NetLastTradeToday",, "T")</f>
        <v>-16</v>
      </c>
      <c r="D20">
        <f>RTD("cqg.rtd", ,"ContractData", A20, "LastTradeorSettle",, "T")</f>
        <v>4242</v>
      </c>
      <c r="E20">
        <f>RTD("cqg.rtd", ,"ContractData", A20, "MT_LastBidVolume",, "T")</f>
        <v>64</v>
      </c>
      <c r="F20">
        <f>RTD("cqg.rtd", ,"ContractData",A20, "Bid",, "T")</f>
        <v>4241</v>
      </c>
      <c r="G20">
        <f>RTD("cqg.rtd", ,"ContractData", A20, "Ask",, "T")</f>
        <v>4242</v>
      </c>
      <c r="H20">
        <f>RTD("cqg.rtd", ,"ContractData", A20, "MT_LastAskVolume",, "T")</f>
        <v>816</v>
      </c>
      <c r="I20">
        <f>RTD("cqg.rtd", ,"ContractData", A20, "HIgh",, "T")</f>
        <v>4270</v>
      </c>
      <c r="J20">
        <f>RTD("cqg.rtd", ,"ContractData", A20, "LOw",, "T")</f>
        <v>4232</v>
      </c>
      <c r="K20">
        <f>RTD("cqg.rtd", ,"ContractData", A20, "T_CVol",, "T")</f>
        <v>1337642</v>
      </c>
      <c r="L20">
        <f>RTD("cqg.rtd", ,"ContractData", A20, "COI",, "T")</f>
        <v>1925320</v>
      </c>
      <c r="M20">
        <f>RTD("cqg.rtd", ,"ContractData", A20, "TradeorTodaySettlement",, "T")</f>
        <v>4242</v>
      </c>
      <c r="N20" t="str">
        <f>RTD("cqg.rtd", ,"ContractData", A20, "T_Settlement",, "T")</f>
        <v/>
      </c>
    </row>
    <row r="21" spans="1:14" x14ac:dyDescent="0.3">
      <c r="A21" s="1" t="s">
        <v>102</v>
      </c>
      <c r="B21" t="str">
        <f>RTD("cqg.rtd", ,"ContractData", A21, "LongDescription",, "T")</f>
        <v>SFE SPI 200 (S&amp;P ASX 200 Index), Sep 23</v>
      </c>
      <c r="C21">
        <f>RTD("cqg.rtd", ,"ContractData", A21, "NetLastTradeToday",, "T")</f>
        <v>-19</v>
      </c>
      <c r="D21">
        <f>RTD("cqg.rtd", ,"ContractData", A21, "LastTradeorSettle",, "T")</f>
        <v>7192</v>
      </c>
      <c r="E21">
        <f>RTD("cqg.rtd", ,"ContractData", A21, "MT_LastBidVolume",, "T")</f>
        <v>25</v>
      </c>
      <c r="F21">
        <f>RTD("cqg.rtd", ,"ContractData",A21, "Bid",, "T")</f>
        <v>7191</v>
      </c>
      <c r="G21">
        <f>RTD("cqg.rtd", ,"ContractData", A21, "Ask",, "T")</f>
        <v>7193</v>
      </c>
      <c r="H21">
        <f>RTD("cqg.rtd", ,"ContractData", A21, "MT_LastAskVolume",, "T")</f>
        <v>27</v>
      </c>
      <c r="I21">
        <f>RTD("cqg.rtd", ,"ContractData", A21, "HIgh",, "T")</f>
        <v>7210</v>
      </c>
      <c r="J21">
        <f>RTD("cqg.rtd", ,"ContractData", A21, "LOw",, "T")</f>
        <v>7185</v>
      </c>
      <c r="K21">
        <f>RTD("cqg.rtd", ,"ContractData", A21, "T_CVol",, "T")</f>
        <v>9805</v>
      </c>
      <c r="L21">
        <f>RTD("cqg.rtd", ,"ContractData", A21, "COI",, "T")</f>
        <v>254839</v>
      </c>
      <c r="M21">
        <f>RTD("cqg.rtd", ,"ContractData", A21, "TradeorTodaySettlement",, "T")</f>
        <v>7192</v>
      </c>
      <c r="N21" t="str">
        <f>RTD("cqg.rtd", ,"ContractData", A21, "T_Settlement",, "T")</f>
        <v/>
      </c>
    </row>
    <row r="22" spans="1:14" x14ac:dyDescent="0.3">
      <c r="A22" s="1" t="s">
        <v>103</v>
      </c>
      <c r="B22" t="str">
        <f>RTD("cqg.rtd", ,"ContractData", A22, "LongDescription",, "T")</f>
        <v>FTSE 100 - Stnd Index, Sep 23</v>
      </c>
      <c r="C22">
        <f>RTD("cqg.rtd", ,"ContractData", A22, "NetLastTradeToday",, "T")</f>
        <v>7.5</v>
      </c>
      <c r="D22">
        <f>RTD("cqg.rtd", ,"ContractData", A22, "LastTradeorSettle",, "T")</f>
        <v>7525.5</v>
      </c>
      <c r="E22">
        <f>RTD("cqg.rtd", ,"ContractData", A22, "MT_LastBidVolume",, "T")</f>
        <v>2</v>
      </c>
      <c r="F22">
        <f>RTD("cqg.rtd", ,"ContractData",A22, "Bid",, "T")</f>
        <v>7525.5</v>
      </c>
      <c r="G22">
        <f>RTD("cqg.rtd", ,"ContractData", A22, "Ask",, "T")</f>
        <v>7526</v>
      </c>
      <c r="H22">
        <f>RTD("cqg.rtd", ,"ContractData", A22, "MT_LastAskVolume",, "T")</f>
        <v>26</v>
      </c>
      <c r="I22">
        <f>RTD("cqg.rtd", ,"ContractData", A22, "HIgh",, "T")</f>
        <v>7557.5</v>
      </c>
      <c r="J22">
        <f>RTD("cqg.rtd", ,"ContractData", A22, "LOw",, "T")</f>
        <v>7503</v>
      </c>
      <c r="K22">
        <f>RTD("cqg.rtd", ,"ContractData", A22, "T_CVol",, "T")</f>
        <v>216007</v>
      </c>
      <c r="L22">
        <f>RTD("cqg.rtd", ,"ContractData", A22, "COI",, "T")</f>
        <v>360326</v>
      </c>
      <c r="M22">
        <f>RTD("cqg.rtd", ,"ContractData", A22, "TradeorTodaySettlement",, "T")</f>
        <v>7525.5</v>
      </c>
      <c r="N22" t="str">
        <f>RTD("cqg.rtd", ,"ContractData", A22, "T_Settlement",, "T")</f>
        <v/>
      </c>
    </row>
    <row r="23" spans="1:14" x14ac:dyDescent="0.3">
      <c r="A23" s="1" t="s">
        <v>104</v>
      </c>
      <c r="B23" t="str">
        <f>RTD("cqg.rtd", ,"ContractData", A23, "LongDescription",, "T")</f>
        <v>Nikkei 225 (Yen), Dec 23</v>
      </c>
      <c r="C23">
        <f>RTD("cqg.rtd", ,"ContractData", A23, "NetLastTradeToday",, "T")</f>
        <v>130</v>
      </c>
      <c r="D23">
        <f>RTD("cqg.rtd", ,"ContractData", A23, "LastTradeorSettle",, "T")</f>
        <v>32565</v>
      </c>
      <c r="E23">
        <f>RTD("cqg.rtd", ,"ContractData", A23, "MT_LastBidVolume",, "T")</f>
        <v>16</v>
      </c>
      <c r="F23">
        <f>RTD("cqg.rtd", ,"ContractData",A23, "Bid",, "T")</f>
        <v>32560</v>
      </c>
      <c r="G23">
        <f>RTD("cqg.rtd", ,"ContractData", A23, "Ask",, "T")</f>
        <v>32570</v>
      </c>
      <c r="H23">
        <f>RTD("cqg.rtd", ,"ContractData", A23, "MT_LastAskVolume",, "T")</f>
        <v>19</v>
      </c>
      <c r="I23">
        <f>RTD("cqg.rtd", ,"ContractData", A23, "HIgh",, "T")</f>
        <v>32630</v>
      </c>
      <c r="J23">
        <f>RTD("cqg.rtd", ,"ContractData", A23, "LOw",, "T")</f>
        <v>32265</v>
      </c>
      <c r="K23">
        <f>RTD("cqg.rtd", ,"ContractData", A23, "T_CVol",, "T")</f>
        <v>12405</v>
      </c>
      <c r="L23">
        <f>RTD("cqg.rtd", ,"ContractData", A23, "COI",, "T")</f>
        <v>45454</v>
      </c>
      <c r="M23">
        <f>RTD("cqg.rtd", ,"ContractData", A23, "TradeorTodaySettlement",, "T")</f>
        <v>32565</v>
      </c>
      <c r="N23" t="str">
        <f>RTD("cqg.rtd", ,"ContractData", A23, "T_Settlement",, "T")</f>
        <v/>
      </c>
    </row>
    <row r="24" spans="1:14" x14ac:dyDescent="0.3">
      <c r="A24" s="1" t="s">
        <v>105</v>
      </c>
      <c r="B24" t="str">
        <f>RTD("cqg.rtd", ,"ContractData", A24, "LongDescription",, "T")</f>
        <v>Nikkei 225 (Globex), Dec 23</v>
      </c>
      <c r="C24">
        <f>RTD("cqg.rtd", ,"ContractData", A24, "NetLastTradeToday",, "T")</f>
        <v>125</v>
      </c>
      <c r="D24">
        <f>RTD("cqg.rtd", ,"ContractData", A24, "LastTradeorSettle",, "T")</f>
        <v>32615</v>
      </c>
      <c r="E24">
        <f>RTD("cqg.rtd", ,"ContractData", A24, "MT_LastBidVolume",, "T")</f>
        <v>22</v>
      </c>
      <c r="F24">
        <f>RTD("cqg.rtd", ,"ContractData",A24, "Bid",, "T")</f>
        <v>32610</v>
      </c>
      <c r="G24">
        <f>RTD("cqg.rtd", ,"ContractData", A24, "Ask",, "T")</f>
        <v>32620</v>
      </c>
      <c r="H24">
        <f>RTD("cqg.rtd", ,"ContractData", A24, "MT_LastAskVolume",, "T")</f>
        <v>2</v>
      </c>
      <c r="I24">
        <f>RTD("cqg.rtd", ,"ContractData", A24, "HIgh",, "T")</f>
        <v>32680</v>
      </c>
      <c r="J24">
        <f>RTD("cqg.rtd", ,"ContractData", A24, "LOw",, "T")</f>
        <v>32320</v>
      </c>
      <c r="K24">
        <f>RTD("cqg.rtd", ,"ContractData", A24, "T_CVol",, "T")</f>
        <v>5632</v>
      </c>
      <c r="L24">
        <f>RTD("cqg.rtd", ,"ContractData", A24, "COI",, "T")</f>
        <v>16385</v>
      </c>
      <c r="M24">
        <f>RTD("cqg.rtd", ,"ContractData", A24, "TradeorTodaySettlement",, "T")</f>
        <v>32615</v>
      </c>
      <c r="N24" t="str">
        <f>RTD("cqg.rtd", ,"ContractData", A24, "T_Settlement",, "T")</f>
        <v/>
      </c>
    </row>
    <row r="25" spans="1:14" x14ac:dyDescent="0.3">
      <c r="A25" s="1"/>
    </row>
    <row r="26" spans="1:14" x14ac:dyDescent="0.3">
      <c r="A26" s="1"/>
    </row>
    <row r="27" spans="1:14" x14ac:dyDescent="0.3">
      <c r="A27" s="1" t="s">
        <v>55</v>
      </c>
    </row>
    <row r="28" spans="1:14" x14ac:dyDescent="0.3">
      <c r="A28" s="1" t="s">
        <v>106</v>
      </c>
      <c r="B28" t="str">
        <f>RTD("cqg.rtd", ,"ContractData", A28, "LongDescription",, "T")</f>
        <v>Corn - Settlement, Dec 23</v>
      </c>
      <c r="C28">
        <f>RTD("cqg.rtd", ,"ContractData", A28, "NetLastTradeToday",, "T")</f>
        <v>-3.25</v>
      </c>
      <c r="D28">
        <f>RTD("cqg.rtd", ,"ContractData", A28, "LastTradeorSettle",, "T")</f>
        <v>482.5</v>
      </c>
      <c r="E28">
        <f>RTD("cqg.rtd", ,"ContractData", A28, "MT_LastBidVolume",, "T")</f>
        <v>0</v>
      </c>
      <c r="F28" t="str">
        <f>RTD("cqg.rtd", ,"ContractData",A28, "Bid",, "T")</f>
        <v/>
      </c>
      <c r="G28" t="str">
        <f>RTD("cqg.rtd", ,"ContractData", A28, "Ask",, "T")</f>
        <v/>
      </c>
      <c r="H28">
        <f>RTD("cqg.rtd", ,"ContractData", A28, "MT_LastAskVolume",, "T")</f>
        <v>0</v>
      </c>
      <c r="I28">
        <f>RTD("cqg.rtd", ,"ContractData", A28, "HIgh",, "T")</f>
        <v>482.5</v>
      </c>
      <c r="J28">
        <f>RTD("cqg.rtd", ,"ContractData", A28, "LOw",, "T")</f>
        <v>482.5</v>
      </c>
      <c r="K28">
        <f>RTD("cqg.rtd", ,"ContractData", A28, "T_CVol",, "T")</f>
        <v>5684</v>
      </c>
      <c r="L28">
        <f>RTD("cqg.rtd", ,"ContractData", A28, "COI",, "T")</f>
        <v>709805</v>
      </c>
      <c r="M28">
        <f>RTD("cqg.rtd", ,"ContractData", A28, "TradeorTodaySettlement",, "T")</f>
        <v>482.5</v>
      </c>
      <c r="N28" t="str">
        <f>RTD("cqg.rtd", ,"ContractData", A28, "T_Settlement",, "T")</f>
        <v/>
      </c>
    </row>
    <row r="29" spans="1:14" x14ac:dyDescent="0.3">
      <c r="A29" s="1" t="s">
        <v>8</v>
      </c>
      <c r="B29" t="str">
        <f>RTD("cqg.rtd", ,"ContractData", A29, "LongDescription",, "T")</f>
        <v>Natural Gas (Globex), Oct 23</v>
      </c>
      <c r="C29">
        <f>RTD("cqg.rtd", ,"ContractData", A29, "NetLastTradeToday",, "T")</f>
        <v>4.4999999999999998E-2</v>
      </c>
      <c r="D29">
        <f>RTD("cqg.rtd", ,"ContractData", A29, "LastTradeorSettle",, "T")</f>
        <v>2.653</v>
      </c>
      <c r="E29">
        <f>RTD("cqg.rtd", ,"ContractData", A29, "MT_LastBidVolume",, "T")</f>
        <v>21</v>
      </c>
      <c r="F29">
        <f>RTD("cqg.rtd", ,"ContractData",A29, "Bid",, "T")</f>
        <v>2.6520000000000001</v>
      </c>
      <c r="G29">
        <f>RTD("cqg.rtd", ,"ContractData", A29, "Ask",, "T")</f>
        <v>2.653</v>
      </c>
      <c r="H29">
        <f>RTD("cqg.rtd", ,"ContractData", A29, "MT_LastAskVolume",, "T")</f>
        <v>5</v>
      </c>
      <c r="I29">
        <f>RTD("cqg.rtd", ,"ContractData", A29, "HIgh",, "T")</f>
        <v>2.6890000000000001</v>
      </c>
      <c r="J29">
        <f>RTD("cqg.rtd", ,"ContractData", A29, "LOw",, "T")</f>
        <v>2.6040000000000001</v>
      </c>
      <c r="K29">
        <f>RTD("cqg.rtd", ,"ContractData", A29, "T_CVol",, "T")</f>
        <v>63520</v>
      </c>
      <c r="L29">
        <f>RTD("cqg.rtd", ,"ContractData", A29, "COI",, "T")</f>
        <v>188989</v>
      </c>
      <c r="M29">
        <f>RTD("cqg.rtd", ,"ContractData", A29, "TradeorTodaySettlement",, "T")</f>
        <v>2.653</v>
      </c>
      <c r="N29" t="str">
        <f>RTD("cqg.rtd", ,"ContractData", A29, "T_Settlement",, "T")</f>
        <v/>
      </c>
    </row>
    <row r="30" spans="1:14" x14ac:dyDescent="0.3">
      <c r="A30" s="1" t="s">
        <v>107</v>
      </c>
      <c r="B30" t="str">
        <f>RTD("cqg.rtd", ,"ContractData", A30, "LongDescription",, "T")</f>
        <v>NY Harbor ULSD, Oct 23</v>
      </c>
      <c r="C30">
        <f>RTD("cqg.rtd", ,"ContractData", A30, "NetLastTradeToday",, "T")</f>
        <v>-2.4E-2</v>
      </c>
      <c r="D30">
        <f>RTD("cqg.rtd", ,"ContractData", A30, "LastTradeorSettle",, "T")</f>
        <v>3.3382000000000001</v>
      </c>
      <c r="E30">
        <f>RTD("cqg.rtd", ,"ContractData", A30, "MT_LastBidVolume",, "T")</f>
        <v>2</v>
      </c>
      <c r="F30">
        <f>RTD("cqg.rtd", ,"ContractData",A30, "Bid",, "T")</f>
        <v>3.3376000000000001</v>
      </c>
      <c r="G30">
        <f>RTD("cqg.rtd", ,"ContractData", A30, "Ask",, "T")</f>
        <v>3.339</v>
      </c>
      <c r="H30">
        <f>RTD("cqg.rtd", ,"ContractData", A30, "MT_LastAskVolume",, "T")</f>
        <v>2</v>
      </c>
      <c r="I30">
        <f>RTD("cqg.rtd", ,"ContractData", A30, "HIgh",, "T")</f>
        <v>3.3927</v>
      </c>
      <c r="J30">
        <f>RTD("cqg.rtd", ,"ContractData", A30, "LOw",, "T")</f>
        <v>3.3225000000000002</v>
      </c>
      <c r="K30">
        <f>RTD("cqg.rtd", ,"ContractData", A30, "T_CVol",, "T")</f>
        <v>19791</v>
      </c>
      <c r="L30">
        <f>RTD("cqg.rtd", ,"ContractData", A30, "COI",, "T")</f>
        <v>73845</v>
      </c>
      <c r="M30">
        <f>RTD("cqg.rtd", ,"ContractData", A30, "TradeorTodaySettlement",, "T")</f>
        <v>3.3382000000000001</v>
      </c>
      <c r="N30" t="str">
        <f>RTD("cqg.rtd", ,"ContractData", A30, "T_Settlement",, "T")</f>
        <v/>
      </c>
    </row>
    <row r="31" spans="1:14" x14ac:dyDescent="0.3">
      <c r="A31" s="1" t="s">
        <v>108</v>
      </c>
      <c r="B31" t="str">
        <f>RTD("cqg.rtd", ,"ContractData", A31, "LongDescription",, "T")</f>
        <v>RBOB Gasoline (Globex), Oct 23</v>
      </c>
      <c r="C31">
        <f>RTD("cqg.rtd", ,"ContractData", A31, "NetLastTradeToday",, "T")</f>
        <v>5.7000000000000002E-3</v>
      </c>
      <c r="D31">
        <f>RTD("cqg.rtd", ,"ContractData", A31, "LastTradeorSettle",, "T")</f>
        <v>2.7244000000000002</v>
      </c>
      <c r="E31">
        <f>RTD("cqg.rtd", ,"ContractData", A31, "MT_LastBidVolume",, "T")</f>
        <v>2</v>
      </c>
      <c r="F31">
        <f>RTD("cqg.rtd", ,"ContractData",A31, "Bid",, "T")</f>
        <v>2.7244999999999999</v>
      </c>
      <c r="G31">
        <f>RTD("cqg.rtd", ,"ContractData", A31, "Ask",, "T")</f>
        <v>2.7254</v>
      </c>
      <c r="H31">
        <f>RTD("cqg.rtd", ,"ContractData", A31, "MT_LastAskVolume",, "T")</f>
        <v>2</v>
      </c>
      <c r="I31">
        <f>RTD("cqg.rtd", ,"ContractData", A31, "HIgh",, "T")</f>
        <v>2.7436000000000003</v>
      </c>
      <c r="J31">
        <f>RTD("cqg.rtd", ,"ContractData", A31, "LOw",, "T")</f>
        <v>2.7040999999999999</v>
      </c>
      <c r="K31">
        <f>RTD("cqg.rtd", ,"ContractData", A31, "T_CVol",, "T")</f>
        <v>16400</v>
      </c>
      <c r="L31">
        <f>RTD("cqg.rtd", ,"ContractData", A31, "COI",, "T")</f>
        <v>92770</v>
      </c>
      <c r="M31">
        <f>RTD("cqg.rtd", ,"ContractData", A31, "TradeorTodaySettlement",, "T")</f>
        <v>2.7244000000000002</v>
      </c>
      <c r="N31" t="str">
        <f>RTD("cqg.rtd", ,"ContractData", A31, "T_Settlement",, "T")</f>
        <v/>
      </c>
    </row>
    <row r="32" spans="1:14" x14ac:dyDescent="0.3">
      <c r="A32" s="1" t="s">
        <v>109</v>
      </c>
      <c r="B32" t="str">
        <f>RTD("cqg.rtd", ,"ContractData", A32, "LongDescription",, "T")</f>
        <v>ICE Brent Crude, Nov 23</v>
      </c>
      <c r="C32">
        <f>RTD("cqg.rtd", ,"ContractData", A32, "NetLastTradeToday",, "T")</f>
        <v>1.48</v>
      </c>
      <c r="D32">
        <f>RTD("cqg.rtd", ,"ContractData", A32, "LastTradeorSettle",, "T")</f>
        <v>92.12</v>
      </c>
      <c r="E32">
        <f>RTD("cqg.rtd", ,"ContractData", A32, "MT_LastBidVolume",, "T")</f>
        <v>8</v>
      </c>
      <c r="F32">
        <f>RTD("cqg.rtd", ,"ContractData",A32, "Bid",, "T")</f>
        <v>92.12</v>
      </c>
      <c r="G32">
        <f>RTD("cqg.rtd", ,"ContractData", A32, "Ask",, "T")</f>
        <v>92.13</v>
      </c>
      <c r="H32">
        <f>RTD("cqg.rtd", ,"ContractData", A32, "MT_LastAskVolume",, "T")</f>
        <v>10</v>
      </c>
      <c r="I32">
        <f>RTD("cqg.rtd", ,"ContractData", A32, "HIgh",, "T")</f>
        <v>92.320000000000007</v>
      </c>
      <c r="J32">
        <f>RTD("cqg.rtd", ,"ContractData", A32, "LOw",, "T")</f>
        <v>90.52</v>
      </c>
      <c r="K32">
        <f>RTD("cqg.rtd", ,"ContractData", A32, "T_CVol",, "T")</f>
        <v>225688</v>
      </c>
      <c r="L32">
        <f>RTD("cqg.rtd", ,"ContractData", A32, "COI",, "T")</f>
        <v>456241</v>
      </c>
      <c r="M32">
        <f>RTD("cqg.rtd", ,"ContractData", A32, "TradeorTodaySettlement",, "T")</f>
        <v>92.12</v>
      </c>
      <c r="N32" t="str">
        <f>RTD("cqg.rtd", ,"ContractData", A32, "T_Settlement",, "T")</f>
        <v/>
      </c>
    </row>
    <row r="33" spans="1:14" x14ac:dyDescent="0.3">
      <c r="A33" s="1" t="s">
        <v>110</v>
      </c>
      <c r="B33" t="str">
        <f>RTD("cqg.rtd", ,"ContractData", A33, "LongDescription",, "T")</f>
        <v>LS Gas Oil, Sep 23</v>
      </c>
      <c r="C33">
        <f>RTD("cqg.rtd", ,"ContractData", A33, "NetLastTradeToday",, "T")</f>
        <v>-12.75</v>
      </c>
      <c r="D33">
        <f>RTD("cqg.rtd", ,"ContractData", A33, "LastTradeorSettle",, "T")</f>
        <v>999</v>
      </c>
      <c r="E33">
        <f>RTD("cqg.rtd", ,"ContractData", A33, "MT_LastBidVolume",, "T")</f>
        <v>0</v>
      </c>
      <c r="F33" t="str">
        <f>RTD("cqg.rtd", ,"ContractData",A33, "Bid",, "T")</f>
        <v/>
      </c>
      <c r="G33" t="str">
        <f>RTD("cqg.rtd", ,"ContractData", A33, "Ask",, "T")</f>
        <v/>
      </c>
      <c r="H33">
        <f>RTD("cqg.rtd", ,"ContractData", A33, "MT_LastAskVolume",, "T")</f>
        <v>0</v>
      </c>
      <c r="I33">
        <f>RTD("cqg.rtd", ,"ContractData", A33, "HIgh",, "T")</f>
        <v>1012.25</v>
      </c>
      <c r="J33">
        <f>RTD("cqg.rtd", ,"ContractData", A33, "LOw",, "T")</f>
        <v>999</v>
      </c>
      <c r="K33">
        <f>RTD("cqg.rtd", ,"ContractData", A33, "T_CVol",, "T")</f>
        <v>1288</v>
      </c>
      <c r="L33">
        <f>RTD("cqg.rtd", ,"ContractData", A33, "COI",, "T")</f>
        <v>2540</v>
      </c>
      <c r="M33">
        <f>RTD("cqg.rtd", ,"ContractData", A33, "TradeorTodaySettlement",, "T")</f>
        <v>999</v>
      </c>
      <c r="N33" t="str">
        <f>RTD("cqg.rtd", ,"ContractData", A33, "T_Settlement",, "T")</f>
        <v/>
      </c>
    </row>
    <row r="34" spans="1:14" x14ac:dyDescent="0.3">
      <c r="A34" s="1"/>
    </row>
    <row r="35" spans="1:14" x14ac:dyDescent="0.3">
      <c r="A35" s="1"/>
    </row>
    <row r="36" spans="1:14" x14ac:dyDescent="0.3">
      <c r="A36" s="1" t="s">
        <v>56</v>
      </c>
    </row>
    <row r="37" spans="1:14" x14ac:dyDescent="0.3">
      <c r="A37" s="1" t="s">
        <v>111</v>
      </c>
      <c r="B37" t="str">
        <f>RTD("cqg.rtd", ,"ContractData", A37, "LongDescription",, "T")</f>
        <v>Gold (Globex), Oct 23</v>
      </c>
      <c r="C37">
        <f>RTD("cqg.rtd", ,"ContractData", A37, "NetLastTradeToday",, "T")</f>
        <v>-12.5</v>
      </c>
      <c r="D37">
        <f>RTD("cqg.rtd", ,"ContractData", A37, "LastTradeorSettle",, "T")</f>
        <v>1916.7</v>
      </c>
      <c r="E37">
        <f>RTD("cqg.rtd", ,"ContractData", A37, "MT_LastBidVolume",, "T")</f>
        <v>11</v>
      </c>
      <c r="F37">
        <f>RTD("cqg.rtd", ,"ContractData",A37, "Bid",, "T")</f>
        <v>1916.4</v>
      </c>
      <c r="G37">
        <f>RTD("cqg.rtd", ,"ContractData", A37, "Ask",, "T")</f>
        <v>1916.6000000000001</v>
      </c>
      <c r="H37">
        <f>RTD("cqg.rtd", ,"ContractData", A37, "MT_LastAskVolume",, "T")</f>
        <v>7</v>
      </c>
      <c r="I37">
        <f>RTD("cqg.rtd", ,"ContractData", A37, "HIgh",, "T")</f>
        <v>1929.3000000000002</v>
      </c>
      <c r="J37">
        <f>RTD("cqg.rtd", ,"ContractData", A37, "LOw",, "T")</f>
        <v>1912</v>
      </c>
      <c r="K37">
        <f>RTD("cqg.rtd", ,"ContractData", A37, "T_CVol",, "T")</f>
        <v>3498</v>
      </c>
      <c r="L37">
        <f>RTD("cqg.rtd", ,"ContractData", A37, "COI",, "T")</f>
        <v>24799</v>
      </c>
      <c r="M37">
        <f>RTD("cqg.rtd", ,"ContractData", A37, "TradeorTodaySettlement",, "T")</f>
        <v>1916.7</v>
      </c>
      <c r="N37" t="str">
        <f>RTD("cqg.rtd", ,"ContractData", A37, "T_Settlement",, "T")</f>
        <v/>
      </c>
    </row>
    <row r="38" spans="1:14" x14ac:dyDescent="0.3">
      <c r="A38" s="1" t="s">
        <v>112</v>
      </c>
      <c r="B38" t="str">
        <f>RTD("cqg.rtd", ,"ContractData", A38, "LongDescription",, "T")</f>
        <v>Silver (Globex), Sep 23</v>
      </c>
      <c r="C38">
        <f>RTD("cqg.rtd", ,"ContractData", A38, "NetLastTradeToday",, "T")</f>
        <v>-0.17300000000000001</v>
      </c>
      <c r="D38">
        <f>RTD("cqg.rtd", ,"ContractData", A38, "LastTradeorSettle",, "T")</f>
        <v>22.93</v>
      </c>
      <c r="E38">
        <f>RTD("cqg.rtd", ,"ContractData", A38, "MT_LastBidVolume",, "T")</f>
        <v>5</v>
      </c>
      <c r="F38">
        <f>RTD("cqg.rtd", ,"ContractData",A38, "Bid",, "T")</f>
        <v>23</v>
      </c>
      <c r="G38">
        <f>RTD("cqg.rtd", ,"ContractData", A38, "Ask",, "T")</f>
        <v>23.015000000000001</v>
      </c>
      <c r="H38">
        <f>RTD("cqg.rtd", ,"ContractData", A38, "MT_LastAskVolume",, "T")</f>
        <v>1</v>
      </c>
      <c r="I38">
        <f>RTD("cqg.rtd", ,"ContractData", A38, "HIgh",, "T")</f>
        <v>22.945</v>
      </c>
      <c r="J38">
        <f>RTD("cqg.rtd", ,"ContractData", A38, "LOw",, "T")</f>
        <v>22.93</v>
      </c>
      <c r="K38">
        <f>RTD("cqg.rtd", ,"ContractData", A38, "T_CVol",, "T")</f>
        <v>4</v>
      </c>
      <c r="L38">
        <f>RTD("cqg.rtd", ,"ContractData", A38, "COI",, "T")</f>
        <v>176</v>
      </c>
      <c r="M38">
        <f>RTD("cqg.rtd", ,"ContractData", A38, "TradeorTodaySettlement",, "T")</f>
        <v>22.93</v>
      </c>
      <c r="N38" t="str">
        <f>RTD("cqg.rtd", ,"ContractData", A38, "T_Settlement",, "T")</f>
        <v/>
      </c>
    </row>
    <row r="39" spans="1:14" x14ac:dyDescent="0.3">
      <c r="A39" s="1" t="s">
        <v>113</v>
      </c>
      <c r="B39" t="str">
        <f>RTD("cqg.rtd", ,"ContractData", A39, "LongDescription",, "T")</f>
        <v>Crude Light (Globex), Oct 23</v>
      </c>
      <c r="C39">
        <f>RTD("cqg.rtd", ,"ContractData", A39, "NetLastTradeToday",, "T")</f>
        <v>1.68</v>
      </c>
      <c r="D39">
        <f>RTD("cqg.rtd", ,"ContractData", A39, "LastTradeorSettle",, "T")</f>
        <v>88.97</v>
      </c>
      <c r="E39">
        <f>RTD("cqg.rtd", ,"ContractData", A39, "MT_LastBidVolume",, "T")</f>
        <v>1</v>
      </c>
      <c r="F39">
        <f>RTD("cqg.rtd", ,"ContractData",A39, "Bid",, "T")</f>
        <v>88.97</v>
      </c>
      <c r="G39">
        <f>RTD("cqg.rtd", ,"ContractData", A39, "Ask",, "T")</f>
        <v>88.98</v>
      </c>
      <c r="H39">
        <f>RTD("cqg.rtd", ,"ContractData", A39, "MT_LastAskVolume",, "T")</f>
        <v>13</v>
      </c>
      <c r="I39">
        <f>RTD("cqg.rtd", ,"ContractData", A39, "HIgh",, "T")</f>
        <v>89.210000000000008</v>
      </c>
      <c r="J39">
        <f>RTD("cqg.rtd", ,"ContractData", A39, "LOw",, "T")</f>
        <v>87.22</v>
      </c>
      <c r="K39">
        <f>RTD("cqg.rtd", ,"ContractData", A39, "T_CVol",, "T")</f>
        <v>153094</v>
      </c>
      <c r="L39">
        <f>RTD("cqg.rtd", ,"ContractData", A39, "COI",, "T")</f>
        <v>242652</v>
      </c>
      <c r="M39">
        <f>RTD("cqg.rtd", ,"ContractData", A39, "TradeorTodaySettlement",, "T")</f>
        <v>88.97</v>
      </c>
      <c r="N39" t="str">
        <f>RTD("cqg.rtd", ,"ContractData", A39, "T_Settlement",, "T")</f>
        <v/>
      </c>
    </row>
    <row r="40" spans="1:14" x14ac:dyDescent="0.3">
      <c r="A40" s="1" t="s">
        <v>114</v>
      </c>
      <c r="B40" t="str">
        <f>RTD("cqg.rtd", ,"ContractData", A40, "LongDescription",, "T")</f>
        <v>Platinum (Globex), Oct 23</v>
      </c>
      <c r="C40">
        <f>RTD("cqg.rtd", ,"ContractData", A40, "NetLastTradeToday",, "T")</f>
        <v>13</v>
      </c>
      <c r="D40">
        <f>RTD("cqg.rtd", ,"ContractData", A40, "LastTradeorSettle",, "T")</f>
        <v>915.30000000000007</v>
      </c>
      <c r="E40">
        <f>RTD("cqg.rtd", ,"ContractData", A40, "MT_LastBidVolume",, "T")</f>
        <v>3</v>
      </c>
      <c r="F40">
        <f>RTD("cqg.rtd", ,"ContractData",A40, "Bid",, "T")</f>
        <v>915.2</v>
      </c>
      <c r="G40">
        <f>RTD("cqg.rtd", ,"ContractData", A40, "Ask",, "T")</f>
        <v>915.40000000000009</v>
      </c>
      <c r="H40">
        <f>RTD("cqg.rtd", ,"ContractData", A40, "MT_LastAskVolume",, "T")</f>
        <v>4</v>
      </c>
      <c r="I40">
        <f>RTD("cqg.rtd", ,"ContractData", A40, "HIgh",, "T")</f>
        <v>916.40000000000009</v>
      </c>
      <c r="J40">
        <f>RTD("cqg.rtd", ,"ContractData", A40, "LOw",, "T")</f>
        <v>894.5</v>
      </c>
      <c r="K40">
        <f>RTD("cqg.rtd", ,"ContractData", A40, "T_CVol",, "T")</f>
        <v>17913</v>
      </c>
      <c r="L40">
        <f>RTD("cqg.rtd", ,"ContractData", A40, "COI",, "T")</f>
        <v>60979</v>
      </c>
      <c r="M40">
        <f>RTD("cqg.rtd", ,"ContractData", A40, "TradeorTodaySettlement",, "T")</f>
        <v>915.30000000000007</v>
      </c>
      <c r="N40" t="str">
        <f>RTD("cqg.rtd", ,"ContractData", A40, "T_Settlement",, "T")</f>
        <v/>
      </c>
    </row>
    <row r="41" spans="1:14" x14ac:dyDescent="0.3">
      <c r="A41" s="1" t="s">
        <v>115</v>
      </c>
      <c r="B41" t="str">
        <f>RTD("cqg.rtd", ,"ContractData", A41, "LongDescription",, "T")</f>
        <v>Palladium (Globex), Sep 23</v>
      </c>
      <c r="C41" t="str">
        <f>RTD("cqg.rtd", ,"ContractData", A41, "NetLastTradeToday",, "T")</f>
        <v/>
      </c>
      <c r="D41" t="str">
        <f>RTD("cqg.rtd", ,"ContractData", A41, "LastTradeorSettle",, "T")</f>
        <v/>
      </c>
      <c r="E41">
        <f>RTD("cqg.rtd", ,"ContractData", A41, "MT_LastBidVolume",, "T")</f>
        <v>1</v>
      </c>
      <c r="F41">
        <f>RTD("cqg.rtd", ,"ContractData",A41, "Bid",, "T")</f>
        <v>1217.5</v>
      </c>
      <c r="G41">
        <f>RTD("cqg.rtd", ,"ContractData", A41, "Ask",, "T")</f>
        <v>1227.5</v>
      </c>
      <c r="H41">
        <f>RTD("cqg.rtd", ,"ContractData", A41, "MT_LastAskVolume",, "T")</f>
        <v>2</v>
      </c>
      <c r="I41" t="str">
        <f>RTD("cqg.rtd", ,"ContractData", A41, "HIgh",, "T")</f>
        <v/>
      </c>
      <c r="J41" t="str">
        <f>RTD("cqg.rtd", ,"ContractData", A41, "LOw",, "T")</f>
        <v/>
      </c>
      <c r="K41">
        <f>RTD("cqg.rtd", ,"ContractData", A41, "T_CVol",, "T")</f>
        <v>0</v>
      </c>
      <c r="L41">
        <f>RTD("cqg.rtd", ,"ContractData", A41, "COI",, "T")</f>
        <v>4</v>
      </c>
      <c r="M41" t="str">
        <f>RTD("cqg.rtd", ,"ContractData", A41, "TradeorTodaySettlement",, "T")</f>
        <v/>
      </c>
      <c r="N41" t="str">
        <f>RTD("cqg.rtd", ,"ContractData", A41, "T_Settlement",, "T")</f>
        <v/>
      </c>
    </row>
    <row r="42" spans="1:14" x14ac:dyDescent="0.3">
      <c r="A42" s="1" t="s">
        <v>9</v>
      </c>
      <c r="B42" t="str">
        <f>RTD("cqg.rtd", ,"ContractData", A42, "LongDescription",, "T")</f>
        <v>Copper (Globex), Sep 23</v>
      </c>
      <c r="C42">
        <f>RTD("cqg.rtd", ,"ContractData", A42, "NetLastTradeToday",, "T")</f>
        <v>-2.9500000000000002E-2</v>
      </c>
      <c r="D42">
        <f>RTD("cqg.rtd", ,"ContractData", A42, "LastTradeorSettle",, "T")</f>
        <v>3.7405000000000004</v>
      </c>
      <c r="E42">
        <f>RTD("cqg.rtd", ,"ContractData", A42, "MT_LastBidVolume",, "T")</f>
        <v>6</v>
      </c>
      <c r="F42">
        <f>RTD("cqg.rtd", ,"ContractData",A42, "Bid",, "T")</f>
        <v>3.7345000000000002</v>
      </c>
      <c r="G42">
        <f>RTD("cqg.rtd", ,"ContractData", A42, "Ask",, "T")</f>
        <v>3.7355</v>
      </c>
      <c r="H42">
        <f>RTD("cqg.rtd", ,"ContractData", A42, "MT_LastAskVolume",, "T")</f>
        <v>2</v>
      </c>
      <c r="I42">
        <f>RTD("cqg.rtd", ,"ContractData", A42, "HIgh",, "T")</f>
        <v>3.7630000000000003</v>
      </c>
      <c r="J42">
        <f>RTD("cqg.rtd", ,"ContractData", A42, "LOw",, "T")</f>
        <v>3.7405000000000004</v>
      </c>
      <c r="K42">
        <f>RTD("cqg.rtd", ,"ContractData", A42, "T_CVol",, "T")</f>
        <v>50</v>
      </c>
      <c r="L42">
        <f>RTD("cqg.rtd", ,"ContractData", A42, "COI",, "T")</f>
        <v>3093</v>
      </c>
      <c r="M42">
        <f>RTD("cqg.rtd", ,"ContractData", A42, "TradeorTodaySettlement",, "T")</f>
        <v>3.7405000000000004</v>
      </c>
      <c r="N42" t="str">
        <f>RTD("cqg.rtd", ,"ContractData", A42, "T_Settlement",, "T")</f>
        <v/>
      </c>
    </row>
    <row r="43" spans="1:14" x14ac:dyDescent="0.3">
      <c r="A43" s="1" t="s">
        <v>116</v>
      </c>
      <c r="B43" t="str">
        <f>RTD("cqg.rtd", ,"ContractData", A43, "LongDescription",, "T")</f>
        <v>Aluminum (Globex), Sep 23</v>
      </c>
      <c r="C43" t="str">
        <f>RTD("cqg.rtd", ,"ContractData", A43, "NetLastTradeToday",, "T")</f>
        <v/>
      </c>
      <c r="D43" t="str">
        <f>RTD("cqg.rtd", ,"ContractData", A43, "LastTradeorSettle",, "T")</f>
        <v/>
      </c>
      <c r="E43">
        <f>RTD("cqg.rtd", ,"ContractData", A43, "MT_LastBidVolume",, "T")</f>
        <v>1</v>
      </c>
      <c r="F43">
        <f>RTD("cqg.rtd", ,"ContractData",A43, "Bid",, "T")</f>
        <v>2161.5</v>
      </c>
      <c r="G43">
        <f>RTD("cqg.rtd", ,"ContractData", A43, "Ask",, "T")</f>
        <v>2175.5</v>
      </c>
      <c r="H43">
        <f>RTD("cqg.rtd", ,"ContractData", A43, "MT_LastAskVolume",, "T")</f>
        <v>1</v>
      </c>
      <c r="I43" t="str">
        <f>RTD("cqg.rtd", ,"ContractData", A43, "HIgh",, "T")</f>
        <v/>
      </c>
      <c r="J43" t="str">
        <f>RTD("cqg.rtd", ,"ContractData", A43, "LOw",, "T")</f>
        <v/>
      </c>
      <c r="K43">
        <f>RTD("cqg.rtd", ,"ContractData", A43, "T_CVol",, "T")</f>
        <v>20</v>
      </c>
      <c r="L43">
        <f>RTD("cqg.rtd", ,"ContractData", A43, "COI",, "T")</f>
        <v>33</v>
      </c>
      <c r="M43" t="str">
        <f>RTD("cqg.rtd", ,"ContractData", A43, "TradeorTodaySettlement",, "T")</f>
        <v/>
      </c>
      <c r="N43" t="str">
        <f>RTD("cqg.rtd", ,"ContractData", A43, "T_Settlement",, "T")</f>
        <v/>
      </c>
    </row>
    <row r="44" spans="1:14" x14ac:dyDescent="0.3">
      <c r="A44" s="1"/>
    </row>
    <row r="45" spans="1:14" x14ac:dyDescent="0.3">
      <c r="A45" s="1"/>
    </row>
    <row r="46" spans="1:14" x14ac:dyDescent="0.3">
      <c r="A46" s="1" t="s">
        <v>57</v>
      </c>
    </row>
    <row r="47" spans="1:14" x14ac:dyDescent="0.3">
      <c r="A47" s="1" t="s">
        <v>10</v>
      </c>
      <c r="B47" t="str">
        <f>RTD("cqg.rtd", ,"ContractData", A47, "LongDescription",, "T")</f>
        <v>Bitcoin (Globex), Sep 23</v>
      </c>
      <c r="C47">
        <f>RTD("cqg.rtd", ,"ContractData", A47, "NetLastTradeToday",, "T")</f>
        <v>1230</v>
      </c>
      <c r="D47">
        <f>RTD("cqg.rtd", ,"ContractData", A47, "LastTradeorSettle",, "T")</f>
        <v>26260</v>
      </c>
      <c r="E47">
        <f>RTD("cqg.rtd", ,"ContractData", A47, "MT_LastBidVolume",, "T")</f>
        <v>3</v>
      </c>
      <c r="F47">
        <f>RTD("cqg.rtd", ,"ContractData",A47, "Bid",, "T")</f>
        <v>26255</v>
      </c>
      <c r="G47">
        <f>RTD("cqg.rtd", ,"ContractData", A47, "Ask",, "T")</f>
        <v>26270</v>
      </c>
      <c r="H47">
        <f>RTD("cqg.rtd", ,"ContractData", A47, "MT_LastAskVolume",, "T")</f>
        <v>2</v>
      </c>
      <c r="I47">
        <f>RTD("cqg.rtd", ,"ContractData", A47, "HIgh",, "T")</f>
        <v>26510</v>
      </c>
      <c r="J47">
        <f>RTD("cqg.rtd", ,"ContractData", A47, "LOw",, "T")</f>
        <v>25100</v>
      </c>
      <c r="K47">
        <f>RTD("cqg.rtd", ,"ContractData", A47, "T_CVol",, "T")</f>
        <v>7765</v>
      </c>
      <c r="L47">
        <f>RTD("cqg.rtd", ,"ContractData", A47, "COI",, "T")</f>
        <v>10866</v>
      </c>
      <c r="M47">
        <f>RTD("cqg.rtd", ,"ContractData", A47, "TradeorTodaySettlement",, "T")</f>
        <v>26260</v>
      </c>
      <c r="N47" t="str">
        <f>RTD("cqg.rtd", ,"ContractData", A47, "T_Settlement",, "T")</f>
        <v/>
      </c>
    </row>
    <row r="48" spans="1:14" x14ac:dyDescent="0.3">
      <c r="A48" s="1" t="s">
        <v>11</v>
      </c>
      <c r="B48" t="str">
        <f>RTD("cqg.rtd", ,"ContractData", A48, "LongDescription",, "T")</f>
        <v>Ether (Globex), Sep 23</v>
      </c>
      <c r="C48">
        <f>RTD("cqg.rtd", ,"ContractData", A48, "NetLastTradeToday",, "T")</f>
        <v>64.5</v>
      </c>
      <c r="D48">
        <f>RTD("cqg.rtd", ,"ContractData", A48, "LastTradeorSettle",, "T")</f>
        <v>1600.5</v>
      </c>
      <c r="E48">
        <f>RTD("cqg.rtd", ,"ContractData", A48, "MT_LastBidVolume",, "T")</f>
        <v>1</v>
      </c>
      <c r="F48">
        <f>RTD("cqg.rtd", ,"ContractData",A48, "Bid",, "T")</f>
        <v>1600.5</v>
      </c>
      <c r="G48">
        <f>RTD("cqg.rtd", ,"ContractData", A48, "Ask",, "T")</f>
        <v>1601.5</v>
      </c>
      <c r="H48">
        <f>RTD("cqg.rtd", ,"ContractData", A48, "MT_LastAskVolume",, "T")</f>
        <v>5</v>
      </c>
      <c r="I48">
        <f>RTD("cqg.rtd", ,"ContractData", A48, "HIgh",, "T")</f>
        <v>1622.5</v>
      </c>
      <c r="J48">
        <f>RTD("cqg.rtd", ,"ContractData", A48, "LOw",, "T")</f>
        <v>1541.5</v>
      </c>
      <c r="K48">
        <f>RTD("cqg.rtd", ,"ContractData", A48, "T_CVol",, "T")</f>
        <v>2665</v>
      </c>
      <c r="L48">
        <f>RTD("cqg.rtd", ,"ContractData", A48, "COI",, "T")</f>
        <v>5097</v>
      </c>
      <c r="M48">
        <f>RTD("cqg.rtd", ,"ContractData", A48, "TradeorTodaySettlement",, "T")</f>
        <v>1600.5</v>
      </c>
      <c r="N48" t="str">
        <f>RTD("cqg.rtd", ,"ContractData", A48, "T_Settlement",, "T")</f>
        <v/>
      </c>
    </row>
    <row r="49" spans="1:14" x14ac:dyDescent="0.3">
      <c r="A49" s="1" t="s">
        <v>12</v>
      </c>
      <c r="B49" t="str">
        <f>RTD("cqg.rtd", ,"ContractData", A49, "LongDescription",, "T")</f>
        <v>Australian Dollar (Globex), Sep 23</v>
      </c>
      <c r="C49">
        <f>RTD("cqg.rtd", ,"ContractData", A49, "NetLastTradeToday",, "T")</f>
        <v>-1.1500000000000002E-3</v>
      </c>
      <c r="D49">
        <f>RTD("cqg.rtd", ,"ContractData", A49, "LastTradeorSettle",, "T")</f>
        <v>0.64175000000000004</v>
      </c>
      <c r="E49">
        <f>RTD("cqg.rtd", ,"ContractData", A49, "MT_LastBidVolume",, "T")</f>
        <v>61</v>
      </c>
      <c r="F49">
        <f>RTD("cqg.rtd", ,"ContractData",A49, "Bid",, "T")</f>
        <v>0.64170000000000005</v>
      </c>
      <c r="G49">
        <f>RTD("cqg.rtd", ,"ContractData", A49, "Ask",, "T")</f>
        <v>0.64180000000000004</v>
      </c>
      <c r="H49">
        <f>RTD("cqg.rtd", ,"ContractData", A49, "MT_LastAskVolume",, "T")</f>
        <v>63</v>
      </c>
      <c r="I49">
        <f>RTD("cqg.rtd", ,"ContractData", A49, "HIgh",, "T")</f>
        <v>0.64415</v>
      </c>
      <c r="J49">
        <f>RTD("cqg.rtd", ,"ContractData", A49, "LOw",, "T")</f>
        <v>0.64095000000000002</v>
      </c>
      <c r="K49">
        <f>RTD("cqg.rtd", ,"ContractData", A49, "T_CVol",, "T")</f>
        <v>91078</v>
      </c>
      <c r="L49">
        <f>RTD("cqg.rtd", ,"ContractData", A49, "COI",, "T")</f>
        <v>208362</v>
      </c>
      <c r="M49">
        <f>RTD("cqg.rtd", ,"ContractData", A49, "TradeorTodaySettlement",, "T")</f>
        <v>0.64175000000000004</v>
      </c>
      <c r="N49" t="str">
        <f>RTD("cqg.rtd", ,"ContractData", A49, "T_Settlement",, "T")</f>
        <v/>
      </c>
    </row>
    <row r="50" spans="1:14" x14ac:dyDescent="0.3">
      <c r="A50" s="1" t="s">
        <v>13</v>
      </c>
      <c r="B50" t="str">
        <f>RTD("cqg.rtd", ,"ContractData", A50, "LongDescription",, "T")</f>
        <v>Euro FX (Globex), Sep 23</v>
      </c>
      <c r="C50">
        <f>RTD("cqg.rtd", ,"ContractData", A50, "NetLastTradeToday",, "T")</f>
        <v>-3.4000000000000002E-3</v>
      </c>
      <c r="D50">
        <f>RTD("cqg.rtd", ,"ContractData", A50, "LastTradeorSettle",, "T")</f>
        <v>1.07145</v>
      </c>
      <c r="E50">
        <f>RTD("cqg.rtd", ,"ContractData", A50, "MT_LastBidVolume",, "T")</f>
        <v>73</v>
      </c>
      <c r="F50">
        <f>RTD("cqg.rtd", ,"ContractData",A50, "Bid",, "T")</f>
        <v>1.0714000000000001</v>
      </c>
      <c r="G50">
        <f>RTD("cqg.rtd", ,"ContractData", A50, "Ask",, "T")</f>
        <v>1.0715000000000001</v>
      </c>
      <c r="H50">
        <f>RTD("cqg.rtd", ,"ContractData", A50, "MT_LastAskVolume",, "T")</f>
        <v>71</v>
      </c>
      <c r="I50">
        <f>RTD("cqg.rtd", ,"ContractData", A50, "HIgh",, "T")</f>
        <v>1.07725</v>
      </c>
      <c r="J50">
        <f>RTD("cqg.rtd", ,"ContractData", A50, "LOw",, "T")</f>
        <v>1.0708500000000001</v>
      </c>
      <c r="K50">
        <f>RTD("cqg.rtd", ,"ContractData", A50, "T_CVol",, "T")</f>
        <v>215358</v>
      </c>
      <c r="L50">
        <f>RTD("cqg.rtd", ,"ContractData", A50, "COI",, "T")</f>
        <v>558395</v>
      </c>
      <c r="M50">
        <f>RTD("cqg.rtd", ,"ContractData", A50, "TradeorTodaySettlement",, "T")</f>
        <v>1.07145</v>
      </c>
      <c r="N50" t="str">
        <f>RTD("cqg.rtd", ,"ContractData", A50, "T_Settlement",, "T")</f>
        <v/>
      </c>
    </row>
    <row r="51" spans="1:14" x14ac:dyDescent="0.3">
      <c r="A51" s="1" t="s">
        <v>14</v>
      </c>
      <c r="B51" t="str">
        <f>RTD("cqg.rtd", ,"ContractData", A51, "LongDescription",, "T")</f>
        <v>British Pound (Globex), Sep 23</v>
      </c>
      <c r="C51">
        <f>RTD("cqg.rtd", ,"ContractData", A51, "NetLastTradeToday",, "T")</f>
        <v>-4.1000000000000003E-3</v>
      </c>
      <c r="D51">
        <f>RTD("cqg.rtd", ,"ContractData", A51, "LastTradeorSettle",, "T")</f>
        <v>1.2469000000000001</v>
      </c>
      <c r="E51">
        <f>RTD("cqg.rtd", ,"ContractData", A51, "MT_LastBidVolume",, "T")</f>
        <v>54</v>
      </c>
      <c r="F51">
        <f>RTD("cqg.rtd", ,"ContractData",A51, "Bid",, "T")</f>
        <v>1.2468000000000001</v>
      </c>
      <c r="G51">
        <f>RTD("cqg.rtd", ,"ContractData", A51, "Ask",, "T")</f>
        <v>1.2469000000000001</v>
      </c>
      <c r="H51">
        <f>RTD("cqg.rtd", ,"ContractData", A51, "MT_LastAskVolume",, "T")</f>
        <v>13</v>
      </c>
      <c r="I51">
        <f>RTD("cqg.rtd", ,"ContractData", A51, "HIgh",, "T")</f>
        <v>1.2531000000000001</v>
      </c>
      <c r="J51">
        <f>RTD("cqg.rtd", ,"ContractData", A51, "LOw",, "T")</f>
        <v>1.246</v>
      </c>
      <c r="K51">
        <f>RTD("cqg.rtd", ,"ContractData", A51, "T_CVol",, "T")</f>
        <v>71467</v>
      </c>
      <c r="L51">
        <f>RTD("cqg.rtd", ,"ContractData", A51, "COI",, "T")</f>
        <v>183924</v>
      </c>
      <c r="M51">
        <f>RTD("cqg.rtd", ,"ContractData", A51, "TradeorTodaySettlement",, "T")</f>
        <v>1.2469000000000001</v>
      </c>
      <c r="N51" t="str">
        <f>RTD("cqg.rtd", ,"ContractData", A51, "T_Settlement",, "T")</f>
        <v/>
      </c>
    </row>
    <row r="52" spans="1:14" x14ac:dyDescent="0.3">
      <c r="A52" s="1" t="s">
        <v>15</v>
      </c>
      <c r="B52" t="str">
        <f>RTD("cqg.rtd", ,"ContractData", A52, "LongDescription",, "T")</f>
        <v>Canadian Dollar (Globex), Sep 23</v>
      </c>
      <c r="C52">
        <f>RTD("cqg.rtd", ,"ContractData", A52, "NetLastTradeToday",, "T")</f>
        <v>1.3500000000000001E-3</v>
      </c>
      <c r="D52">
        <f>RTD("cqg.rtd", ,"ContractData", A52, "LastTradeorSettle",, "T")</f>
        <v>0.73770000000000002</v>
      </c>
      <c r="E52">
        <f>RTD("cqg.rtd", ,"ContractData", A52, "MT_LastBidVolume",, "T")</f>
        <v>181</v>
      </c>
      <c r="F52">
        <f>RTD("cqg.rtd", ,"ContractData",A52, "Bid",, "T")</f>
        <v>0.73765000000000003</v>
      </c>
      <c r="G52">
        <f>RTD("cqg.rtd", ,"ContractData", A52, "Ask",, "T")</f>
        <v>0.73775000000000002</v>
      </c>
      <c r="H52">
        <f>RTD("cqg.rtd", ,"ContractData", A52, "MT_LastAskVolume",, "T")</f>
        <v>132</v>
      </c>
      <c r="I52">
        <f>RTD("cqg.rtd", ,"ContractData", A52, "HIgh",, "T")</f>
        <v>0.73830000000000007</v>
      </c>
      <c r="J52">
        <f>RTD("cqg.rtd", ,"ContractData", A52, "LOw",, "T")</f>
        <v>0.73570000000000002</v>
      </c>
      <c r="K52">
        <f>RTD("cqg.rtd", ,"ContractData", A52, "T_CVol",, "T")</f>
        <v>76810</v>
      </c>
      <c r="L52">
        <f>RTD("cqg.rtd", ,"ContractData", A52, "COI",, "T")</f>
        <v>170901</v>
      </c>
      <c r="M52">
        <f>RTD("cqg.rtd", ,"ContractData", A52, "TradeorTodaySettlement",, "T")</f>
        <v>0.73770000000000002</v>
      </c>
      <c r="N52" t="str">
        <f>RTD("cqg.rtd", ,"ContractData", A52, "T_Settlement",, "T")</f>
        <v/>
      </c>
    </row>
    <row r="53" spans="1:14" x14ac:dyDescent="0.3">
      <c r="A53" s="1" t="s">
        <v>16</v>
      </c>
      <c r="B53" t="str">
        <f>RTD("cqg.rtd", ,"ContractData", A53, "LongDescription",, "T")</f>
        <v>Japanese Yen (Globex), Sep 23</v>
      </c>
      <c r="C53">
        <f>RTD("cqg.rtd", ,"ContractData", A53, "NetLastTradeToday",, "T")</f>
        <v>-2.9999999999999997E-5</v>
      </c>
      <c r="D53">
        <f>RTD("cqg.rtd", ,"ContractData", A53, "LastTradeorSettle",, "T")</f>
        <v>6.8014999999999994E-3</v>
      </c>
      <c r="E53">
        <f>RTD("cqg.rtd", ,"ContractData", A53, "MT_LastBidVolume",, "T")</f>
        <v>20</v>
      </c>
      <c r="F53">
        <f>RTD("cqg.rtd", ,"ContractData",A53, "Bid",, "T")</f>
        <v>6.8009999999999998E-3</v>
      </c>
      <c r="G53">
        <f>RTD("cqg.rtd", ,"ContractData", A53, "Ask",, "T")</f>
        <v>6.8014999999999994E-3</v>
      </c>
      <c r="H53">
        <f>RTD("cqg.rtd", ,"ContractData", A53, "MT_LastAskVolume",, "T")</f>
        <v>40</v>
      </c>
      <c r="I53">
        <f>RTD("cqg.rtd", ,"ContractData", A53, "HIgh",, "T")</f>
        <v>6.8349999999999999E-3</v>
      </c>
      <c r="J53">
        <f>RTD("cqg.rtd", ,"ContractData", A53, "LOw",, "T")</f>
        <v>6.7979999999999994E-3</v>
      </c>
      <c r="K53">
        <f>RTD("cqg.rtd", ,"ContractData", A53, "T_CVol",, "T")</f>
        <v>124589</v>
      </c>
      <c r="L53">
        <f>RTD("cqg.rtd", ,"ContractData", A53, "COI",, "T")</f>
        <v>199118</v>
      </c>
      <c r="M53">
        <f>RTD("cqg.rtd", ,"ContractData", A53, "TradeorTodaySettlement",, "T")</f>
        <v>6.8014999999999994E-3</v>
      </c>
      <c r="N53" t="str">
        <f>RTD("cqg.rtd", ,"ContractData", A53, "T_Settlement",, "T")</f>
        <v/>
      </c>
    </row>
    <row r="54" spans="1:14" x14ac:dyDescent="0.3">
      <c r="A54" s="1" t="s">
        <v>17</v>
      </c>
      <c r="B54" t="str">
        <f>RTD("cqg.rtd", ,"ContractData", A54, "LongDescription",, "T")</f>
        <v>Swiss Franc (Globex), Sep 23</v>
      </c>
      <c r="C54">
        <f>RTD("cqg.rtd", ,"ContractData", A54, "NetLastTradeToday",, "T")</f>
        <v>-2.5000000000000001E-3</v>
      </c>
      <c r="D54">
        <f>RTD("cqg.rtd", ,"ContractData", A54, "LastTradeorSettle",, "T")</f>
        <v>1.1205500000000002</v>
      </c>
      <c r="E54">
        <f>RTD("cqg.rtd", ,"ContractData", A54, "MT_LastBidVolume",, "T")</f>
        <v>3</v>
      </c>
      <c r="F54">
        <f>RTD("cqg.rtd", ,"ContractData",A54, "Bid",, "T")</f>
        <v>1.1205000000000001</v>
      </c>
      <c r="G54">
        <f>RTD("cqg.rtd", ,"ContractData", A54, "Ask",, "T")</f>
        <v>1.1205500000000002</v>
      </c>
      <c r="H54">
        <f>RTD("cqg.rtd", ,"ContractData", A54, "MT_LastAskVolume",, "T")</f>
        <v>4</v>
      </c>
      <c r="I54">
        <f>RTD("cqg.rtd", ,"ContractData", A54, "HIgh",, "T")</f>
        <v>1.1240000000000001</v>
      </c>
      <c r="J54">
        <f>RTD("cqg.rtd", ,"ContractData", A54, "LOw",, "T")</f>
        <v>1.11995</v>
      </c>
      <c r="K54">
        <f>RTD("cqg.rtd", ,"ContractData", A54, "T_CVol",, "T")</f>
        <v>14846</v>
      </c>
      <c r="L54">
        <f>RTD("cqg.rtd", ,"ContractData", A54, "COI",, "T")</f>
        <v>40093</v>
      </c>
      <c r="M54">
        <f>RTD("cqg.rtd", ,"ContractData", A54, "TradeorTodaySettlement",, "T")</f>
        <v>1.1205500000000002</v>
      </c>
      <c r="N54" t="str">
        <f>RTD("cqg.rtd", ,"ContractData", A54, "T_Settlement",, "T")</f>
        <v/>
      </c>
    </row>
    <row r="55" spans="1:14" x14ac:dyDescent="0.3">
      <c r="A55" s="1" t="s">
        <v>18</v>
      </c>
      <c r="B55" t="str">
        <f>RTD("cqg.rtd", ,"ContractData", A55, "LongDescription",, "T")</f>
        <v>New Zealand Dollar (Globex), Sep 23</v>
      </c>
      <c r="C55">
        <f>RTD("cqg.rtd", ,"ContractData", A55, "NetLastTradeToday",, "T")</f>
        <v>-1.6500000000000002E-3</v>
      </c>
      <c r="D55">
        <f>RTD("cqg.rtd", ,"ContractData", A55, "LastTradeorSettle",, "T")</f>
        <v>0.58990000000000009</v>
      </c>
      <c r="E55">
        <f>RTD("cqg.rtd", ,"ContractData", A55, "MT_LastBidVolume",, "T")</f>
        <v>4</v>
      </c>
      <c r="F55">
        <f>RTD("cqg.rtd", ,"ContractData",A55, "Bid",, "T")</f>
        <v>0.5898000000000001</v>
      </c>
      <c r="G55">
        <f>RTD("cqg.rtd", ,"ContractData", A55, "Ask",, "T")</f>
        <v>0.5898500000000001</v>
      </c>
      <c r="H55">
        <f>RTD("cqg.rtd", ,"ContractData", A55, "MT_LastAskVolume",, "T")</f>
        <v>15</v>
      </c>
      <c r="I55">
        <f>RTD("cqg.rtd", ,"ContractData", A55, "HIgh",, "T")</f>
        <v>0.59220000000000006</v>
      </c>
      <c r="J55">
        <f>RTD("cqg.rtd", ,"ContractData", A55, "LOw",, "T")</f>
        <v>0.58895000000000008</v>
      </c>
      <c r="K55">
        <f>RTD("cqg.rtd", ,"ContractData", A55, "T_CVol",, "T")</f>
        <v>25222</v>
      </c>
      <c r="L55">
        <f>RTD("cqg.rtd", ,"ContractData", A55, "COI",, "T")</f>
        <v>52197</v>
      </c>
      <c r="M55">
        <f>RTD("cqg.rtd", ,"ContractData", A55, "TradeorTodaySettlement",, "T")</f>
        <v>0.58990000000000009</v>
      </c>
      <c r="N55" t="str">
        <f>RTD("cqg.rtd", ,"ContractData", A55, "T_Settlement",, "T")</f>
        <v/>
      </c>
    </row>
    <row r="56" spans="1:14" x14ac:dyDescent="0.3">
      <c r="A56" s="1" t="s">
        <v>19</v>
      </c>
      <c r="B56" t="str">
        <f>RTD("cqg.rtd", ,"ContractData", A56, "LongDescription",, "T")</f>
        <v>Dollar Index (ICE), Sep 23</v>
      </c>
      <c r="C56">
        <f>RTD("cqg.rtd", ,"ContractData", A56, "NetLastTradeToday",, "T")</f>
        <v>0.30099999999999999</v>
      </c>
      <c r="D56">
        <f>RTD("cqg.rtd", ,"ContractData", A56, "LastTradeorSettle",, "T")</f>
        <v>104.84</v>
      </c>
      <c r="E56">
        <f>RTD("cqg.rtd", ,"ContractData", A56, "MT_LastBidVolume",, "T")</f>
        <v>18</v>
      </c>
      <c r="F56">
        <f>RTD("cqg.rtd", ,"ContractData",A56, "Bid",, "T")</f>
        <v>104.84</v>
      </c>
      <c r="G56">
        <f>RTD("cqg.rtd", ,"ContractData", A56, "Ask",, "T")</f>
        <v>104.845</v>
      </c>
      <c r="H56">
        <f>RTD("cqg.rtd", ,"ContractData", A56, "MT_LastAskVolume",, "T")</f>
        <v>3</v>
      </c>
      <c r="I56">
        <f>RTD("cqg.rtd", ,"ContractData", A56, "HIgh",, "T")</f>
        <v>104.905</v>
      </c>
      <c r="J56">
        <f>RTD("cqg.rtd", ,"ContractData", A56, "LOw",, "T")</f>
        <v>104.4</v>
      </c>
      <c r="K56">
        <f>RTD("cqg.rtd", ,"ContractData", A56, "T_CVol",, "T")</f>
        <v>10724</v>
      </c>
      <c r="L56">
        <f>RTD("cqg.rtd", ,"ContractData", A56, "COI",, "T")</f>
        <v>21778</v>
      </c>
      <c r="M56">
        <f>RTD("cqg.rtd", ,"ContractData", A56, "TradeorTodaySettlement",, "T")</f>
        <v>104.84</v>
      </c>
      <c r="N56" t="str">
        <f>RTD("cqg.rtd", ,"ContractData", A56, "T_Settlement",, "T")</f>
        <v/>
      </c>
    </row>
    <row r="57" spans="1:14" x14ac:dyDescent="0.3">
      <c r="A57" s="1" t="s">
        <v>20</v>
      </c>
      <c r="B57" t="str">
        <f>RTD("cqg.rtd", ,"ContractData", A57, "LongDescription",, "T")</f>
        <v>S. African Rand (Globex), Sep 23</v>
      </c>
      <c r="C57">
        <f>RTD("cqg.rtd", ,"ContractData", A57, "NetLastTradeToday",, "T")</f>
        <v>-3.5000000000000005E-4</v>
      </c>
      <c r="D57">
        <f>RTD("cqg.rtd", ,"ContractData", A57, "LastTradeorSettle",, "T")</f>
        <v>5.2625000000000005E-2</v>
      </c>
      <c r="E57">
        <f>RTD("cqg.rtd", ,"ContractData", A57, "MT_LastBidVolume",, "T")</f>
        <v>58</v>
      </c>
      <c r="F57">
        <f>RTD("cqg.rtd", ,"ContractData",A57, "Bid",, "T")</f>
        <v>5.2600000000000001E-2</v>
      </c>
      <c r="G57">
        <f>RTD("cqg.rtd", ,"ContractData", A57, "Ask",, "T")</f>
        <v>5.2650000000000002E-2</v>
      </c>
      <c r="H57">
        <f>RTD("cqg.rtd", ,"ContractData", A57, "MT_LastAskVolume",, "T")</f>
        <v>252</v>
      </c>
      <c r="I57">
        <f>RTD("cqg.rtd", ,"ContractData", A57, "HIgh",, "T")</f>
        <v>5.3000000000000005E-2</v>
      </c>
      <c r="J57">
        <f>RTD("cqg.rtd", ,"ContractData", A57, "LOw",, "T")</f>
        <v>5.2525000000000002E-2</v>
      </c>
      <c r="K57">
        <f>RTD("cqg.rtd", ,"ContractData", A57, "T_CVol",, "T")</f>
        <v>2461</v>
      </c>
      <c r="L57">
        <f>RTD("cqg.rtd", ,"ContractData", A57, "COI",, "T")</f>
        <v>23959</v>
      </c>
      <c r="M57">
        <f>RTD("cqg.rtd", ,"ContractData", A57, "TradeorTodaySettlement",, "T")</f>
        <v>5.2625000000000005E-2</v>
      </c>
      <c r="N57" t="str">
        <f>RTD("cqg.rtd", ,"ContractData", A57, "T_Settlement",, "T")</f>
        <v/>
      </c>
    </row>
    <row r="58" spans="1:14" x14ac:dyDescent="0.3">
      <c r="A58" s="1"/>
    </row>
    <row r="59" spans="1:14" x14ac:dyDescent="0.3">
      <c r="A59" s="1"/>
    </row>
    <row r="60" spans="1:14" x14ac:dyDescent="0.3">
      <c r="A60" s="1" t="s">
        <v>59</v>
      </c>
    </row>
    <row r="61" spans="1:14" x14ac:dyDescent="0.3">
      <c r="A61" s="1" t="s">
        <v>21</v>
      </c>
      <c r="B61" t="str">
        <f>RTD("cqg.rtd", ,"ContractData", A61, "LongDescription",, "T")</f>
        <v>Micro 30-Year Yield, Sep 23</v>
      </c>
      <c r="C61">
        <f>RTD("cqg.rtd", ,"ContractData", A61, "NetLastTradeToday",, "T")</f>
        <v>4.0000000000000001E-3</v>
      </c>
      <c r="D61">
        <f>RTD("cqg.rtd", ,"ContractData", A61, "LastTradeorSettle",, "T")</f>
        <v>4.38</v>
      </c>
      <c r="E61">
        <f>RTD("cqg.rtd", ,"ContractData", A61, "MT_LastBidVolume",, "T")</f>
        <v>5</v>
      </c>
      <c r="F61">
        <f>RTD("cqg.rtd", ,"ContractData",A61, "Bid",, "T")</f>
        <v>4.3719999999999999</v>
      </c>
      <c r="G61">
        <f>RTD("cqg.rtd", ,"ContractData", A61, "Ask",, "T")</f>
        <v>4.38</v>
      </c>
      <c r="H61">
        <f>RTD("cqg.rtd", ,"ContractData", A61, "MT_LastAskVolume",, "T")</f>
        <v>5</v>
      </c>
      <c r="I61">
        <f>RTD("cqg.rtd", ,"ContractData", A61, "HIgh",, "T")</f>
        <v>4.3819999999999997</v>
      </c>
      <c r="J61">
        <f>RTD("cqg.rtd", ,"ContractData", A61, "LOw",, "T")</f>
        <v>4.37</v>
      </c>
      <c r="K61">
        <f>RTD("cqg.rtd", ,"ContractData", A61, "T_CVol",, "T")</f>
        <v>6</v>
      </c>
      <c r="L61">
        <f>RTD("cqg.rtd", ,"ContractData", A61, "COI",, "T")</f>
        <v>152</v>
      </c>
      <c r="M61">
        <f>RTD("cqg.rtd", ,"ContractData", A61, "TradeorTodaySettlement",, "T")</f>
        <v>4.38</v>
      </c>
      <c r="N61" t="str">
        <f>RTD("cqg.rtd", ,"ContractData", A61, "T_Settlement",, "T")</f>
        <v/>
      </c>
    </row>
    <row r="62" spans="1:14" x14ac:dyDescent="0.3">
      <c r="A62" s="1" t="s">
        <v>22</v>
      </c>
      <c r="B62" t="str">
        <f>RTD("cqg.rtd", ,"ContractData", A62, "LongDescription",, "T")</f>
        <v>Micro 10-Year Yield, Sep 23</v>
      </c>
      <c r="C62">
        <f>RTD("cqg.rtd", ,"ContractData", A62, "NetLastTradeToday",, "T")</f>
        <v>0.01</v>
      </c>
      <c r="D62">
        <f>RTD("cqg.rtd", ,"ContractData", A62, "LastTradeorSettle",, "T")</f>
        <v>4.2910000000000004</v>
      </c>
      <c r="E62">
        <f>RTD("cqg.rtd", ,"ContractData", A62, "MT_LastBidVolume",, "T")</f>
        <v>54</v>
      </c>
      <c r="F62">
        <f>RTD("cqg.rtd", ,"ContractData",A62, "Bid",, "T")</f>
        <v>4.2839999999999998</v>
      </c>
      <c r="G62">
        <f>RTD("cqg.rtd", ,"ContractData", A62, "Ask",, "T")</f>
        <v>4.2860000000000005</v>
      </c>
      <c r="H62">
        <f>RTD("cqg.rtd", ,"ContractData", A62, "MT_LastAskVolume",, "T")</f>
        <v>45</v>
      </c>
      <c r="I62">
        <f>RTD("cqg.rtd", ,"ContractData", A62, "HIgh",, "T")</f>
        <v>4.2910000000000004</v>
      </c>
      <c r="J62">
        <f>RTD("cqg.rtd", ,"ContractData", A62, "LOw",, "T")</f>
        <v>4.26</v>
      </c>
      <c r="K62">
        <f>RTD("cqg.rtd", ,"ContractData", A62, "T_CVol",, "T")</f>
        <v>814</v>
      </c>
      <c r="L62">
        <f>RTD("cqg.rtd", ,"ContractData", A62, "COI",, "T")</f>
        <v>8136</v>
      </c>
      <c r="M62">
        <f>RTD("cqg.rtd", ,"ContractData", A62, "TradeorTodaySettlement",, "T")</f>
        <v>4.2910000000000004</v>
      </c>
      <c r="N62" t="str">
        <f>RTD("cqg.rtd", ,"ContractData", A62, "T_Settlement",, "T")</f>
        <v/>
      </c>
    </row>
    <row r="63" spans="1:14" x14ac:dyDescent="0.3">
      <c r="A63" s="1" t="s">
        <v>23</v>
      </c>
      <c r="B63" t="str">
        <f>RTD("cqg.rtd", ,"ContractData", A63, "LongDescription",, "T")</f>
        <v>Micro 5-Year Yield, Sep 23</v>
      </c>
      <c r="C63" t="str">
        <f>RTD("cqg.rtd", ,"ContractData", A63, "NetLastTradeToday",, "T")</f>
        <v/>
      </c>
      <c r="D63" t="str">
        <f>RTD("cqg.rtd", ,"ContractData", A63, "LastTradeorSettle",, "T")</f>
        <v/>
      </c>
      <c r="E63">
        <f>RTD("cqg.rtd", ,"ContractData", A63, "MT_LastBidVolume",, "T")</f>
        <v>0</v>
      </c>
      <c r="F63" t="str">
        <f>RTD("cqg.rtd", ,"ContractData",A63, "Bid",, "T")</f>
        <v/>
      </c>
      <c r="G63">
        <f>RTD("cqg.rtd", ,"ContractData", A63, "Ask",, "T")</f>
        <v>4.5250000000000004</v>
      </c>
      <c r="H63">
        <f>RTD("cqg.rtd", ,"ContractData", A63, "MT_LastAskVolume",, "T")</f>
        <v>8</v>
      </c>
      <c r="I63" t="str">
        <f>RTD("cqg.rtd", ,"ContractData", A63, "HIgh",, "T")</f>
        <v/>
      </c>
      <c r="J63" t="str">
        <f>RTD("cqg.rtd", ,"ContractData", A63, "LOw",, "T")</f>
        <v/>
      </c>
      <c r="K63">
        <f>RTD("cqg.rtd", ,"ContractData", A63, "T_CVol",, "T")</f>
        <v>0</v>
      </c>
      <c r="L63">
        <f>RTD("cqg.rtd", ,"ContractData", A63, "COI",, "T")</f>
        <v>5</v>
      </c>
      <c r="M63" t="str">
        <f>RTD("cqg.rtd", ,"ContractData", A63, "TradeorTodaySettlement",, "T")</f>
        <v/>
      </c>
      <c r="N63" t="str">
        <f>RTD("cqg.rtd", ,"ContractData", A63, "T_Settlement",, "T")</f>
        <v/>
      </c>
    </row>
    <row r="64" spans="1:14" x14ac:dyDescent="0.3">
      <c r="A64" s="1" t="s">
        <v>24</v>
      </c>
      <c r="B64" t="str">
        <f>RTD("cqg.rtd", ,"ContractData", A64, "LongDescription",, "T")</f>
        <v>Micro 2-Year Yield, Sep 23</v>
      </c>
      <c r="C64">
        <f>RTD("cqg.rtd", ,"ContractData", A64, "NetLastTradeToday",, "T")</f>
        <v>2.6000000000000002E-2</v>
      </c>
      <c r="D64">
        <f>RTD("cqg.rtd", ,"ContractData", A64, "LastTradeorSettle",, "T")</f>
        <v>4.9630000000000001</v>
      </c>
      <c r="E64">
        <f>RTD("cqg.rtd", ,"ContractData", A64, "MT_LastBidVolume",, "T")</f>
        <v>7</v>
      </c>
      <c r="F64">
        <f>RTD("cqg.rtd", ,"ContractData",A64, "Bid",, "T")</f>
        <v>4.9590000000000005</v>
      </c>
      <c r="G64">
        <f>RTD("cqg.rtd", ,"ContractData", A64, "Ask",, "T")</f>
        <v>4.9660000000000002</v>
      </c>
      <c r="H64">
        <f>RTD("cqg.rtd", ,"ContractData", A64, "MT_LastAskVolume",, "T")</f>
        <v>2</v>
      </c>
      <c r="I64">
        <f>RTD("cqg.rtd", ,"ContractData", A64, "HIgh",, "T")</f>
        <v>4.968</v>
      </c>
      <c r="J64">
        <f>RTD("cqg.rtd", ,"ContractData", A64, "LOw",, "T")</f>
        <v>4.9359999999999999</v>
      </c>
      <c r="K64">
        <f>RTD("cqg.rtd", ,"ContractData", A64, "T_CVol",, "T")</f>
        <v>28</v>
      </c>
      <c r="L64">
        <f>RTD("cqg.rtd", ,"ContractData", A64, "COI",, "T")</f>
        <v>871</v>
      </c>
      <c r="M64">
        <f>RTD("cqg.rtd", ,"ContractData", A64, "TradeorTodaySettlement",, "T")</f>
        <v>4.9630000000000001</v>
      </c>
      <c r="N64" t="str">
        <f>RTD("cqg.rtd", ,"ContractData", A64, "T_Settlement",, "T")</f>
        <v/>
      </c>
    </row>
    <row r="65" spans="1:14" x14ac:dyDescent="0.3">
      <c r="A65" s="1"/>
    </row>
    <row r="66" spans="1:14" x14ac:dyDescent="0.3">
      <c r="A66" s="1"/>
    </row>
    <row r="67" spans="1:14" x14ac:dyDescent="0.3">
      <c r="A67" s="1" t="s">
        <v>58</v>
      </c>
    </row>
    <row r="68" spans="1:14" x14ac:dyDescent="0.3">
      <c r="A68" s="1" t="s">
        <v>26</v>
      </c>
      <c r="B68" t="str">
        <f>RTD("cqg.rtd", ,"ContractData", A68, "LongDescription",, "T")</f>
        <v>30yr US Treasury Bonds (Globex), Sep 23</v>
      </c>
      <c r="C68">
        <f>RTD("cqg.rtd", ,"ContractData", A68, "NetLastTradeToday",, "T")</f>
        <v>-6.25E-2</v>
      </c>
      <c r="D68">
        <f>RTD("cqg.rtd", ,"ContractData", A68, "LastTradeorSettle",, "T")</f>
        <v>118.96875</v>
      </c>
      <c r="E68">
        <f>RTD("cqg.rtd", ,"ContractData", A68, "MT_LastBidVolume",, "T")</f>
        <v>1</v>
      </c>
      <c r="F68">
        <f>RTD("cqg.rtd", ,"ContractData",A68, "Bid",, "T")</f>
        <v>118.9375</v>
      </c>
      <c r="G68">
        <f>RTD("cqg.rtd", ,"ContractData", A68, "Ask",, "T")</f>
        <v>119.03125</v>
      </c>
      <c r="H68">
        <f>RTD("cqg.rtd", ,"ContractData", A68, "MT_LastAskVolume",, "T")</f>
        <v>10</v>
      </c>
      <c r="I68">
        <f>RTD("cqg.rtd", ,"ContractData", A68, "HIgh",, "T")</f>
        <v>119.21875</v>
      </c>
      <c r="J68">
        <f>RTD("cqg.rtd", ,"ContractData", A68, "LOw",, "T")</f>
        <v>118.96875</v>
      </c>
      <c r="K68">
        <f>RTD("cqg.rtd", ,"ContractData", A68, "T_CVol",, "T")</f>
        <v>40</v>
      </c>
      <c r="L68">
        <f>RTD("cqg.rtd", ,"ContractData", A68, "COI",, "T")</f>
        <v>2276</v>
      </c>
      <c r="M68">
        <f>RTD("cqg.rtd", ,"ContractData", A68, "TradeorTodaySettlement",, "T")</f>
        <v>118.96875</v>
      </c>
      <c r="N68" t="str">
        <f>RTD("cqg.rtd", ,"ContractData", A68, "T_Settlement",, "T")</f>
        <v/>
      </c>
    </row>
    <row r="69" spans="1:14" x14ac:dyDescent="0.3">
      <c r="A69" s="1" t="s">
        <v>117</v>
      </c>
      <c r="B69" t="str">
        <f>RTD("cqg.rtd", ,"ContractData", A69, "LongDescription",, "T")</f>
        <v>Ultra 10yr Treasury Note (Globex), Sep 23</v>
      </c>
      <c r="C69">
        <f>RTD("cqg.rtd", ,"ContractData", A69, "NetLastTradeToday",, "T")</f>
        <v>6.25E-2</v>
      </c>
      <c r="D69">
        <f>RTD("cqg.rtd", ,"ContractData", A69, "LastTradeorSettle",, "T")</f>
        <v>113.90625</v>
      </c>
      <c r="E69">
        <f>RTD("cqg.rtd", ,"ContractData", A69, "MT_LastBidVolume",, "T")</f>
        <v>22</v>
      </c>
      <c r="F69">
        <f>RTD("cqg.rtd", ,"ContractData",A69, "Bid",, "T")</f>
        <v>113.765625</v>
      </c>
      <c r="G69">
        <f>RTD("cqg.rtd", ,"ContractData", A69, "Ask",, "T")</f>
        <v>113.8125</v>
      </c>
      <c r="H69">
        <f>RTD("cqg.rtd", ,"ContractData", A69, "MT_LastAskVolume",, "T")</f>
        <v>6</v>
      </c>
      <c r="I69">
        <f>RTD("cqg.rtd", ,"ContractData", A69, "HIgh",, "T")</f>
        <v>113.90625</v>
      </c>
      <c r="J69">
        <f>RTD("cqg.rtd", ,"ContractData", A69, "LOw",, "T")</f>
        <v>113.84375</v>
      </c>
      <c r="K69">
        <f>RTD("cqg.rtd", ,"ContractData", A69, "T_CVol",, "T")</f>
        <v>390</v>
      </c>
      <c r="L69">
        <f>RTD("cqg.rtd", ,"ContractData", A69, "COI",, "T")</f>
        <v>1367</v>
      </c>
      <c r="M69">
        <f>RTD("cqg.rtd", ,"ContractData", A69, "TradeorTodaySettlement",, "T")</f>
        <v>113.90625</v>
      </c>
      <c r="N69" t="str">
        <f>RTD("cqg.rtd", ,"ContractData", A69, "T_Settlement",, "T")</f>
        <v/>
      </c>
    </row>
    <row r="70" spans="1:14" x14ac:dyDescent="0.3">
      <c r="A70" s="1" t="s">
        <v>118</v>
      </c>
      <c r="B70" t="str">
        <f>RTD("cqg.rtd", ,"ContractData", A70, "LongDescription",, "T")</f>
        <v>10yr US Treasury Notes (Globex), Sep 23</v>
      </c>
      <c r="C70">
        <f>RTD("cqg.rtd", ,"ContractData", A70, "NetLastTradeToday",, "T")</f>
        <v>-1.5625E-2</v>
      </c>
      <c r="D70">
        <f>RTD("cqg.rtd", ,"ContractData", A70, "LastTradeorSettle",, "T")</f>
        <v>109.390625</v>
      </c>
      <c r="E70">
        <f>RTD("cqg.rtd", ,"ContractData", A70, "MT_LastBidVolume",, "T")</f>
        <v>6</v>
      </c>
      <c r="F70">
        <f>RTD("cqg.rtd", ,"ContractData",A70, "Bid",, "T")</f>
        <v>109.34375</v>
      </c>
      <c r="G70">
        <f>RTD("cqg.rtd", ,"ContractData", A70, "Ask",, "T")</f>
        <v>109.375</v>
      </c>
      <c r="H70">
        <f>RTD("cqg.rtd", ,"ContractData", A70, "MT_LastAskVolume",, "T")</f>
        <v>57</v>
      </c>
      <c r="I70">
        <f>RTD("cqg.rtd", ,"ContractData", A70, "HIgh",, "T")</f>
        <v>109.4375</v>
      </c>
      <c r="J70">
        <f>RTD("cqg.rtd", ,"ContractData", A70, "LOw",, "T")</f>
        <v>109.328125</v>
      </c>
      <c r="K70">
        <f>RTD("cqg.rtd", ,"ContractData", A70, "T_CVol",, "T")</f>
        <v>155</v>
      </c>
      <c r="L70">
        <f>RTD("cqg.rtd", ,"ContractData", A70, "COI",, "T")</f>
        <v>2582</v>
      </c>
      <c r="M70">
        <f>RTD("cqg.rtd", ,"ContractData", A70, "TradeorTodaySettlement",, "T")</f>
        <v>109.390625</v>
      </c>
      <c r="N70" t="str">
        <f>RTD("cqg.rtd", ,"ContractData", A70, "T_Settlement",, "T")</f>
        <v/>
      </c>
    </row>
    <row r="71" spans="1:14" x14ac:dyDescent="0.3">
      <c r="A71" s="1" t="s">
        <v>119</v>
      </c>
      <c r="B71" t="str">
        <f>RTD("cqg.rtd", ,"ContractData", A71, "LongDescription",, "T")</f>
        <v>5yr US Treasury Notes (Globex), Sep 23</v>
      </c>
      <c r="C71">
        <f>RTD("cqg.rtd", ,"ContractData", A71, "NetLastTradeToday",, "T")</f>
        <v>-0.1171875</v>
      </c>
      <c r="D71">
        <f>RTD("cqg.rtd", ,"ContractData", A71, "LastTradeorSettle",, "T")</f>
        <v>105.625</v>
      </c>
      <c r="E71">
        <f>RTD("cqg.rtd", ,"ContractData", A71, "MT_LastBidVolume",, "T")</f>
        <v>4</v>
      </c>
      <c r="F71">
        <f>RTD("cqg.rtd", ,"ContractData",A71, "Bid",, "T")</f>
        <v>105.640625</v>
      </c>
      <c r="G71">
        <f>RTD("cqg.rtd", ,"ContractData", A71, "Ask",, "T")</f>
        <v>105.6875</v>
      </c>
      <c r="H71">
        <f>RTD("cqg.rtd", ,"ContractData", A71, "MT_LastAskVolume",, "T")</f>
        <v>4</v>
      </c>
      <c r="I71">
        <f>RTD("cqg.rtd", ,"ContractData", A71, "HIgh",, "T")</f>
        <v>105.625</v>
      </c>
      <c r="J71">
        <f>RTD("cqg.rtd", ,"ContractData", A71, "LOw",, "T")</f>
        <v>105.625</v>
      </c>
      <c r="K71">
        <f>RTD("cqg.rtd", ,"ContractData", A71, "T_CVol",, "T")</f>
        <v>22</v>
      </c>
      <c r="L71">
        <f>RTD("cqg.rtd", ,"ContractData", A71, "COI",, "T")</f>
        <v>6738</v>
      </c>
      <c r="M71">
        <f>RTD("cqg.rtd", ,"ContractData", A71, "TradeorTodaySettlement",, "T")</f>
        <v>105.625</v>
      </c>
      <c r="N71" t="str">
        <f>RTD("cqg.rtd", ,"ContractData", A71, "T_Settlement",, "T")</f>
        <v/>
      </c>
    </row>
    <row r="72" spans="1:14" x14ac:dyDescent="0.3">
      <c r="A72" s="1" t="s">
        <v>120</v>
      </c>
      <c r="B72" t="str">
        <f>RTD("cqg.rtd", ,"ContractData", A72, "LongDescription",, "T")</f>
        <v>3 Year US Treasury Notes (Globex), Sep 23</v>
      </c>
      <c r="C72" t="str">
        <f>RTD("cqg.rtd", ,"ContractData", A72, "NetLastTradeToday",, "T")</f>
        <v/>
      </c>
      <c r="D72" t="str">
        <f>RTD("cqg.rtd", ,"ContractData", A72, "LastTradeorSettle",, "T")</f>
        <v/>
      </c>
      <c r="E72">
        <f>RTD("cqg.rtd", ,"ContractData", A72, "MT_LastBidVolume",, "T")</f>
        <v>11</v>
      </c>
      <c r="F72">
        <f>RTD("cqg.rtd", ,"ContractData",A72, "Bid",, "T")</f>
        <v>103.2265625</v>
      </c>
      <c r="G72">
        <f>RTD("cqg.rtd", ,"ContractData", A72, "Ask",, "T")</f>
        <v>103.3359375</v>
      </c>
      <c r="H72">
        <f>RTD("cqg.rtd", ,"ContractData", A72, "MT_LastAskVolume",, "T")</f>
        <v>11</v>
      </c>
      <c r="I72" t="str">
        <f>RTD("cqg.rtd", ,"ContractData", A72, "HIgh",, "T")</f>
        <v/>
      </c>
      <c r="J72" t="str">
        <f>RTD("cqg.rtd", ,"ContractData", A72, "LOw",, "T")</f>
        <v/>
      </c>
      <c r="K72">
        <f>RTD("cqg.rtd", ,"ContractData", A72, "T_CVol",, "T")</f>
        <v>0</v>
      </c>
      <c r="L72">
        <f>RTD("cqg.rtd", ,"ContractData", A72, "COI",, "T")</f>
        <v>24</v>
      </c>
      <c r="M72" t="str">
        <f>RTD("cqg.rtd", ,"ContractData", A72, "TradeorTodaySettlement",, "T")</f>
        <v/>
      </c>
      <c r="N72" t="str">
        <f>RTD("cqg.rtd", ,"ContractData", A72, "T_Settlement",, "T")</f>
        <v/>
      </c>
    </row>
    <row r="73" spans="1:14" x14ac:dyDescent="0.3">
      <c r="A73" s="1" t="s">
        <v>121</v>
      </c>
      <c r="B73" t="str">
        <f>RTD("cqg.rtd", ,"ContractData", A73, "LongDescription",, "T")</f>
        <v>2yr US Treasury Note (Globex), Sep 23</v>
      </c>
      <c r="C73" t="str">
        <f>RTD("cqg.rtd", ,"ContractData", A73, "NetLastTradeToday",, "T")</f>
        <v/>
      </c>
      <c r="D73" t="str">
        <f>RTD("cqg.rtd", ,"ContractData", A73, "LastTradeorSettle",, "T")</f>
        <v/>
      </c>
      <c r="E73">
        <f>RTD("cqg.rtd", ,"ContractData", A73, "MT_LastBidVolume",, "T")</f>
        <v>1</v>
      </c>
      <c r="F73">
        <f>RTD("cqg.rtd", ,"ContractData",A73, "Bid",, "T")</f>
        <v>101.35546875</v>
      </c>
      <c r="G73">
        <f>RTD("cqg.rtd", ,"ContractData", A73, "Ask",, "T")</f>
        <v>101.3828125</v>
      </c>
      <c r="H73">
        <f>RTD("cqg.rtd", ,"ContractData", A73, "MT_LastAskVolume",, "T")</f>
        <v>3</v>
      </c>
      <c r="I73" t="str">
        <f>RTD("cqg.rtd", ,"ContractData", A73, "HIgh",, "T")</f>
        <v/>
      </c>
      <c r="J73" t="str">
        <f>RTD("cqg.rtd", ,"ContractData", A73, "LOw",, "T")</f>
        <v/>
      </c>
      <c r="K73">
        <f>RTD("cqg.rtd", ,"ContractData", A73, "T_CVol",, "T")</f>
        <v>66</v>
      </c>
      <c r="L73">
        <f>RTD("cqg.rtd", ,"ContractData", A73, "COI",, "T")</f>
        <v>1749</v>
      </c>
      <c r="M73" t="str">
        <f>RTD("cqg.rtd", ,"ContractData", A73, "TradeorTodaySettlement",, "T")</f>
        <v/>
      </c>
      <c r="N73" t="str">
        <f>RTD("cqg.rtd", ,"ContractData", A73, "T_Settlement",, "T")</f>
        <v/>
      </c>
    </row>
    <row r="74" spans="1:14" x14ac:dyDescent="0.3">
      <c r="A74" s="1" t="s">
        <v>122</v>
      </c>
      <c r="B74" t="str">
        <f>RTD("cqg.rtd", ,"ContractData", A74, "LongDescription",, "T")</f>
        <v>Fed Funds 30 Day (Globex), Sep 23</v>
      </c>
      <c r="C74">
        <f>RTD("cqg.rtd", ,"ContractData", A74, "NetLastTradeToday",, "T")</f>
        <v>0</v>
      </c>
      <c r="D74">
        <f>RTD("cqg.rtd", ,"ContractData", A74, "LastTradeorSettle",, "T")</f>
        <v>94.662500000000009</v>
      </c>
      <c r="E74">
        <f>RTD("cqg.rtd", ,"ContractData", A74, "MT_LastBidVolume",, "T")</f>
        <v>24376</v>
      </c>
      <c r="F74">
        <f>RTD("cqg.rtd", ,"ContractData",A74, "Bid",, "T")</f>
        <v>94.662500000000009</v>
      </c>
      <c r="G74">
        <f>RTD("cqg.rtd", ,"ContractData", A74, "Ask",, "T")</f>
        <v>94.665000000000006</v>
      </c>
      <c r="H74">
        <f>RTD("cqg.rtd", ,"ContractData", A74, "MT_LastAskVolume",, "T")</f>
        <v>320467</v>
      </c>
      <c r="I74">
        <f>RTD("cqg.rtd", ,"ContractData", A74, "HIgh",, "T")</f>
        <v>94.665000000000006</v>
      </c>
      <c r="J74">
        <f>RTD("cqg.rtd", ,"ContractData", A74, "LOw",, "T")</f>
        <v>94.662500000000009</v>
      </c>
      <c r="K74">
        <f>RTD("cqg.rtd", ,"ContractData", A74, "T_CVol",, "T")</f>
        <v>5550</v>
      </c>
      <c r="L74">
        <f>RTD("cqg.rtd", ,"ContractData", A74, "COI",, "T")</f>
        <v>139827</v>
      </c>
      <c r="M74">
        <f>RTD("cqg.rtd", ,"ContractData", A74, "TradeorTodaySettlement",, "T")</f>
        <v>94.662500000000009</v>
      </c>
      <c r="N74" t="str">
        <f>RTD("cqg.rtd", ,"ContractData", A74, "T_Settlement",, "T")</f>
        <v/>
      </c>
    </row>
    <row r="75" spans="1:14" x14ac:dyDescent="0.3">
      <c r="A75" s="1" t="s">
        <v>123</v>
      </c>
      <c r="B75" t="str">
        <f>RTD("cqg.rtd", ,"ContractData", A75, "LongDescription",, "T")</f>
        <v>1 Month SOFR, Sep 23</v>
      </c>
      <c r="C75">
        <f>RTD("cqg.rtd", ,"ContractData", A75, "NetLastTradeToday",, "T")</f>
        <v>2.5000000000000001E-3</v>
      </c>
      <c r="D75">
        <f>RTD("cqg.rtd", ,"ContractData", A75, "LastTradeorSettle",, "T")</f>
        <v>94.69</v>
      </c>
      <c r="E75">
        <f>RTD("cqg.rtd", ,"ContractData", A75, "MT_LastBidVolume",, "T")</f>
        <v>139952</v>
      </c>
      <c r="F75">
        <f>RTD("cqg.rtd", ,"ContractData",A75, "Bid",, "T")</f>
        <v>94.6875</v>
      </c>
      <c r="G75">
        <f>RTD("cqg.rtd", ,"ContractData", A75, "Ask",, "T")</f>
        <v>94.69</v>
      </c>
      <c r="H75">
        <f>RTD("cqg.rtd", ,"ContractData", A75, "MT_LastAskVolume",, "T")</f>
        <v>2535</v>
      </c>
      <c r="I75">
        <f>RTD("cqg.rtd", ,"ContractData", A75, "HIgh",, "T")</f>
        <v>94.69</v>
      </c>
      <c r="J75">
        <f>RTD("cqg.rtd", ,"ContractData", A75, "LOw",, "T")</f>
        <v>94.6875</v>
      </c>
      <c r="K75">
        <f>RTD("cqg.rtd", ,"ContractData", A75, "T_CVol",, "T")</f>
        <v>11004</v>
      </c>
      <c r="L75">
        <f>RTD("cqg.rtd", ,"ContractData", A75, "COI",, "T")</f>
        <v>186095</v>
      </c>
      <c r="M75">
        <f>RTD("cqg.rtd", ,"ContractData", A75, "TradeorTodaySettlement",, "T")</f>
        <v>94.69</v>
      </c>
      <c r="N75" t="str">
        <f>RTD("cqg.rtd", ,"ContractData", A75, "T_Settlement",, "T")</f>
        <v/>
      </c>
    </row>
    <row r="76" spans="1:14" x14ac:dyDescent="0.3">
      <c r="A76" s="1" t="s">
        <v>124</v>
      </c>
      <c r="B76" t="str">
        <f>RTD("cqg.rtd", ,"ContractData", A76, "LongDescription",, "T")</f>
        <v>3 Month SOFR, Jun 23</v>
      </c>
      <c r="C76">
        <f>RTD("cqg.rtd", ,"ContractData", A76, "NetLastTradeToday",, "T")</f>
        <v>2.5000000000000001E-3</v>
      </c>
      <c r="D76">
        <f>RTD("cqg.rtd", ,"ContractData", A76, "LastTradeorSettle",, "T")</f>
        <v>94.762500000000003</v>
      </c>
      <c r="E76">
        <f>RTD("cqg.rtd", ,"ContractData", A76, "MT_LastBidVolume",, "T")</f>
        <v>1258418</v>
      </c>
      <c r="F76">
        <f>RTD("cqg.rtd", ,"ContractData",A76, "Bid",, "T")</f>
        <v>94.76</v>
      </c>
      <c r="G76">
        <f>RTD("cqg.rtd", ,"ContractData", A76, "Ask",, "T")</f>
        <v>94.762500000000003</v>
      </c>
      <c r="H76">
        <f>RTD("cqg.rtd", ,"ContractData", A76, "MT_LastAskVolume",, "T")</f>
        <v>1284003</v>
      </c>
      <c r="I76">
        <f>RTD("cqg.rtd", ,"ContractData", A76, "HIgh",, "T")</f>
        <v>94.762500000000003</v>
      </c>
      <c r="J76">
        <f>RTD("cqg.rtd", ,"ContractData", A76, "LOw",, "T")</f>
        <v>94.76</v>
      </c>
      <c r="K76">
        <f>RTD("cqg.rtd", ,"ContractData", A76, "T_CVol",, "T")</f>
        <v>1833</v>
      </c>
      <c r="L76">
        <f>RTD("cqg.rtd", ,"ContractData", A76, "COI",, "T")</f>
        <v>1120406</v>
      </c>
      <c r="M76">
        <f>RTD("cqg.rtd", ,"ContractData", A76, "TradeorTodaySettlement",, "T")</f>
        <v>94.762500000000003</v>
      </c>
      <c r="N76" t="str">
        <f>RTD("cqg.rtd", ,"ContractData", A76, "T_Settlement",, "T")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</vt:lpstr>
      <vt:lpstr>Mkt_Data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2023-09-04T20:02:56Z</dcterms:created>
  <dcterms:modified xsi:type="dcterms:W3CDTF">2023-09-12T14:30:59Z</dcterms:modified>
</cp:coreProperties>
</file>