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Excel Indirect Part II/"/>
    </mc:Choice>
  </mc:AlternateContent>
  <xr:revisionPtr revIDLastSave="41" documentId="8_{CFADE11C-8E20-47C7-B7DE-EA7429D07B21}" xr6:coauthVersionLast="47" xr6:coauthVersionMax="47" xr10:uidLastSave="{C14426F4-F69C-48A3-A046-DD2B365117A4}"/>
  <bookViews>
    <workbookView xWindow="-120" yWindow="-120" windowWidth="29040" windowHeight="15840" xr2:uid="{59EF0B24-52C0-4C74-8C14-A7449A18AC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1" l="1"/>
  <c r="D33" i="1"/>
  <c r="C33" i="1"/>
  <c r="F33" i="1"/>
  <c r="B2" i="1" l="1"/>
  <c r="U3" i="1"/>
  <c r="U4" i="1" s="1"/>
  <c r="U5" i="1" s="1"/>
  <c r="U6" i="1" s="1"/>
  <c r="U7" i="1" s="1"/>
  <c r="U8" i="1" s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E31" i="1" l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  <c r="I3" i="1"/>
  <c r="I4" i="1" s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G2" i="1" l="1"/>
  <c r="G22" i="1"/>
  <c r="G4" i="1"/>
  <c r="G20" i="1"/>
  <c r="G9" i="1"/>
  <c r="G21" i="1"/>
  <c r="G29" i="1"/>
  <c r="G14" i="1"/>
  <c r="G26" i="1"/>
  <c r="G12" i="1"/>
  <c r="G28" i="1"/>
  <c r="G5" i="1"/>
  <c r="G13" i="1"/>
  <c r="G17" i="1"/>
  <c r="G25" i="1"/>
  <c r="G6" i="1"/>
  <c r="G30" i="1"/>
  <c r="G24" i="1"/>
  <c r="G18" i="1"/>
  <c r="G11" i="1"/>
  <c r="G19" i="1"/>
  <c r="G27" i="1"/>
  <c r="G10" i="1"/>
  <c r="G3" i="1"/>
  <c r="G31" i="1"/>
  <c r="G23" i="1"/>
  <c r="G8" i="1"/>
  <c r="G7" i="1"/>
  <c r="G16" i="1"/>
  <c r="G15" i="1"/>
  <c r="F31" i="1"/>
  <c r="C31" i="1"/>
  <c r="B31" i="1"/>
  <c r="F30" i="1"/>
  <c r="C30" i="1"/>
  <c r="B30" i="1"/>
  <c r="F29" i="1"/>
  <c r="C29" i="1"/>
  <c r="B29" i="1"/>
  <c r="F28" i="1"/>
  <c r="C28" i="1"/>
  <c r="B28" i="1"/>
  <c r="F27" i="1"/>
  <c r="C27" i="1"/>
  <c r="B27" i="1"/>
  <c r="F26" i="1"/>
  <c r="C26" i="1"/>
  <c r="B26" i="1"/>
  <c r="F25" i="1"/>
  <c r="C25" i="1"/>
  <c r="B25" i="1"/>
  <c r="F24" i="1"/>
  <c r="C24" i="1"/>
  <c r="B24" i="1"/>
  <c r="F23" i="1"/>
  <c r="C23" i="1"/>
  <c r="B23" i="1"/>
  <c r="F22" i="1"/>
  <c r="C22" i="1"/>
  <c r="B22" i="1"/>
  <c r="F21" i="1"/>
  <c r="C21" i="1"/>
  <c r="B21" i="1"/>
  <c r="F20" i="1"/>
  <c r="C20" i="1"/>
  <c r="B20" i="1"/>
  <c r="F19" i="1"/>
  <c r="C19" i="1"/>
  <c r="B19" i="1"/>
  <c r="F18" i="1"/>
  <c r="C18" i="1"/>
  <c r="B18" i="1"/>
  <c r="F17" i="1"/>
  <c r="C17" i="1"/>
  <c r="B17" i="1"/>
  <c r="F16" i="1"/>
  <c r="C16" i="1"/>
  <c r="B16" i="1"/>
  <c r="F15" i="1"/>
  <c r="C15" i="1"/>
  <c r="B15" i="1"/>
  <c r="F14" i="1"/>
  <c r="C14" i="1"/>
  <c r="B14" i="1"/>
  <c r="F13" i="1"/>
  <c r="C13" i="1"/>
  <c r="B13" i="1"/>
  <c r="F12" i="1"/>
  <c r="C12" i="1"/>
  <c r="B12" i="1"/>
  <c r="F11" i="1"/>
  <c r="C11" i="1"/>
  <c r="B11" i="1"/>
  <c r="F10" i="1"/>
  <c r="C10" i="1"/>
  <c r="B10" i="1"/>
  <c r="F9" i="1"/>
  <c r="C9" i="1"/>
  <c r="B9" i="1"/>
  <c r="F8" i="1"/>
  <c r="C8" i="1"/>
  <c r="B8" i="1"/>
  <c r="F7" i="1"/>
  <c r="C7" i="1"/>
  <c r="B7" i="1"/>
  <c r="F6" i="1"/>
  <c r="C6" i="1"/>
  <c r="B6" i="1"/>
  <c r="F5" i="1"/>
  <c r="C5" i="1"/>
  <c r="B5" i="1"/>
  <c r="F4" i="1"/>
  <c r="C4" i="1"/>
  <c r="B4" i="1"/>
  <c r="F3" i="1"/>
  <c r="C3" i="1"/>
  <c r="B3" i="1"/>
  <c r="F2" i="1"/>
  <c r="C2" i="1"/>
  <c r="J26" i="1" l="1"/>
  <c r="K26" i="1" s="1"/>
  <c r="J21" i="1"/>
  <c r="K21" i="1" s="1"/>
  <c r="J10" i="1"/>
  <c r="K10" i="1" s="1"/>
  <c r="J5" i="1"/>
  <c r="K5" i="1" s="1"/>
  <c r="R5" i="1" s="1"/>
  <c r="J12" i="1"/>
  <c r="K12" i="1" s="1"/>
  <c r="J22" i="1"/>
  <c r="K22" i="1" s="1"/>
  <c r="J31" i="1"/>
  <c r="K31" i="1" s="1"/>
  <c r="J20" i="1"/>
  <c r="K20" i="1" s="1"/>
  <c r="J15" i="1"/>
  <c r="K15" i="1" s="1"/>
  <c r="J4" i="1"/>
  <c r="K4" i="1" s="1"/>
  <c r="R4" i="1" s="1"/>
  <c r="J7" i="1"/>
  <c r="K7" i="1" s="1"/>
  <c r="J17" i="1"/>
  <c r="K17" i="1" s="1"/>
  <c r="J30" i="1"/>
  <c r="K30" i="1" s="1"/>
  <c r="J25" i="1"/>
  <c r="K25" i="1" s="1"/>
  <c r="J14" i="1"/>
  <c r="K14" i="1" s="1"/>
  <c r="J9" i="1"/>
  <c r="K9" i="1" s="1"/>
  <c r="J28" i="1"/>
  <c r="K28" i="1" s="1"/>
  <c r="J6" i="1"/>
  <c r="K6" i="1" s="1"/>
  <c r="R6" i="1" s="1"/>
  <c r="J16" i="1"/>
  <c r="K16" i="1" s="1"/>
  <c r="J24" i="1"/>
  <c r="K24" i="1" s="1"/>
  <c r="J19" i="1"/>
  <c r="K19" i="1" s="1"/>
  <c r="J8" i="1"/>
  <c r="K8" i="1" s="1"/>
  <c r="J3" i="1"/>
  <c r="K3" i="1" s="1"/>
  <c r="R3" i="1" s="1"/>
  <c r="S3" i="1" s="1"/>
  <c r="J23" i="1"/>
  <c r="K23" i="1" s="1"/>
  <c r="J11" i="1"/>
  <c r="K11" i="1" s="1"/>
  <c r="J29" i="1"/>
  <c r="K29" i="1" s="1"/>
  <c r="J18" i="1"/>
  <c r="K18" i="1" s="1"/>
  <c r="J13" i="1"/>
  <c r="K13" i="1" s="1"/>
  <c r="J2" i="1"/>
  <c r="K2" i="1" s="1"/>
  <c r="R2" i="1" s="1"/>
  <c r="J27" i="1"/>
  <c r="K27" i="1" s="1"/>
  <c r="R7" i="1" l="1"/>
  <c r="R8" i="1" s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M20" i="1"/>
  <c r="M3" i="1"/>
  <c r="M14" i="1"/>
  <c r="M31" i="1"/>
  <c r="M23" i="1"/>
  <c r="M8" i="1"/>
  <c r="M25" i="1"/>
  <c r="M22" i="1"/>
  <c r="M9" i="1"/>
  <c r="M19" i="1"/>
  <c r="M30" i="1"/>
  <c r="M12" i="1"/>
  <c r="M13" i="1"/>
  <c r="M24" i="1"/>
  <c r="M17" i="1"/>
  <c r="M5" i="1"/>
  <c r="M18" i="1"/>
  <c r="M16" i="1"/>
  <c r="M7" i="1"/>
  <c r="M10" i="1"/>
  <c r="M29" i="1"/>
  <c r="M6" i="1"/>
  <c r="M4" i="1"/>
  <c r="M21" i="1"/>
  <c r="M27" i="1"/>
  <c r="M11" i="1"/>
  <c r="M28" i="1"/>
  <c r="M15" i="1"/>
  <c r="M26" i="1"/>
  <c r="M2" i="1"/>
  <c r="L20" i="1"/>
  <c r="L11" i="1"/>
  <c r="L28" i="1"/>
  <c r="L30" i="1"/>
  <c r="L14" i="1"/>
  <c r="L25" i="1"/>
  <c r="L19" i="1"/>
  <c r="L5" i="1"/>
  <c r="L24" i="1"/>
  <c r="L3" i="1"/>
  <c r="L10" i="1"/>
  <c r="L27" i="1"/>
  <c r="L13" i="1"/>
  <c r="L7" i="1"/>
  <c r="L12" i="1"/>
  <c r="L18" i="1"/>
  <c r="L16" i="1"/>
  <c r="L21" i="1"/>
  <c r="L15" i="1"/>
  <c r="L26" i="1"/>
  <c r="L9" i="1"/>
  <c r="L29" i="1"/>
  <c r="L23" i="1"/>
  <c r="L17" i="1"/>
  <c r="L22" i="1"/>
  <c r="L8" i="1"/>
  <c r="L4" i="1"/>
  <c r="L6" i="1"/>
  <c r="L31" i="1"/>
  <c r="L2" i="1"/>
  <c r="T3" i="1" l="1"/>
  <c r="M1" i="1"/>
  <c r="S2" i="1"/>
  <c r="S4" i="1" l="1"/>
  <c r="T4" i="1" s="1"/>
  <c r="T2" i="1"/>
  <c r="N1" i="1"/>
  <c r="N21" i="1"/>
  <c r="N6" i="1"/>
  <c r="N17" i="1"/>
  <c r="N23" i="1"/>
  <c r="N11" i="1"/>
  <c r="N3" i="1"/>
  <c r="N7" i="1"/>
  <c r="N12" i="1"/>
  <c r="N2" i="1"/>
  <c r="N13" i="1"/>
  <c r="N20" i="1"/>
  <c r="N31" i="1"/>
  <c r="N9" i="1"/>
  <c r="N14" i="1"/>
  <c r="N16" i="1"/>
  <c r="N19" i="1"/>
  <c r="N10" i="1"/>
  <c r="N26" i="1"/>
  <c r="N24" i="1"/>
  <c r="N28" i="1"/>
  <c r="N18" i="1"/>
  <c r="N25" i="1"/>
  <c r="N30" i="1"/>
  <c r="N8" i="1"/>
  <c r="N4" i="1"/>
  <c r="N22" i="1"/>
  <c r="N27" i="1"/>
  <c r="N15" i="1"/>
  <c r="N29" i="1"/>
  <c r="N5" i="1"/>
  <c r="S5" i="1" l="1"/>
  <c r="T5" i="1" s="1"/>
  <c r="V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O21" i="1"/>
  <c r="W21" i="1" s="1"/>
  <c r="O8" i="1"/>
  <c r="W8" i="1" s="1"/>
  <c r="O30" i="1"/>
  <c r="W30" i="1" s="1"/>
  <c r="O3" i="1"/>
  <c r="W3" i="1" s="1"/>
  <c r="O17" i="1"/>
  <c r="W17" i="1" s="1"/>
  <c r="O4" i="1"/>
  <c r="W4" i="1" s="1"/>
  <c r="O5" i="1"/>
  <c r="W5" i="1" s="1"/>
  <c r="O18" i="1"/>
  <c r="W18" i="1" s="1"/>
  <c r="O13" i="1"/>
  <c r="W13" i="1" s="1"/>
  <c r="O25" i="1"/>
  <c r="W25" i="1" s="1"/>
  <c r="O10" i="1"/>
  <c r="W10" i="1" s="1"/>
  <c r="O28" i="1"/>
  <c r="W28" i="1" s="1"/>
  <c r="O24" i="1"/>
  <c r="W24" i="1" s="1"/>
  <c r="O15" i="1"/>
  <c r="W15" i="1" s="1"/>
  <c r="O27" i="1"/>
  <c r="W27" i="1" s="1"/>
  <c r="O6" i="1"/>
  <c r="W6" i="1" s="1"/>
  <c r="O19" i="1"/>
  <c r="W19" i="1" s="1"/>
  <c r="O9" i="1"/>
  <c r="W9" i="1" s="1"/>
  <c r="O20" i="1"/>
  <c r="W20" i="1" s="1"/>
  <c r="O31" i="1"/>
  <c r="W31" i="1" s="1"/>
  <c r="O2" i="1"/>
  <c r="W2" i="1" s="1"/>
  <c r="O11" i="1"/>
  <c r="W11" i="1" s="1"/>
  <c r="O23" i="1"/>
  <c r="W23" i="1" s="1"/>
  <c r="O12" i="1"/>
  <c r="W12" i="1" s="1"/>
  <c r="O14" i="1"/>
  <c r="W14" i="1" s="1"/>
  <c r="O22" i="1"/>
  <c r="W22" i="1" s="1"/>
  <c r="O29" i="1"/>
  <c r="W29" i="1" s="1"/>
  <c r="O26" i="1"/>
  <c r="W26" i="1" s="1"/>
  <c r="O16" i="1"/>
  <c r="W16" i="1" s="1"/>
  <c r="O7" i="1"/>
  <c r="W7" i="1" s="1"/>
  <c r="S6" i="1" l="1"/>
  <c r="T6" i="1" s="1"/>
  <c r="S7" i="1" l="1"/>
  <c r="T7" i="1" s="1"/>
  <c r="S8" i="1" l="1"/>
  <c r="T8" i="1" s="1"/>
  <c r="S9" i="1" l="1"/>
  <c r="T9" i="1" s="1"/>
  <c r="S10" i="1" l="1"/>
  <c r="T10" i="1" s="1"/>
  <c r="S11" i="1" l="1"/>
  <c r="T11" i="1" s="1"/>
  <c r="S12" i="1" l="1"/>
  <c r="T12" i="1" s="1"/>
  <c r="S13" i="1" l="1"/>
  <c r="T13" i="1" s="1"/>
  <c r="S14" i="1" l="1"/>
  <c r="T14" i="1" s="1"/>
  <c r="S15" i="1" l="1"/>
  <c r="T15" i="1" s="1"/>
  <c r="S16" i="1" l="1"/>
  <c r="T16" i="1" s="1"/>
  <c r="S17" i="1" l="1"/>
  <c r="T17" i="1" s="1"/>
  <c r="S18" i="1" l="1"/>
  <c r="T18" i="1" s="1"/>
  <c r="S19" i="1" l="1"/>
  <c r="T19" i="1" s="1"/>
  <c r="S20" i="1" l="1"/>
  <c r="T20" i="1" l="1"/>
  <c r="S21" i="1"/>
  <c r="T1" i="1" l="1"/>
  <c r="S22" i="1"/>
  <c r="T21" i="1"/>
  <c r="X31" i="1" a="1"/>
  <c r="X28" i="1" a="1"/>
  <c r="X30" i="1" a="1"/>
  <c r="X29" i="1" a="1"/>
  <c r="X28" i="1" l="1"/>
  <c r="Y28" i="1" s="1" a="1"/>
  <c r="X29" i="1"/>
  <c r="Y29" i="1" s="1" a="1"/>
  <c r="X30" i="1"/>
  <c r="Y30" i="1" s="1" a="1"/>
  <c r="X31" i="1"/>
  <c r="Y31" i="1" s="1" a="1"/>
  <c r="Y31" i="1" s="1"/>
  <c r="T22" i="1"/>
  <c r="S23" i="1"/>
  <c r="Y30" i="1" l="1"/>
  <c r="Y29" i="1"/>
  <c r="Y28" i="1"/>
  <c r="T23" i="1"/>
  <c r="S24" i="1"/>
  <c r="S25" i="1" l="1"/>
  <c r="T24" i="1"/>
  <c r="T25" i="1" l="1"/>
  <c r="S26" i="1"/>
  <c r="X2" i="1" a="1"/>
  <c r="X2" i="1" l="1"/>
  <c r="T26" i="1"/>
  <c r="S27" i="1"/>
  <c r="Y2" i="1" a="1"/>
  <c r="X3" i="1" a="1"/>
  <c r="X3" i="1" l="1"/>
  <c r="Y2" i="1"/>
  <c r="S28" i="1"/>
  <c r="T27" i="1"/>
  <c r="Y3" i="1" a="1"/>
  <c r="X4" i="1" a="1"/>
  <c r="X4" i="1" l="1"/>
  <c r="Y3" i="1"/>
  <c r="S29" i="1"/>
  <c r="T28" i="1"/>
  <c r="Y4" i="1" a="1"/>
  <c r="X5" i="1" a="1"/>
  <c r="X5" i="1" l="1"/>
  <c r="Y4" i="1"/>
  <c r="S30" i="1"/>
  <c r="S31" i="1"/>
  <c r="T29" i="1"/>
  <c r="X25" i="1" a="1"/>
  <c r="X13" i="1" a="1"/>
  <c r="X14" i="1" a="1"/>
  <c r="X7" i="1" a="1"/>
  <c r="X16" i="1" a="1"/>
  <c r="X22" i="1" a="1"/>
  <c r="X10" i="1" a="1"/>
  <c r="X27" i="1" a="1"/>
  <c r="X17" i="1" a="1"/>
  <c r="X6" i="1" a="1"/>
  <c r="X12" i="1" a="1"/>
  <c r="X18" i="1" a="1"/>
  <c r="X23" i="1" a="1"/>
  <c r="X21" i="1" a="1"/>
  <c r="X19" i="1" a="1"/>
  <c r="X15" i="1" a="1"/>
  <c r="Y5" i="1" a="1"/>
  <c r="X9" i="1" a="1"/>
  <c r="X11" i="1" a="1"/>
  <c r="X20" i="1" a="1"/>
  <c r="X8" i="1" a="1"/>
  <c r="X24" i="1" a="1"/>
  <c r="X26" i="1" a="1"/>
  <c r="X6" i="1" l="1"/>
  <c r="Y5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T30" i="1"/>
  <c r="X27" i="1"/>
  <c r="Y27" i="1" s="1" a="1"/>
  <c r="X26" i="1"/>
  <c r="Y26" i="1" s="1" a="1"/>
  <c r="X25" i="1"/>
  <c r="Y25" i="1" s="1" a="1"/>
  <c r="X24" i="1"/>
  <c r="X23" i="1"/>
  <c r="X22" i="1"/>
  <c r="T31" i="1"/>
  <c r="Y13" i="1" a="1"/>
  <c r="Y11" i="1" a="1"/>
  <c r="Y22" i="1" a="1"/>
  <c r="Y21" i="1" a="1"/>
  <c r="Y16" i="1" a="1"/>
  <c r="Y14" i="1" a="1"/>
  <c r="Y23" i="1" a="1"/>
  <c r="Y12" i="1" a="1"/>
  <c r="Y17" i="1" a="1"/>
  <c r="Y15" i="1" a="1"/>
  <c r="Y18" i="1" a="1"/>
  <c r="Y24" i="1" a="1"/>
  <c r="Y10" i="1" a="1"/>
  <c r="Y20" i="1" a="1"/>
  <c r="Y19" i="1" a="1"/>
  <c r="Y6" i="1" a="1"/>
  <c r="Y8" i="1" a="1"/>
  <c r="Y7" i="1" a="1"/>
  <c r="Y9" i="1" a="1"/>
  <c r="Y6" i="1" l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7" i="1"/>
  <c r="Y26" i="1"/>
  <c r="Y25" i="1"/>
  <c r="Y24" i="1"/>
  <c r="Y22" i="1"/>
  <c r="Y2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<sst xmlns="http://schemas.openxmlformats.org/spreadsheetml/2006/main" count="38" uniqueCount="38">
  <si>
    <t>S.MMM</t>
  </si>
  <si>
    <t>S.AXP</t>
  </si>
  <si>
    <t>S.AMGN</t>
  </si>
  <si>
    <t>S.AAPL</t>
  </si>
  <si>
    <t>S.BA</t>
  </si>
  <si>
    <t>S.CAT</t>
  </si>
  <si>
    <t>S.CVX</t>
  </si>
  <si>
    <t>S.CSCO</t>
  </si>
  <si>
    <t>S.KO</t>
  </si>
  <si>
    <t>S.DOW</t>
  </si>
  <si>
    <t>S.GS</t>
  </si>
  <si>
    <t>S.HD</t>
  </si>
  <si>
    <t>S.HON</t>
  </si>
  <si>
    <t>S.INTC</t>
  </si>
  <si>
    <t>S.IBM</t>
  </si>
  <si>
    <t>S.JNJ</t>
  </si>
  <si>
    <t>S.JPM</t>
  </si>
  <si>
    <t>S.MCD</t>
  </si>
  <si>
    <t>S.MRK</t>
  </si>
  <si>
    <t>S.MSFT</t>
  </si>
  <si>
    <t>S.NKE</t>
  </si>
  <si>
    <t>S.PG</t>
  </si>
  <si>
    <t>S.CRM</t>
  </si>
  <si>
    <t>S.TRV</t>
  </si>
  <si>
    <t>S.UNH</t>
  </si>
  <si>
    <t>S.VZ</t>
  </si>
  <si>
    <t>S.V</t>
  </si>
  <si>
    <t>S.WBA</t>
  </si>
  <si>
    <t>S.WMT</t>
  </si>
  <si>
    <t>S.DIS</t>
  </si>
  <si>
    <t>Rising</t>
  </si>
  <si>
    <t>Declining</t>
  </si>
  <si>
    <t>Symbol</t>
  </si>
  <si>
    <t>Last</t>
  </si>
  <si>
    <t>NC</t>
  </si>
  <si>
    <t>% NC</t>
  </si>
  <si>
    <t>Description</t>
  </si>
  <si>
    <t>Ranked and Sorted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</si>
</sst>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shrinkToFit="1"/>
    </xf>
    <xf numFmtId="10" fontId="0" fillId="0" borderId="0" xfId="0" applyNumberFormat="1"/>
    <xf numFmtId="2" fontId="0" fillId="0" borderId="0" xfId="0" applyNumberFormat="1" applyAlignment="1">
      <alignment horizontal="center" shrinkToFit="1"/>
    </xf>
    <xf numFmtId="10" fontId="0" fillId="0" borderId="0" xfId="0" applyNumberFormat="1" applyAlignment="1">
      <alignment horizontal="center" shrinkToFit="1"/>
    </xf>
    <xf numFmtId="0" fontId="0" fillId="0" borderId="0" xfId="0" quotePrefix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shrinkToFit="1"/>
    </xf>
    <xf numFmtId="0" fontId="0" fillId="0" borderId="1" xfId="0" applyBorder="1" applyAlignment="1">
      <alignment horizontal="center"/>
    </xf>
    <xf numFmtId="10" fontId="0" fillId="0" borderId="0" xfId="0" applyNumberFormat="1" applyAlignment="1">
      <alignment horizontal="center" shrinkToFi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shrinkToFit="1"/>
    </xf>
  </cellXfs>
  <cellStyles count="1">
    <cellStyle name="Normal" xfId="0" builtinId="0"/>
  </cellStyles>
  <dxfs count="5"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NIKE Inc ClsB</v>
        <stp/>
        <stp>ContractData</stp>
        <stp>S.NKE</stp>
        <stp>LongDescription</stp>
        <stp/>
        <stp>T</stp>
        <tr r="X9" s="1"/>
        <tr r="F22" s="1"/>
      </tp>
      <tp t="s">
        <v>3M Company</v>
        <stp/>
        <stp>ContractData</stp>
        <stp>S.MMM</stp>
        <stp>LongDescription</stp>
        <stp/>
        <stp>T</stp>
        <tr r="X7" s="1"/>
        <tr r="F2" s="1"/>
      </tp>
      <tp t="s">
        <v>McDonald's Corporation</v>
        <stp/>
        <stp>ContractData</stp>
        <stp>S.MCD</stp>
        <stp>LongDescription</stp>
        <stp/>
        <stp>T</stp>
        <tr r="V8" s="1"/>
        <tr r="F19" s="1"/>
      </tp>
      <tp t="s">
        <v>Merck &amp; Co Inc</v>
        <stp/>
        <stp>ContractData</stp>
        <stp>S.MRK</stp>
        <stp>LongDescription</stp>
        <stp/>
        <stp>T</stp>
        <tr r="V5" s="1"/>
        <tr r="F20" s="1"/>
      </tp>
      <tp t="s">
        <v>Johnson &amp; Johnson</v>
        <stp/>
        <stp>ContractData</stp>
        <stp>S.JNJ</stp>
        <stp>LongDescription</stp>
        <stp/>
        <stp>T</stp>
        <tr r="X20" s="1"/>
        <tr r="F17" s="1"/>
      </tp>
      <tp t="s">
        <v>JPMorgan Chase &amp; Co.</v>
        <stp/>
        <stp>ContractData</stp>
        <stp>S.JPM</stp>
        <stp>LongDescription</stp>
        <stp/>
        <stp>T</stp>
        <tr r="X19" s="1"/>
        <tr r="F18" s="1"/>
      </tp>
      <tp t="s">
        <v>Honeywell Intl</v>
        <stp/>
        <stp>ContractData</stp>
        <stp>S.HON</stp>
        <stp>LongDescription</stp>
        <stp/>
        <stp>T</stp>
        <tr r="V7" s="1"/>
        <tr r="F14" s="1"/>
      </tp>
      <tp t="s">
        <v>International Business Machines</v>
        <stp/>
        <stp>ContractData</stp>
        <stp>S.IBM</stp>
        <stp>LongDescription</stp>
        <stp/>
        <stp>T</stp>
        <tr r="X14" s="1"/>
        <tr r="F16" s="1"/>
      </tp>
      <tp t="s">
        <v>Dow Inc.</v>
        <stp/>
        <stp>ContractData</stp>
        <stp>S.DOW</stp>
        <stp>LongDescription</stp>
        <stp/>
        <stp>T</stp>
        <tr r="X8" s="1"/>
        <tr r="F11" s="1"/>
      </tp>
      <tp t="s">
        <v>The Walt Disney Company</v>
        <stp/>
        <stp>ContractData</stp>
        <stp>S.DIS</stp>
        <stp>LongDescription</stp>
        <stp/>
        <stp>T</stp>
        <tr r="X11" s="1"/>
        <tr r="F31" s="1"/>
      </tp>
      <tp t="s">
        <v>Caterpillar Inc</v>
        <stp/>
        <stp>ContractData</stp>
        <stp>S.CAT</stp>
        <stp>LongDescription</stp>
        <stp/>
        <stp>T</stp>
        <tr r="X5" s="1"/>
        <tr r="F7" s="1"/>
      </tp>
      <tp t="s">
        <v>Chevron Corp</v>
        <stp/>
        <stp>ContractData</stp>
        <stp>S.CVX</stp>
        <stp>LongDescription</stp>
        <stp/>
        <stp>T</stp>
        <tr r="X12" s="1"/>
        <tr r="F8" s="1"/>
      </tp>
      <tp t="s">
        <v>Salesforce, Inc.</v>
        <stp/>
        <stp>ContractData</stp>
        <stp>S.CRM</stp>
        <stp>LongDescription</stp>
        <stp/>
        <stp>T</stp>
        <tr r="X4" s="1"/>
        <tr r="F24" s="1"/>
      </tp>
      <tp t="s">
        <v>American Express Co</v>
        <stp/>
        <stp>ContractData</stp>
        <stp>S.AXP</stp>
        <stp>LongDescription</stp>
        <stp/>
        <stp>T</stp>
        <tr r="X18" s="1"/>
        <tr r="F3" s="1"/>
      </tp>
      <tp t="s">
        <v>Walmart Inc.</v>
        <stp/>
        <stp>ContractData</stp>
        <stp>S.WMT</stp>
        <stp>LongDescription</stp>
        <stp/>
        <stp>T</stp>
        <tr r="X21" s="1"/>
        <tr r="F30" s="1"/>
      </tp>
      <tp t="s">
        <v>Walgreens Boots Alliance, Inc.</v>
        <stp/>
        <stp>ContractData</stp>
        <stp>S.WBA</stp>
        <stp>LongDescription</stp>
        <stp/>
        <stp>T</stp>
        <tr r="X2" s="1"/>
        <tr r="F29" s="1"/>
      </tp>
      <tp t="s">
        <v>Travelers Companies, Inc</v>
        <stp/>
        <stp>ContractData</stp>
        <stp>S.TRV</stp>
        <stp>LongDescription</stp>
        <stp/>
        <stp>T</stp>
        <tr r="V3" s="1"/>
        <tr r="F25" s="1"/>
      </tp>
      <tp t="s">
        <v>United Health Group Inc</v>
        <stp/>
        <stp>ContractData</stp>
        <stp>S.UNH</stp>
        <stp>LongDescription</stp>
        <stp/>
        <stp>T</stp>
        <tr r="V6" s="1"/>
        <tr r="F26" s="1"/>
      </tp>
      <tp t="s">
        <v>Visa Inc.</v>
        <stp/>
        <stp>ContractData</stp>
        <stp>S.V</stp>
        <stp>LongDescription</stp>
        <stp/>
        <stp>T</stp>
        <tr r="X22" s="1"/>
        <tr r="F28" s="1"/>
      </tp>
      <tp>
        <v>-0.28999999999999998</v>
        <stp/>
        <stp>ContractData</stp>
        <stp>S.WMT</stp>
        <stp>NetLastTradeToday</stp>
        <stp/>
        <stp>T</stp>
        <tr r="C30" s="1"/>
      </tp>
      <tp>
        <v>-0.92</v>
        <stp/>
        <stp>ContractData</stp>
        <stp>S.MMM</stp>
        <stp>NetLastTradeToday</stp>
        <stp/>
        <stp>T</stp>
        <tr r="C2" s="1"/>
      </tp>
      <tp>
        <v>-0.46</v>
        <stp/>
        <stp>ContractData</stp>
        <stp>S.DOW</stp>
        <stp>NetLastTradeToday</stp>
        <stp/>
        <stp>T</stp>
        <tr r="C11" s="1"/>
      </tp>
      <tp>
        <v>0.09</v>
        <stp/>
        <stp>ContractData</stp>
        <stp>S.HON</stp>
        <stp>NetLastTradeToday</stp>
        <stp/>
        <stp>T</stp>
        <tr r="C14" s="1"/>
      </tp>
      <tp>
        <v>-1.93</v>
        <stp/>
        <stp>ContractData</stp>
        <stp>S.GS</stp>
        <stp>NetLastTradeToday</stp>
        <stp/>
        <stp>T</stp>
        <tr r="C12" s="1"/>
      </tp>
      <tp>
        <v>-0.48</v>
        <stp/>
        <stp>ContractData</stp>
        <stp>S.JNJ</stp>
        <stp>NetLastTradeToday</stp>
        <stp/>
        <stp>T</stp>
        <tr r="C17" s="1"/>
      </tp>
      <tp>
        <v>0.45</v>
        <stp/>
        <stp>ContractData</stp>
        <stp>S.UNH</stp>
        <stp>NetLastTradeToday</stp>
        <stp/>
        <stp>T</stp>
        <tr r="C26" s="1"/>
      </tp>
      <tp>
        <v>58.7</v>
        <stp/>
        <stp>ContractData</stp>
        <stp>S.KO</stp>
        <stp>LastTrade</stp>
        <stp/>
        <stp>T</stp>
        <tr r="B10" s="1"/>
      </tp>
      <tp>
        <v>162.95000000000002</v>
        <stp/>
        <stp>ContractData</stp>
        <stp>S.IBM</stp>
        <stp>LastTrade</stp>
        <stp/>
        <stp>T</stp>
        <tr r="B16" s="1"/>
      </tp>
      <tp>
        <v>-0.49</v>
        <stp/>
        <stp>ContractData</stp>
        <stp>S.DIS</stp>
        <stp>NetLastTradeToday</stp>
        <stp/>
        <stp>T</stp>
        <tr r="C31" s="1"/>
      </tp>
      <tp>
        <v>25.84</v>
        <stp/>
        <stp>ContractData</stp>
        <stp>S.WBA</stp>
        <stp>LastTrade</stp>
        <stp/>
        <stp>T</stp>
        <tr r="B29" s="1"/>
      </tp>
      <tp>
        <v>-0.38079983876998469</v>
        <stp/>
        <stp>ContractData</stp>
        <stp>DJIA</stp>
        <stp>PerCentNetLastTrade</stp>
        <stp/>
        <stp>T</stp>
        <tr r="D33" s="1"/>
      </tp>
      <tp>
        <v>295.87</v>
        <stp/>
        <stp>ContractData</stp>
        <stp>S.MCD</stp>
        <stp>LastTrade</stp>
        <stp/>
        <stp>T</stp>
        <tr r="B19" s="1"/>
      </tp>
      <tp>
        <v>37566.5</v>
        <stp/>
        <stp>ContractData</stp>
        <stp>DJIA</stp>
        <stp>LastTrade</stp>
        <stp/>
        <stp>T</stp>
        <tr r="A33" s="1"/>
      </tp>
      <tp>
        <v>0.01</v>
        <stp/>
        <stp>ContractData</stp>
        <stp>S.BA</stp>
        <stp>NetLastTradeToday</stp>
        <stp/>
        <stp>T</stp>
        <tr r="C6" s="1"/>
      </tp>
      <tp>
        <v>-0.63</v>
        <stp/>
        <stp>ContractData</stp>
        <stp>S.NKE</stp>
        <stp>NetLastTradeToday</stp>
        <stp/>
        <stp>T</stp>
        <tr r="C22" s="1"/>
      </tp>
      <tp>
        <v>343.13</v>
        <stp/>
        <stp>ContractData</stp>
        <stp>S.HD</stp>
        <stp>LastTrade</stp>
        <stp/>
        <stp>T</stp>
        <tr r="B13" s="1"/>
      </tp>
      <tp>
        <v>294.13</v>
        <stp/>
        <stp>ContractData</stp>
        <stp>S.CAT</stp>
        <stp>LastTrade</stp>
        <stp/>
        <stp>T</stp>
        <tr r="B7" s="1"/>
      </tp>
      <tp>
        <v>384.48</v>
        <stp/>
        <stp>ContractData</stp>
        <stp>S.GS</stp>
        <stp>LastTrade</stp>
        <stp/>
        <stp>T</stp>
        <tr r="B12" s="1"/>
      </tp>
      <tp>
        <v>525.35</v>
        <stp/>
        <stp>ContractData</stp>
        <stp>S.UNH</stp>
        <stp>LastTrade</stp>
        <stp/>
        <stp>T</stp>
        <tr r="B26" s="1"/>
      </tp>
      <tp>
        <v>156.1</v>
        <stp/>
        <stp>ContractData</stp>
        <stp>S.JNJ</stp>
        <stp>LastTrade</stp>
        <stp/>
        <stp>T</stp>
        <tr r="B17" s="1"/>
      </tp>
      <tp>
        <v>209.26</v>
        <stp/>
        <stp>ContractData</stp>
        <stp>S.HON</stp>
        <stp>LastTrade</stp>
        <stp/>
        <stp>T</stp>
        <tr r="B14" s="1"/>
      </tp>
      <tp>
        <v>54.77</v>
        <stp/>
        <stp>ContractData</stp>
        <stp>S.DOW</stp>
        <stp>LastTrade</stp>
        <stp/>
        <stp>T</stp>
        <tr r="B11" s="1"/>
      </tp>
      <tp>
        <v>108.77</v>
        <stp/>
        <stp>ContractData</stp>
        <stp>S.MMM</stp>
        <stp>LastTrade</stp>
        <stp/>
        <stp>T</stp>
        <tr r="B2" s="1"/>
      </tp>
      <tp>
        <v>157.28</v>
        <stp/>
        <stp>ContractData</stp>
        <stp>S.WMT</stp>
        <stp>LastTrade</stp>
        <stp/>
        <stp>T</stp>
        <tr r="B30" s="1"/>
      </tp>
      <tp>
        <v>-4.2300000000000004</v>
        <stp/>
        <stp>ContractData</stp>
        <stp>S.HD</stp>
        <stp>NetLastTradeToday</stp>
        <stp/>
        <stp>T</stp>
        <tr r="C13" s="1"/>
      </tp>
      <tp>
        <v>-2.75</v>
        <stp/>
        <stp>ContractData</stp>
        <stp>S.CAT</stp>
        <stp>NetLastTradeToday</stp>
        <stp/>
        <stp>T</stp>
        <tr r="C7" s="1"/>
      </tp>
      <tp>
        <v>260.36</v>
        <stp/>
        <stp>ContractData</stp>
        <stp>S.BA</stp>
        <stp>LastTrade</stp>
        <stp/>
        <stp>T</stp>
        <tr r="B6" s="1"/>
      </tp>
      <tp>
        <v>-143.6</v>
        <stp/>
        <stp>ContractData</stp>
        <stp>DJIA</stp>
        <stp>NetLastTradeToday</stp>
        <stp/>
        <stp>T</stp>
        <tr r="C33" s="1"/>
      </tp>
      <tp>
        <v>108.19</v>
        <stp/>
        <stp>ContractData</stp>
        <stp>S.NKE</stp>
        <stp>LastTrade</stp>
        <stp/>
        <stp>T</stp>
        <tr r="B22" s="1"/>
      </tp>
      <tp>
        <v>0.03</v>
        <stp/>
        <stp>ContractData</stp>
        <stp>S.MCD</stp>
        <stp>NetLastTradeToday</stp>
        <stp/>
        <stp>T</stp>
        <tr r="C19" s="1"/>
      </tp>
      <tp>
        <v>-0.05</v>
        <stp/>
        <stp>ContractData</stp>
        <stp>S.KO</stp>
        <stp>NetLastTradeToday</stp>
        <stp/>
        <stp>T</stp>
        <tr r="C10" s="1"/>
      </tp>
      <tp>
        <v>-0.8</v>
        <stp/>
        <stp>ContractData</stp>
        <stp>S.IBM</stp>
        <stp>NetLastTradeToday</stp>
        <stp/>
        <stp>T</stp>
        <tr r="C16" s="1"/>
      </tp>
      <tp>
        <v>-0.76</v>
        <stp/>
        <stp>ContractData</stp>
        <stp>S.WBA</stp>
        <stp>NetLastTradeToday</stp>
        <stp/>
        <stp>T</stp>
        <tr r="C29" s="1"/>
      </tp>
      <tp>
        <v>89.91</v>
        <stp/>
        <stp>ContractData</stp>
        <stp>S.DIS</stp>
        <stp>LastTrade</stp>
        <stp/>
        <stp>T</stp>
        <tr r="B31" s="1"/>
      </tp>
      <tp>
        <v>148.99</v>
        <stp/>
        <stp>ContractData</stp>
        <stp>S.CVX</stp>
        <stp>LastTrade</stp>
        <stp/>
        <stp>T</stp>
        <tr r="B8" s="1"/>
      </tp>
      <tp>
        <v>-0.88335571856596751</v>
        <stp/>
        <stp>ContractData</stp>
        <stp>S.AAPL</stp>
        <stp>PerCentNetLastTrade</stp>
        <stp/>
        <stp>T</stp>
        <tr r="Y6" s="1"/>
        <tr r="K27" s="1"/>
        <tr r="T14" s="1"/>
        <tr r="E5" s="1"/>
        <tr r="D5" s="1"/>
      </tp>
      <tp>
        <v>-0.5546696249046662</v>
        <stp/>
        <stp>ContractData</stp>
        <stp>S.AMGN</stp>
        <stp>PerCentNetLastTrade</stp>
        <stp/>
        <stp>T</stp>
        <tr r="Y10" s="1"/>
        <tr r="K23" s="1"/>
        <tr r="T18" s="1"/>
        <tr r="D4" s="1"/>
        <tr r="E4" s="1"/>
      </tp>
      <tp>
        <v>0.12</v>
        <stp/>
        <stp>ContractData</stp>
        <stp>S.VZ</stp>
        <stp>NetLastTradeToday</stp>
        <stp/>
        <stp>T</stp>
        <tr r="C27" s="1"/>
      </tp>
      <tp>
        <v>-0.49946947542765457</v>
        <stp/>
        <stp>ContractData</stp>
        <stp>S.GS</stp>
        <stp>PerCentNetLastTrade</stp>
        <stp/>
        <stp>T</stp>
        <tr r="Y13" s="1"/>
        <tr r="K20" s="1"/>
        <tr r="T21" s="1"/>
        <tr r="D12" s="1"/>
        <tr r="E12" s="1"/>
      </tp>
      <tp>
        <v>3.8409832917226808E-3</v>
        <stp/>
        <stp>ContractData</stp>
        <stp>S.BA</stp>
        <stp>PerCentNetLastTrade</stp>
        <stp/>
        <stp>T</stp>
        <tr r="O9" s="1"/>
        <tr r="K9" s="1"/>
        <tr r="D6" s="1"/>
        <tr r="E6" s="1"/>
      </tp>
      <tp>
        <v>-8.5106382978723402E-2</v>
        <stp/>
        <stp>ContractData</stp>
        <stp>S.KO</stp>
        <stp>PerCentNetLastTrade</stp>
        <stp/>
        <stp>T</stp>
        <tr r="Y23" s="1"/>
        <tr r="K10" s="1"/>
        <tr r="T31" s="1"/>
        <tr r="D10" s="1"/>
        <tr r="E10" s="1"/>
      </tp>
      <tp>
        <v>-1.2177567941040994</v>
        <stp/>
        <stp>ContractData</stp>
        <stp>S.HD</stp>
        <stp>PerCentNetLastTrade</stp>
        <stp/>
        <stp>T</stp>
        <tr r="Y3" s="1"/>
        <tr r="K30" s="1"/>
        <tr r="T11" s="1"/>
        <tr r="E13" s="1"/>
        <tr r="D13" s="1"/>
      </tp>
      <tp>
        <v>0.32008535609495864</v>
        <stp/>
        <stp>ContractData</stp>
        <stp>S.VZ</stp>
        <stp>PerCentNetLastTrade</stp>
        <stp/>
        <stp>T</stp>
        <tr r="O2" s="1"/>
        <tr r="K2" s="1"/>
        <tr r="D27" s="1"/>
        <tr r="E27" s="1"/>
      </tp>
      <tp>
        <v>0.2607561929595828</v>
        <stp/>
        <stp>ContractData</stp>
        <stp>S.PG</stp>
        <stp>PerCentNetLastTrade</stp>
        <stp/>
        <stp>T</stp>
        <tr r="O4" s="1"/>
        <tr r="K4" s="1"/>
        <tr r="D23" s="1"/>
        <tr r="E23" s="1"/>
      </tp>
      <tp>
        <v>-0.33676703645007922</v>
        <stp/>
        <stp>ContractData</stp>
        <stp>S.CSCO</stp>
        <stp>PerCentNetLastTrade</stp>
        <stp/>
        <stp>T</stp>
        <tr r="Y17" s="1"/>
        <tr r="K16" s="1"/>
        <tr r="T25" s="1"/>
        <tr r="D9" s="1"/>
        <tr r="E9" s="1"/>
      </tp>
      <tp>
        <v>0.38</v>
        <stp/>
        <stp>ContractData</stp>
        <stp>S.PG</stp>
        <stp>NetLastTradeToday</stp>
        <stp/>
        <stp>T</stp>
        <tr r="C23" s="1"/>
      </tp>
      <tp>
        <v>263.04000000000002</v>
        <stp/>
        <stp>ContractData</stp>
        <stp>S.CRM</stp>
        <stp>LastTrade</stp>
        <stp/>
        <stp>T</stp>
        <tr r="B24" s="1"/>
      </tp>
      <tp>
        <v>108.89</v>
        <stp/>
        <stp>ContractData</stp>
        <stp>S.MRK</stp>
        <stp>LastTrade</stp>
        <stp/>
        <stp>T</stp>
        <tr r="B20" s="1"/>
      </tp>
      <tp>
        <v>189.84</v>
        <stp/>
        <stp>ContractData</stp>
        <stp>S.TRV</stp>
        <stp>LastTrade</stp>
        <stp/>
        <stp>T</stp>
        <tr r="B25" s="1"/>
      </tp>
      <tp>
        <v>-0.61</v>
        <stp/>
        <stp>ContractData</stp>
        <stp>S.AXP</stp>
        <stp>NetLastTradeToday</stp>
        <stp/>
        <stp>T</stp>
        <tr r="C3" s="1"/>
      </tp>
      <tp>
        <v>169.76</v>
        <stp/>
        <stp>ContractData</stp>
        <stp>S.JPM</stp>
        <stp>LastTrade</stp>
        <stp/>
        <stp>T</stp>
        <tr r="B18" s="1"/>
      </tp>
      <tp>
        <v>-0.33736852550109148</v>
        <stp/>
        <stp>ContractData</stp>
        <stp>S.INTC</stp>
        <stp>PerCentNetLastTrade</stp>
        <stp/>
        <stp>T</stp>
        <tr r="Y16" s="1"/>
        <tr r="T24" s="1"/>
        <tr r="K17" s="1"/>
        <tr r="D15" s="1"/>
        <tr r="E15" s="1"/>
      </tp>
      <tp>
        <v>37.61</v>
        <stp/>
        <stp>ContractData</stp>
        <stp>S.VZ</stp>
        <stp>LastTrade</stp>
        <stp/>
        <stp>T</stp>
        <tr r="B27" s="1"/>
      </tp>
      <tp>
        <v>-0.78</v>
        <stp/>
        <stp>ContractData</stp>
        <stp>S.CVX</stp>
        <stp>NetLastTradeToday</stp>
        <stp/>
        <stp>T</stp>
        <tr r="C8" s="1"/>
      </tp>
      <tp>
        <v>-0.34640801534853977</v>
        <stp/>
        <stp>ContractData</stp>
        <stp>S.MSFT</stp>
        <stp>PerCentNetLastTrade</stp>
        <stp/>
        <stp>T</stp>
        <tr r="Y15" s="1"/>
        <tr r="K18" s="1"/>
        <tr r="T23" s="1"/>
        <tr r="D21" s="1"/>
        <tr r="E21" s="1"/>
      </tp>
      <tp>
        <v>-0.54</v>
        <stp/>
        <stp>ContractData</stp>
        <stp>S.JPM</stp>
        <stp>NetLastTradeToday</stp>
        <stp/>
        <stp>T</stp>
        <tr r="C18" s="1"/>
      </tp>
      <tp>
        <v>187.19</v>
        <stp/>
        <stp>ContractData</stp>
        <stp>S.AXP</stp>
        <stp>LastTrade</stp>
        <stp/>
        <stp>T</stp>
        <tr r="B3" s="1"/>
      </tp>
      <tp>
        <v>146.11000000000001</v>
        <stp/>
        <stp>ContractData</stp>
        <stp>S.PG</stp>
        <stp>LastTrade</stp>
        <stp/>
        <stp>T</stp>
        <tr r="B23" s="1"/>
      </tp>
      <tp>
        <v>0.51</v>
        <stp/>
        <stp>ContractData</stp>
        <stp>S.TRV</stp>
        <stp>NetLastTradeToday</stp>
        <stp/>
        <stp>T</stp>
        <tr r="C25" s="1"/>
      </tp>
      <tp>
        <v>-2.54</v>
        <stp/>
        <stp>ContractData</stp>
        <stp>S.CRM</stp>
        <stp>NetLastTradeToday</stp>
        <stp/>
        <stp>T</stp>
        <tr r="C24" s="1"/>
      </tp>
      <tp>
        <v>0.12</v>
        <stp/>
        <stp>ContractData</stp>
        <stp>S.MRK</stp>
        <stp>NetLastTradeToday</stp>
        <stp/>
        <stp>T</stp>
        <tr r="C20" s="1"/>
      </tp>
      <tp t="s">
        <v>Cisco Systems Inc</v>
        <stp/>
        <stp>ContractData</stp>
        <stp>S.CSCO</stp>
        <stp>LongDescription</stp>
        <stp/>
        <stp>T</stp>
        <tr r="X17" s="1"/>
        <tr r="F9" s="1"/>
      </tp>
      <tp t="s">
        <v>Goldman Sachs Group</v>
        <stp/>
        <stp>ContractData</stp>
        <stp>S.GS</stp>
        <stp>LongDescription</stp>
        <stp/>
        <stp>T</stp>
        <tr r="X13" s="1"/>
        <tr r="F12" s="1"/>
      </tp>
      <tp t="s">
        <v>Boeing Company</v>
        <stp/>
        <stp>ContractData</stp>
        <stp>S.BA</stp>
        <stp>LongDescription</stp>
        <stp/>
        <stp>T</stp>
        <tr r="V9" s="1"/>
        <tr r="F6" s="1"/>
      </tp>
      <tp t="s">
        <v>Home Depot, Inc.</v>
        <stp/>
        <stp>ContractData</stp>
        <stp>S.HD</stp>
        <stp>LongDescription</stp>
        <stp/>
        <stp>T</stp>
        <tr r="X3" s="1"/>
        <tr r="F13" s="1"/>
      </tp>
      <tp t="s">
        <v>Coca-Cola Company</v>
        <stp/>
        <stp>ContractData</stp>
        <stp>S.KO</stp>
        <stp>LongDescription</stp>
        <stp/>
        <stp>T</stp>
        <tr r="X23" s="1"/>
        <tr r="F10" s="1"/>
      </tp>
      <tp t="s">
        <v>Verizon Communications</v>
        <stp/>
        <stp>ContractData</stp>
        <stp>S.VZ</stp>
        <stp>LongDescription</stp>
        <stp/>
        <stp>T</stp>
        <tr r="V2" s="1"/>
        <tr r="F27" s="1"/>
      </tp>
      <tp t="s">
        <v>Procter &amp; Gamble Co</v>
        <stp/>
        <stp>ContractData</stp>
        <stp>S.PG</stp>
        <stp>LongDescription</stp>
        <stp/>
        <stp>T</stp>
        <tr r="V4" s="1"/>
        <tr r="F23" s="1"/>
      </tp>
      <tp t="s">
        <v>Apple Inc</v>
        <stp/>
        <stp>ContractData</stp>
        <stp>S.AAPL</stp>
        <stp>LongDescription</stp>
        <stp/>
        <stp>T</stp>
        <tr r="X6" s="1"/>
        <tr r="F5" s="1"/>
      </tp>
      <tp t="s">
        <v>Amgen Inc</v>
        <stp/>
        <stp>ContractData</stp>
        <stp>S.AMGN</stp>
        <stp>LongDescription</stp>
        <stp/>
        <stp>T</stp>
        <tr r="X10" s="1"/>
        <tr r="F4" s="1"/>
      </tp>
      <tp t="s">
        <v>Intel Corporation</v>
        <stp/>
        <stp>ContractData</stp>
        <stp>S.INTC</stp>
        <stp>LongDescription</stp>
        <stp/>
        <stp>T</stp>
        <tr r="X16" s="1"/>
        <tr r="F15" s="1"/>
      </tp>
      <tp t="s">
        <v>Microsoft Corporation</v>
        <stp/>
        <stp>ContractData</stp>
        <stp>S.MSFT</stp>
        <stp>LongDescription</stp>
        <stp/>
        <stp>T</stp>
        <tr r="X15" s="1"/>
        <tr r="F21" s="1"/>
      </tp>
      <tp>
        <v>45289.483252314814</v>
        <stp/>
        <stp>SystemInfo</stp>
        <stp>Linetime</stp>
        <tr r="F33" s="1"/>
      </tp>
      <tp>
        <v>-1.6</v>
        <stp/>
        <stp>ContractData</stp>
        <stp>S.AMGN</stp>
        <stp>NetLastTradeToday</stp>
        <stp/>
        <stp>T</stp>
        <tr r="C4" s="1"/>
      </tp>
      <tp>
        <v>-1.3</v>
        <stp/>
        <stp>ContractData</stp>
        <stp>S.MSFT</stp>
        <stp>NetLastTradeToday</stp>
        <stp/>
        <stp>T</stp>
        <tr r="C21" s="1"/>
      </tp>
      <tp>
        <v>-0.17</v>
        <stp/>
        <stp>ContractData</stp>
        <stp>S.CSCO</stp>
        <stp>NetLastTradeToday</stp>
        <stp/>
        <stp>T</stp>
        <tr r="C9" s="1"/>
      </tp>
      <tp>
        <v>-0.3</v>
        <stp/>
        <stp>ContractData</stp>
        <stp>S.V</stp>
        <stp>NetLastTradeToday</stp>
        <stp/>
        <stp>T</stp>
        <tr r="C28" s="1"/>
      </tp>
      <tp>
        <v>373.98</v>
        <stp/>
        <stp>ContractData</stp>
        <stp>S.MSFT</stp>
        <stp>LastTrade</stp>
        <stp/>
        <stp>T</stp>
        <tr r="B21" s="1"/>
      </tp>
      <tp>
        <v>286.86</v>
        <stp/>
        <stp>ContractData</stp>
        <stp>S.AMGN</stp>
        <stp>LastTrade</stp>
        <stp/>
        <stp>T</stp>
        <tr r="B4" s="1"/>
      </tp>
      <tp>
        <v>260.10000000000002</v>
        <stp/>
        <stp>ContractData</stp>
        <stp>S.V</stp>
        <stp>LastTrade</stp>
        <stp/>
        <stp>T</stp>
        <tr r="B28" s="1"/>
      </tp>
      <tp>
        <v>50.31</v>
        <stp/>
        <stp>ContractData</stp>
        <stp>S.CSCO</stp>
        <stp>LastTrade</stp>
        <stp/>
        <stp>T</stp>
        <tr r="B9" s="1"/>
      </tp>
      <tp>
        <v>-0.17</v>
        <stp/>
        <stp>ContractData</stp>
        <stp>S.INTC</stp>
        <stp>NetLastTradeToday</stp>
        <stp/>
        <stp>T</stp>
        <tr r="C15" s="1"/>
      </tp>
      <tp>
        <v>-0.18404518626642127</v>
        <stp/>
        <stp>ContractData</stp>
        <stp>S.WMT</stp>
        <stp>PerCentNetLastTrade</stp>
        <stp/>
        <stp>T</stp>
        <tr r="Y21" s="1"/>
        <tr r="K12" s="1"/>
        <tr r="T29" s="1"/>
        <tr r="D30" s="1"/>
        <tr r="E30" s="1"/>
      </tp>
      <tp>
        <v>-2.8571428571428572</v>
        <stp/>
        <stp>ContractData</stp>
        <stp>S.WBA</stp>
        <stp>PerCentNetLastTrade</stp>
        <stp/>
        <stp>T</stp>
        <tr r="Y2" s="1"/>
        <tr r="K31" s="1"/>
        <tr r="T10" s="1"/>
        <tr r="D29" s="1"/>
        <tr r="E29" s="1"/>
      </tp>
      <tp>
        <v>8.5730615355305767E-2</v>
        <stp/>
        <stp>ContractData</stp>
        <stp>S.UNH</stp>
        <stp>PerCentNetLastTrade</stp>
        <stp/>
        <stp>T</stp>
        <tr r="O6" s="1"/>
        <tr r="K6" s="1"/>
        <tr r="D26" s="1"/>
        <tr r="E26" s="1"/>
      </tp>
      <tp>
        <v>0.26937093962921882</v>
        <stp/>
        <stp>ContractData</stp>
        <stp>S.TRV</stp>
        <stp>PerCentNetLastTrade</stp>
        <stp/>
        <stp>T</stp>
        <tr r="O3" s="1"/>
        <tr r="K3" s="1"/>
        <tr r="D25" s="1"/>
        <tr r="E25" s="1"/>
      </tp>
      <tp>
        <v>-0.57893769527660355</v>
        <stp/>
        <stp>ContractData</stp>
        <stp>S.NKE</stp>
        <stp>PerCentNetLastTrade</stp>
        <stp/>
        <stp>T</stp>
        <tr r="Y9" s="1"/>
        <tr r="K24" s="1"/>
        <tr r="T17" s="1"/>
        <tr r="E22" s="1"/>
        <tr r="D22" s="1"/>
      </tp>
      <tp>
        <v>-0.83872732245418913</v>
        <stp/>
        <stp>ContractData</stp>
        <stp>S.MMM</stp>
        <stp>PerCentNetLastTrade</stp>
        <stp/>
        <stp>T</stp>
        <tr r="Y7" s="1"/>
        <tr r="T15" s="1"/>
        <tr r="K26" s="1"/>
        <tr r="D2" s="1"/>
        <tr r="E2" s="1"/>
      </tp>
      <tp>
        <v>1.0140616549486208E-2</v>
        <stp/>
        <stp>ContractData</stp>
        <stp>S.MCD</stp>
        <stp>PerCentNetLastTrade</stp>
        <stp/>
        <stp>T</stp>
        <tr r="O8" s="1"/>
        <tr r="K8" s="1"/>
        <tr r="D19" s="1"/>
        <tr r="E19" s="1"/>
      </tp>
      <tp>
        <v>0.11032453801599706</v>
        <stp/>
        <stp>ContractData</stp>
        <stp>S.MRK</stp>
        <stp>PerCentNetLastTrade</stp>
        <stp/>
        <stp>T</stp>
        <tr r="O5" s="1"/>
        <tr r="D20" s="1"/>
        <tr r="K5" s="1"/>
        <tr r="E20" s="1"/>
      </tp>
      <tp>
        <v>-0.30655256099118661</v>
        <stp/>
        <stp>ContractData</stp>
        <stp>S.JNJ</stp>
        <stp>PerCentNetLastTrade</stp>
        <stp/>
        <stp>T</stp>
        <tr r="Y20" s="1"/>
        <tr r="K13" s="1"/>
        <tr r="T28" s="1"/>
        <tr r="D17" s="1"/>
        <tr r="E17" s="1"/>
      </tp>
      <tp>
        <v>-0.31708749266001174</v>
        <stp/>
        <stp>ContractData</stp>
        <stp>S.JPM</stp>
        <stp>PerCentNetLastTrade</stp>
        <stp/>
        <stp>T</stp>
        <tr r="Y19" s="1"/>
        <tr r="K14" s="1"/>
        <tr r="T27" s="1"/>
        <tr r="D18" s="1"/>
        <tr r="E18" s="1"/>
      </tp>
      <tp>
        <v>-0.48854961832061067</v>
        <stp/>
        <stp>ContractData</stp>
        <stp>S.IBM</stp>
        <stp>PerCentNetLastTrade</stp>
        <stp/>
        <stp>T</stp>
        <tr r="Y14" s="1"/>
        <tr r="K19" s="1"/>
        <tr r="T22" s="1"/>
        <tr r="D16" s="1"/>
        <tr r="E16" s="1"/>
      </tp>
      <tp>
        <v>4.3027202753740973E-2</v>
        <stp/>
        <stp>ContractData</stp>
        <stp>S.HON</stp>
        <stp>PerCentNetLastTrade</stp>
        <stp/>
        <stp>T</stp>
        <tr r="O7" s="1"/>
        <tr r="K7" s="1"/>
        <tr r="D14" s="1"/>
        <tr r="E14" s="1"/>
      </tp>
      <tp>
        <v>-0.83288068078942601</v>
        <stp/>
        <stp>ContractData</stp>
        <stp>S.DOW</stp>
        <stp>PerCentNetLastTrade</stp>
        <stp/>
        <stp>T</stp>
        <tr r="Y8" s="1"/>
        <tr r="K25" s="1"/>
        <tr r="T16" s="1"/>
        <tr r="D11" s="1"/>
        <tr r="E11" s="1"/>
      </tp>
      <tp>
        <v>-0.54203539823008851</v>
        <stp/>
        <stp>ContractData</stp>
        <stp>S.DIS</stp>
        <stp>PerCentNetLastTrade</stp>
        <stp/>
        <stp>T</stp>
        <tr r="Y11" s="1"/>
        <tr r="K22" s="1"/>
        <tr r="T19" s="1"/>
        <tr r="D31" s="1"/>
        <tr r="E31" s="1"/>
      </tp>
      <tp>
        <v>-0.92630018862840202</v>
        <stp/>
        <stp>ContractData</stp>
        <stp>S.CAT</stp>
        <stp>PerCentNetLastTrade</stp>
        <stp/>
        <stp>T</stp>
        <tr r="Y5" s="1"/>
        <tr r="T13" s="1"/>
        <tr r="K28" s="1"/>
        <tr r="E7" s="1"/>
        <tr r="D7" s="1"/>
      </tp>
      <tp>
        <v>-0.52079855778860917</v>
        <stp/>
        <stp>ContractData</stp>
        <stp>S.CVX</stp>
        <stp>PerCentNetLastTrade</stp>
        <stp/>
        <stp>T</stp>
        <tr r="Y12" s="1"/>
        <tr r="K21" s="1"/>
        <tr r="T20" s="1"/>
        <tr r="E8" s="1"/>
        <tr r="D8" s="1"/>
      </tp>
      <tp>
        <v>-0.95639731907523162</v>
        <stp/>
        <stp>ContractData</stp>
        <stp>S.CRM</stp>
        <stp>PerCentNetLastTrade</stp>
        <stp/>
        <stp>T</stp>
        <tr r="Y4" s="1"/>
        <tr r="K29" s="1"/>
        <tr r="T12" s="1"/>
        <tr r="E24" s="1"/>
        <tr r="D24" s="1"/>
      </tp>
      <tp>
        <v>-0.32481363152289672</v>
        <stp/>
        <stp>ContractData</stp>
        <stp>S.AXP</stp>
        <stp>PerCentNetLastTrade</stp>
        <stp/>
        <stp>T</stp>
        <tr r="Y18" s="1"/>
        <tr r="T26" s="1"/>
        <tr r="K15" s="1"/>
        <tr r="D3" s="1"/>
        <tr r="E3" s="1"/>
      </tp>
      <tp>
        <v>-1.71</v>
        <stp/>
        <stp>ContractData</stp>
        <stp>S.AAPL</stp>
        <stp>NetLastTradeToday</stp>
        <stp/>
        <stp>T</stp>
        <tr r="C5" s="1"/>
      </tp>
      <tp>
        <v>50.22</v>
        <stp/>
        <stp>ContractData</stp>
        <stp>S.INTC</stp>
        <stp>LastTrade</stp>
        <stp/>
        <stp>T</stp>
        <tr r="B15" s="1"/>
      </tp>
      <tp>
        <v>191.87</v>
        <stp/>
        <stp>ContractData</stp>
        <stp>S.AAPL</stp>
        <stp>LastTrade</stp>
        <stp/>
        <stp>T</stp>
        <tr r="B5" s="1"/>
      </tp>
      <tp>
        <v>-0.1152073732718894</v>
        <stp/>
        <stp>ContractData</stp>
        <stp>S.V</stp>
        <stp>PerCentNetLastTrade</stp>
        <stp/>
        <stp>T</stp>
        <tr r="Y22" s="1"/>
        <tr r="T30" s="1"/>
        <tr r="K11" s="1"/>
        <tr r="D28" s="1"/>
        <tr r="E28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17BE2-D262-4DE5-BAE2-5C9DE3F35E0A}">
  <dimension ref="A1:Y33"/>
  <sheetViews>
    <sheetView tabSelected="1" workbookViewId="0">
      <selection activeCell="K33" sqref="K33"/>
    </sheetView>
  </sheetViews>
  <sheetFormatPr defaultRowHeight="16.5" x14ac:dyDescent="0.3"/>
  <cols>
    <col min="1" max="1" width="8.5" style="1" bestFit="1" customWidth="1"/>
    <col min="2" max="2" width="6.375" style="3" bestFit="1" customWidth="1"/>
    <col min="3" max="3" width="6" style="3" bestFit="1" customWidth="1"/>
    <col min="4" max="4" width="7.5" style="4" bestFit="1" customWidth="1"/>
    <col min="5" max="5" width="5.75" style="4" customWidth="1"/>
    <col min="6" max="6" width="30.375" style="1" bestFit="1" customWidth="1"/>
    <col min="7" max="7" width="2.875" bestFit="1" customWidth="1"/>
    <col min="8" max="8" width="8.5" bestFit="1" customWidth="1"/>
    <col min="9" max="9" width="2.875" bestFit="1" customWidth="1"/>
    <col min="10" max="10" width="8.5" bestFit="1" customWidth="1"/>
    <col min="11" max="11" width="7.5" style="2" bestFit="1" customWidth="1"/>
    <col min="13" max="13" width="2.875" bestFit="1" customWidth="1"/>
    <col min="14" max="14" width="8.875" bestFit="1" customWidth="1"/>
    <col min="15" max="15" width="5.875" style="2" bestFit="1" customWidth="1"/>
    <col min="16" max="16" width="2" customWidth="1"/>
    <col min="17" max="17" width="1.875" bestFit="1" customWidth="1"/>
    <col min="18" max="18" width="2.875" bestFit="1" customWidth="1"/>
    <col min="19" max="19" width="8.875" customWidth="1"/>
    <col min="20" max="20" width="7.5" bestFit="1" customWidth="1"/>
    <col min="21" max="21" width="3.125" customWidth="1"/>
    <col min="22" max="22" width="30.375" style="6" bestFit="1" customWidth="1"/>
    <col min="23" max="23" width="9" style="6"/>
    <col min="24" max="24" width="30.375" style="6" customWidth="1"/>
    <col min="25" max="25" width="9" style="6"/>
  </cols>
  <sheetData>
    <row r="1" spans="1:25" x14ac:dyDescent="0.3">
      <c r="A1" s="1" t="s">
        <v>32</v>
      </c>
      <c r="B1" s="3" t="s">
        <v>33</v>
      </c>
      <c r="C1" s="3" t="s">
        <v>34</v>
      </c>
      <c r="D1" s="10" t="s">
        <v>35</v>
      </c>
      <c r="E1" s="10"/>
      <c r="F1" s="1" t="s">
        <v>36</v>
      </c>
      <c r="G1" s="11" t="s">
        <v>37</v>
      </c>
      <c r="H1" s="11"/>
      <c r="I1" s="11"/>
      <c r="J1" s="11"/>
      <c r="K1" s="11"/>
      <c r="L1" s="11"/>
      <c r="M1">
        <f>SUM(M2:M31)+1</f>
        <v>9</v>
      </c>
      <c r="N1" t="str">
        <f>"$I$2:$J"&amp;M1</f>
        <v>$I$2:$J9</v>
      </c>
      <c r="S1" s="5"/>
      <c r="T1" t="str">
        <f>"$S$"&amp;MATCH(30,R2:R31,0)+1</f>
        <v>$S$10</v>
      </c>
      <c r="V1" s="9" t="s">
        <v>30</v>
      </c>
      <c r="W1" s="9"/>
      <c r="X1" s="9" t="s">
        <v>31</v>
      </c>
      <c r="Y1" s="9"/>
    </row>
    <row r="2" spans="1:25" x14ac:dyDescent="0.3">
      <c r="A2" s="1" t="s">
        <v>0</v>
      </c>
      <c r="B2" s="3">
        <f>RTD("cqg.rtd", ,"ContractData", A2, "LastTrade",, "T")</f>
        <v>108.77</v>
      </c>
      <c r="C2" s="3">
        <f>RTD("cqg.rtd", ,"ContractData", A2, "NetLastTradeToday",, "T")</f>
        <v>-0.92</v>
      </c>
      <c r="D2" s="4">
        <f>IFERROR(RTD("cqg.rtd", ,"ContractData", A2, "PerCentNetLastTrade",, "T")/100,"")</f>
        <v>-8.3872732245418909E-3</v>
      </c>
      <c r="E2" s="4">
        <f>IFERROR(RTD("cqg.rtd", ,"ContractData", A2, "PerCentNetLastTrade",, "T")/100,"")</f>
        <v>-8.3872732245418909E-3</v>
      </c>
      <c r="F2" s="1" t="str">
        <f>RTD("cqg.rtd", ,"ContractData", A2, "LongDescription",, "T")</f>
        <v>3M Company</v>
      </c>
      <c r="G2">
        <f>IFERROR(RANK($D2,$D$2:$D$31)+COUNTIF($D2:$D2,D2)-1,"")</f>
        <v>25</v>
      </c>
      <c r="H2" t="str">
        <f>A2</f>
        <v>S.MMM</v>
      </c>
      <c r="I2">
        <v>1</v>
      </c>
      <c r="J2" t="str">
        <f>IFERROR(VLOOKUP(I2,$G$2:$H$31,2,FALSE),"")</f>
        <v>S.VZ</v>
      </c>
      <c r="K2" s="2">
        <f>IFERROR(RTD("cqg.rtd", ,"ContractData", J2, "PerCentNetLastTrade",, "T")/100,"")</f>
        <v>3.2008535609495863E-3</v>
      </c>
      <c r="L2" s="2">
        <f>K2</f>
        <v>3.2008535609495863E-3</v>
      </c>
      <c r="M2">
        <f>IF(K2&gt;=0,1,0)</f>
        <v>1</v>
      </c>
      <c r="N2" t="str">
        <f ca="1">IFERROR(VLOOKUP(I2,INDIRECT($N$1),2,FALSE),"")</f>
        <v>S.VZ</v>
      </c>
      <c r="O2" s="2">
        <f ca="1">IF(N2="","",RTD("cqg.rtd", ,"ContractData", N2, "PerCentNetLastTrade",, "T")/100)</f>
        <v>3.2008535609495863E-3</v>
      </c>
      <c r="R2">
        <f>IF(K2&gt;=0,0,30)</f>
        <v>0</v>
      </c>
      <c r="S2" t="str">
        <f>IFERROR(VLOOKUP(R2,$I$2:$J$31,2,FALSE),"")</f>
        <v/>
      </c>
      <c r="T2" s="2" t="str">
        <f>IF(S2="","",RTD("cqg.rtd", ,"ContractData", S2, "PerCentNetLastTrade",, "T")/100)</f>
        <v/>
      </c>
      <c r="U2">
        <v>0</v>
      </c>
      <c r="V2" s="6" t="str">
        <f ca="1">IF(N2="","",IF(M2=0,"",RTD("cqg.rtd", ,"ContractData", N2, "LongDescription",, "T")))</f>
        <v>Verizon Communications</v>
      </c>
      <c r="W2" s="7">
        <f t="shared" ref="W2:W31" ca="1" si="0">O2</f>
        <v>3.2008535609495863E-3</v>
      </c>
      <c r="X2" s="6" t="str" cm="1">
        <f t="array" aca="1" ref="X2" ca="1">IFERROR(IF(INDIRECT(T1)=0,"",RTD("cqg.rtd", ,"ContractData", INDIRECT(T1), "LongDescription",, "T")),"")</f>
        <v>Walgreens Boots Alliance, Inc.</v>
      </c>
      <c r="Y2" s="7" cm="1">
        <f t="array" aca="1" ref="Y2" ca="1">IF(X2="","",RTD("cqg.rtd", ,"ContractData", INDIRECT(T1), "PerCentNetLastTrade",, "T")/100)</f>
        <v>-2.8571428571428571E-2</v>
      </c>
    </row>
    <row r="3" spans="1:25" x14ac:dyDescent="0.3">
      <c r="A3" s="1" t="s">
        <v>1</v>
      </c>
      <c r="B3" s="3">
        <f>RTD("cqg.rtd", ,"ContractData", A3, "LastTrade",, "T")</f>
        <v>187.19</v>
      </c>
      <c r="C3" s="3">
        <f>RTD("cqg.rtd", ,"ContractData", A3, "NetLastTradeToday",, "T")</f>
        <v>-0.61</v>
      </c>
      <c r="D3" s="4">
        <f>IFERROR(RTD("cqg.rtd", ,"ContractData", A3, "PerCentNetLastTrade",, "T")/100,"")</f>
        <v>-3.2481363152289671E-3</v>
      </c>
      <c r="E3" s="4">
        <f>IFERROR(RTD("cqg.rtd", ,"ContractData", A3, "PerCentNetLastTrade",, "T")/100,"")</f>
        <v>-3.2481363152289671E-3</v>
      </c>
      <c r="F3" s="1" t="str">
        <f>RTD("cqg.rtd", ,"ContractData", A3, "LongDescription",, "T")</f>
        <v>American Express Co</v>
      </c>
      <c r="G3">
        <f t="shared" ref="G3:G31" si="1">IFERROR(RANK($D3,$D$2:$D$31)+COUNTIF($D3:$D3,D3)-1,"")</f>
        <v>14</v>
      </c>
      <c r="H3" t="str">
        <f t="shared" ref="H3:H31" si="2">A3</f>
        <v>S.AXP</v>
      </c>
      <c r="I3">
        <f>I2+1</f>
        <v>2</v>
      </c>
      <c r="J3" t="str">
        <f t="shared" ref="J3:J31" si="3">IFERROR(VLOOKUP(I3,$G$2:$H$31,2,FALSE),"")</f>
        <v>S.TRV</v>
      </c>
      <c r="K3" s="2">
        <f>IFERROR(RTD("cqg.rtd", ,"ContractData", J3, "PerCentNetLastTrade",, "T")/100,"")</f>
        <v>2.6937093962921882E-3</v>
      </c>
      <c r="L3" s="2">
        <f t="shared" ref="L3:L31" si="4">K3</f>
        <v>2.6937093962921882E-3</v>
      </c>
      <c r="M3">
        <f t="shared" ref="M3:M31" si="5">IF(K3&gt;=0,1,0)</f>
        <v>1</v>
      </c>
      <c r="N3" t="str">
        <f t="shared" ref="N3:N31" ca="1" si="6">IFERROR(VLOOKUP(I3,INDIRECT($N$1),2,FALSE),"")</f>
        <v>S.TRV</v>
      </c>
      <c r="O3" s="2">
        <f ca="1">IF(N3="","",RTD("cqg.rtd", ,"ContractData", N3, "PerCentNetLastTrade",, "T")/100)</f>
        <v>2.6937093962921882E-3</v>
      </c>
      <c r="R3">
        <f t="shared" ref="R3:R31" si="7">IF(K3&gt;=0,0,IF(R2=0,30,R2-1))</f>
        <v>0</v>
      </c>
      <c r="S3" t="str">
        <f>IFERROR(VLOOKUP(R3,$I$2:$J$31,2,FALSE),"")</f>
        <v/>
      </c>
      <c r="T3" s="2" t="str">
        <f>IF(S3="","",RTD("cqg.rtd", ,"ContractData", S3, "PerCentNetLastTrade",, "T")/100)</f>
        <v/>
      </c>
      <c r="U3">
        <f>U2+1</f>
        <v>1</v>
      </c>
      <c r="V3" s="6" t="str">
        <f ca="1">IF(N2="","",IF(M3=0,"",RTD("cqg.rtd",,"ContractData",N3,"LongDescription",,"T")))</f>
        <v>Travelers Companies, Inc</v>
      </c>
      <c r="W3" s="7">
        <f t="shared" ca="1" si="0"/>
        <v>2.6937093962921882E-3</v>
      </c>
      <c r="X3" s="6" t="str" cm="1">
        <f t="array" aca="1" ref="X3" ca="1">IFERROR(IF(INDIRECT("$S$"&amp;_xlfn.TEXTAFTER($T$1,"$",2)+U3)=0,"",RTD("cqg.rtd",,"ContractData",INDIRECT("$S$"&amp;_xlfn.TEXTAFTER($T$1,"$",2)+U3),"LongDescription",,"T")),"")</f>
        <v>Home Depot, Inc.</v>
      </c>
      <c r="Y3" s="7" cm="1">
        <f t="array" aca="1" ref="Y3" ca="1">IF(X3="","",RTD("cqg.rtd", ,"ContractData", INDIRECT("$S$"&amp;_xlfn.TEXTAFTER($T$1,"$",2)+U3), "PerCentNetLastTrade",, "T")/100)</f>
        <v>-1.2177567941040994E-2</v>
      </c>
    </row>
    <row r="4" spans="1:25" x14ac:dyDescent="0.3">
      <c r="A4" s="1" t="s">
        <v>2</v>
      </c>
      <c r="B4" s="3">
        <f>RTD("cqg.rtd", ,"ContractData", A4, "LastTrade",, "T")</f>
        <v>286.86</v>
      </c>
      <c r="C4" s="3">
        <f>RTD("cqg.rtd", ,"ContractData", A4, "NetLastTradeToday",, "T")</f>
        <v>-1.6</v>
      </c>
      <c r="D4" s="4">
        <f>IFERROR(RTD("cqg.rtd", ,"ContractData", A4, "PerCentNetLastTrade",, "T")/100,"")</f>
        <v>-5.546696249046662E-3</v>
      </c>
      <c r="E4" s="4">
        <f>IFERROR(RTD("cqg.rtd", ,"ContractData", A4, "PerCentNetLastTrade",, "T")/100,"")</f>
        <v>-5.546696249046662E-3</v>
      </c>
      <c r="F4" s="1" t="str">
        <f>RTD("cqg.rtd", ,"ContractData", A4, "LongDescription",, "T")</f>
        <v>Amgen Inc</v>
      </c>
      <c r="G4">
        <f t="shared" si="1"/>
        <v>22</v>
      </c>
      <c r="H4" t="str">
        <f t="shared" si="2"/>
        <v>S.AMGN</v>
      </c>
      <c r="I4">
        <f t="shared" ref="I4:I31" si="8">I3+1</f>
        <v>3</v>
      </c>
      <c r="J4" t="str">
        <f t="shared" si="3"/>
        <v>S.PG</v>
      </c>
      <c r="K4" s="2">
        <f>IFERROR(RTD("cqg.rtd", ,"ContractData", J4, "PerCentNetLastTrade",, "T")/100,"")</f>
        <v>2.6075619295958278E-3</v>
      </c>
      <c r="L4" s="2">
        <f t="shared" si="4"/>
        <v>2.6075619295958278E-3</v>
      </c>
      <c r="M4">
        <f t="shared" si="5"/>
        <v>1</v>
      </c>
      <c r="N4" t="str">
        <f t="shared" ca="1" si="6"/>
        <v>S.PG</v>
      </c>
      <c r="O4" s="2">
        <f ca="1">IF(N4="","",RTD("cqg.rtd", ,"ContractData", N4, "PerCentNetLastTrade",, "T")/100)</f>
        <v>2.6075619295958278E-3</v>
      </c>
      <c r="R4">
        <f t="shared" si="7"/>
        <v>0</v>
      </c>
      <c r="S4" t="str">
        <f t="shared" ref="S4:S31" si="9">IFERROR(VLOOKUP(R4,$I$2:$J$31,2,FALSE),"")</f>
        <v/>
      </c>
      <c r="T4" s="2" t="str">
        <f>IF(S4="","",RTD("cqg.rtd", ,"ContractData", S4, "PerCentNetLastTrade",, "T")/100)</f>
        <v/>
      </c>
      <c r="U4">
        <f t="shared" ref="U4:U31" si="10">U3+1</f>
        <v>2</v>
      </c>
      <c r="V4" s="6" t="str">
        <f ca="1">IF(N2="","",IF(M4=0,"",RTD("cqg.rtd", ,"ContractData", N4, "LongDescription",, "T")))</f>
        <v>Procter &amp; Gamble Co</v>
      </c>
      <c r="W4" s="7">
        <f t="shared" ca="1" si="0"/>
        <v>2.6075619295958278E-3</v>
      </c>
      <c r="X4" s="6" t="str" cm="1">
        <f t="array" aca="1" ref="X4" ca="1">IFERROR(IF(INDIRECT("$S$"&amp;_xlfn.TEXTAFTER($T$1,"$",2)+U4)=0,"",RTD("cqg.rtd",,"ContractData",INDIRECT("$S$"&amp;_xlfn.TEXTAFTER($T$1,"$",2)+U4),"LongDescription",,"T")),"")</f>
        <v>Salesforce, Inc.</v>
      </c>
      <c r="Y4" s="7" cm="1">
        <f t="array" aca="1" ref="Y4" ca="1">IF(X4="","",RTD("cqg.rtd", ,"ContractData", INDIRECT("$S$"&amp;_xlfn.TEXTAFTER($T$1,"$",2)+U4), "PerCentNetLastTrade",, "T")/100)</f>
        <v>-9.5639731907523166E-3</v>
      </c>
    </row>
    <row r="5" spans="1:25" x14ac:dyDescent="0.3">
      <c r="A5" s="1" t="s">
        <v>3</v>
      </c>
      <c r="B5" s="3">
        <f>RTD("cqg.rtd", ,"ContractData", A5, "LastTrade",, "T")</f>
        <v>191.87</v>
      </c>
      <c r="C5" s="3">
        <f>RTD("cqg.rtd", ,"ContractData", A5, "NetLastTradeToday",, "T")</f>
        <v>-1.71</v>
      </c>
      <c r="D5" s="4">
        <f>IFERROR(RTD("cqg.rtd", ,"ContractData", A5, "PerCentNetLastTrade",, "T")/100,"")</f>
        <v>-8.8335571856596757E-3</v>
      </c>
      <c r="E5" s="4">
        <f>IFERROR(RTD("cqg.rtd", ,"ContractData", A5, "PerCentNetLastTrade",, "T")/100,"")</f>
        <v>-8.8335571856596757E-3</v>
      </c>
      <c r="F5" s="1" t="str">
        <f>RTD("cqg.rtd", ,"ContractData", A5, "LongDescription",, "T")</f>
        <v>Apple Inc</v>
      </c>
      <c r="G5">
        <f t="shared" si="1"/>
        <v>26</v>
      </c>
      <c r="H5" t="str">
        <f t="shared" si="2"/>
        <v>S.AAPL</v>
      </c>
      <c r="I5">
        <f t="shared" si="8"/>
        <v>4</v>
      </c>
      <c r="J5" t="str">
        <f t="shared" si="3"/>
        <v>S.MRK</v>
      </c>
      <c r="K5" s="2">
        <f>IFERROR(RTD("cqg.rtd", ,"ContractData", J5, "PerCentNetLastTrade",, "T")/100,"")</f>
        <v>1.1032453801599707E-3</v>
      </c>
      <c r="L5" s="2">
        <f t="shared" si="4"/>
        <v>1.1032453801599707E-3</v>
      </c>
      <c r="M5">
        <f t="shared" si="5"/>
        <v>1</v>
      </c>
      <c r="N5" t="str">
        <f t="shared" ca="1" si="6"/>
        <v>S.MRK</v>
      </c>
      <c r="O5" s="2">
        <f ca="1">IF(N5="","",RTD("cqg.rtd", ,"ContractData", N5, "PerCentNetLastTrade",, "T")/100)</f>
        <v>1.1032453801599707E-3</v>
      </c>
      <c r="R5">
        <f t="shared" si="7"/>
        <v>0</v>
      </c>
      <c r="S5" t="str">
        <f t="shared" si="9"/>
        <v/>
      </c>
      <c r="T5" s="2" t="str">
        <f>IF(S5="","",RTD("cqg.rtd", ,"ContractData", S5, "PerCentNetLastTrade",, "T")/100)</f>
        <v/>
      </c>
      <c r="U5">
        <f t="shared" si="10"/>
        <v>3</v>
      </c>
      <c r="V5" s="6" t="str">
        <f ca="1">IF(N2="","",IF(M5=0,"",RTD("cqg.rtd", ,"ContractData", N5, "LongDescription",, "T")))</f>
        <v>Merck &amp; Co Inc</v>
      </c>
      <c r="W5" s="7">
        <f t="shared" ca="1" si="0"/>
        <v>1.1032453801599707E-3</v>
      </c>
      <c r="X5" s="6" t="str" cm="1">
        <f t="array" aca="1" ref="X5" ca="1">IFERROR(IF(INDIRECT("$S$"&amp;_xlfn.TEXTAFTER($T$1,"$",2)+U5)=0,"",RTD("cqg.rtd",,"ContractData",INDIRECT("$S$"&amp;_xlfn.TEXTAFTER($T$1,"$",2)+U5),"LongDescription",,"T")),"")</f>
        <v>Caterpillar Inc</v>
      </c>
      <c r="Y5" s="7" cm="1">
        <f t="array" aca="1" ref="Y5" ca="1">IF(X5="","",RTD("cqg.rtd", ,"ContractData", INDIRECT("$S$"&amp;_xlfn.TEXTAFTER($T$1,"$",2)+U5), "PerCentNetLastTrade",, "T")/100)</f>
        <v>-9.26300188628402E-3</v>
      </c>
    </row>
    <row r="6" spans="1:25" x14ac:dyDescent="0.3">
      <c r="A6" s="1" t="s">
        <v>4</v>
      </c>
      <c r="B6" s="3">
        <f>RTD("cqg.rtd", ,"ContractData", A6, "LastTrade",, "T")</f>
        <v>260.36</v>
      </c>
      <c r="C6" s="3">
        <f>RTD("cqg.rtd", ,"ContractData", A6, "NetLastTradeToday",, "T")</f>
        <v>0.01</v>
      </c>
      <c r="D6" s="4">
        <f>IFERROR(RTD("cqg.rtd", ,"ContractData", A6, "PerCentNetLastTrade",, "T")/100,"")</f>
        <v>3.8409832917226805E-5</v>
      </c>
      <c r="E6" s="4">
        <f>IFERROR(RTD("cqg.rtd", ,"ContractData", A6, "PerCentNetLastTrade",, "T")/100,"")</f>
        <v>3.8409832917226805E-5</v>
      </c>
      <c r="F6" s="1" t="str">
        <f>RTD("cqg.rtd", ,"ContractData", A6, "LongDescription",, "T")</f>
        <v>Boeing Company</v>
      </c>
      <c r="G6">
        <f t="shared" si="1"/>
        <v>8</v>
      </c>
      <c r="H6" t="str">
        <f t="shared" si="2"/>
        <v>S.BA</v>
      </c>
      <c r="I6">
        <f t="shared" si="8"/>
        <v>5</v>
      </c>
      <c r="J6" t="str">
        <f t="shared" si="3"/>
        <v>S.UNH</v>
      </c>
      <c r="K6" s="2">
        <f>IFERROR(RTD("cqg.rtd", ,"ContractData", J6, "PerCentNetLastTrade",, "T")/100,"")</f>
        <v>8.573061535530577E-4</v>
      </c>
      <c r="L6" s="2">
        <f t="shared" si="4"/>
        <v>8.573061535530577E-4</v>
      </c>
      <c r="M6">
        <f t="shared" si="5"/>
        <v>1</v>
      </c>
      <c r="N6" t="str">
        <f t="shared" ca="1" si="6"/>
        <v>S.UNH</v>
      </c>
      <c r="O6" s="2">
        <f ca="1">IF(N6="","",RTD("cqg.rtd", ,"ContractData", N6, "PerCentNetLastTrade",, "T")/100)</f>
        <v>8.573061535530577E-4</v>
      </c>
      <c r="R6">
        <f t="shared" si="7"/>
        <v>0</v>
      </c>
      <c r="S6" t="str">
        <f t="shared" si="9"/>
        <v/>
      </c>
      <c r="T6" s="2" t="str">
        <f>IF(S6="","",RTD("cqg.rtd", ,"ContractData", S6, "PerCentNetLastTrade",, "T")/100)</f>
        <v/>
      </c>
      <c r="U6">
        <f t="shared" si="10"/>
        <v>4</v>
      </c>
      <c r="V6" s="6" t="str">
        <f ca="1">IF(N2="","",IF(M6=0,"",RTD("cqg.rtd", ,"ContractData", N6, "LongDescription",, "T")))</f>
        <v>United Health Group Inc</v>
      </c>
      <c r="W6" s="7">
        <f t="shared" ca="1" si="0"/>
        <v>8.573061535530577E-4</v>
      </c>
      <c r="X6" s="6" t="str" cm="1">
        <f t="array" aca="1" ref="X6" ca="1">IFERROR(IF(INDIRECT("$S$"&amp;_xlfn.TEXTAFTER($T$1,"$",2)+U6)=0,"",RTD("cqg.rtd",,"ContractData",INDIRECT("$S$"&amp;_xlfn.TEXTAFTER($T$1,"$",2)+U6),"LongDescription",,"T")),"")</f>
        <v>Apple Inc</v>
      </c>
      <c r="Y6" s="7" cm="1">
        <f t="array" aca="1" ref="Y6" ca="1">IF(X6="","",RTD("cqg.rtd", ,"ContractData", INDIRECT("$S$"&amp;_xlfn.TEXTAFTER($T$1,"$",2)+U6), "PerCentNetLastTrade",, "T")/100)</f>
        <v>-8.8335571856596757E-3</v>
      </c>
    </row>
    <row r="7" spans="1:25" x14ac:dyDescent="0.3">
      <c r="A7" s="1" t="s">
        <v>5</v>
      </c>
      <c r="B7" s="3">
        <f>RTD("cqg.rtd", ,"ContractData", A7, "LastTrade",, "T")</f>
        <v>294.13</v>
      </c>
      <c r="C7" s="3">
        <f>RTD("cqg.rtd", ,"ContractData", A7, "NetLastTradeToday",, "T")</f>
        <v>-2.75</v>
      </c>
      <c r="D7" s="4">
        <f>IFERROR(RTD("cqg.rtd", ,"ContractData", A7, "PerCentNetLastTrade",, "T")/100,"")</f>
        <v>-9.26300188628402E-3</v>
      </c>
      <c r="E7" s="4">
        <f>IFERROR(RTD("cqg.rtd", ,"ContractData", A7, "PerCentNetLastTrade",, "T")/100,"")</f>
        <v>-9.26300188628402E-3</v>
      </c>
      <c r="F7" s="1" t="str">
        <f>RTD("cqg.rtd", ,"ContractData", A7, "LongDescription",, "T")</f>
        <v>Caterpillar Inc</v>
      </c>
      <c r="G7">
        <f t="shared" si="1"/>
        <v>27</v>
      </c>
      <c r="H7" t="str">
        <f t="shared" si="2"/>
        <v>S.CAT</v>
      </c>
      <c r="I7">
        <f t="shared" si="8"/>
        <v>6</v>
      </c>
      <c r="J7" t="str">
        <f t="shared" si="3"/>
        <v>S.HON</v>
      </c>
      <c r="K7" s="2">
        <f>IFERROR(RTD("cqg.rtd", ,"ContractData", J7, "PerCentNetLastTrade",, "T")/100,"")</f>
        <v>4.3027202753740973E-4</v>
      </c>
      <c r="L7" s="2">
        <f t="shared" si="4"/>
        <v>4.3027202753740973E-4</v>
      </c>
      <c r="M7">
        <f t="shared" si="5"/>
        <v>1</v>
      </c>
      <c r="N7" t="str">
        <f t="shared" ca="1" si="6"/>
        <v>S.HON</v>
      </c>
      <c r="O7" s="2">
        <f ca="1">IF(N7="","",RTD("cqg.rtd", ,"ContractData", N7, "PerCentNetLastTrade",, "T")/100)</f>
        <v>4.3027202753740973E-4</v>
      </c>
      <c r="R7">
        <f t="shared" si="7"/>
        <v>0</v>
      </c>
      <c r="S7" t="str">
        <f t="shared" si="9"/>
        <v/>
      </c>
      <c r="T7" s="2" t="str">
        <f>IF(S7="","",RTD("cqg.rtd", ,"ContractData", S7, "PerCentNetLastTrade",, "T")/100)</f>
        <v/>
      </c>
      <c r="U7">
        <f t="shared" si="10"/>
        <v>5</v>
      </c>
      <c r="V7" s="6" t="str">
        <f ca="1">IF(N2="","",IF(M7=0,"",RTD("cqg.rtd", ,"ContractData", N7, "LongDescription",, "T")))</f>
        <v>Honeywell Intl</v>
      </c>
      <c r="W7" s="7">
        <f t="shared" ca="1" si="0"/>
        <v>4.3027202753740973E-4</v>
      </c>
      <c r="X7" s="6" t="str" cm="1">
        <f t="array" aca="1" ref="X7" ca="1">IFERROR(IF(INDIRECT("$S$"&amp;_xlfn.TEXTAFTER($T$1,"$",2)+U7)=0,"",RTD("cqg.rtd",,"ContractData",INDIRECT("$S$"&amp;_xlfn.TEXTAFTER($T$1,"$",2)+U7),"LongDescription",,"T")),"")</f>
        <v>3M Company</v>
      </c>
      <c r="Y7" s="7" cm="1">
        <f t="array" aca="1" ref="Y7" ca="1">IF(X7="","",RTD("cqg.rtd", ,"ContractData", INDIRECT("$S$"&amp;_xlfn.TEXTAFTER($T$1,"$",2)+U7), "PerCentNetLastTrade",, "T")/100)</f>
        <v>-8.3872732245418909E-3</v>
      </c>
    </row>
    <row r="8" spans="1:25" x14ac:dyDescent="0.3">
      <c r="A8" s="1" t="s">
        <v>6</v>
      </c>
      <c r="B8" s="3">
        <f>RTD("cqg.rtd", ,"ContractData", A8, "LastTrade",, "T")</f>
        <v>148.99</v>
      </c>
      <c r="C8" s="3">
        <f>RTD("cqg.rtd", ,"ContractData", A8, "NetLastTradeToday",, "T")</f>
        <v>-0.78</v>
      </c>
      <c r="D8" s="4">
        <f>IFERROR(RTD("cqg.rtd", ,"ContractData", A8, "PerCentNetLastTrade",, "T")/100,"")</f>
        <v>-5.2079855778860915E-3</v>
      </c>
      <c r="E8" s="4">
        <f>IFERROR(RTD("cqg.rtd", ,"ContractData", A8, "PerCentNetLastTrade",, "T")/100,"")</f>
        <v>-5.2079855778860915E-3</v>
      </c>
      <c r="F8" s="1" t="str">
        <f>RTD("cqg.rtd", ,"ContractData", A8, "LongDescription",, "T")</f>
        <v>Chevron Corp</v>
      </c>
      <c r="G8">
        <f t="shared" si="1"/>
        <v>20</v>
      </c>
      <c r="H8" t="str">
        <f t="shared" si="2"/>
        <v>S.CVX</v>
      </c>
      <c r="I8">
        <f t="shared" si="8"/>
        <v>7</v>
      </c>
      <c r="J8" t="str">
        <f t="shared" si="3"/>
        <v>S.MCD</v>
      </c>
      <c r="K8" s="2">
        <f>IFERROR(RTD("cqg.rtd", ,"ContractData", J8, "PerCentNetLastTrade",, "T")/100,"")</f>
        <v>1.0140616549486207E-4</v>
      </c>
      <c r="L8" s="2">
        <f t="shared" si="4"/>
        <v>1.0140616549486207E-4</v>
      </c>
      <c r="M8">
        <f t="shared" si="5"/>
        <v>1</v>
      </c>
      <c r="N8" t="str">
        <f t="shared" ca="1" si="6"/>
        <v>S.MCD</v>
      </c>
      <c r="O8" s="2">
        <f ca="1">IF(N8="","",RTD("cqg.rtd", ,"ContractData", N8, "PerCentNetLastTrade",, "T")/100)</f>
        <v>1.0140616549486207E-4</v>
      </c>
      <c r="R8">
        <f t="shared" si="7"/>
        <v>0</v>
      </c>
      <c r="S8" t="str">
        <f t="shared" si="9"/>
        <v/>
      </c>
      <c r="T8" s="2" t="str">
        <f>IF(S8="","",RTD("cqg.rtd", ,"ContractData", S8, "PerCentNetLastTrade",, "T")/100)</f>
        <v/>
      </c>
      <c r="U8">
        <f t="shared" si="10"/>
        <v>6</v>
      </c>
      <c r="V8" s="6" t="str">
        <f ca="1">IF(N2="","",IF(M8=0,"",RTD("cqg.rtd", ,"ContractData", N8, "LongDescription",, "T")))</f>
        <v>McDonald's Corporation</v>
      </c>
      <c r="W8" s="7">
        <f t="shared" ca="1" si="0"/>
        <v>1.0140616549486207E-4</v>
      </c>
      <c r="X8" s="6" t="str" cm="1">
        <f t="array" aca="1" ref="X8" ca="1">IFERROR(IF(INDIRECT("$S$"&amp;_xlfn.TEXTAFTER($T$1,"$",2)+U8)=0,"",RTD("cqg.rtd",,"ContractData",INDIRECT("$S$"&amp;_xlfn.TEXTAFTER($T$1,"$",2)+U8),"LongDescription",,"T")),"")</f>
        <v>Dow Inc.</v>
      </c>
      <c r="Y8" s="7" cm="1">
        <f t="array" aca="1" ref="Y8" ca="1">IF(X8="","",RTD("cqg.rtd", ,"ContractData", INDIRECT("$S$"&amp;_xlfn.TEXTAFTER($T$1,"$",2)+U8), "PerCentNetLastTrade",, "T")/100)</f>
        <v>-8.3288068078942595E-3</v>
      </c>
    </row>
    <row r="9" spans="1:25" x14ac:dyDescent="0.3">
      <c r="A9" s="1" t="s">
        <v>7</v>
      </c>
      <c r="B9" s="3">
        <f>RTD("cqg.rtd", ,"ContractData", A9, "LastTrade",, "T")</f>
        <v>50.31</v>
      </c>
      <c r="C9" s="3">
        <f>RTD("cqg.rtd", ,"ContractData", A9, "NetLastTradeToday",, "T")</f>
        <v>-0.17</v>
      </c>
      <c r="D9" s="4">
        <f>IFERROR(RTD("cqg.rtd", ,"ContractData", A9, "PerCentNetLastTrade",, "T")/100,"")</f>
        <v>-3.3676703645007921E-3</v>
      </c>
      <c r="E9" s="4">
        <f>IFERROR(RTD("cqg.rtd", ,"ContractData", A9, "PerCentNetLastTrade",, "T")/100,"")</f>
        <v>-3.3676703645007921E-3</v>
      </c>
      <c r="F9" s="1" t="str">
        <f>RTD("cqg.rtd", ,"ContractData", A9, "LongDescription",, "T")</f>
        <v>Cisco Systems Inc</v>
      </c>
      <c r="G9">
        <f t="shared" si="1"/>
        <v>15</v>
      </c>
      <c r="H9" t="str">
        <f t="shared" si="2"/>
        <v>S.CSCO</v>
      </c>
      <c r="I9">
        <f t="shared" si="8"/>
        <v>8</v>
      </c>
      <c r="J9" t="str">
        <f t="shared" si="3"/>
        <v>S.BA</v>
      </c>
      <c r="K9" s="2">
        <f>IFERROR(RTD("cqg.rtd", ,"ContractData", J9, "PerCentNetLastTrade",, "T")/100,"")</f>
        <v>3.8409832917226805E-5</v>
      </c>
      <c r="L9" s="2">
        <f t="shared" si="4"/>
        <v>3.8409832917226805E-5</v>
      </c>
      <c r="M9">
        <f t="shared" si="5"/>
        <v>1</v>
      </c>
      <c r="N9" t="str">
        <f t="shared" ca="1" si="6"/>
        <v>S.BA</v>
      </c>
      <c r="O9" s="2">
        <f ca="1">IF(N9="","",RTD("cqg.rtd", ,"ContractData", N9, "PerCentNetLastTrade",, "T")/100)</f>
        <v>3.8409832917226805E-5</v>
      </c>
      <c r="R9">
        <f t="shared" si="7"/>
        <v>0</v>
      </c>
      <c r="S9" t="str">
        <f t="shared" si="9"/>
        <v/>
      </c>
      <c r="T9" s="2" t="str">
        <f>IF(S9="","",RTD("cqg.rtd", ,"ContractData", S9, "PerCentNetLastTrade",, "T")/100)</f>
        <v/>
      </c>
      <c r="U9">
        <f t="shared" si="10"/>
        <v>7</v>
      </c>
      <c r="V9" s="6" t="str">
        <f ca="1">IF(N2="","",IF(M9=0,"",RTD("cqg.rtd", ,"ContractData", N9, "LongDescription",, "T")))</f>
        <v>Boeing Company</v>
      </c>
      <c r="W9" s="7">
        <f t="shared" ca="1" si="0"/>
        <v>3.8409832917226805E-5</v>
      </c>
      <c r="X9" s="6" t="str" cm="1">
        <f t="array" aca="1" ref="X9" ca="1">IFERROR(IF(INDIRECT("$S$"&amp;_xlfn.TEXTAFTER($T$1,"$",2)+U9)=0,"",RTD("cqg.rtd",,"ContractData",INDIRECT("$S$"&amp;_xlfn.TEXTAFTER($T$1,"$",2)+U9),"LongDescription",,"T")),"")</f>
        <v>NIKE Inc ClsB</v>
      </c>
      <c r="Y9" s="7" cm="1">
        <f t="array" aca="1" ref="Y9" ca="1">IF(X9="","",RTD("cqg.rtd", ,"ContractData", INDIRECT("$S$"&amp;_xlfn.TEXTAFTER($T$1,"$",2)+U9), "PerCentNetLastTrade",, "T")/100)</f>
        <v>-5.7893769527660351E-3</v>
      </c>
    </row>
    <row r="10" spans="1:25" x14ac:dyDescent="0.3">
      <c r="A10" s="1" t="s">
        <v>8</v>
      </c>
      <c r="B10" s="3">
        <f>RTD("cqg.rtd", ,"ContractData", A10, "LastTrade",, "T")</f>
        <v>58.7</v>
      </c>
      <c r="C10" s="3">
        <f>RTD("cqg.rtd", ,"ContractData", A10, "NetLastTradeToday",, "T")</f>
        <v>-0.05</v>
      </c>
      <c r="D10" s="4">
        <f>IFERROR(RTD("cqg.rtd", ,"ContractData", A10, "PerCentNetLastTrade",, "T")/100,"")</f>
        <v>-8.5106382978723403E-4</v>
      </c>
      <c r="E10" s="4">
        <f>IFERROR(RTD("cqg.rtd", ,"ContractData", A10, "PerCentNetLastTrade",, "T")/100,"")</f>
        <v>-8.5106382978723403E-4</v>
      </c>
      <c r="F10" s="1" t="str">
        <f>RTD("cqg.rtd", ,"ContractData", A10, "LongDescription",, "T")</f>
        <v>Coca-Cola Company</v>
      </c>
      <c r="G10">
        <f t="shared" si="1"/>
        <v>9</v>
      </c>
      <c r="H10" t="str">
        <f t="shared" si="2"/>
        <v>S.KO</v>
      </c>
      <c r="I10">
        <f t="shared" si="8"/>
        <v>9</v>
      </c>
      <c r="J10" t="str">
        <f t="shared" si="3"/>
        <v>S.KO</v>
      </c>
      <c r="K10" s="2">
        <f>IFERROR(RTD("cqg.rtd", ,"ContractData", J10, "PerCentNetLastTrade",, "T")/100,"")</f>
        <v>-8.5106382978723403E-4</v>
      </c>
      <c r="L10" s="2">
        <f t="shared" si="4"/>
        <v>-8.5106382978723403E-4</v>
      </c>
      <c r="M10">
        <f t="shared" si="5"/>
        <v>0</v>
      </c>
      <c r="N10" t="str">
        <f t="shared" ca="1" si="6"/>
        <v/>
      </c>
      <c r="O10" s="2" t="str">
        <f ca="1">IF(N10="","",RTD("cqg.rtd", ,"ContractData", N10, "PerCentNetLastTrade",, "T")/100)</f>
        <v/>
      </c>
      <c r="R10">
        <f t="shared" si="7"/>
        <v>30</v>
      </c>
      <c r="S10" t="str">
        <f t="shared" si="9"/>
        <v>S.WBA</v>
      </c>
      <c r="T10" s="2">
        <f>IF(S10="","",RTD("cqg.rtd", ,"ContractData", S10, "PerCentNetLastTrade",, "T")/100)</f>
        <v>-2.8571428571428571E-2</v>
      </c>
      <c r="U10">
        <f t="shared" si="10"/>
        <v>8</v>
      </c>
      <c r="V10" s="6" t="str">
        <f ca="1">IF(N2="","",IF(M10=0,"",RTD("cqg.rtd", ,"ContractData", N10, "LongDescription",, "T")))</f>
        <v/>
      </c>
      <c r="W10" s="7" t="str">
        <f t="shared" ca="1" si="0"/>
        <v/>
      </c>
      <c r="X10" s="6" t="str" cm="1">
        <f t="array" aca="1" ref="X10" ca="1">IFERROR(IF(INDIRECT("$S$"&amp;_xlfn.TEXTAFTER($T$1,"$",2)+U10)=0,"",RTD("cqg.rtd",,"ContractData",INDIRECT("$S$"&amp;_xlfn.TEXTAFTER($T$1,"$",2)+U10),"LongDescription",,"T")),"")</f>
        <v>Amgen Inc</v>
      </c>
      <c r="Y10" s="7" cm="1">
        <f t="array" aca="1" ref="Y10" ca="1">IF(X10="","",RTD("cqg.rtd", ,"ContractData", INDIRECT("$S$"&amp;_xlfn.TEXTAFTER($T$1,"$",2)+U10), "PerCentNetLastTrade",, "T")/100)</f>
        <v>-5.546696249046662E-3</v>
      </c>
    </row>
    <row r="11" spans="1:25" x14ac:dyDescent="0.3">
      <c r="A11" s="1" t="s">
        <v>9</v>
      </c>
      <c r="B11" s="3">
        <f>RTD("cqg.rtd", ,"ContractData", A11, "LastTrade",, "T")</f>
        <v>54.77</v>
      </c>
      <c r="C11" s="3">
        <f>RTD("cqg.rtd", ,"ContractData", A11, "NetLastTradeToday",, "T")</f>
        <v>-0.46</v>
      </c>
      <c r="D11" s="4">
        <f>IFERROR(RTD("cqg.rtd", ,"ContractData", A11, "PerCentNetLastTrade",, "T")/100,"")</f>
        <v>-8.3288068078942595E-3</v>
      </c>
      <c r="E11" s="4">
        <f>IFERROR(RTD("cqg.rtd", ,"ContractData", A11, "PerCentNetLastTrade",, "T")/100,"")</f>
        <v>-8.3288068078942595E-3</v>
      </c>
      <c r="F11" s="1" t="str">
        <f>RTD("cqg.rtd", ,"ContractData", A11, "LongDescription",, "T")</f>
        <v>Dow Inc.</v>
      </c>
      <c r="G11">
        <f t="shared" si="1"/>
        <v>24</v>
      </c>
      <c r="H11" t="str">
        <f t="shared" si="2"/>
        <v>S.DOW</v>
      </c>
      <c r="I11">
        <f t="shared" si="8"/>
        <v>10</v>
      </c>
      <c r="J11" t="str">
        <f t="shared" si="3"/>
        <v>S.V</v>
      </c>
      <c r="K11" s="2">
        <f>IFERROR(RTD("cqg.rtd", ,"ContractData", J11, "PerCentNetLastTrade",, "T")/100,"")</f>
        <v>-1.152073732718894E-3</v>
      </c>
      <c r="L11" s="2">
        <f t="shared" si="4"/>
        <v>-1.152073732718894E-3</v>
      </c>
      <c r="M11">
        <f t="shared" si="5"/>
        <v>0</v>
      </c>
      <c r="N11" t="str">
        <f t="shared" ca="1" si="6"/>
        <v/>
      </c>
      <c r="O11" s="2" t="str">
        <f ca="1">IF(N11="","",RTD("cqg.rtd", ,"ContractData", N11, "PerCentNetLastTrade",, "T")/100)</f>
        <v/>
      </c>
      <c r="R11">
        <f t="shared" si="7"/>
        <v>29</v>
      </c>
      <c r="S11" t="str">
        <f t="shared" si="9"/>
        <v>S.HD</v>
      </c>
      <c r="T11" s="2">
        <f>IF(S11="","",RTD("cqg.rtd", ,"ContractData", S11, "PerCentNetLastTrade",, "T")/100)</f>
        <v>-1.2177567941040994E-2</v>
      </c>
      <c r="U11">
        <f t="shared" si="10"/>
        <v>9</v>
      </c>
      <c r="V11" s="6" t="str">
        <f ca="1">IF(N2="","",IF(M11=0,"",RTD("cqg.rtd", ,"ContractData", N11, "LongDescription",, "T")))</f>
        <v/>
      </c>
      <c r="W11" s="7" t="str">
        <f t="shared" ca="1" si="0"/>
        <v/>
      </c>
      <c r="X11" s="6" t="str" cm="1">
        <f t="array" aca="1" ref="X11" ca="1">IFERROR(IF(INDIRECT("$S$"&amp;_xlfn.TEXTAFTER($T$1,"$",2)+U11)=0,"",RTD("cqg.rtd",,"ContractData",INDIRECT("$S$"&amp;_xlfn.TEXTAFTER($T$1,"$",2)+U11),"LongDescription",,"T")),"")</f>
        <v>The Walt Disney Company</v>
      </c>
      <c r="Y11" s="7" cm="1">
        <f t="array" aca="1" ref="Y11" ca="1">IF(X11="","",RTD("cqg.rtd", ,"ContractData", INDIRECT("$S$"&amp;_xlfn.TEXTAFTER($T$1,"$",2)+U11), "PerCentNetLastTrade",, "T")/100)</f>
        <v>-5.4203539823008849E-3</v>
      </c>
    </row>
    <row r="12" spans="1:25" x14ac:dyDescent="0.3">
      <c r="A12" s="1" t="s">
        <v>10</v>
      </c>
      <c r="B12" s="3">
        <f>RTD("cqg.rtd", ,"ContractData", A12, "LastTrade",, "T")</f>
        <v>384.48</v>
      </c>
      <c r="C12" s="3">
        <f>RTD("cqg.rtd", ,"ContractData", A12, "NetLastTradeToday",, "T")</f>
        <v>-1.93</v>
      </c>
      <c r="D12" s="4">
        <f>IFERROR(RTD("cqg.rtd", ,"ContractData", A12, "PerCentNetLastTrade",, "T")/100,"")</f>
        <v>-4.9946947542765458E-3</v>
      </c>
      <c r="E12" s="4">
        <f>IFERROR(RTD("cqg.rtd", ,"ContractData", A12, "PerCentNetLastTrade",, "T")/100,"")</f>
        <v>-4.9946947542765458E-3</v>
      </c>
      <c r="F12" s="1" t="str">
        <f>RTD("cqg.rtd", ,"ContractData", A12, "LongDescription",, "T")</f>
        <v>Goldman Sachs Group</v>
      </c>
      <c r="G12">
        <f t="shared" si="1"/>
        <v>19</v>
      </c>
      <c r="H12" t="str">
        <f t="shared" si="2"/>
        <v>S.GS</v>
      </c>
      <c r="I12">
        <f t="shared" si="8"/>
        <v>11</v>
      </c>
      <c r="J12" t="str">
        <f t="shared" si="3"/>
        <v>S.WMT</v>
      </c>
      <c r="K12" s="2">
        <f>IFERROR(RTD("cqg.rtd", ,"ContractData", J12, "PerCentNetLastTrade",, "T")/100,"")</f>
        <v>-1.8404518626642127E-3</v>
      </c>
      <c r="L12" s="2">
        <f t="shared" si="4"/>
        <v>-1.8404518626642127E-3</v>
      </c>
      <c r="M12">
        <f t="shared" si="5"/>
        <v>0</v>
      </c>
      <c r="N12" t="str">
        <f t="shared" ca="1" si="6"/>
        <v/>
      </c>
      <c r="O12" s="2" t="str">
        <f ca="1">IF(N12="","",RTD("cqg.rtd", ,"ContractData", N12, "PerCentNetLastTrade",, "T")/100)</f>
        <v/>
      </c>
      <c r="R12">
        <f t="shared" si="7"/>
        <v>28</v>
      </c>
      <c r="S12" t="str">
        <f t="shared" si="9"/>
        <v>S.CRM</v>
      </c>
      <c r="T12" s="2">
        <f>IF(S12="","",RTD("cqg.rtd", ,"ContractData", S12, "PerCentNetLastTrade",, "T")/100)</f>
        <v>-9.5639731907523166E-3</v>
      </c>
      <c r="U12">
        <f t="shared" si="10"/>
        <v>10</v>
      </c>
      <c r="V12" s="6" t="str">
        <f ca="1">IF(N2="","",IF(M12=0,"",RTD("cqg.rtd", ,"ContractData", N12, "LongDescription",, "T")))</f>
        <v/>
      </c>
      <c r="W12" s="7" t="str">
        <f t="shared" ca="1" si="0"/>
        <v/>
      </c>
      <c r="X12" s="6" t="str" cm="1">
        <f t="array" aca="1" ref="X12" ca="1">IFERROR(IF(INDIRECT("$S$"&amp;_xlfn.TEXTAFTER($T$1,"$",2)+U12)=0,"",RTD("cqg.rtd",,"ContractData",INDIRECT("$S$"&amp;_xlfn.TEXTAFTER($T$1,"$",2)+U12),"LongDescription",,"T")),"")</f>
        <v>Chevron Corp</v>
      </c>
      <c r="Y12" s="7" cm="1">
        <f t="array" aca="1" ref="Y12" ca="1">IF(X12="","",RTD("cqg.rtd", ,"ContractData", INDIRECT("$S$"&amp;_xlfn.TEXTAFTER($T$1,"$",2)+U12), "PerCentNetLastTrade",, "T")/100)</f>
        <v>-5.2079855778860915E-3</v>
      </c>
    </row>
    <row r="13" spans="1:25" x14ac:dyDescent="0.3">
      <c r="A13" s="1" t="s">
        <v>11</v>
      </c>
      <c r="B13" s="3">
        <f>RTD("cqg.rtd", ,"ContractData", A13, "LastTrade",, "T")</f>
        <v>343.13</v>
      </c>
      <c r="C13" s="3">
        <f>RTD("cqg.rtd", ,"ContractData", A13, "NetLastTradeToday",, "T")</f>
        <v>-4.2300000000000004</v>
      </c>
      <c r="D13" s="4">
        <f>IFERROR(RTD("cqg.rtd", ,"ContractData", A13, "PerCentNetLastTrade",, "T")/100,"")</f>
        <v>-1.2177567941040994E-2</v>
      </c>
      <c r="E13" s="4">
        <f>IFERROR(RTD("cqg.rtd", ,"ContractData", A13, "PerCentNetLastTrade",, "T")/100,"")</f>
        <v>-1.2177567941040994E-2</v>
      </c>
      <c r="F13" s="1" t="str">
        <f>RTD("cqg.rtd", ,"ContractData", A13, "LongDescription",, "T")</f>
        <v>Home Depot, Inc.</v>
      </c>
      <c r="G13">
        <f t="shared" si="1"/>
        <v>29</v>
      </c>
      <c r="H13" t="str">
        <f t="shared" si="2"/>
        <v>S.HD</v>
      </c>
      <c r="I13">
        <f t="shared" si="8"/>
        <v>12</v>
      </c>
      <c r="J13" t="str">
        <f t="shared" si="3"/>
        <v>S.JNJ</v>
      </c>
      <c r="K13" s="2">
        <f>IFERROR(RTD("cqg.rtd", ,"ContractData", J13, "PerCentNetLastTrade",, "T")/100,"")</f>
        <v>-3.0655256099118662E-3</v>
      </c>
      <c r="L13" s="2">
        <f t="shared" si="4"/>
        <v>-3.0655256099118662E-3</v>
      </c>
      <c r="M13">
        <f t="shared" si="5"/>
        <v>0</v>
      </c>
      <c r="N13" t="str">
        <f t="shared" ca="1" si="6"/>
        <v/>
      </c>
      <c r="O13" s="2" t="str">
        <f ca="1">IF(N13="","",RTD("cqg.rtd", ,"ContractData", N13, "PerCentNetLastTrade",, "T")/100)</f>
        <v/>
      </c>
      <c r="R13">
        <f t="shared" si="7"/>
        <v>27</v>
      </c>
      <c r="S13" t="str">
        <f t="shared" si="9"/>
        <v>S.CAT</v>
      </c>
      <c r="T13" s="2">
        <f>IF(S13="","",RTD("cqg.rtd", ,"ContractData", S13, "PerCentNetLastTrade",, "T")/100)</f>
        <v>-9.26300188628402E-3</v>
      </c>
      <c r="U13">
        <f t="shared" si="10"/>
        <v>11</v>
      </c>
      <c r="V13" s="6" t="str">
        <f ca="1">IF(N2="","",IF(N2="","",IF(M13=0,"",RTD("cqg.rtd", ,"ContractData", N13, "LongDescription",, "T"))))</f>
        <v/>
      </c>
      <c r="W13" s="7" t="str">
        <f t="shared" ca="1" si="0"/>
        <v/>
      </c>
      <c r="X13" s="6" t="str" cm="1">
        <f t="array" aca="1" ref="X13" ca="1">IFERROR(IF(INDIRECT("$S$"&amp;_xlfn.TEXTAFTER($T$1,"$",2)+U13)=0,"",RTD("cqg.rtd",,"ContractData",INDIRECT("$S$"&amp;_xlfn.TEXTAFTER($T$1,"$",2)+U13),"LongDescription",,"T")),"")</f>
        <v>Goldman Sachs Group</v>
      </c>
      <c r="Y13" s="7" cm="1">
        <f t="array" aca="1" ref="Y13" ca="1">IF(X13="","",RTD("cqg.rtd", ,"ContractData", INDIRECT("$S$"&amp;_xlfn.TEXTAFTER($T$1,"$",2)+U13), "PerCentNetLastTrade",, "T")/100)</f>
        <v>-4.9946947542765458E-3</v>
      </c>
    </row>
    <row r="14" spans="1:25" x14ac:dyDescent="0.3">
      <c r="A14" s="1" t="s">
        <v>12</v>
      </c>
      <c r="B14" s="3">
        <f>RTD("cqg.rtd", ,"ContractData", A14, "LastTrade",, "T")</f>
        <v>209.26</v>
      </c>
      <c r="C14" s="3">
        <f>RTD("cqg.rtd", ,"ContractData", A14, "NetLastTradeToday",, "T")</f>
        <v>0.09</v>
      </c>
      <c r="D14" s="4">
        <f>IFERROR(RTD("cqg.rtd", ,"ContractData", A14, "PerCentNetLastTrade",, "T")/100,"")</f>
        <v>4.3027202753740973E-4</v>
      </c>
      <c r="E14" s="4">
        <f>IFERROR(RTD("cqg.rtd", ,"ContractData", A14, "PerCentNetLastTrade",, "T")/100,"")</f>
        <v>4.3027202753740973E-4</v>
      </c>
      <c r="F14" s="1" t="str">
        <f>RTD("cqg.rtd", ,"ContractData", A14, "LongDescription",, "T")</f>
        <v>Honeywell Intl</v>
      </c>
      <c r="G14">
        <f t="shared" si="1"/>
        <v>6</v>
      </c>
      <c r="H14" t="str">
        <f t="shared" si="2"/>
        <v>S.HON</v>
      </c>
      <c r="I14">
        <f t="shared" si="8"/>
        <v>13</v>
      </c>
      <c r="J14" t="str">
        <f t="shared" si="3"/>
        <v>S.JPM</v>
      </c>
      <c r="K14" s="2">
        <f>IFERROR(RTD("cqg.rtd", ,"ContractData", J14, "PerCentNetLastTrade",, "T")/100,"")</f>
        <v>-3.1708749266001176E-3</v>
      </c>
      <c r="L14" s="2">
        <f t="shared" si="4"/>
        <v>-3.1708749266001176E-3</v>
      </c>
      <c r="M14">
        <f t="shared" si="5"/>
        <v>0</v>
      </c>
      <c r="N14" t="str">
        <f t="shared" ca="1" si="6"/>
        <v/>
      </c>
      <c r="O14" s="2" t="str">
        <f ca="1">IF(N14="","",RTD("cqg.rtd", ,"ContractData", N14, "PerCentNetLastTrade",, "T")/100)</f>
        <v/>
      </c>
      <c r="R14">
        <f t="shared" si="7"/>
        <v>26</v>
      </c>
      <c r="S14" t="str">
        <f t="shared" si="9"/>
        <v>S.AAPL</v>
      </c>
      <c r="T14" s="2">
        <f>IF(S14="","",RTD("cqg.rtd", ,"ContractData", S14, "PerCentNetLastTrade",, "T")/100)</f>
        <v>-8.8335571856596757E-3</v>
      </c>
      <c r="U14">
        <f t="shared" si="10"/>
        <v>12</v>
      </c>
      <c r="V14" s="6" t="str">
        <f ca="1">IF(N2="","",IF(M14=0,"",RTD("cqg.rtd", ,"ContractData", N14, "LongDescription",, "T")))</f>
        <v/>
      </c>
      <c r="W14" s="7" t="str">
        <f t="shared" ca="1" si="0"/>
        <v/>
      </c>
      <c r="X14" s="6" t="str" cm="1">
        <f t="array" aca="1" ref="X14" ca="1">IFERROR(IF(INDIRECT("$S$"&amp;_xlfn.TEXTAFTER($T$1,"$",2)+U14)=0,"",RTD("cqg.rtd",,"ContractData",INDIRECT("$S$"&amp;_xlfn.TEXTAFTER($T$1,"$",2)+U14),"LongDescription",,"T")),"")</f>
        <v>International Business Machines</v>
      </c>
      <c r="Y14" s="7" cm="1">
        <f t="array" aca="1" ref="Y14" ca="1">IF(X14="","",RTD("cqg.rtd", ,"ContractData", INDIRECT("$S$"&amp;_xlfn.TEXTAFTER($T$1,"$",2)+U14), "PerCentNetLastTrade",, "T")/100)</f>
        <v>-4.885496183206107E-3</v>
      </c>
    </row>
    <row r="15" spans="1:25" x14ac:dyDescent="0.3">
      <c r="A15" s="1" t="s">
        <v>13</v>
      </c>
      <c r="B15" s="3">
        <f>RTD("cqg.rtd", ,"ContractData", A15, "LastTrade",, "T")</f>
        <v>50.22</v>
      </c>
      <c r="C15" s="3">
        <f>RTD("cqg.rtd", ,"ContractData", A15, "NetLastTradeToday",, "T")</f>
        <v>-0.17</v>
      </c>
      <c r="D15" s="4">
        <f>IFERROR(RTD("cqg.rtd", ,"ContractData", A15, "PerCentNetLastTrade",, "T")/100,"")</f>
        <v>-3.3736852550109147E-3</v>
      </c>
      <c r="E15" s="4">
        <f>IFERROR(RTD("cqg.rtd", ,"ContractData", A15, "PerCentNetLastTrade",, "T")/100,"")</f>
        <v>-3.3736852550109147E-3</v>
      </c>
      <c r="F15" s="1" t="str">
        <f>RTD("cqg.rtd", ,"ContractData", A15, "LongDescription",, "T")</f>
        <v>Intel Corporation</v>
      </c>
      <c r="G15">
        <f t="shared" si="1"/>
        <v>16</v>
      </c>
      <c r="H15" t="str">
        <f t="shared" si="2"/>
        <v>S.INTC</v>
      </c>
      <c r="I15">
        <f t="shared" si="8"/>
        <v>14</v>
      </c>
      <c r="J15" t="str">
        <f t="shared" si="3"/>
        <v>S.AXP</v>
      </c>
      <c r="K15" s="2">
        <f>IFERROR(RTD("cqg.rtd", ,"ContractData", J15, "PerCentNetLastTrade",, "T")/100,"")</f>
        <v>-3.2481363152289671E-3</v>
      </c>
      <c r="L15" s="2">
        <f t="shared" si="4"/>
        <v>-3.2481363152289671E-3</v>
      </c>
      <c r="M15">
        <f t="shared" si="5"/>
        <v>0</v>
      </c>
      <c r="N15" t="str">
        <f t="shared" ca="1" si="6"/>
        <v/>
      </c>
      <c r="O15" s="2" t="str">
        <f ca="1">IF(N15="","",RTD("cqg.rtd", ,"ContractData", N15, "PerCentNetLastTrade",, "T")/100)</f>
        <v/>
      </c>
      <c r="R15">
        <f t="shared" si="7"/>
        <v>25</v>
      </c>
      <c r="S15" t="str">
        <f t="shared" si="9"/>
        <v>S.MMM</v>
      </c>
      <c r="T15" s="2">
        <f>IF(S15="","",RTD("cqg.rtd", ,"ContractData", S15, "PerCentNetLastTrade",, "T")/100)</f>
        <v>-8.3872732245418909E-3</v>
      </c>
      <c r="U15">
        <f t="shared" si="10"/>
        <v>13</v>
      </c>
      <c r="V15" s="6" t="str">
        <f ca="1">IF(N2="","",IF(M15=0,"",RTD("cqg.rtd", ,"ContractData", N15, "LongDescription",, "T")))</f>
        <v/>
      </c>
      <c r="W15" s="7" t="str">
        <f t="shared" ca="1" si="0"/>
        <v/>
      </c>
      <c r="X15" s="6" t="str" cm="1">
        <f t="array" aca="1" ref="X15" ca="1">IFERROR(IF(INDIRECT("$S$"&amp;_xlfn.TEXTAFTER($T$1,"$",2)+U15)=0,"",RTD("cqg.rtd",,"ContractData",INDIRECT("$S$"&amp;_xlfn.TEXTAFTER($T$1,"$",2)+U15),"LongDescription",,"T")),"")</f>
        <v>Microsoft Corporation</v>
      </c>
      <c r="Y15" s="7" cm="1">
        <f t="array" aca="1" ref="Y15" ca="1">IF(X15="","",RTD("cqg.rtd", ,"ContractData", INDIRECT("$S$"&amp;_xlfn.TEXTAFTER($T$1,"$",2)+U15), "PerCentNetLastTrade",, "T")/100)</f>
        <v>-3.4640801534853976E-3</v>
      </c>
    </row>
    <row r="16" spans="1:25" x14ac:dyDescent="0.3">
      <c r="A16" s="1" t="s">
        <v>14</v>
      </c>
      <c r="B16" s="3">
        <f>RTD("cqg.rtd", ,"ContractData", A16, "LastTrade",, "T")</f>
        <v>162.95000000000002</v>
      </c>
      <c r="C16" s="3">
        <f>RTD("cqg.rtd", ,"ContractData", A16, "NetLastTradeToday",, "T")</f>
        <v>-0.8</v>
      </c>
      <c r="D16" s="4">
        <f>IFERROR(RTD("cqg.rtd", ,"ContractData", A16, "PerCentNetLastTrade",, "T")/100,"")</f>
        <v>-4.885496183206107E-3</v>
      </c>
      <c r="E16" s="4">
        <f>IFERROR(RTD("cqg.rtd", ,"ContractData", A16, "PerCentNetLastTrade",, "T")/100,"")</f>
        <v>-4.885496183206107E-3</v>
      </c>
      <c r="F16" s="1" t="str">
        <f>RTD("cqg.rtd", ,"ContractData", A16, "LongDescription",, "T")</f>
        <v>International Business Machines</v>
      </c>
      <c r="G16">
        <f t="shared" si="1"/>
        <v>18</v>
      </c>
      <c r="H16" t="str">
        <f t="shared" si="2"/>
        <v>S.IBM</v>
      </c>
      <c r="I16">
        <f t="shared" si="8"/>
        <v>15</v>
      </c>
      <c r="J16" t="str">
        <f t="shared" si="3"/>
        <v>S.CSCO</v>
      </c>
      <c r="K16" s="2">
        <f>IFERROR(RTD("cqg.rtd", ,"ContractData", J16, "PerCentNetLastTrade",, "T")/100,"")</f>
        <v>-3.3676703645007921E-3</v>
      </c>
      <c r="L16" s="2">
        <f t="shared" si="4"/>
        <v>-3.3676703645007921E-3</v>
      </c>
      <c r="M16">
        <f t="shared" si="5"/>
        <v>0</v>
      </c>
      <c r="N16" t="str">
        <f t="shared" ca="1" si="6"/>
        <v/>
      </c>
      <c r="O16" s="2" t="str">
        <f ca="1">IF(N16="","",RTD("cqg.rtd", ,"ContractData", N16, "PerCentNetLastTrade",, "T")/100)</f>
        <v/>
      </c>
      <c r="R16">
        <f t="shared" si="7"/>
        <v>24</v>
      </c>
      <c r="S16" t="str">
        <f t="shared" si="9"/>
        <v>S.DOW</v>
      </c>
      <c r="T16" s="2">
        <f>IF(S16="","",RTD("cqg.rtd", ,"ContractData", S16, "PerCentNetLastTrade",, "T")/100)</f>
        <v>-8.3288068078942595E-3</v>
      </c>
      <c r="U16">
        <f t="shared" si="10"/>
        <v>14</v>
      </c>
      <c r="V16" s="6" t="str">
        <f ca="1">IF(N2="","",IF(M16=0,"",RTD("cqg.rtd",,"ContractData",N16,"LongDescription",,"T")))</f>
        <v/>
      </c>
      <c r="W16" s="7" t="str">
        <f t="shared" ca="1" si="0"/>
        <v/>
      </c>
      <c r="X16" s="6" t="str" cm="1">
        <f t="array" aca="1" ref="X16" ca="1">IFERROR(IF(INDIRECT("$S$"&amp;_xlfn.TEXTAFTER($T$1,"$",2)+U16)=0,"",RTD("cqg.rtd",,"ContractData",INDIRECT("$S$"&amp;_xlfn.TEXTAFTER($T$1,"$",2)+U16),"LongDescription",,"T")),"")</f>
        <v>Intel Corporation</v>
      </c>
      <c r="Y16" s="7" cm="1">
        <f t="array" aca="1" ref="Y16" ca="1">IF(X16="","",RTD("cqg.rtd", ,"ContractData", INDIRECT("$S$"&amp;_xlfn.TEXTAFTER($T$1,"$",2)+U16), "PerCentNetLastTrade",, "T")/100)</f>
        <v>-3.3736852550109147E-3</v>
      </c>
    </row>
    <row r="17" spans="1:25" x14ac:dyDescent="0.3">
      <c r="A17" s="1" t="s">
        <v>15</v>
      </c>
      <c r="B17" s="3">
        <f>RTD("cqg.rtd", ,"ContractData", A17, "LastTrade",, "T")</f>
        <v>156.1</v>
      </c>
      <c r="C17" s="3">
        <f>RTD("cqg.rtd", ,"ContractData", A17, "NetLastTradeToday",, "T")</f>
        <v>-0.48</v>
      </c>
      <c r="D17" s="4">
        <f>IFERROR(RTD("cqg.rtd", ,"ContractData", A17, "PerCentNetLastTrade",, "T")/100,"")</f>
        <v>-3.0655256099118662E-3</v>
      </c>
      <c r="E17" s="4">
        <f>IFERROR(RTD("cqg.rtd", ,"ContractData", A17, "PerCentNetLastTrade",, "T")/100,"")</f>
        <v>-3.0655256099118662E-3</v>
      </c>
      <c r="F17" s="1" t="str">
        <f>RTD("cqg.rtd", ,"ContractData", A17, "LongDescription",, "T")</f>
        <v>Johnson &amp; Johnson</v>
      </c>
      <c r="G17">
        <f t="shared" si="1"/>
        <v>12</v>
      </c>
      <c r="H17" t="str">
        <f t="shared" si="2"/>
        <v>S.JNJ</v>
      </c>
      <c r="I17">
        <f t="shared" si="8"/>
        <v>16</v>
      </c>
      <c r="J17" t="str">
        <f t="shared" si="3"/>
        <v>S.INTC</v>
      </c>
      <c r="K17" s="2">
        <f>IFERROR(RTD("cqg.rtd", ,"ContractData", J17, "PerCentNetLastTrade",, "T")/100,"")</f>
        <v>-3.3736852550109147E-3</v>
      </c>
      <c r="L17" s="2">
        <f t="shared" si="4"/>
        <v>-3.3736852550109147E-3</v>
      </c>
      <c r="M17">
        <f t="shared" si="5"/>
        <v>0</v>
      </c>
      <c r="N17" t="str">
        <f t="shared" ca="1" si="6"/>
        <v/>
      </c>
      <c r="O17" s="2" t="str">
        <f ca="1">IF(N17="","",RTD("cqg.rtd", ,"ContractData", N17, "PerCentNetLastTrade",, "T")/100)</f>
        <v/>
      </c>
      <c r="R17">
        <f t="shared" si="7"/>
        <v>23</v>
      </c>
      <c r="S17" t="str">
        <f t="shared" si="9"/>
        <v>S.NKE</v>
      </c>
      <c r="T17" s="2">
        <f>IF(S17="","",RTD("cqg.rtd", ,"ContractData", S17, "PerCentNetLastTrade",, "T")/100)</f>
        <v>-5.7893769527660351E-3</v>
      </c>
      <c r="U17">
        <f t="shared" si="10"/>
        <v>15</v>
      </c>
      <c r="V17" s="6" t="str">
        <f ca="1">IF(N2="","",IF(M17=0,"",RTD("cqg.rtd",,"ContractData",N17,"LongDescription",,"T")))</f>
        <v/>
      </c>
      <c r="W17" s="7" t="str">
        <f t="shared" ca="1" si="0"/>
        <v/>
      </c>
      <c r="X17" s="6" t="str" cm="1">
        <f t="array" aca="1" ref="X17" ca="1">IFERROR(IF(INDIRECT("$S$"&amp;_xlfn.TEXTAFTER($T$1,"$",2)+U17)=0,"",RTD("cqg.rtd",,"ContractData",INDIRECT("$S$"&amp;_xlfn.TEXTAFTER($T$1,"$",2)+U17),"LongDescription",,"T")),"")</f>
        <v>Cisco Systems Inc</v>
      </c>
      <c r="Y17" s="7" cm="1">
        <f t="array" aca="1" ref="Y17" ca="1">IF(X17="","",RTD("cqg.rtd", ,"ContractData", INDIRECT("$S$"&amp;_xlfn.TEXTAFTER($T$1,"$",2)+U17), "PerCentNetLastTrade",, "T")/100)</f>
        <v>-3.3676703645007921E-3</v>
      </c>
    </row>
    <row r="18" spans="1:25" x14ac:dyDescent="0.3">
      <c r="A18" s="1" t="s">
        <v>16</v>
      </c>
      <c r="B18" s="3">
        <f>RTD("cqg.rtd", ,"ContractData", A18, "LastTrade",, "T")</f>
        <v>169.76</v>
      </c>
      <c r="C18" s="3">
        <f>RTD("cqg.rtd", ,"ContractData", A18, "NetLastTradeToday",, "T")</f>
        <v>-0.54</v>
      </c>
      <c r="D18" s="4">
        <f>IFERROR(RTD("cqg.rtd", ,"ContractData", A18, "PerCentNetLastTrade",, "T")/100,"")</f>
        <v>-3.1708749266001176E-3</v>
      </c>
      <c r="E18" s="4">
        <f>IFERROR(RTD("cqg.rtd", ,"ContractData", A18, "PerCentNetLastTrade",, "T")/100,"")</f>
        <v>-3.1708749266001176E-3</v>
      </c>
      <c r="F18" s="1" t="str">
        <f>RTD("cqg.rtd", ,"ContractData", A18, "LongDescription",, "T")</f>
        <v>JPMorgan Chase &amp; Co.</v>
      </c>
      <c r="G18">
        <f t="shared" si="1"/>
        <v>13</v>
      </c>
      <c r="H18" t="str">
        <f t="shared" si="2"/>
        <v>S.JPM</v>
      </c>
      <c r="I18">
        <f t="shared" si="8"/>
        <v>17</v>
      </c>
      <c r="J18" t="str">
        <f t="shared" si="3"/>
        <v>S.MSFT</v>
      </c>
      <c r="K18" s="2">
        <f>IFERROR(RTD("cqg.rtd", ,"ContractData", J18, "PerCentNetLastTrade",, "T")/100,"")</f>
        <v>-3.4640801534853976E-3</v>
      </c>
      <c r="L18" s="2">
        <f t="shared" si="4"/>
        <v>-3.4640801534853976E-3</v>
      </c>
      <c r="M18">
        <f t="shared" si="5"/>
        <v>0</v>
      </c>
      <c r="N18" t="str">
        <f t="shared" ca="1" si="6"/>
        <v/>
      </c>
      <c r="O18" s="2" t="str">
        <f ca="1">IF(N18="","",RTD("cqg.rtd", ,"ContractData", N18, "PerCentNetLastTrade",, "T")/100)</f>
        <v/>
      </c>
      <c r="R18">
        <f t="shared" si="7"/>
        <v>22</v>
      </c>
      <c r="S18" t="str">
        <f t="shared" si="9"/>
        <v>S.AMGN</v>
      </c>
      <c r="T18" s="2">
        <f>IF(S18="","",RTD("cqg.rtd", ,"ContractData", S18, "PerCentNetLastTrade",, "T")/100)</f>
        <v>-5.546696249046662E-3</v>
      </c>
      <c r="U18">
        <f t="shared" si="10"/>
        <v>16</v>
      </c>
      <c r="V18" s="6" t="str">
        <f ca="1">IF(N2="","",IF(M18=0,"",RTD("cqg.rtd",,"ContractData",N18,"LongDescription",,"T")))</f>
        <v/>
      </c>
      <c r="W18" s="7" t="str">
        <f t="shared" ca="1" si="0"/>
        <v/>
      </c>
      <c r="X18" s="6" t="str" cm="1">
        <f t="array" aca="1" ref="X18" ca="1">IFERROR(IF(INDIRECT("$S$"&amp;_xlfn.TEXTAFTER($T$1,"$",2)+U18)=0,"",RTD("cqg.rtd",,"ContractData",INDIRECT("$S$"&amp;_xlfn.TEXTAFTER($T$1,"$",2)+U18),"LongDescription",,"T")),"")</f>
        <v>American Express Co</v>
      </c>
      <c r="Y18" s="7" cm="1">
        <f t="array" aca="1" ref="Y18" ca="1">IF(X18="","",RTD("cqg.rtd", ,"ContractData", INDIRECT("$S$"&amp;_xlfn.TEXTAFTER($T$1,"$",2)+U18), "PerCentNetLastTrade",, "T")/100)</f>
        <v>-3.2481363152289671E-3</v>
      </c>
    </row>
    <row r="19" spans="1:25" x14ac:dyDescent="0.3">
      <c r="A19" s="1" t="s">
        <v>17</v>
      </c>
      <c r="B19" s="3">
        <f>RTD("cqg.rtd", ,"ContractData", A19, "LastTrade",, "T")</f>
        <v>295.87</v>
      </c>
      <c r="C19" s="3">
        <f>RTD("cqg.rtd", ,"ContractData", A19, "NetLastTradeToday",, "T")</f>
        <v>0.03</v>
      </c>
      <c r="D19" s="4">
        <f>IFERROR(RTD("cqg.rtd", ,"ContractData", A19, "PerCentNetLastTrade",, "T")/100,"")</f>
        <v>1.0140616549486207E-4</v>
      </c>
      <c r="E19" s="4">
        <f>IFERROR(RTD("cqg.rtd", ,"ContractData", A19, "PerCentNetLastTrade",, "T")/100,"")</f>
        <v>1.0140616549486207E-4</v>
      </c>
      <c r="F19" s="1" t="str">
        <f>RTD("cqg.rtd", ,"ContractData", A19, "LongDescription",, "T")</f>
        <v>McDonald's Corporation</v>
      </c>
      <c r="G19">
        <f t="shared" si="1"/>
        <v>7</v>
      </c>
      <c r="H19" t="str">
        <f t="shared" si="2"/>
        <v>S.MCD</v>
      </c>
      <c r="I19">
        <f t="shared" si="8"/>
        <v>18</v>
      </c>
      <c r="J19" t="str">
        <f t="shared" si="3"/>
        <v>S.IBM</v>
      </c>
      <c r="K19" s="2">
        <f>IFERROR(RTD("cqg.rtd", ,"ContractData", J19, "PerCentNetLastTrade",, "T")/100,"")</f>
        <v>-4.885496183206107E-3</v>
      </c>
      <c r="L19" s="2">
        <f t="shared" si="4"/>
        <v>-4.885496183206107E-3</v>
      </c>
      <c r="M19">
        <f t="shared" si="5"/>
        <v>0</v>
      </c>
      <c r="N19" t="str">
        <f t="shared" ca="1" si="6"/>
        <v/>
      </c>
      <c r="O19" s="2" t="str">
        <f ca="1">IF(N19="","",RTD("cqg.rtd", ,"ContractData", N19, "PerCentNetLastTrade",, "T")/100)</f>
        <v/>
      </c>
      <c r="R19">
        <f t="shared" si="7"/>
        <v>21</v>
      </c>
      <c r="S19" t="str">
        <f t="shared" si="9"/>
        <v>S.DIS</v>
      </c>
      <c r="T19" s="2">
        <f>IF(S19="","",RTD("cqg.rtd", ,"ContractData", S19, "PerCentNetLastTrade",, "T")/100)</f>
        <v>-5.4203539823008849E-3</v>
      </c>
      <c r="U19">
        <f t="shared" si="10"/>
        <v>17</v>
      </c>
      <c r="V19" s="6" t="str">
        <f ca="1">IF(N2="","",IF(M19=0,"",RTD("cqg.rtd", ,"ContractData", N19, "LongDescription",, "T")))</f>
        <v/>
      </c>
      <c r="W19" s="7" t="str">
        <f t="shared" ca="1" si="0"/>
        <v/>
      </c>
      <c r="X19" s="6" t="str" cm="1">
        <f t="array" aca="1" ref="X19" ca="1">IFERROR(IF(INDIRECT("$S$"&amp;_xlfn.TEXTAFTER($T$1,"$",2)+U19)=0,"",RTD("cqg.rtd",,"ContractData",INDIRECT("$S$"&amp;_xlfn.TEXTAFTER($T$1,"$",2)+U19),"LongDescription",,"T")),"")</f>
        <v>JPMorgan Chase &amp; Co.</v>
      </c>
      <c r="Y19" s="7" cm="1">
        <f t="array" aca="1" ref="Y19" ca="1">IF(X19="","",RTD("cqg.rtd", ,"ContractData", INDIRECT("$S$"&amp;_xlfn.TEXTAFTER($T$1,"$",2)+U19), "PerCentNetLastTrade",, "T")/100)</f>
        <v>-3.1708749266001176E-3</v>
      </c>
    </row>
    <row r="20" spans="1:25" x14ac:dyDescent="0.3">
      <c r="A20" s="1" t="s">
        <v>18</v>
      </c>
      <c r="B20" s="3">
        <f>RTD("cqg.rtd", ,"ContractData", A20, "LastTrade",, "T")</f>
        <v>108.89</v>
      </c>
      <c r="C20" s="3">
        <f>RTD("cqg.rtd", ,"ContractData", A20, "NetLastTradeToday",, "T")</f>
        <v>0.12</v>
      </c>
      <c r="D20" s="4">
        <f>IFERROR(RTD("cqg.rtd", ,"ContractData", A20, "PerCentNetLastTrade",, "T")/100,"")</f>
        <v>1.1032453801599707E-3</v>
      </c>
      <c r="E20" s="4">
        <f>IFERROR(RTD("cqg.rtd", ,"ContractData", A20, "PerCentNetLastTrade",, "T")/100,"")</f>
        <v>1.1032453801599707E-3</v>
      </c>
      <c r="F20" s="1" t="str">
        <f>RTD("cqg.rtd", ,"ContractData", A20, "LongDescription",, "T")</f>
        <v>Merck &amp; Co Inc</v>
      </c>
      <c r="G20">
        <f t="shared" si="1"/>
        <v>4</v>
      </c>
      <c r="H20" t="str">
        <f t="shared" si="2"/>
        <v>S.MRK</v>
      </c>
      <c r="I20">
        <f t="shared" si="8"/>
        <v>19</v>
      </c>
      <c r="J20" t="str">
        <f t="shared" si="3"/>
        <v>S.GS</v>
      </c>
      <c r="K20" s="2">
        <f>IFERROR(RTD("cqg.rtd", ,"ContractData", J20, "PerCentNetLastTrade",, "T")/100,"")</f>
        <v>-4.9946947542765458E-3</v>
      </c>
      <c r="L20" s="2">
        <f t="shared" si="4"/>
        <v>-4.9946947542765458E-3</v>
      </c>
      <c r="M20">
        <f t="shared" si="5"/>
        <v>0</v>
      </c>
      <c r="N20" t="str">
        <f t="shared" ca="1" si="6"/>
        <v/>
      </c>
      <c r="O20" s="2" t="str">
        <f ca="1">IF(N20="","",RTD("cqg.rtd", ,"ContractData", N20, "PerCentNetLastTrade",, "T")/100)</f>
        <v/>
      </c>
      <c r="R20">
        <f t="shared" si="7"/>
        <v>20</v>
      </c>
      <c r="S20" t="str">
        <f t="shared" si="9"/>
        <v>S.CVX</v>
      </c>
      <c r="T20" s="2">
        <f>IF(S20="","",RTD("cqg.rtd", ,"ContractData", S20, "PerCentNetLastTrade",, "T")/100)</f>
        <v>-5.2079855778860915E-3</v>
      </c>
      <c r="U20">
        <f t="shared" si="10"/>
        <v>18</v>
      </c>
      <c r="V20" s="6" t="str">
        <f ca="1">IF(N2="","",IF(M20=0,"",RTD("cqg.rtd",,"ContractData",N20,"LongDescription",,"T")))</f>
        <v/>
      </c>
      <c r="W20" s="7" t="str">
        <f t="shared" ca="1" si="0"/>
        <v/>
      </c>
      <c r="X20" s="6" t="str" cm="1">
        <f t="array" aca="1" ref="X20" ca="1">IFERROR(IF(INDIRECT("$S$"&amp;_xlfn.TEXTAFTER($T$1,"$",2)+U20)=0,"",RTD("cqg.rtd",,"ContractData",INDIRECT("$S$"&amp;_xlfn.TEXTAFTER($T$1,"$",2)+U20),"LongDescription",,"T")),"")</f>
        <v>Johnson &amp; Johnson</v>
      </c>
      <c r="Y20" s="7" cm="1">
        <f t="array" aca="1" ref="Y20" ca="1">IF(X20="","",RTD("cqg.rtd", ,"ContractData", INDIRECT("$S$"&amp;_xlfn.TEXTAFTER($T$1,"$",2)+U20), "PerCentNetLastTrade",, "T")/100)</f>
        <v>-3.0655256099118662E-3</v>
      </c>
    </row>
    <row r="21" spans="1:25" x14ac:dyDescent="0.3">
      <c r="A21" s="1" t="s">
        <v>19</v>
      </c>
      <c r="B21" s="3">
        <f>RTD("cqg.rtd", ,"ContractData", A21, "LastTrade",, "T")</f>
        <v>373.98</v>
      </c>
      <c r="C21" s="3">
        <f>RTD("cqg.rtd", ,"ContractData", A21, "NetLastTradeToday",, "T")</f>
        <v>-1.3</v>
      </c>
      <c r="D21" s="4">
        <f>IFERROR(RTD("cqg.rtd", ,"ContractData", A21, "PerCentNetLastTrade",, "T")/100,"")</f>
        <v>-3.4640801534853976E-3</v>
      </c>
      <c r="E21" s="4">
        <f>IFERROR(RTD("cqg.rtd", ,"ContractData", A21, "PerCentNetLastTrade",, "T")/100,"")</f>
        <v>-3.4640801534853976E-3</v>
      </c>
      <c r="F21" s="1" t="str">
        <f>RTD("cqg.rtd", ,"ContractData", A21, "LongDescription",, "T")</f>
        <v>Microsoft Corporation</v>
      </c>
      <c r="G21">
        <f t="shared" si="1"/>
        <v>17</v>
      </c>
      <c r="H21" t="str">
        <f t="shared" si="2"/>
        <v>S.MSFT</v>
      </c>
      <c r="I21">
        <f t="shared" si="8"/>
        <v>20</v>
      </c>
      <c r="J21" t="str">
        <f t="shared" si="3"/>
        <v>S.CVX</v>
      </c>
      <c r="K21" s="2">
        <f>IFERROR(RTD("cqg.rtd", ,"ContractData", J21, "PerCentNetLastTrade",, "T")/100,"")</f>
        <v>-5.2079855778860915E-3</v>
      </c>
      <c r="L21" s="2">
        <f t="shared" si="4"/>
        <v>-5.2079855778860915E-3</v>
      </c>
      <c r="M21">
        <f t="shared" si="5"/>
        <v>0</v>
      </c>
      <c r="N21" t="str">
        <f t="shared" ca="1" si="6"/>
        <v/>
      </c>
      <c r="O21" s="2" t="str">
        <f ca="1">IF(N21="","",RTD("cqg.rtd", ,"ContractData", N21, "PerCentNetLastTrade",, "T")/100)</f>
        <v/>
      </c>
      <c r="R21">
        <f t="shared" si="7"/>
        <v>19</v>
      </c>
      <c r="S21" t="str">
        <f t="shared" si="9"/>
        <v>S.GS</v>
      </c>
      <c r="T21" s="2">
        <f>IF(S21="","",RTD("cqg.rtd", ,"ContractData", S21, "PerCentNetLastTrade",, "T")/100)</f>
        <v>-4.9946947542765458E-3</v>
      </c>
      <c r="U21">
        <f t="shared" si="10"/>
        <v>19</v>
      </c>
      <c r="V21" s="6" t="str">
        <f ca="1">IF(N2="","",IF(M21=0,"",RTD("cqg.rtd",,"ContractData",N21,"LongDescription",,"T")))</f>
        <v/>
      </c>
      <c r="W21" s="7" t="str">
        <f t="shared" ca="1" si="0"/>
        <v/>
      </c>
      <c r="X21" s="6" t="str" cm="1">
        <f t="array" aca="1" ref="X21" ca="1">IFERROR(IF(INDIRECT("$S$"&amp;_xlfn.TEXTAFTER($T$1,"$",2)+U21)=0,"",RTD("cqg.rtd",,"ContractData",INDIRECT("$S$"&amp;_xlfn.TEXTAFTER($T$1,"$",2)+U21),"LongDescription",,"T")),"")</f>
        <v>Walmart Inc.</v>
      </c>
      <c r="Y21" s="7" cm="1">
        <f t="array" aca="1" ref="Y21" ca="1">IF(X21="","",RTD("cqg.rtd", ,"ContractData", INDIRECT("$S$"&amp;_xlfn.TEXTAFTER($T$1,"$",2)+U21), "PerCentNetLastTrade",, "T")/100)</f>
        <v>-1.8404518626642127E-3</v>
      </c>
    </row>
    <row r="22" spans="1:25" x14ac:dyDescent="0.3">
      <c r="A22" s="1" t="s">
        <v>20</v>
      </c>
      <c r="B22" s="3">
        <f>RTD("cqg.rtd", ,"ContractData", A22, "LastTrade",, "T")</f>
        <v>108.19</v>
      </c>
      <c r="C22" s="3">
        <f>RTD("cqg.rtd", ,"ContractData", A22, "NetLastTradeToday",, "T")</f>
        <v>-0.63</v>
      </c>
      <c r="D22" s="4">
        <f>IFERROR(RTD("cqg.rtd", ,"ContractData", A22, "PerCentNetLastTrade",, "T")/100,"")</f>
        <v>-5.7893769527660351E-3</v>
      </c>
      <c r="E22" s="4">
        <f>IFERROR(RTD("cqg.rtd", ,"ContractData", A22, "PerCentNetLastTrade",, "T")/100,"")</f>
        <v>-5.7893769527660351E-3</v>
      </c>
      <c r="F22" s="1" t="str">
        <f>RTD("cqg.rtd", ,"ContractData", A22, "LongDescription",, "T")</f>
        <v>NIKE Inc ClsB</v>
      </c>
      <c r="G22">
        <f t="shared" si="1"/>
        <v>23</v>
      </c>
      <c r="H22" t="str">
        <f t="shared" si="2"/>
        <v>S.NKE</v>
      </c>
      <c r="I22">
        <f t="shared" si="8"/>
        <v>21</v>
      </c>
      <c r="J22" t="str">
        <f t="shared" si="3"/>
        <v>S.DIS</v>
      </c>
      <c r="K22" s="2">
        <f>IFERROR(RTD("cqg.rtd", ,"ContractData", J22, "PerCentNetLastTrade",, "T")/100,"")</f>
        <v>-5.4203539823008849E-3</v>
      </c>
      <c r="L22" s="2">
        <f t="shared" si="4"/>
        <v>-5.4203539823008849E-3</v>
      </c>
      <c r="M22">
        <f t="shared" si="5"/>
        <v>0</v>
      </c>
      <c r="N22" t="str">
        <f ca="1">IFERROR(VLOOKUP(I22,INDIRECT($N$1),2,FALSE),"")</f>
        <v/>
      </c>
      <c r="O22" s="2" t="str">
        <f ca="1">IF(N22="","",RTD("cqg.rtd", ,"ContractData", N22, "PerCentNetLastTrade",, "T")/100)</f>
        <v/>
      </c>
      <c r="R22">
        <f t="shared" si="7"/>
        <v>18</v>
      </c>
      <c r="S22" t="str">
        <f t="shared" si="9"/>
        <v>S.IBM</v>
      </c>
      <c r="T22" s="2">
        <f>IF(S22="","",RTD("cqg.rtd", ,"ContractData", S22, "PerCentNetLastTrade",, "T")/100)</f>
        <v>-4.885496183206107E-3</v>
      </c>
      <c r="U22">
        <f t="shared" si="10"/>
        <v>20</v>
      </c>
      <c r="V22" s="6" t="str">
        <f ca="1">IF(N2="","",IF(M22=0,"",RTD("cqg.rtd",,"ContractData",N22,"LongDescription",,"T")))</f>
        <v/>
      </c>
      <c r="W22" s="7" t="str">
        <f t="shared" ca="1" si="0"/>
        <v/>
      </c>
      <c r="X22" s="6" t="str" cm="1">
        <f t="array" aca="1" ref="X22" ca="1">IFERROR(IF(INDIRECT("$S$"&amp;_xlfn.TEXTAFTER($T$1,"$",2)+U22)=0,"",RTD("cqg.rtd",,"ContractData",INDIRECT("$S$"&amp;_xlfn.TEXTAFTER($T$1,"$",2)+U22),"LongDescription",,"T")),"")</f>
        <v>Visa Inc.</v>
      </c>
      <c r="Y22" s="7" cm="1">
        <f t="array" aca="1" ref="Y22" ca="1">IF(X22="","",RTD("cqg.rtd", ,"ContractData", INDIRECT("$S$"&amp;_xlfn.TEXTAFTER($T$1,"$",2)+U22), "PerCentNetLastTrade",, "T")/100)</f>
        <v>-1.152073732718894E-3</v>
      </c>
    </row>
    <row r="23" spans="1:25" x14ac:dyDescent="0.3">
      <c r="A23" s="1" t="s">
        <v>21</v>
      </c>
      <c r="B23" s="3">
        <f>RTD("cqg.rtd", ,"ContractData", A23, "LastTrade",, "T")</f>
        <v>146.11000000000001</v>
      </c>
      <c r="C23" s="3">
        <f>RTD("cqg.rtd", ,"ContractData", A23, "NetLastTradeToday",, "T")</f>
        <v>0.38</v>
      </c>
      <c r="D23" s="4">
        <f>IFERROR(RTD("cqg.rtd", ,"ContractData", A23, "PerCentNetLastTrade",, "T")/100,"")</f>
        <v>2.6075619295958278E-3</v>
      </c>
      <c r="E23" s="4">
        <f>IFERROR(RTD("cqg.rtd", ,"ContractData", A23, "PerCentNetLastTrade",, "T")/100,"")</f>
        <v>2.6075619295958278E-3</v>
      </c>
      <c r="F23" s="1" t="str">
        <f>RTD("cqg.rtd", ,"ContractData", A23, "LongDescription",, "T")</f>
        <v>Procter &amp; Gamble Co</v>
      </c>
      <c r="G23">
        <f t="shared" si="1"/>
        <v>3</v>
      </c>
      <c r="H23" t="str">
        <f t="shared" si="2"/>
        <v>S.PG</v>
      </c>
      <c r="I23">
        <f t="shared" si="8"/>
        <v>22</v>
      </c>
      <c r="J23" t="str">
        <f t="shared" si="3"/>
        <v>S.AMGN</v>
      </c>
      <c r="K23" s="2">
        <f>IFERROR(RTD("cqg.rtd", ,"ContractData", J23, "PerCentNetLastTrade",, "T")/100,"")</f>
        <v>-5.546696249046662E-3</v>
      </c>
      <c r="L23" s="2">
        <f t="shared" si="4"/>
        <v>-5.546696249046662E-3</v>
      </c>
      <c r="M23">
        <f t="shared" si="5"/>
        <v>0</v>
      </c>
      <c r="N23" t="str">
        <f t="shared" ca="1" si="6"/>
        <v/>
      </c>
      <c r="O23" s="2" t="str">
        <f ca="1">IF(N23="","",RTD("cqg.rtd", ,"ContractData", N23, "PerCentNetLastTrade",, "T")/100)</f>
        <v/>
      </c>
      <c r="R23">
        <f t="shared" si="7"/>
        <v>17</v>
      </c>
      <c r="S23" t="str">
        <f t="shared" si="9"/>
        <v>S.MSFT</v>
      </c>
      <c r="T23" s="2">
        <f>IF(S23="","",RTD("cqg.rtd", ,"ContractData", S23, "PerCentNetLastTrade",, "T")/100)</f>
        <v>-3.4640801534853976E-3</v>
      </c>
      <c r="U23">
        <f t="shared" si="10"/>
        <v>21</v>
      </c>
      <c r="V23" s="6" t="str">
        <f ca="1">IF(N2="","",IF(M23=0,"",RTD("cqg.rtd",,"ContractData",N23,"LongDescription",,"T")))</f>
        <v/>
      </c>
      <c r="W23" s="7" t="str">
        <f t="shared" ca="1" si="0"/>
        <v/>
      </c>
      <c r="X23" s="6" t="str" cm="1">
        <f t="array" aca="1" ref="X23" ca="1">IFERROR(IF(INDIRECT("$S$"&amp;_xlfn.TEXTAFTER($T$1,"$",2)+U23)=0,"",RTD("cqg.rtd",,"ContractData",INDIRECT("$S$"&amp;_xlfn.TEXTAFTER($T$1,"$",2)+U23),"LongDescription",,"T")),"")</f>
        <v>Coca-Cola Company</v>
      </c>
      <c r="Y23" s="7" cm="1">
        <f t="array" aca="1" ref="Y23" ca="1">IF(X23="","",RTD("cqg.rtd", ,"ContractData", INDIRECT("$S$"&amp;_xlfn.TEXTAFTER($T$1,"$",2)+U23), "PerCentNetLastTrade",, "T")/100)</f>
        <v>-8.5106382978723403E-4</v>
      </c>
    </row>
    <row r="24" spans="1:25" x14ac:dyDescent="0.3">
      <c r="A24" s="1" t="s">
        <v>22</v>
      </c>
      <c r="B24" s="3">
        <f>RTD("cqg.rtd", ,"ContractData", A24, "LastTrade",, "T")</f>
        <v>263.04000000000002</v>
      </c>
      <c r="C24" s="3">
        <f>RTD("cqg.rtd", ,"ContractData", A24, "NetLastTradeToday",, "T")</f>
        <v>-2.54</v>
      </c>
      <c r="D24" s="4">
        <f>IFERROR(RTD("cqg.rtd", ,"ContractData", A24, "PerCentNetLastTrade",, "T")/100,"")</f>
        <v>-9.5639731907523166E-3</v>
      </c>
      <c r="E24" s="4">
        <f>IFERROR(RTD("cqg.rtd", ,"ContractData", A24, "PerCentNetLastTrade",, "T")/100,"")</f>
        <v>-9.5639731907523166E-3</v>
      </c>
      <c r="F24" s="1" t="str">
        <f>RTD("cqg.rtd", ,"ContractData", A24, "LongDescription",, "T")</f>
        <v>Salesforce, Inc.</v>
      </c>
      <c r="G24">
        <f t="shared" si="1"/>
        <v>28</v>
      </c>
      <c r="H24" t="str">
        <f t="shared" si="2"/>
        <v>S.CRM</v>
      </c>
      <c r="I24">
        <f t="shared" si="8"/>
        <v>23</v>
      </c>
      <c r="J24" t="str">
        <f t="shared" si="3"/>
        <v>S.NKE</v>
      </c>
      <c r="K24" s="2">
        <f>IFERROR(RTD("cqg.rtd", ,"ContractData", J24, "PerCentNetLastTrade",, "T")/100,"")</f>
        <v>-5.7893769527660351E-3</v>
      </c>
      <c r="L24" s="2">
        <f t="shared" si="4"/>
        <v>-5.7893769527660351E-3</v>
      </c>
      <c r="M24">
        <f t="shared" si="5"/>
        <v>0</v>
      </c>
      <c r="N24" t="str">
        <f t="shared" ca="1" si="6"/>
        <v/>
      </c>
      <c r="O24" s="2" t="str">
        <f ca="1">IF(N24="","",RTD("cqg.rtd", ,"ContractData", N24, "PerCentNetLastTrade",, "T")/100)</f>
        <v/>
      </c>
      <c r="R24">
        <f t="shared" si="7"/>
        <v>16</v>
      </c>
      <c r="S24" t="str">
        <f>IFERROR(VLOOKUP(R24,$I$2:$J$31,2,FALSE),"")</f>
        <v>S.INTC</v>
      </c>
      <c r="T24" s="2">
        <f>IF(S24="","",RTD("cqg.rtd", ,"ContractData", S24, "PerCentNetLastTrade",, "T")/100)</f>
        <v>-3.3736852550109147E-3</v>
      </c>
      <c r="U24">
        <f t="shared" si="10"/>
        <v>22</v>
      </c>
      <c r="V24" s="6" t="str">
        <f ca="1">IF(N2="","",IF(M24=0,"",RTD("cqg.rtd",,"ContractData",N24,"LongDescription",,"T")))</f>
        <v/>
      </c>
      <c r="W24" s="7" t="str">
        <f t="shared" ca="1" si="0"/>
        <v/>
      </c>
      <c r="X24" s="6" t="str" cm="1">
        <f t="array" aca="1" ref="X24" ca="1">IFERROR(IF(INDIRECT("$S$"&amp;_xlfn.TEXTAFTER($T$1,"$",2)+U24)=0,"",RTD("cqg.rtd",,"ContractData",INDIRECT("$S$"&amp;_xlfn.TEXTAFTER($T$1,"$",2)+U24),"LongDescription",,"T")),"")</f>
        <v/>
      </c>
      <c r="Y24" s="7" t="str" cm="1">
        <f t="array" aca="1" ref="Y24" ca="1">IF(X24="","",RTD("cqg.rtd", ,"ContractData", INDIRECT("$S$"&amp;_xlfn.TEXTAFTER($T$1,"$",2)+U24), "PerCentNetLastTrade",, "T")/100)</f>
        <v/>
      </c>
    </row>
    <row r="25" spans="1:25" x14ac:dyDescent="0.3">
      <c r="A25" s="1" t="s">
        <v>23</v>
      </c>
      <c r="B25" s="3">
        <f>RTD("cqg.rtd", ,"ContractData", A25, "LastTrade",, "T")</f>
        <v>189.84</v>
      </c>
      <c r="C25" s="3">
        <f>RTD("cqg.rtd", ,"ContractData", A25, "NetLastTradeToday",, "T")</f>
        <v>0.51</v>
      </c>
      <c r="D25" s="4">
        <f>IFERROR(RTD("cqg.rtd", ,"ContractData", A25, "PerCentNetLastTrade",, "T")/100,"")</f>
        <v>2.6937093962921882E-3</v>
      </c>
      <c r="E25" s="4">
        <f>IFERROR(RTD("cqg.rtd", ,"ContractData", A25, "PerCentNetLastTrade",, "T")/100,"")</f>
        <v>2.6937093962921882E-3</v>
      </c>
      <c r="F25" s="1" t="str">
        <f>RTD("cqg.rtd", ,"ContractData", A25, "LongDescription",, "T")</f>
        <v>Travelers Companies, Inc</v>
      </c>
      <c r="G25">
        <f t="shared" si="1"/>
        <v>2</v>
      </c>
      <c r="H25" t="str">
        <f t="shared" si="2"/>
        <v>S.TRV</v>
      </c>
      <c r="I25">
        <f t="shared" si="8"/>
        <v>24</v>
      </c>
      <c r="J25" t="str">
        <f t="shared" si="3"/>
        <v>S.DOW</v>
      </c>
      <c r="K25" s="2">
        <f>IFERROR(RTD("cqg.rtd", ,"ContractData", J25, "PerCentNetLastTrade",, "T")/100,"")</f>
        <v>-8.3288068078942595E-3</v>
      </c>
      <c r="L25" s="2">
        <f t="shared" si="4"/>
        <v>-8.3288068078942595E-3</v>
      </c>
      <c r="M25">
        <f t="shared" si="5"/>
        <v>0</v>
      </c>
      <c r="N25" t="str">
        <f t="shared" ca="1" si="6"/>
        <v/>
      </c>
      <c r="O25" s="2" t="str">
        <f ca="1">IF(N25="","",RTD("cqg.rtd", ,"ContractData", N25, "PerCentNetLastTrade",, "T")/100)</f>
        <v/>
      </c>
      <c r="R25">
        <f t="shared" si="7"/>
        <v>15</v>
      </c>
      <c r="S25" t="str">
        <f t="shared" si="9"/>
        <v>S.CSCO</v>
      </c>
      <c r="T25" s="2">
        <f>IF(S25="","",RTD("cqg.rtd", ,"ContractData", S25, "PerCentNetLastTrade",, "T")/100)</f>
        <v>-3.3676703645007921E-3</v>
      </c>
      <c r="U25">
        <f t="shared" si="10"/>
        <v>23</v>
      </c>
      <c r="V25" s="6" t="str">
        <f ca="1">IF(N2="","",IF(M25=0,"",RTD("cqg.rtd",,"ContractData",N25,"LongDescription",,"T")))</f>
        <v/>
      </c>
      <c r="W25" s="7" t="str">
        <f t="shared" ca="1" si="0"/>
        <v/>
      </c>
      <c r="X25" s="6" t="str" cm="1">
        <f t="array" aca="1" ref="X25" ca="1">IFERROR(IF(INDIRECT("$S$"&amp;_xlfn.TEXTAFTER($T$1,"$",2)+U25)=0,"",RTD("cqg.rtd",,"ContractData",INDIRECT("$S$"&amp;_xlfn.TEXTAFTER($T$1,"$",2)+U25),"LongDescription",,"T")),"")</f>
        <v/>
      </c>
      <c r="Y25" s="7" t="str" cm="1">
        <f t="array" aca="1" ref="Y25" ca="1">IF(X25="","",RTD("cqg.rtd", ,"ContractData", INDIRECT("$S$"&amp;_xlfn.TEXTAFTER($T$1,"$",2)+U25), "PerCentNetLastTrade",, "T")/100)</f>
        <v/>
      </c>
    </row>
    <row r="26" spans="1:25" x14ac:dyDescent="0.3">
      <c r="A26" s="1" t="s">
        <v>24</v>
      </c>
      <c r="B26" s="3">
        <f>RTD("cqg.rtd", ,"ContractData", A26, "LastTrade",, "T")</f>
        <v>525.35</v>
      </c>
      <c r="C26" s="3">
        <f>RTD("cqg.rtd", ,"ContractData", A26, "NetLastTradeToday",, "T")</f>
        <v>0.45</v>
      </c>
      <c r="D26" s="4">
        <f>IFERROR(RTD("cqg.rtd", ,"ContractData", A26, "PerCentNetLastTrade",, "T")/100,"")</f>
        <v>8.573061535530577E-4</v>
      </c>
      <c r="E26" s="4">
        <f>IFERROR(RTD("cqg.rtd", ,"ContractData", A26, "PerCentNetLastTrade",, "T")/100,"")</f>
        <v>8.573061535530577E-4</v>
      </c>
      <c r="F26" s="1" t="str">
        <f>RTD("cqg.rtd", ,"ContractData", A26, "LongDescription",, "T")</f>
        <v>United Health Group Inc</v>
      </c>
      <c r="G26">
        <f t="shared" si="1"/>
        <v>5</v>
      </c>
      <c r="H26" t="str">
        <f t="shared" si="2"/>
        <v>S.UNH</v>
      </c>
      <c r="I26">
        <f t="shared" si="8"/>
        <v>25</v>
      </c>
      <c r="J26" t="str">
        <f t="shared" si="3"/>
        <v>S.MMM</v>
      </c>
      <c r="K26" s="2">
        <f>IFERROR(RTD("cqg.rtd", ,"ContractData", J26, "PerCentNetLastTrade",, "T")/100,"")</f>
        <v>-8.3872732245418909E-3</v>
      </c>
      <c r="L26" s="2">
        <f t="shared" si="4"/>
        <v>-8.3872732245418909E-3</v>
      </c>
      <c r="M26">
        <f t="shared" si="5"/>
        <v>0</v>
      </c>
      <c r="N26" t="str">
        <f t="shared" ca="1" si="6"/>
        <v/>
      </c>
      <c r="O26" s="2" t="str">
        <f ca="1">IF(N26="","",RTD("cqg.rtd", ,"ContractData", N26, "PerCentNetLastTrade",, "T")/100)</f>
        <v/>
      </c>
      <c r="R26">
        <f t="shared" si="7"/>
        <v>14</v>
      </c>
      <c r="S26" t="str">
        <f t="shared" si="9"/>
        <v>S.AXP</v>
      </c>
      <c r="T26" s="2">
        <f>IF(S26="","",RTD("cqg.rtd", ,"ContractData", S26, "PerCentNetLastTrade",, "T")/100)</f>
        <v>-3.2481363152289671E-3</v>
      </c>
      <c r="U26">
        <f t="shared" si="10"/>
        <v>24</v>
      </c>
      <c r="V26" s="6" t="str">
        <f ca="1">IF(N2="","",IF(M26=0,"",RTD("cqg.rtd",,"ContractData",N26,"LongDescription",,"T")))</f>
        <v/>
      </c>
      <c r="W26" s="7" t="str">
        <f t="shared" ca="1" si="0"/>
        <v/>
      </c>
      <c r="X26" s="6" t="str" cm="1">
        <f t="array" aca="1" ref="X26" ca="1">IFERROR(IF(INDIRECT("$S$"&amp;_xlfn.TEXTAFTER($T$1,"$",2)+U26)=0,"",RTD("cqg.rtd",,"ContractData",INDIRECT("$S$"&amp;_xlfn.TEXTAFTER($T$1,"$",2)+U26),"LongDescription",,"T")),"")</f>
        <v/>
      </c>
      <c r="Y26" s="7" t="str" cm="1">
        <f t="array" aca="1" ref="Y26" ca="1">IF(X26="","",RTD("cqg.rtd", ,"ContractData", INDIRECT("$S$"&amp;_xlfn.TEXTAFTER($T$1,"$",2)+U26), "PerCentNetLastTrade",, "T")/100)</f>
        <v/>
      </c>
    </row>
    <row r="27" spans="1:25" x14ac:dyDescent="0.3">
      <c r="A27" s="1" t="s">
        <v>25</v>
      </c>
      <c r="B27" s="3">
        <f>RTD("cqg.rtd", ,"ContractData", A27, "LastTrade",, "T")</f>
        <v>37.61</v>
      </c>
      <c r="C27" s="3">
        <f>RTD("cqg.rtd", ,"ContractData", A27, "NetLastTradeToday",, "T")</f>
        <v>0.12</v>
      </c>
      <c r="D27" s="4">
        <f>IFERROR(RTD("cqg.rtd", ,"ContractData", A27, "PerCentNetLastTrade",, "T")/100,"")</f>
        <v>3.2008535609495863E-3</v>
      </c>
      <c r="E27" s="4">
        <f>IFERROR(RTD("cqg.rtd", ,"ContractData", A27, "PerCentNetLastTrade",, "T")/100,"")</f>
        <v>3.2008535609495863E-3</v>
      </c>
      <c r="F27" s="1" t="str">
        <f>RTD("cqg.rtd", ,"ContractData", A27, "LongDescription",, "T")</f>
        <v>Verizon Communications</v>
      </c>
      <c r="G27">
        <f t="shared" si="1"/>
        <v>1</v>
      </c>
      <c r="H27" t="str">
        <f t="shared" si="2"/>
        <v>S.VZ</v>
      </c>
      <c r="I27">
        <f t="shared" si="8"/>
        <v>26</v>
      </c>
      <c r="J27" t="str">
        <f t="shared" si="3"/>
        <v>S.AAPL</v>
      </c>
      <c r="K27" s="2">
        <f>IFERROR(RTD("cqg.rtd", ,"ContractData", J27, "PerCentNetLastTrade",, "T")/100,"")</f>
        <v>-8.8335571856596757E-3</v>
      </c>
      <c r="L27" s="2">
        <f t="shared" si="4"/>
        <v>-8.8335571856596757E-3</v>
      </c>
      <c r="M27">
        <f t="shared" si="5"/>
        <v>0</v>
      </c>
      <c r="N27" t="str">
        <f t="shared" ca="1" si="6"/>
        <v/>
      </c>
      <c r="O27" s="2" t="str">
        <f ca="1">IF(N27="","",RTD("cqg.rtd", ,"ContractData", N27, "PerCentNetLastTrade",, "T")/100)</f>
        <v/>
      </c>
      <c r="R27">
        <f t="shared" si="7"/>
        <v>13</v>
      </c>
      <c r="S27" t="str">
        <f t="shared" si="9"/>
        <v>S.JPM</v>
      </c>
      <c r="T27" s="2">
        <f>IF(S27="","",RTD("cqg.rtd", ,"ContractData", S27, "PerCentNetLastTrade",, "T")/100)</f>
        <v>-3.1708749266001176E-3</v>
      </c>
      <c r="U27">
        <f t="shared" si="10"/>
        <v>25</v>
      </c>
      <c r="V27" s="6" t="str">
        <f ca="1">IF(N2="","",IF(M27=0,"",RTD("cqg.rtd",,"ContractData",N27,"LongDescription",,"T")))</f>
        <v/>
      </c>
      <c r="W27" s="7" t="str">
        <f t="shared" ca="1" si="0"/>
        <v/>
      </c>
      <c r="X27" s="6" t="str" cm="1">
        <f t="array" aca="1" ref="X27" ca="1">IFERROR(IF(INDIRECT("$S$"&amp;_xlfn.TEXTAFTER($T$1,"$",2)+U27)=0,"",RTD("cqg.rtd",,"ContractData",INDIRECT("$S$"&amp;_xlfn.TEXTAFTER($T$1,"$",2)+U27),"LongDescription",,"T")),"")</f>
        <v/>
      </c>
      <c r="Y27" s="7" t="str" cm="1">
        <f t="array" aca="1" ref="Y27" ca="1">IF(X27="","",RTD("cqg.rtd", ,"ContractData", INDIRECT("$S$"&amp;_xlfn.TEXTAFTER($T$1,"$",2)+U27), "PerCentNetLastTrade",, "T")/100)</f>
        <v/>
      </c>
    </row>
    <row r="28" spans="1:25" x14ac:dyDescent="0.3">
      <c r="A28" s="1" t="s">
        <v>26</v>
      </c>
      <c r="B28" s="3">
        <f>RTD("cqg.rtd", ,"ContractData", A28, "LastTrade",, "T")</f>
        <v>260.10000000000002</v>
      </c>
      <c r="C28" s="3">
        <f>RTD("cqg.rtd", ,"ContractData", A28, "NetLastTradeToday",, "T")</f>
        <v>-0.3</v>
      </c>
      <c r="D28" s="4">
        <f>IFERROR(RTD("cqg.rtd", ,"ContractData", A28, "PerCentNetLastTrade",, "T")/100,"")</f>
        <v>-1.152073732718894E-3</v>
      </c>
      <c r="E28" s="4">
        <f>IFERROR(RTD("cqg.rtd", ,"ContractData", A28, "PerCentNetLastTrade",, "T")/100,"")</f>
        <v>-1.152073732718894E-3</v>
      </c>
      <c r="F28" s="1" t="str">
        <f>RTD("cqg.rtd", ,"ContractData", A28, "LongDescription",, "T")</f>
        <v>Visa Inc.</v>
      </c>
      <c r="G28">
        <f t="shared" si="1"/>
        <v>10</v>
      </c>
      <c r="H28" t="str">
        <f t="shared" si="2"/>
        <v>S.V</v>
      </c>
      <c r="I28">
        <f t="shared" si="8"/>
        <v>27</v>
      </c>
      <c r="J28" t="str">
        <f t="shared" si="3"/>
        <v>S.CAT</v>
      </c>
      <c r="K28" s="2">
        <f>IFERROR(RTD("cqg.rtd", ,"ContractData", J28, "PerCentNetLastTrade",, "T")/100,"")</f>
        <v>-9.26300188628402E-3</v>
      </c>
      <c r="L28" s="2">
        <f t="shared" si="4"/>
        <v>-9.26300188628402E-3</v>
      </c>
      <c r="M28">
        <f t="shared" si="5"/>
        <v>0</v>
      </c>
      <c r="N28" t="str">
        <f t="shared" ca="1" si="6"/>
        <v/>
      </c>
      <c r="O28" s="2" t="str">
        <f ca="1">IF(N28="","",RTD("cqg.rtd", ,"ContractData", N28, "PerCentNetLastTrade",, "T")/100)</f>
        <v/>
      </c>
      <c r="R28">
        <f t="shared" si="7"/>
        <v>12</v>
      </c>
      <c r="S28" t="str">
        <f t="shared" si="9"/>
        <v>S.JNJ</v>
      </c>
      <c r="T28" s="2">
        <f>IF(S28="","",RTD("cqg.rtd", ,"ContractData", S28, "PerCentNetLastTrade",, "T")/100)</f>
        <v>-3.0655256099118662E-3</v>
      </c>
      <c r="U28">
        <f t="shared" si="10"/>
        <v>26</v>
      </c>
      <c r="V28" s="6" t="str">
        <f ca="1">IF(N2="","",IF(M28=0,"",RTD("cqg.rtd",,"ContractData",N28,"LongDescription",,"T")))</f>
        <v/>
      </c>
      <c r="W28" s="7" t="str">
        <f t="shared" ca="1" si="0"/>
        <v/>
      </c>
      <c r="X28" s="6" t="str" cm="1">
        <f t="array" aca="1" ref="X28" ca="1">IFERROR(IF(INDIRECT("$S$"&amp;_xlfn.TEXTAFTER($T$1,"$",2)+U28)=0,"",RTD("cqg.rtd",,"ContractData",INDIRECT("$S$"&amp;_xlfn.TEXTAFTER($T$1,"$",2)+U28),"LongDescription",,"T")),"")</f>
        <v/>
      </c>
      <c r="Y28" s="7" t="str" cm="1">
        <f t="array" aca="1" ref="Y28" ca="1">IF(X28="","",RTD("cqg.rtd", ,"ContractData", INDIRECT("$S$"&amp;_xlfn.TEXTAFTER($T$1,"$",2)+U28), "PerCentNetLastTrade",, "T")/100)</f>
        <v/>
      </c>
    </row>
    <row r="29" spans="1:25" x14ac:dyDescent="0.3">
      <c r="A29" s="1" t="s">
        <v>27</v>
      </c>
      <c r="B29" s="3">
        <f>RTD("cqg.rtd", ,"ContractData", A29, "LastTrade",, "T")</f>
        <v>25.84</v>
      </c>
      <c r="C29" s="3">
        <f>RTD("cqg.rtd", ,"ContractData", A29, "NetLastTradeToday",, "T")</f>
        <v>-0.76</v>
      </c>
      <c r="D29" s="4">
        <f>IFERROR(RTD("cqg.rtd", ,"ContractData", A29, "PerCentNetLastTrade",, "T")/100,"")</f>
        <v>-2.8571428571428571E-2</v>
      </c>
      <c r="E29" s="4">
        <f>IFERROR(RTD("cqg.rtd", ,"ContractData", A29, "PerCentNetLastTrade",, "T")/100,"")</f>
        <v>-2.8571428571428571E-2</v>
      </c>
      <c r="F29" s="1" t="str">
        <f>RTD("cqg.rtd", ,"ContractData", A29, "LongDescription",, "T")</f>
        <v>Walgreens Boots Alliance, Inc.</v>
      </c>
      <c r="G29">
        <f t="shared" si="1"/>
        <v>30</v>
      </c>
      <c r="H29" t="str">
        <f t="shared" si="2"/>
        <v>S.WBA</v>
      </c>
      <c r="I29">
        <f t="shared" si="8"/>
        <v>28</v>
      </c>
      <c r="J29" t="str">
        <f t="shared" si="3"/>
        <v>S.CRM</v>
      </c>
      <c r="K29" s="2">
        <f>IFERROR(RTD("cqg.rtd", ,"ContractData", J29, "PerCentNetLastTrade",, "T")/100,"")</f>
        <v>-9.5639731907523166E-3</v>
      </c>
      <c r="L29" s="2">
        <f t="shared" si="4"/>
        <v>-9.5639731907523166E-3</v>
      </c>
      <c r="M29">
        <f t="shared" si="5"/>
        <v>0</v>
      </c>
      <c r="N29" t="str">
        <f t="shared" ca="1" si="6"/>
        <v/>
      </c>
      <c r="O29" s="2" t="str">
        <f ca="1">IF(N29="","",RTD("cqg.rtd", ,"ContractData", N29, "PerCentNetLastTrade",, "T")/100)</f>
        <v/>
      </c>
      <c r="R29">
        <f t="shared" si="7"/>
        <v>11</v>
      </c>
      <c r="S29" t="str">
        <f t="shared" si="9"/>
        <v>S.WMT</v>
      </c>
      <c r="T29" s="2">
        <f>IF(S29="","",RTD("cqg.rtd", ,"ContractData", S29, "PerCentNetLastTrade",, "T")/100)</f>
        <v>-1.8404518626642127E-3</v>
      </c>
      <c r="U29">
        <f t="shared" si="10"/>
        <v>27</v>
      </c>
      <c r="V29" s="6" t="str">
        <f ca="1">IF(N2="","",IF(M29=0,"",RTD("cqg.rtd",,"ContractData",N29,"LongDescription",,"T")))</f>
        <v/>
      </c>
      <c r="W29" s="7" t="str">
        <f t="shared" ca="1" si="0"/>
        <v/>
      </c>
      <c r="X29" s="6" t="str" cm="1">
        <f t="array" aca="1" ref="X29" ca="1">IFERROR(IF(INDIRECT("$S$"&amp;_xlfn.TEXTAFTER($T$1,"$",2)+U29)=0,"",RTD("cqg.rtd",,"ContractData",INDIRECT("$S$"&amp;_xlfn.TEXTAFTER($T$1,"$",2)+U29),"LongDescription",,"T")),"")</f>
        <v/>
      </c>
      <c r="Y29" s="7" t="str" cm="1">
        <f t="array" aca="1" ref="Y29" ca="1">IF(X29="","",RTD("cqg.rtd", ,"ContractData", INDIRECT("$S$"&amp;_xlfn.TEXTAFTER($T$1,"$",2)+U29), "PerCentNetLastTrade",, "T")/100)</f>
        <v/>
      </c>
    </row>
    <row r="30" spans="1:25" x14ac:dyDescent="0.3">
      <c r="A30" s="1" t="s">
        <v>28</v>
      </c>
      <c r="B30" s="3">
        <f>RTD("cqg.rtd", ,"ContractData", A30, "LastTrade",, "T")</f>
        <v>157.28</v>
      </c>
      <c r="C30" s="3">
        <f>RTD("cqg.rtd", ,"ContractData", A30, "NetLastTradeToday",, "T")</f>
        <v>-0.28999999999999998</v>
      </c>
      <c r="D30" s="4">
        <f>IFERROR(RTD("cqg.rtd", ,"ContractData", A30, "PerCentNetLastTrade",, "T")/100,"")</f>
        <v>-1.8404518626642127E-3</v>
      </c>
      <c r="E30" s="4">
        <f>IFERROR(RTD("cqg.rtd", ,"ContractData", A30, "PerCentNetLastTrade",, "T")/100,"")</f>
        <v>-1.8404518626642127E-3</v>
      </c>
      <c r="F30" s="1" t="str">
        <f>RTD("cqg.rtd", ,"ContractData", A30, "LongDescription",, "T")</f>
        <v>Walmart Inc.</v>
      </c>
      <c r="G30">
        <f t="shared" si="1"/>
        <v>11</v>
      </c>
      <c r="H30" t="str">
        <f t="shared" si="2"/>
        <v>S.WMT</v>
      </c>
      <c r="I30">
        <f t="shared" si="8"/>
        <v>29</v>
      </c>
      <c r="J30" t="str">
        <f t="shared" si="3"/>
        <v>S.HD</v>
      </c>
      <c r="K30" s="2">
        <f>IFERROR(RTD("cqg.rtd", ,"ContractData", J30, "PerCentNetLastTrade",, "T")/100,"")</f>
        <v>-1.2177567941040994E-2</v>
      </c>
      <c r="L30" s="2">
        <f t="shared" si="4"/>
        <v>-1.2177567941040994E-2</v>
      </c>
      <c r="M30">
        <f t="shared" si="5"/>
        <v>0</v>
      </c>
      <c r="N30" t="str">
        <f t="shared" ca="1" si="6"/>
        <v/>
      </c>
      <c r="O30" s="2" t="str">
        <f ca="1">IF(N30="","",RTD("cqg.rtd", ,"ContractData", N30, "PerCentNetLastTrade",, "T")/100)</f>
        <v/>
      </c>
      <c r="R30">
        <f t="shared" si="7"/>
        <v>10</v>
      </c>
      <c r="S30" t="str">
        <f t="shared" si="9"/>
        <v>S.V</v>
      </c>
      <c r="T30" s="2">
        <f>IF(S30="","",RTD("cqg.rtd", ,"ContractData", S30, "PerCentNetLastTrade",, "T")/100)</f>
        <v>-1.152073732718894E-3</v>
      </c>
      <c r="U30">
        <f t="shared" si="10"/>
        <v>28</v>
      </c>
      <c r="V30" s="6" t="str">
        <f ca="1">IF(N2="","",IF(M30=0,"",RTD("cqg.rtd",,"ContractData",N30,"LongDescription",,"T")))</f>
        <v/>
      </c>
      <c r="W30" s="7" t="str">
        <f t="shared" ca="1" si="0"/>
        <v/>
      </c>
      <c r="X30" s="6" t="str" cm="1">
        <f t="array" aca="1" ref="X30" ca="1">IFERROR(IF(INDIRECT("$S$"&amp;_xlfn.TEXTAFTER($T$1,"$",2)+U30)=0,"",RTD("cqg.rtd",,"ContractData",INDIRECT("$S$"&amp;_xlfn.TEXTAFTER($T$1,"$",2)+U30),"LongDescription",,"T")),"")</f>
        <v/>
      </c>
      <c r="Y30" s="7" t="str" cm="1">
        <f t="array" aca="1" ref="Y30" ca="1">IF(X30="","",RTD("cqg.rtd", ,"ContractData", INDIRECT("$S$"&amp;_xlfn.TEXTAFTER($T$1,"$",2)+U30), "PerCentNetLastTrade",, "T")/100)</f>
        <v/>
      </c>
    </row>
    <row r="31" spans="1:25" x14ac:dyDescent="0.3">
      <c r="A31" s="1" t="s">
        <v>29</v>
      </c>
      <c r="B31" s="3">
        <f>RTD("cqg.rtd", ,"ContractData", A31, "LastTrade",, "T")</f>
        <v>89.91</v>
      </c>
      <c r="C31" s="3">
        <f>RTD("cqg.rtd", ,"ContractData", A31, "NetLastTradeToday",, "T")</f>
        <v>-0.49</v>
      </c>
      <c r="D31" s="4">
        <f>IFERROR(RTD("cqg.rtd", ,"ContractData", A31, "PerCentNetLastTrade",, "T")/100,"")</f>
        <v>-5.4203539823008849E-3</v>
      </c>
      <c r="E31" s="4">
        <f>IFERROR(RTD("cqg.rtd", ,"ContractData", A31, "PerCentNetLastTrade",, "T")/100,"")</f>
        <v>-5.4203539823008849E-3</v>
      </c>
      <c r="F31" s="1" t="str">
        <f>RTD("cqg.rtd", ,"ContractData", A31, "LongDescription",, "T")</f>
        <v>The Walt Disney Company</v>
      </c>
      <c r="G31">
        <f t="shared" si="1"/>
        <v>21</v>
      </c>
      <c r="H31" t="str">
        <f t="shared" si="2"/>
        <v>S.DIS</v>
      </c>
      <c r="I31">
        <f t="shared" si="8"/>
        <v>30</v>
      </c>
      <c r="J31" t="str">
        <f t="shared" si="3"/>
        <v>S.WBA</v>
      </c>
      <c r="K31" s="2">
        <f>IFERROR(RTD("cqg.rtd", ,"ContractData", J31, "PerCentNetLastTrade",, "T")/100,"")</f>
        <v>-2.8571428571428571E-2</v>
      </c>
      <c r="L31" s="2">
        <f t="shared" si="4"/>
        <v>-2.8571428571428571E-2</v>
      </c>
      <c r="M31">
        <f t="shared" si="5"/>
        <v>0</v>
      </c>
      <c r="N31" t="str">
        <f t="shared" ca="1" si="6"/>
        <v/>
      </c>
      <c r="O31" s="2" t="str">
        <f ca="1">IF(N31="","",RTD("cqg.rtd", ,"ContractData", N31, "PerCentNetLastTrade",, "T")/100)</f>
        <v/>
      </c>
      <c r="R31">
        <f t="shared" si="7"/>
        <v>9</v>
      </c>
      <c r="S31" t="str">
        <f t="shared" si="9"/>
        <v>S.KO</v>
      </c>
      <c r="T31" s="2">
        <f>IF(S31="","",RTD("cqg.rtd", ,"ContractData", S31, "PerCentNetLastTrade",, "T")/100)</f>
        <v>-8.5106382978723403E-4</v>
      </c>
      <c r="U31">
        <f t="shared" si="10"/>
        <v>29</v>
      </c>
      <c r="V31" s="6" t="str">
        <f ca="1">IF(N2="","",IF(M31=0,"",RTD("cqg.rtd",,"ContractData",N31,"LongDescription",,"T")))</f>
        <v/>
      </c>
      <c r="W31" s="7" t="str">
        <f t="shared" ca="1" si="0"/>
        <v/>
      </c>
      <c r="X31" s="6" t="str" cm="1">
        <f t="array" aca="1" ref="X31" ca="1">IFERROR(IF(INDIRECT("$S$"&amp;_xlfn.TEXTAFTER($T$1,"$",2)+U31)=0,"",RTD("cqg.rtd",,"ContractData",INDIRECT("$S$"&amp;_xlfn.TEXTAFTER($T$1,"$",2)+U31),"LongDescription",,"T")),"")</f>
        <v/>
      </c>
      <c r="Y31" s="7" t="str" cm="1">
        <f t="array" aca="1" ref="Y31" ca="1">IF(X31="","",RTD("cqg.rtd", ,"ContractData", INDIRECT("$S$"&amp;_xlfn.TEXTAFTER($T$1,"$",2)+U31), "PerCentNetLastTrade",, "T")/100)</f>
        <v/>
      </c>
    </row>
    <row r="33" spans="1:6" x14ac:dyDescent="0.3">
      <c r="A33" s="12" t="str">
        <f>"DJIA: "&amp;TEXT(RTD("cqg.rtd", ,"ContractData", "DJIA", "LastTrade",, "T"),"#.00")</f>
        <v>DJIA: 37566.50</v>
      </c>
      <c r="B33" s="12"/>
      <c r="C33" s="3">
        <f>RTD("cqg.rtd", ,"ContractData","DJIA", "NetLastTradeToday",, "T")</f>
        <v>-143.6</v>
      </c>
      <c r="D33" s="4">
        <f>IFERROR(RTD("cqg.rtd", ,"ContractData", "DJIA", "PerCentNetLastTrade",, "T")/100,"")</f>
        <v>-3.807998387699847E-3</v>
      </c>
      <c r="F33" s="8">
        <f>MOD(RTD("cqg.rtd", ,"SystemInfo", "Linetime"),1)</f>
        <v>0.48325231481430819</v>
      </c>
    </row>
  </sheetData>
  <mergeCells count="5">
    <mergeCell ref="V1:W1"/>
    <mergeCell ref="X1:Y1"/>
    <mergeCell ref="D1:E1"/>
    <mergeCell ref="G1:L1"/>
    <mergeCell ref="A33:B33"/>
  </mergeCells>
  <conditionalFormatting sqref="E2:E31">
    <cfRule type="dataBar" priority="12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{1CB1E984-3DC2-4BAF-8897-64AEA344EDDF}</x14:id>
        </ext>
      </extLst>
    </cfRule>
  </conditionalFormatting>
  <conditionalFormatting sqref="L2:L31">
    <cfRule type="dataBar" priority="12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{D2342E33-6A9D-4FE4-A25A-25877944D3DC}</x14:id>
        </ext>
      </extLst>
    </cfRule>
  </conditionalFormatting>
  <conditionalFormatting sqref="V2:V31">
    <cfRule type="expression" dxfId="4" priority="127">
      <formula>M2&gt;0</formula>
    </cfRule>
  </conditionalFormatting>
  <conditionalFormatting sqref="W2:W31">
    <cfRule type="expression" dxfId="3" priority="59">
      <formula>$M2&gt;0</formula>
    </cfRule>
  </conditionalFormatting>
  <conditionalFormatting sqref="X2:X31">
    <cfRule type="expression" dxfId="2" priority="56">
      <formula>$Y2&lt;0</formula>
    </cfRule>
  </conditionalFormatting>
  <conditionalFormatting sqref="Y2">
    <cfRule type="expression" dxfId="1" priority="57">
      <formula>Y2&lt;0</formula>
    </cfRule>
  </conditionalFormatting>
  <conditionalFormatting sqref="Y3:Y31">
    <cfRule type="expression" dxfId="0" priority="55">
      <formula>$Y3&lt;0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CB1E984-3DC2-4BAF-8897-64AEA344EDD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E2:E31</xm:sqref>
        </x14:conditionalFormatting>
        <x14:conditionalFormatting xmlns:xm="http://schemas.microsoft.com/office/excel/2006/main">
          <x14:cfRule type="dataBar" id="{D2342E33-6A9D-4FE4-A25A-25877944D3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L2:L31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2023-12-20T12:36:26Z</dcterms:created>
  <dcterms:modified xsi:type="dcterms:W3CDTF">2023-12-29T17:35:53Z</dcterms:modified>
</cp:coreProperties>
</file>