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rtle\Desktop\Posts Images\"/>
    </mc:Choice>
  </mc:AlternateContent>
  <xr:revisionPtr revIDLastSave="0" documentId="13_ncr:1_{2637C9CA-1EC6-4768-8D89-EC8E0182764F}" xr6:coauthVersionLast="47" xr6:coauthVersionMax="47" xr10:uidLastSave="{00000000-0000-0000-0000-000000000000}"/>
  <bookViews>
    <workbookView xWindow="-120" yWindow="-120" windowWidth="29040" windowHeight="16440" xr2:uid="{F95DBA9E-5BF6-4641-940A-3E80D077F2FE}"/>
  </bookViews>
  <sheets>
    <sheet name="Main Display" sheetId="1" r:id="rId1"/>
    <sheet name="Data" sheetId="2" r:id="rId2"/>
    <sheet name="Charts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" l="1"/>
  <c r="C18" i="2"/>
  <c r="C17" i="2"/>
  <c r="C16" i="2"/>
  <c r="C15" i="2"/>
  <c r="C14" i="2"/>
  <c r="C13" i="2"/>
  <c r="E38" i="2"/>
  <c r="C38" i="2"/>
  <c r="E37" i="2"/>
  <c r="C37" i="2"/>
  <c r="E36" i="2"/>
  <c r="C36" i="2"/>
  <c r="E35" i="2"/>
  <c r="C35" i="2"/>
  <c r="E34" i="2"/>
  <c r="C34" i="2"/>
  <c r="E33" i="2"/>
  <c r="C33" i="2"/>
  <c r="E32" i="2"/>
  <c r="C32" i="2"/>
  <c r="E31" i="2"/>
  <c r="C31" i="2"/>
  <c r="E30" i="2"/>
  <c r="C30" i="2"/>
  <c r="E29" i="2"/>
  <c r="C29" i="2"/>
  <c r="E27" i="2"/>
  <c r="C27" i="2"/>
  <c r="E26" i="2"/>
  <c r="C26" i="2"/>
  <c r="E25" i="2"/>
  <c r="C25" i="2"/>
  <c r="E24" i="2"/>
  <c r="C24" i="2"/>
  <c r="E23" i="2"/>
  <c r="C23" i="2"/>
  <c r="E22" i="2"/>
  <c r="C22" i="2"/>
  <c r="E21" i="2"/>
  <c r="C21" i="2"/>
  <c r="E19" i="2"/>
  <c r="E18" i="2"/>
  <c r="E17" i="2"/>
  <c r="E16" i="2"/>
  <c r="E15" i="2"/>
  <c r="E14" i="2"/>
  <c r="E13" i="2"/>
  <c r="F21" i="2" l="1" a="1"/>
  <c r="F29" i="2" a="1"/>
  <c r="F13" i="2" a="1"/>
  <c r="B39" i="6" l="1"/>
  <c r="B31" i="6"/>
  <c r="B34" i="6"/>
  <c r="B32" i="6"/>
  <c r="B38" i="6"/>
  <c r="B37" i="6"/>
  <c r="B36" i="6"/>
  <c r="B35" i="6"/>
  <c r="B33" i="6"/>
  <c r="F21" i="2"/>
  <c r="B22" i="6" s="1"/>
  <c r="B28" i="6"/>
  <c r="B27" i="6"/>
  <c r="B26" i="6"/>
  <c r="B23" i="6"/>
  <c r="B25" i="6"/>
  <c r="B24" i="6"/>
  <c r="F13" i="2"/>
  <c r="B14" i="6" s="1"/>
  <c r="C14" i="6" s="1"/>
  <c r="G14" i="6" s="1"/>
  <c r="B20" i="6"/>
  <c r="B16" i="6"/>
  <c r="B18" i="6"/>
  <c r="B17" i="6"/>
  <c r="B19" i="6"/>
  <c r="B15" i="6"/>
  <c r="B39" i="1"/>
  <c r="C41" i="1"/>
  <c r="M41" i="1"/>
  <c r="N41" i="1" s="1"/>
  <c r="B41" i="1"/>
  <c r="C39" i="1"/>
  <c r="M42" i="1"/>
  <c r="N42" i="1" s="1"/>
  <c r="M40" i="1"/>
  <c r="N40" i="1" s="1"/>
  <c r="M39" i="1"/>
  <c r="N39" i="1" s="1"/>
  <c r="C42" i="1"/>
  <c r="C40" i="1"/>
  <c r="B42" i="1"/>
  <c r="B40" i="1"/>
  <c r="F29" i="2"/>
  <c r="B30" i="6" s="1"/>
  <c r="M38" i="1"/>
  <c r="N38" i="1" s="1"/>
  <c r="B37" i="1"/>
  <c r="C38" i="1"/>
  <c r="M36" i="1"/>
  <c r="N36" i="1" s="1"/>
  <c r="B38" i="1"/>
  <c r="C36" i="1"/>
  <c r="M37" i="1"/>
  <c r="N37" i="1" s="1"/>
  <c r="B36" i="1"/>
  <c r="C37" i="1"/>
  <c r="O1" i="1"/>
  <c r="O39" i="1" l="1"/>
  <c r="P39" i="1" s="1"/>
  <c r="G39" i="1"/>
  <c r="F39" i="1"/>
  <c r="D39" i="1"/>
  <c r="E39" i="1"/>
  <c r="O37" i="1"/>
  <c r="P37" i="1" s="1"/>
  <c r="G37" i="1"/>
  <c r="F37" i="1"/>
  <c r="E37" i="1"/>
  <c r="D37" i="1"/>
  <c r="O36" i="1"/>
  <c r="P36" i="1" s="1"/>
  <c r="G36" i="1"/>
  <c r="D36" i="1"/>
  <c r="F36" i="1"/>
  <c r="E36" i="1"/>
  <c r="O41" i="1"/>
  <c r="P41" i="1" s="1"/>
  <c r="G41" i="1"/>
  <c r="F41" i="1"/>
  <c r="E41" i="1"/>
  <c r="D41" i="1"/>
  <c r="O38" i="1"/>
  <c r="P38" i="1" s="1"/>
  <c r="E38" i="1"/>
  <c r="G38" i="1"/>
  <c r="F38" i="1"/>
  <c r="D38" i="1"/>
  <c r="O40" i="1"/>
  <c r="P40" i="1" s="1"/>
  <c r="F40" i="1"/>
  <c r="D40" i="1"/>
  <c r="G40" i="1"/>
  <c r="E40" i="1"/>
  <c r="O42" i="1"/>
  <c r="P42" i="1" s="1"/>
  <c r="G42" i="1"/>
  <c r="F42" i="1"/>
  <c r="E42" i="1"/>
  <c r="D42" i="1"/>
  <c r="C36" i="6"/>
  <c r="G36" i="6" s="1"/>
  <c r="C37" i="6"/>
  <c r="G37" i="6" s="1"/>
  <c r="C38" i="6"/>
  <c r="E38" i="6" s="1"/>
  <c r="C32" i="6"/>
  <c r="G32" i="6" s="1"/>
  <c r="C30" i="6"/>
  <c r="E30" i="6" s="1"/>
  <c r="C34" i="6"/>
  <c r="D34" i="6" s="1"/>
  <c r="C31" i="6"/>
  <c r="D31" i="6" s="1"/>
  <c r="C33" i="6"/>
  <c r="E33" i="6" s="1"/>
  <c r="C39" i="6"/>
  <c r="G39" i="6" s="1"/>
  <c r="C35" i="6"/>
  <c r="G35" i="6" s="1"/>
  <c r="C24" i="6"/>
  <c r="G24" i="6" s="1"/>
  <c r="C23" i="6"/>
  <c r="F23" i="6" s="1"/>
  <c r="C25" i="6"/>
  <c r="F25" i="6" s="1"/>
  <c r="C26" i="6"/>
  <c r="G26" i="6" s="1"/>
  <c r="C27" i="6"/>
  <c r="D27" i="6" s="1"/>
  <c r="C28" i="6"/>
  <c r="G28" i="6" s="1"/>
  <c r="C22" i="6"/>
  <c r="G22" i="6" s="1"/>
  <c r="F14" i="6"/>
  <c r="D14" i="6"/>
  <c r="C19" i="6"/>
  <c r="F19" i="6" s="1"/>
  <c r="C18" i="6"/>
  <c r="G18" i="6" s="1"/>
  <c r="C15" i="6"/>
  <c r="D15" i="6" s="1"/>
  <c r="C16" i="6"/>
  <c r="G16" i="6" s="1"/>
  <c r="C17" i="6"/>
  <c r="E17" i="6" s="1"/>
  <c r="C20" i="6"/>
  <c r="D20" i="6" s="1"/>
  <c r="E14" i="6"/>
  <c r="I37" i="1"/>
  <c r="H37" i="1"/>
  <c r="J37" i="1"/>
  <c r="J36" i="1"/>
  <c r="I36" i="1"/>
  <c r="H36" i="1"/>
  <c r="H40" i="1"/>
  <c r="J40" i="1"/>
  <c r="I40" i="1"/>
  <c r="J41" i="1"/>
  <c r="I41" i="1"/>
  <c r="H41" i="1"/>
  <c r="J42" i="1"/>
  <c r="I42" i="1"/>
  <c r="H42" i="1"/>
  <c r="J38" i="1"/>
  <c r="I38" i="1"/>
  <c r="H38" i="1"/>
  <c r="J39" i="1"/>
  <c r="I39" i="1"/>
  <c r="H39" i="1"/>
  <c r="K40" i="1"/>
  <c r="L40" i="1"/>
  <c r="K41" i="1"/>
  <c r="L41" i="1"/>
  <c r="L42" i="1"/>
  <c r="K42" i="1"/>
  <c r="L39" i="1"/>
  <c r="K39" i="1"/>
  <c r="K38" i="1"/>
  <c r="L38" i="1"/>
  <c r="L37" i="1"/>
  <c r="K37" i="1"/>
  <c r="K36" i="1"/>
  <c r="L36" i="1"/>
  <c r="E39" i="6" l="1"/>
  <c r="D39" i="6"/>
  <c r="D36" i="6"/>
  <c r="F39" i="6"/>
  <c r="D37" i="6"/>
  <c r="F36" i="6"/>
  <c r="E36" i="6"/>
  <c r="F35" i="6"/>
  <c r="D30" i="6"/>
  <c r="D35" i="6"/>
  <c r="G31" i="6"/>
  <c r="D38" i="6"/>
  <c r="G38" i="6"/>
  <c r="G33" i="6"/>
  <c r="G34" i="6"/>
  <c r="F32" i="6"/>
  <c r="F37" i="6"/>
  <c r="D33" i="6"/>
  <c r="E34" i="6"/>
  <c r="D32" i="6"/>
  <c r="E37" i="6"/>
  <c r="F31" i="6"/>
  <c r="G30" i="6"/>
  <c r="F38" i="6"/>
  <c r="E31" i="6"/>
  <c r="F30" i="6"/>
  <c r="F33" i="6"/>
  <c r="E35" i="6"/>
  <c r="F34" i="6"/>
  <c r="E32" i="6"/>
  <c r="D23" i="6"/>
  <c r="D26" i="6"/>
  <c r="F26" i="6"/>
  <c r="E26" i="6"/>
  <c r="F27" i="6"/>
  <c r="F28" i="6"/>
  <c r="E27" i="6"/>
  <c r="E24" i="6"/>
  <c r="E28" i="6"/>
  <c r="E23" i="6"/>
  <c r="D22" i="6"/>
  <c r="D28" i="6"/>
  <c r="G23" i="6"/>
  <c r="G27" i="6"/>
  <c r="D25" i="6"/>
  <c r="F24" i="6"/>
  <c r="E22" i="6"/>
  <c r="G25" i="6"/>
  <c r="D24" i="6"/>
  <c r="E25" i="6"/>
  <c r="F22" i="6"/>
  <c r="E19" i="6"/>
  <c r="G17" i="6"/>
  <c r="D18" i="6"/>
  <c r="F17" i="6"/>
  <c r="G19" i="6"/>
  <c r="F16" i="6"/>
  <c r="F18" i="6"/>
  <c r="E16" i="6"/>
  <c r="E18" i="6"/>
  <c r="F20" i="6"/>
  <c r="D17" i="6"/>
  <c r="F15" i="6"/>
  <c r="G20" i="6"/>
  <c r="E15" i="6"/>
  <c r="E20" i="6"/>
  <c r="D16" i="6"/>
  <c r="G15" i="6"/>
  <c r="D19" i="6"/>
  <c r="U2" i="1"/>
  <c r="C11" i="2" l="1"/>
  <c r="C10" i="2"/>
  <c r="C9" i="2"/>
  <c r="C8" i="2"/>
  <c r="C7" i="2"/>
  <c r="C6" i="2"/>
  <c r="C5" i="2"/>
  <c r="C4" i="2"/>
  <c r="C3" i="2"/>
  <c r="C2" i="2"/>
  <c r="E11" i="2"/>
  <c r="E10" i="2"/>
  <c r="E9" i="2"/>
  <c r="E8" i="2"/>
  <c r="E7" i="2"/>
  <c r="E6" i="2"/>
  <c r="E5" i="2"/>
  <c r="E4" i="2"/>
  <c r="E3" i="2"/>
  <c r="E2" i="2"/>
  <c r="F2" i="2" l="1" a="1"/>
  <c r="B4" i="6" l="1"/>
  <c r="C4" i="6" s="1"/>
  <c r="G4" i="6" s="1"/>
  <c r="B12" i="6"/>
  <c r="B11" i="6"/>
  <c r="B10" i="6"/>
  <c r="B6" i="6"/>
  <c r="B9" i="6"/>
  <c r="B5" i="6"/>
  <c r="B8" i="6"/>
  <c r="B7" i="6"/>
  <c r="F2" i="2"/>
  <c r="B34" i="1"/>
  <c r="B30" i="1"/>
  <c r="B28" i="1"/>
  <c r="B26" i="1"/>
  <c r="B22" i="1"/>
  <c r="B20" i="1"/>
  <c r="B18" i="1"/>
  <c r="B14" i="1"/>
  <c r="B12" i="1"/>
  <c r="B10" i="1"/>
  <c r="B8" i="1"/>
  <c r="M31" i="1"/>
  <c r="N31" i="1" s="1"/>
  <c r="M23" i="1"/>
  <c r="N23" i="1" s="1"/>
  <c r="M17" i="1"/>
  <c r="N17" i="1" s="1"/>
  <c r="M11" i="1"/>
  <c r="N11" i="1" s="1"/>
  <c r="C35" i="1"/>
  <c r="C33" i="1"/>
  <c r="C31" i="1"/>
  <c r="C29" i="1"/>
  <c r="C27" i="1"/>
  <c r="C25" i="1"/>
  <c r="C23" i="1"/>
  <c r="C21" i="1"/>
  <c r="C19" i="1"/>
  <c r="C17" i="1"/>
  <c r="C15" i="1"/>
  <c r="C9" i="1"/>
  <c r="B35" i="1"/>
  <c r="B33" i="1"/>
  <c r="B31" i="1"/>
  <c r="B29" i="1"/>
  <c r="B27" i="1"/>
  <c r="B25" i="1"/>
  <c r="B23" i="1"/>
  <c r="B21" i="1"/>
  <c r="B19" i="1"/>
  <c r="B17" i="1"/>
  <c r="B15" i="1"/>
  <c r="B13" i="1"/>
  <c r="B11" i="1"/>
  <c r="B9" i="1"/>
  <c r="B7" i="1"/>
  <c r="M26" i="1"/>
  <c r="N26" i="1" s="1"/>
  <c r="M22" i="1"/>
  <c r="N22" i="1" s="1"/>
  <c r="M18" i="1"/>
  <c r="N18" i="1" s="1"/>
  <c r="M14" i="1"/>
  <c r="N14" i="1" s="1"/>
  <c r="M10" i="1"/>
  <c r="N10" i="1" s="1"/>
  <c r="M8" i="1"/>
  <c r="N8" i="1" s="1"/>
  <c r="C26" i="1"/>
  <c r="C20" i="1"/>
  <c r="C10" i="1"/>
  <c r="M35" i="1"/>
  <c r="N35" i="1" s="1"/>
  <c r="M29" i="1"/>
  <c r="N29" i="1" s="1"/>
  <c r="M25" i="1"/>
  <c r="N25" i="1" s="1"/>
  <c r="M19" i="1"/>
  <c r="N19" i="1" s="1"/>
  <c r="M13" i="1"/>
  <c r="N13" i="1" s="1"/>
  <c r="M7" i="1"/>
  <c r="N7" i="1" s="1"/>
  <c r="C13" i="1"/>
  <c r="M34" i="1"/>
  <c r="N34" i="1" s="1"/>
  <c r="M30" i="1"/>
  <c r="N30" i="1" s="1"/>
  <c r="M28" i="1"/>
  <c r="N28" i="1" s="1"/>
  <c r="M20" i="1"/>
  <c r="N20" i="1" s="1"/>
  <c r="M12" i="1"/>
  <c r="N12" i="1" s="1"/>
  <c r="C30" i="1"/>
  <c r="C22" i="1"/>
  <c r="C12" i="1"/>
  <c r="C34" i="1"/>
  <c r="C28" i="1"/>
  <c r="C18" i="1"/>
  <c r="C14" i="1"/>
  <c r="C8" i="1"/>
  <c r="M33" i="1"/>
  <c r="N33" i="1" s="1"/>
  <c r="M27" i="1"/>
  <c r="N27" i="1" s="1"/>
  <c r="M21" i="1"/>
  <c r="N21" i="1" s="1"/>
  <c r="M15" i="1"/>
  <c r="N15" i="1" s="1"/>
  <c r="M9" i="1"/>
  <c r="N9" i="1" s="1"/>
  <c r="C11" i="1"/>
  <c r="C7" i="1"/>
  <c r="M6" i="1"/>
  <c r="N6" i="1" s="1"/>
  <c r="C6" i="1"/>
  <c r="O35" i="1" l="1"/>
  <c r="P35" i="1" s="1"/>
  <c r="G35" i="1"/>
  <c r="F35" i="1"/>
  <c r="D35" i="1"/>
  <c r="E35" i="1"/>
  <c r="O34" i="1"/>
  <c r="P34" i="1" s="1"/>
  <c r="D34" i="1"/>
  <c r="F34" i="1"/>
  <c r="E34" i="1"/>
  <c r="G34" i="1"/>
  <c r="O33" i="1"/>
  <c r="P33" i="1" s="1"/>
  <c r="F33" i="1"/>
  <c r="E33" i="1"/>
  <c r="D33" i="1"/>
  <c r="G33" i="1"/>
  <c r="O26" i="1"/>
  <c r="P26" i="1" s="1"/>
  <c r="G26" i="1"/>
  <c r="F26" i="1"/>
  <c r="E26" i="1"/>
  <c r="D26" i="1"/>
  <c r="O31" i="1"/>
  <c r="P31" i="1" s="1"/>
  <c r="G31" i="1"/>
  <c r="F31" i="1"/>
  <c r="E31" i="1"/>
  <c r="D31" i="1"/>
  <c r="O28" i="1"/>
  <c r="P28" i="1" s="1"/>
  <c r="G28" i="1"/>
  <c r="E28" i="1"/>
  <c r="D28" i="1"/>
  <c r="F28" i="1"/>
  <c r="O30" i="1"/>
  <c r="P30" i="1" s="1"/>
  <c r="E30" i="1"/>
  <c r="D30" i="1"/>
  <c r="G30" i="1"/>
  <c r="F30" i="1"/>
  <c r="O27" i="1"/>
  <c r="P27" i="1" s="1"/>
  <c r="G27" i="1"/>
  <c r="F27" i="1"/>
  <c r="D27" i="1"/>
  <c r="E27" i="1"/>
  <c r="O29" i="1"/>
  <c r="P29" i="1" s="1"/>
  <c r="G29" i="1"/>
  <c r="F29" i="1"/>
  <c r="E29" i="1"/>
  <c r="D29" i="1"/>
  <c r="O25" i="1"/>
  <c r="P25" i="1" s="1"/>
  <c r="G25" i="1"/>
  <c r="F25" i="1"/>
  <c r="E25" i="1"/>
  <c r="D25" i="1"/>
  <c r="O22" i="1"/>
  <c r="P22" i="1" s="1"/>
  <c r="G22" i="1"/>
  <c r="F22" i="1"/>
  <c r="E22" i="1"/>
  <c r="D22" i="1"/>
  <c r="O21" i="1"/>
  <c r="P21" i="1" s="1"/>
  <c r="F21" i="1"/>
  <c r="D21" i="1"/>
  <c r="E21" i="1"/>
  <c r="G21" i="1"/>
  <c r="O20" i="1"/>
  <c r="P20" i="1" s="1"/>
  <c r="G20" i="1"/>
  <c r="F20" i="1"/>
  <c r="E20" i="1"/>
  <c r="D20" i="1"/>
  <c r="O19" i="1"/>
  <c r="P19" i="1" s="1"/>
  <c r="F19" i="1"/>
  <c r="E19" i="1"/>
  <c r="D19" i="1"/>
  <c r="G19" i="1"/>
  <c r="O23" i="1"/>
  <c r="P23" i="1" s="1"/>
  <c r="F23" i="1"/>
  <c r="G23" i="1"/>
  <c r="E23" i="1"/>
  <c r="D23" i="1"/>
  <c r="O18" i="1"/>
  <c r="P18" i="1" s="1"/>
  <c r="G18" i="1"/>
  <c r="D18" i="1"/>
  <c r="F18" i="1"/>
  <c r="E18" i="1"/>
  <c r="E17" i="1"/>
  <c r="F17" i="1"/>
  <c r="G17" i="1"/>
  <c r="D17" i="1"/>
  <c r="E8" i="1"/>
  <c r="F8" i="1"/>
  <c r="G8" i="1"/>
  <c r="D8" i="1"/>
  <c r="G7" i="1"/>
  <c r="F7" i="1"/>
  <c r="D7" i="1"/>
  <c r="E7" i="1"/>
  <c r="G10" i="1"/>
  <c r="F10" i="1"/>
  <c r="E10" i="1"/>
  <c r="D10" i="1"/>
  <c r="G13" i="1"/>
  <c r="F13" i="1"/>
  <c r="E13" i="1"/>
  <c r="D13" i="1"/>
  <c r="G15" i="1"/>
  <c r="F15" i="1"/>
  <c r="E15" i="1"/>
  <c r="D15" i="1"/>
  <c r="G9" i="1"/>
  <c r="D9" i="1"/>
  <c r="F9" i="1"/>
  <c r="E9" i="1"/>
  <c r="F12" i="1"/>
  <c r="G12" i="1"/>
  <c r="E12" i="1"/>
  <c r="D12" i="1"/>
  <c r="G11" i="1"/>
  <c r="F11" i="1"/>
  <c r="E11" i="1"/>
  <c r="D11" i="1"/>
  <c r="F14" i="1"/>
  <c r="D14" i="1"/>
  <c r="G14" i="1"/>
  <c r="E14" i="1"/>
  <c r="O17" i="1"/>
  <c r="P17" i="1" s="1"/>
  <c r="O15" i="1"/>
  <c r="P15" i="1" s="1"/>
  <c r="O8" i="1"/>
  <c r="P8" i="1" s="1"/>
  <c r="O13" i="1"/>
  <c r="P13" i="1" s="1"/>
  <c r="O7" i="1"/>
  <c r="P7" i="1" s="1"/>
  <c r="O10" i="1"/>
  <c r="P10" i="1" s="1"/>
  <c r="O9" i="1"/>
  <c r="P9" i="1" s="1"/>
  <c r="O12" i="1"/>
  <c r="P12" i="1" s="1"/>
  <c r="O11" i="1"/>
  <c r="P11" i="1" s="1"/>
  <c r="O14" i="1"/>
  <c r="P14" i="1" s="1"/>
  <c r="C8" i="6"/>
  <c r="G8" i="6" s="1"/>
  <c r="C5" i="6"/>
  <c r="G5" i="6" s="1"/>
  <c r="C9" i="6"/>
  <c r="D9" i="6" s="1"/>
  <c r="C6" i="6"/>
  <c r="D6" i="6" s="1"/>
  <c r="C10" i="6"/>
  <c r="F10" i="6" s="1"/>
  <c r="C11" i="6"/>
  <c r="F11" i="6" s="1"/>
  <c r="C12" i="6"/>
  <c r="E12" i="6" s="1"/>
  <c r="C7" i="6"/>
  <c r="E7" i="6" s="1"/>
  <c r="D4" i="6"/>
  <c r="E4" i="6"/>
  <c r="F4" i="6"/>
  <c r="B3" i="6"/>
  <c r="J35" i="1"/>
  <c r="I35" i="1"/>
  <c r="H35" i="1"/>
  <c r="J34" i="1"/>
  <c r="I34" i="1"/>
  <c r="H34" i="1"/>
  <c r="J33" i="1"/>
  <c r="I33" i="1"/>
  <c r="H33" i="1"/>
  <c r="J28" i="1"/>
  <c r="I28" i="1"/>
  <c r="H28" i="1"/>
  <c r="J30" i="1"/>
  <c r="I30" i="1"/>
  <c r="H30" i="1"/>
  <c r="J25" i="1"/>
  <c r="I25" i="1"/>
  <c r="H25" i="1"/>
  <c r="J27" i="1"/>
  <c r="I27" i="1"/>
  <c r="H27" i="1"/>
  <c r="H29" i="1"/>
  <c r="I29" i="1"/>
  <c r="J29" i="1"/>
  <c r="J31" i="1"/>
  <c r="I31" i="1"/>
  <c r="H31" i="1"/>
  <c r="I26" i="1"/>
  <c r="H26" i="1"/>
  <c r="J26" i="1"/>
  <c r="L21" i="1"/>
  <c r="J21" i="1"/>
  <c r="K21" i="1"/>
  <c r="I21" i="1"/>
  <c r="H21" i="1"/>
  <c r="K23" i="1"/>
  <c r="L23" i="1"/>
  <c r="J23" i="1"/>
  <c r="I23" i="1"/>
  <c r="H23" i="1"/>
  <c r="J20" i="1"/>
  <c r="I20" i="1"/>
  <c r="H20" i="1"/>
  <c r="L20" i="1"/>
  <c r="K20" i="1"/>
  <c r="I17" i="1"/>
  <c r="H17" i="1"/>
  <c r="J17" i="1"/>
  <c r="L17" i="1"/>
  <c r="K17" i="1"/>
  <c r="H22" i="1"/>
  <c r="L22" i="1"/>
  <c r="I22" i="1"/>
  <c r="K22" i="1"/>
  <c r="J22" i="1"/>
  <c r="L18" i="1"/>
  <c r="K18" i="1"/>
  <c r="I18" i="1"/>
  <c r="J18" i="1"/>
  <c r="H18" i="1"/>
  <c r="L19" i="1"/>
  <c r="H19" i="1"/>
  <c r="K19" i="1"/>
  <c r="I19" i="1"/>
  <c r="J19" i="1"/>
  <c r="H9" i="1"/>
  <c r="J9" i="1"/>
  <c r="I9" i="1"/>
  <c r="J12" i="1"/>
  <c r="I12" i="1"/>
  <c r="H12" i="1"/>
  <c r="J14" i="1"/>
  <c r="I14" i="1"/>
  <c r="H14" i="1"/>
  <c r="J8" i="1"/>
  <c r="I8" i="1"/>
  <c r="H8" i="1"/>
  <c r="H10" i="1"/>
  <c r="I10" i="1"/>
  <c r="J10" i="1"/>
  <c r="I7" i="1"/>
  <c r="H7" i="1"/>
  <c r="J7" i="1"/>
  <c r="J11" i="1"/>
  <c r="I11" i="1"/>
  <c r="H11" i="1"/>
  <c r="I15" i="1"/>
  <c r="H15" i="1"/>
  <c r="J15" i="1"/>
  <c r="J13" i="1"/>
  <c r="H13" i="1"/>
  <c r="I13" i="1"/>
  <c r="K33" i="1"/>
  <c r="L33" i="1"/>
  <c r="K10" i="1"/>
  <c r="L10" i="1"/>
  <c r="K26" i="1"/>
  <c r="L26" i="1"/>
  <c r="K35" i="1"/>
  <c r="L35" i="1"/>
  <c r="K12" i="1"/>
  <c r="L12" i="1"/>
  <c r="K28" i="1"/>
  <c r="L28" i="1"/>
  <c r="K14" i="1"/>
  <c r="L14" i="1"/>
  <c r="K30" i="1"/>
  <c r="L30" i="1"/>
  <c r="K7" i="1"/>
  <c r="L7" i="1"/>
  <c r="K9" i="1"/>
  <c r="L9" i="1"/>
  <c r="K25" i="1"/>
  <c r="L25" i="1"/>
  <c r="K34" i="1"/>
  <c r="L34" i="1"/>
  <c r="K11" i="1"/>
  <c r="L11" i="1"/>
  <c r="K27" i="1"/>
  <c r="L27" i="1"/>
  <c r="K13" i="1"/>
  <c r="L13" i="1"/>
  <c r="K29" i="1"/>
  <c r="L29" i="1"/>
  <c r="K15" i="1"/>
  <c r="L15" i="1"/>
  <c r="K31" i="1"/>
  <c r="L31" i="1"/>
  <c r="K8" i="1"/>
  <c r="L8" i="1"/>
  <c r="B6" i="1"/>
  <c r="F6" i="1" l="1"/>
  <c r="G6" i="1"/>
  <c r="D6" i="1"/>
  <c r="E6" i="1"/>
  <c r="O6" i="1"/>
  <c r="P6" i="1" s="1"/>
  <c r="G12" i="6"/>
  <c r="D5" i="6"/>
  <c r="F5" i="6"/>
  <c r="D7" i="6"/>
  <c r="D11" i="6"/>
  <c r="E5" i="6"/>
  <c r="E6" i="6"/>
  <c r="G6" i="6"/>
  <c r="F8" i="6"/>
  <c r="F6" i="6"/>
  <c r="F9" i="6"/>
  <c r="F12" i="6"/>
  <c r="G11" i="6"/>
  <c r="G9" i="6"/>
  <c r="E8" i="6"/>
  <c r="D8" i="6"/>
  <c r="F7" i="6"/>
  <c r="E10" i="6"/>
  <c r="G10" i="6"/>
  <c r="D12" i="6"/>
  <c r="D10" i="6"/>
  <c r="G7" i="6"/>
  <c r="E11" i="6"/>
  <c r="E9" i="6"/>
  <c r="C3" i="6"/>
  <c r="D3" i="6" s="1"/>
  <c r="H6" i="1"/>
  <c r="J6" i="1"/>
  <c r="I6" i="1"/>
  <c r="K6" i="1"/>
  <c r="L6" i="1"/>
  <c r="G3" i="6" l="1"/>
  <c r="F3" i="6"/>
  <c r="E3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<sst xmlns="http://schemas.openxmlformats.org/spreadsheetml/2006/main" count="107" uniqueCount="58">
  <si>
    <t>Symbol</t>
  </si>
  <si>
    <t xml:space="preserve"> %NC</t>
  </si>
  <si>
    <t xml:space="preserve">  </t>
  </si>
  <si>
    <t>Name</t>
  </si>
  <si>
    <t>Last</t>
  </si>
  <si>
    <t>NC</t>
  </si>
  <si>
    <t xml:space="preserve">         Copyright © 2024</t>
  </si>
  <si>
    <t>YM?</t>
  </si>
  <si>
    <t>EP?</t>
  </si>
  <si>
    <t>ENQ?</t>
  </si>
  <si>
    <t>EMD?</t>
  </si>
  <si>
    <t>RTY?</t>
  </si>
  <si>
    <t>DD?</t>
  </si>
  <si>
    <t>DSX?</t>
  </si>
  <si>
    <t>QFA?</t>
  </si>
  <si>
    <t>PIL?</t>
  </si>
  <si>
    <t>NKD?</t>
  </si>
  <si>
    <t>FVA?</t>
  </si>
  <si>
    <t>TYA?</t>
  </si>
  <si>
    <t>USA?</t>
  </si>
  <si>
    <t>DL?</t>
  </si>
  <si>
    <t>DB?</t>
  </si>
  <si>
    <t>FGBX?</t>
  </si>
  <si>
    <t>QGA?</t>
  </si>
  <si>
    <t>GCE?</t>
  </si>
  <si>
    <t>SIE?</t>
  </si>
  <si>
    <t>PLE?</t>
  </si>
  <si>
    <t>CLE?</t>
  </si>
  <si>
    <t>HOE?</t>
  </si>
  <si>
    <t>RBE?</t>
  </si>
  <si>
    <t>NGE?</t>
  </si>
  <si>
    <t>DXE?</t>
  </si>
  <si>
    <t>EU6?</t>
  </si>
  <si>
    <t>JY6?</t>
  </si>
  <si>
    <t>BP6?</t>
  </si>
  <si>
    <t>CA6?</t>
  </si>
  <si>
    <t>SF6?</t>
  </si>
  <si>
    <t>DA6?</t>
  </si>
  <si>
    <t>NE6?</t>
  </si>
  <si>
    <t>MX6?</t>
  </si>
  <si>
    <t>EB?</t>
  </si>
  <si>
    <t>Open</t>
  </si>
  <si>
    <t>High</t>
  </si>
  <si>
    <t>Low</t>
  </si>
  <si>
    <t>CQG Mult-Market Performance Dashboard</t>
  </si>
  <si>
    <t>Y_Settle</t>
  </si>
  <si>
    <t>L_Trade</t>
  </si>
  <si>
    <t>Dynamically Ranked by Daily % Net Change</t>
  </si>
  <si>
    <t>BV</t>
  </si>
  <si>
    <t>Bid</t>
  </si>
  <si>
    <t>Ask</t>
  </si>
  <si>
    <t>AV</t>
  </si>
  <si>
    <t>Volume</t>
  </si>
  <si>
    <t xml:space="preserve"> Vol %</t>
  </si>
  <si>
    <t>Equitiy Indexes</t>
  </si>
  <si>
    <t>Fixed Income</t>
  </si>
  <si>
    <t>Energy and Metals</t>
  </si>
  <si>
    <t>Forex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</si>
</sst>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entury Gothic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24"/>
      <color rgb="FF00B0F0"/>
      <name val="Century Gothic"/>
      <family val="2"/>
    </font>
    <font>
      <sz val="11"/>
      <color rgb="FF00B0F0"/>
      <name val="Century Gothic"/>
      <family val="2"/>
    </font>
    <font>
      <sz val="11"/>
      <color rgb="FF00000F"/>
      <name val="Century Gothic"/>
      <family val="2"/>
    </font>
    <font>
      <sz val="11"/>
      <color theme="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F"/>
        <bgColor auto="1"/>
      </patternFill>
    </fill>
    <fill>
      <patternFill patternType="solid">
        <fgColor rgb="FF00000F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0"/>
        <bgColor indexed="64"/>
      </pattern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</fills>
  <borders count="14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B0F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0" fontId="0" fillId="0" borderId="0" xfId="0" applyNumberFormat="1"/>
    <xf numFmtId="0" fontId="0" fillId="3" borderId="0" xfId="0" applyFill="1"/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0" xfId="0" applyFont="1" applyFill="1"/>
    <xf numFmtId="0" fontId="0" fillId="3" borderId="1" xfId="0" applyFill="1" applyBorder="1"/>
    <xf numFmtId="0" fontId="0" fillId="3" borderId="3" xfId="0" applyFill="1" applyBorder="1"/>
    <xf numFmtId="10" fontId="4" fillId="3" borderId="9" xfId="0" applyNumberFormat="1" applyFont="1" applyFill="1" applyBorder="1"/>
    <xf numFmtId="0" fontId="5" fillId="3" borderId="0" xfId="0" applyFont="1" applyFill="1"/>
    <xf numFmtId="0" fontId="4" fillId="4" borderId="10" xfId="0" applyFont="1" applyFill="1" applyBorder="1"/>
    <xf numFmtId="0" fontId="4" fillId="4" borderId="11" xfId="0" applyFont="1" applyFill="1" applyBorder="1"/>
    <xf numFmtId="0" fontId="4" fillId="4" borderId="12" xfId="0" applyFont="1" applyFill="1" applyBorder="1"/>
    <xf numFmtId="0" fontId="0" fillId="5" borderId="0" xfId="0" applyFill="1" applyAlignment="1" applyProtection="1">
      <alignment horizontal="center"/>
      <protection locked="0"/>
    </xf>
    <xf numFmtId="0" fontId="6" fillId="3" borderId="9" xfId="0" applyFont="1" applyFill="1" applyBorder="1" applyAlignment="1">
      <alignment horizontal="center"/>
    </xf>
    <xf numFmtId="0" fontId="6" fillId="3" borderId="9" xfId="0" applyFont="1" applyFill="1" applyBorder="1"/>
    <xf numFmtId="0" fontId="6" fillId="3" borderId="9" xfId="0" applyFont="1" applyFill="1" applyBorder="1" applyAlignment="1">
      <alignment horizontal="center" shrinkToFit="1"/>
    </xf>
    <xf numFmtId="10" fontId="6" fillId="3" borderId="9" xfId="0" applyNumberFormat="1" applyFont="1" applyFill="1" applyBorder="1" applyAlignment="1">
      <alignment horizontal="center" shrinkToFit="1"/>
    </xf>
    <xf numFmtId="0" fontId="4" fillId="6" borderId="9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/>
    </xf>
    <xf numFmtId="10" fontId="4" fillId="3" borderId="9" xfId="0" applyNumberFormat="1" applyFont="1" applyFill="1" applyBorder="1" applyAlignment="1">
      <alignment horizontal="center"/>
    </xf>
    <xf numFmtId="2" fontId="4" fillId="3" borderId="0" xfId="0" applyNumberFormat="1" applyFont="1" applyFill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4"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43999</v>
        <stp/>
        <stp>StudyData</stp>
        <stp>DA6?</stp>
        <stp>Vol</stp>
        <stp>VolType=Exchange,CoCType=Exchange</stp>
        <stp>Vol</stp>
        <stp>D</stp>
        <stp>0</stp>
        <stp/>
        <stp/>
        <stp/>
        <stp/>
        <stp>T</stp>
        <tr r="O37" s="1"/>
      </tp>
      <tp>
        <v>28557</v>
        <stp/>
        <stp>StudyData</stp>
        <stp>CA6?</stp>
        <stp>Vol</stp>
        <stp>VolType=Exchange,CoCType=Exchange</stp>
        <stp>Vol</stp>
        <stp>D</stp>
        <stp>0</stp>
        <stp/>
        <stp/>
        <stp/>
        <stp/>
        <stp>T</stp>
        <tr r="O35" s="1"/>
      </tp>
      <tp>
        <v>5</v>
        <stp/>
        <stp>ContractData</stp>
        <stp>EB?</stp>
        <stp>MT_LastBidVolume</stp>
        <stp/>
        <stp>T</stp>
        <tr r="D40" s="1"/>
      </tp>
      <tp>
        <v>54</v>
        <stp/>
        <stp>ContractData</stp>
        <stp>EP?</stp>
        <stp>MT_LastBidVolume</stp>
        <stp/>
        <stp>T</stp>
        <tr r="D8" s="1"/>
      </tp>
      <tp>
        <v>5</v>
        <stp/>
        <stp>ContractData</stp>
        <stp>DD?</stp>
        <stp>MT_LastBidVolume</stp>
        <stp/>
        <stp>T</stp>
        <tr r="D13" s="1"/>
      </tp>
      <tp>
        <v>511</v>
        <stp/>
        <stp>ContractData</stp>
        <stp>DB?</stp>
        <stp>MT_LastBidVolume</stp>
        <stp/>
        <stp>T</stp>
        <tr r="D22" s="1"/>
      </tp>
      <tp>
        <v>1300</v>
        <stp/>
        <stp>ContractData</stp>
        <stp>DL?</stp>
        <stp>MT_LastBidVolume</stp>
        <stp/>
        <stp>T</stp>
        <tr r="D23" s="1"/>
      </tp>
      <tp>
        <v>0.84170000000000011</v>
        <stp/>
        <stp>ContractData</stp>
        <stp>EB?</stp>
        <stp>LastTrade</stp>
        <stp/>
        <stp>T</stp>
        <tr r="G37" s="6"/>
        <tr r="K40" s="1"/>
      </tp>
      <tp>
        <v>134.22</v>
        <stp/>
        <stp>ContractData</stp>
        <stp>DB?</stp>
        <stp>LastTrade</stp>
        <stp/>
        <stp>T</stp>
        <tr r="G19" s="6"/>
        <tr r="K22" s="1"/>
      </tp>
      <tp>
        <v>91377</v>
        <stp/>
        <stp>StudyData</stp>
        <stp>GCE?</stp>
        <stp>Vol</stp>
        <stp>VolType=Exchange,CoCType=Exchange</stp>
        <stp>Vol</stp>
        <stp>D</stp>
        <stp>0</stp>
        <stp/>
        <stp/>
        <stp/>
        <stp/>
        <stp>T</stp>
        <tr r="O25" s="1"/>
      </tp>
      <tp>
        <v>22727</v>
        <stp/>
        <stp>StudyData</stp>
        <stp>RBE?</stp>
        <stp>Vol</stp>
        <stp>VolType=Exchange,CoCType=Exchange</stp>
        <stp>Vol</stp>
        <stp>D</stp>
        <stp>0</stp>
        <stp/>
        <stp/>
        <stp/>
        <stp/>
        <stp>T</stp>
        <tr r="O30" s="1"/>
      </tp>
      <tp>
        <v>11530</v>
        <stp/>
        <stp>StudyData</stp>
        <stp>NE6?</stp>
        <stp>Vol</stp>
        <stp>VolType=Exchange,CoCType=Exchange</stp>
        <stp>Vol</stp>
        <stp>D</stp>
        <stp>0</stp>
        <stp/>
        <stp/>
        <stp/>
        <stp/>
        <stp>T</stp>
        <tr r="O38" s="1"/>
      </tp>
      <tp>
        <v>4</v>
        <stp/>
        <stp>ContractData</stp>
        <stp>YM?</stp>
        <stp>MT_LastAskVolume</stp>
        <stp/>
        <stp>T</stp>
        <tr r="G7" s="1"/>
      </tp>
      <tp>
        <v>57885</v>
        <stp/>
        <stp>StudyData</stp>
        <stp>NGE?</stp>
        <stp>Vol</stp>
        <stp>VolType=Exchange,CoCType=Exchange</stp>
        <stp>Vol</stp>
        <stp>D</stp>
        <stp>0</stp>
        <stp/>
        <stp/>
        <stp/>
        <stp/>
        <stp>T</stp>
        <tr r="O26" s="1"/>
      </tp>
      <tp>
        <v>121017</v>
        <stp/>
        <stp>StudyData</stp>
        <stp>QGA?</stp>
        <stp>Vol</stp>
        <stp>VolType=Exchange,CoCType=Exchange</stp>
        <stp>Vol</stp>
        <stp>D</stp>
        <stp>0</stp>
        <stp/>
        <stp/>
        <stp/>
        <stp/>
        <stp>T</stp>
        <tr r="O18" s="1"/>
      </tp>
      <tp>
        <v>10984</v>
        <stp/>
        <stp>StudyData</stp>
        <stp>SF6?</stp>
        <stp>Vol</stp>
        <stp>VolType=Exchange,CoCType=Exchange</stp>
        <stp>Vol</stp>
        <stp>D</stp>
        <stp>0</stp>
        <stp/>
        <stp/>
        <stp/>
        <stp/>
        <stp>T</stp>
        <tr r="O39" s="1"/>
      </tp>
      <tp>
        <v>19026</v>
        <stp/>
        <stp>ContractData</stp>
        <stp>DD?</stp>
        <stp>LastTrade</stp>
        <stp/>
        <stp>T</stp>
        <tr r="G10" s="6"/>
        <tr r="K13" s="1"/>
      </tp>
      <tp>
        <v>67051</v>
        <stp/>
        <stp>StudyData</stp>
        <stp>QFA?</stp>
        <stp>Vol</stp>
        <stp>VolType=Exchange,CoCType=Exchange</stp>
        <stp>Vol</stp>
        <stp>D</stp>
        <stp>0</stp>
        <stp/>
        <stp/>
        <stp/>
        <stp/>
        <stp>T</stp>
        <tr r="O15" s="1"/>
      </tp>
      <tp>
        <v>30906</v>
        <stp/>
        <stp>StudyData</stp>
        <stp>SIE?</stp>
        <stp>Vol</stp>
        <stp>VolType=Exchange,CoCType=Exchange</stp>
        <stp>Vol</stp>
        <stp>D</stp>
        <stp>0</stp>
        <stp/>
        <stp/>
        <stp/>
        <stp/>
        <stp>T</stp>
        <tr r="O27" s="1"/>
      </tp>
      <tp>
        <v>30617</v>
        <stp/>
        <stp>StudyData</stp>
        <stp>PIL?</stp>
        <stp>Vol</stp>
        <stp>VolType=Exchange,CoCType=Exchange</stp>
        <stp>Vol</stp>
        <stp>D</stp>
        <stp>0</stp>
        <stp/>
        <stp/>
        <stp/>
        <stp/>
        <stp>T</stp>
        <tr r="O14" s="1"/>
      </tp>
      <tp>
        <v>5520</v>
        <stp/>
        <stp>StudyData</stp>
        <stp>NKD?</stp>
        <stp>Vol</stp>
        <stp>VolType=Exchange,CoCType=Exchange</stp>
        <stp>Vol</stp>
        <stp>D</stp>
        <stp>0</stp>
        <stp/>
        <stp/>
        <stp/>
        <stp/>
        <stp>T</stp>
        <tr r="O6" s="1"/>
      </tp>
      <tp t="s">
        <v>E-mini Dow ($5), Dec 24</v>
        <stp/>
        <stp>ContractData</stp>
        <stp>YM?</stp>
        <stp>LongDescription</stp>
        <stp/>
        <stp>T</stp>
        <tr r="C2" s="2"/>
      </tp>
      <tp t="s">
        <v>Euro BOBL (5yr), Dec 24</v>
        <stp/>
        <stp>ContractData</stp>
        <stp>DL?</stp>
        <stp>LongDescription</stp>
        <stp/>
        <stp>T</stp>
        <tr r="C16" s="2"/>
      </tp>
      <tp t="s">
        <v>Euro Bund (10yr), Dec 24</v>
        <stp/>
        <stp>ContractData</stp>
        <stp>DB?</stp>
        <stp>LongDescription</stp>
        <stp/>
        <stp>T</stp>
        <tr r="C17" s="2"/>
      </tp>
      <tp t="s">
        <v>DAX Index, Dec 24</v>
        <stp/>
        <stp>ContractData</stp>
        <stp>DD?</stp>
        <stp>LongDescription</stp>
        <stp/>
        <stp>T</stp>
        <tr r="C7" s="2"/>
      </tp>
      <tp t="s">
        <v>Euro/British Pound (Globex), Dec 24</v>
        <stp/>
        <stp>ContractData</stp>
        <stp>EB?</stp>
        <stp>LongDescription</stp>
        <stp/>
        <stp>T</stp>
        <tr r="C38" s="2"/>
      </tp>
      <tp t="s">
        <v>E-Mini S&amp;P 500, Dec 24</v>
        <stp/>
        <stp>ContractData</stp>
        <stp>EP?</stp>
        <stp>LongDescription</stp>
        <stp/>
        <stp>T</stp>
        <tr r="C3" s="2"/>
      </tp>
      <tp>
        <v>287</v>
        <stp/>
        <stp>StudyData</stp>
        <stp>EMD?</stp>
        <stp>Vol</stp>
        <stp>VolType=Exchange,CoCType=Exchange</stp>
        <stp>Vol</stp>
        <stp>D</stp>
        <stp>0</stp>
        <stp/>
        <stp/>
        <stp/>
        <stp/>
        <stp>T</stp>
        <tr r="O10" s="1"/>
      </tp>
      <tp>
        <v>29</v>
        <stp/>
        <stp>ContractData</stp>
        <stp>FGBX?</stp>
        <stp>MT_LastAskVolume</stp>
        <stp/>
        <stp>T</stp>
        <tr r="G20" s="1"/>
      </tp>
      <tp>
        <v>12666</v>
        <stp/>
        <stp>StudyData</stp>
        <stp>PLE?</stp>
        <stp>Vol</stp>
        <stp>VolType=Exchange,CoCType=Exchange</stp>
        <stp>Vol</stp>
        <stp>D</stp>
        <stp>0</stp>
        <stp/>
        <stp/>
        <stp/>
        <stp/>
        <stp>T</stp>
        <tr r="O28" s="1"/>
      </tp>
      <tp>
        <v>149964</v>
        <stp/>
        <stp>StudyData</stp>
        <stp>CLE?</stp>
        <stp>Vol</stp>
        <stp>VolType=Exchange,CoCType=Exchange</stp>
        <stp>Vol</stp>
        <stp>D</stp>
        <stp>0</stp>
        <stp/>
        <stp/>
        <stp/>
        <stp/>
        <stp>T</stp>
        <tr r="O31" s="1"/>
      </tp>
      <tp>
        <v>42472</v>
        <stp/>
        <stp>ContractData</stp>
        <stp>YM?</stp>
        <stp>LastTrade</stp>
        <stp/>
        <stp>T</stp>
        <tr r="K7" s="1"/>
        <tr r="G4" s="6"/>
      </tp>
      <tp>
        <v>17575</v>
        <stp/>
        <stp>StudyData</stp>
        <stp>HOE?</stp>
        <stp>Vol</stp>
        <stp>VolType=Exchange,CoCType=Exchange</stp>
        <stp>Vol</stp>
        <stp>D</stp>
        <stp>0</stp>
        <stp/>
        <stp/>
        <stp/>
        <stp/>
        <stp>T</stp>
        <tr r="O29" s="1"/>
      </tp>
      <tp>
        <v>119.51</v>
        <stp/>
        <stp>ContractData</stp>
        <stp>DL?</stp>
        <stp>LastTrade</stp>
        <stp/>
        <stp>T</stp>
        <tr r="G20" s="6"/>
        <tr r="K23" s="1"/>
      </tp>
      <tp>
        <v>79057</v>
        <stp/>
        <stp>StudyData</stp>
        <stp>ENQ?</stp>
        <stp>Vol</stp>
        <stp>VolType=Exchange,CoCType=Exchange</stp>
        <stp>Vol</stp>
        <stp>D</stp>
        <stp>0</stp>
        <stp/>
        <stp/>
        <stp/>
        <stp/>
        <stp>T</stp>
        <tr r="O9" s="1"/>
      </tp>
      <tp>
        <v>65605</v>
        <stp/>
        <stp>StudyData</stp>
        <stp>BP6?</stp>
        <stp>Vol</stp>
        <stp>VolType=Exchange,CoCType=Exchange</stp>
        <stp>Vol</stp>
        <stp>D</stp>
        <stp>0</stp>
        <stp/>
        <stp/>
        <stp/>
        <stp/>
        <stp>T</stp>
        <tr r="O33" s="1"/>
      </tp>
      <tp>
        <v>431675</v>
        <stp/>
        <stp>StudyData</stp>
        <stp>DSX?</stp>
        <stp>Vol</stp>
        <stp>VolType=Exchange,CoCType=Exchange</stp>
        <stp>Vol</stp>
        <stp>D</stp>
        <stp>0</stp>
        <stp/>
        <stp/>
        <stp/>
        <stp/>
        <stp>T</stp>
        <tr r="O12" s="1"/>
      </tp>
      <tp>
        <v>108314</v>
        <stp/>
        <stp>StudyData</stp>
        <stp>USA?</stp>
        <stp>Vol</stp>
        <stp>VolType=Exchange,CoCType=Exchange</stp>
        <stp>Vol</stp>
        <stp>D</stp>
        <stp>0</stp>
        <stp/>
        <stp/>
        <stp/>
        <stp/>
        <stp>T</stp>
        <tr r="O17" s="1"/>
      </tp>
      <tp>
        <v>5772.75</v>
        <stp/>
        <stp>ContractData</stp>
        <stp>EP?</stp>
        <stp>LastTrade</stp>
        <stp/>
        <stp>T</stp>
        <tr r="K8" s="1"/>
        <tr r="G5" s="6"/>
      </tp>
      <tp>
        <v>75058</v>
        <stp/>
        <stp>StudyData</stp>
        <stp>EU6?</stp>
        <stp>Vol</stp>
        <stp>VolType=Exchange,CoCType=Exchange</stp>
        <stp>Vol</stp>
        <stp>D</stp>
        <stp>0</stp>
        <stp/>
        <stp/>
        <stp/>
        <stp/>
        <stp>T</stp>
        <tr r="O34" s="1"/>
      </tp>
      <tp>
        <v>134.96</v>
        <stp/>
        <stp>ContractData</stp>
        <stp>FGBX?</stp>
        <stp>Low</stp>
        <stp/>
        <stp>T</stp>
        <tr r="J20" s="1"/>
        <tr r="F17" s="6"/>
      </tp>
      <tp>
        <v>135.32</v>
        <stp/>
        <stp>ContractData</stp>
        <stp>FGBX?</stp>
        <stp>Bid</stp>
        <stp/>
        <stp>T</stp>
        <tr r="E20" s="1"/>
      </tp>
      <tp>
        <v>135.34</v>
        <stp/>
        <stp>ContractData</stp>
        <stp>FGBX?</stp>
        <stp>Ask</stp>
        <stp/>
        <stp>T</stp>
        <tr r="F20" s="1"/>
      </tp>
      <tp>
        <v>22334</v>
        <stp/>
        <stp>StudyData</stp>
        <stp>RTY?</stp>
        <stp>Vol</stp>
        <stp>VolType=Exchange,CoCType=Exchange</stp>
        <stp>Vol</stp>
        <stp>D</stp>
        <stp>0</stp>
        <stp/>
        <stp/>
        <stp/>
        <stp/>
        <stp>T</stp>
        <tr r="O11" s="1"/>
      </tp>
      <tp>
        <v>35</v>
        <stp/>
        <stp>ContractData</stp>
        <stp>FGBX?</stp>
        <stp>MT_LastBidVolume</stp>
        <stp/>
        <stp>T</stp>
        <tr r="D20" s="1"/>
      </tp>
      <tp>
        <v>303154</v>
        <stp/>
        <stp>StudyData</stp>
        <stp>FVA?</stp>
        <stp>Vol</stp>
        <stp>VolType=Exchange,CoCType=Exchange</stp>
        <stp>Vol</stp>
        <stp>D</stp>
        <stp>0</stp>
        <stp/>
        <stp/>
        <stp/>
        <stp/>
        <stp>T</stp>
        <tr r="O21" s="1"/>
      </tp>
      <tp>
        <v>141045</v>
        <stp/>
        <stp>StudyData</stp>
        <stp>JY6?</stp>
        <stp>Vol</stp>
        <stp>VolType=Exchange,CoCType=Exchange</stp>
        <stp>Vol</stp>
        <stp>D</stp>
        <stp>0</stp>
        <stp/>
        <stp/>
        <stp/>
        <stp/>
        <stp>T</stp>
        <tr r="O42" s="1"/>
      </tp>
      <tp>
        <v>501036</v>
        <stp/>
        <stp>StudyData</stp>
        <stp>TYA?</stp>
        <stp>Vol</stp>
        <stp>VolType=Exchange,CoCType=Exchange</stp>
        <stp>Vol</stp>
        <stp>D</stp>
        <stp>0</stp>
        <stp/>
        <stp/>
        <stp/>
        <stp/>
        <stp>T</stp>
        <tr r="O19" s="1"/>
      </tp>
      <tp>
        <v>21291</v>
        <stp/>
        <stp>StudyData</stp>
        <stp>MX6?</stp>
        <stp>Vol</stp>
        <stp>VolType=Exchange,CoCType=Exchange</stp>
        <stp>Vol</stp>
        <stp>D</stp>
        <stp>0</stp>
        <stp/>
        <stp/>
        <stp/>
        <stp/>
        <stp>T</stp>
        <tr r="O41" s="1"/>
      </tp>
      <tp>
        <v>10962</v>
        <stp/>
        <stp>StudyData</stp>
        <stp>DXE?</stp>
        <stp>Vol</stp>
        <stp>VolType=Exchange,CoCType=Exchange</stp>
        <stp>Vol</stp>
        <stp>D</stp>
        <stp>0</stp>
        <stp/>
        <stp/>
        <stp/>
        <stp/>
        <stp>T</stp>
        <tr r="O36" s="1"/>
      </tp>
      <tp>
        <v>17</v>
        <stp/>
        <stp>ContractData</stp>
        <stp>EB?</stp>
        <stp>MT_LastAskVolume</stp>
        <stp/>
        <stp>T</stp>
        <tr r="G40" s="1"/>
      </tp>
      <tp>
        <v>15</v>
        <stp/>
        <stp>ContractData</stp>
        <stp>EP?</stp>
        <stp>MT_LastAskVolume</stp>
        <stp/>
        <stp>T</stp>
        <tr r="G8" s="1"/>
      </tp>
      <tp>
        <v>5.9154096421177166E-2</v>
        <stp/>
        <stp>ContractData</stp>
        <stp>FGBX?</stp>
        <stp>PerCentNetLastTrade</stp>
        <stp/>
        <stp>T</stp>
        <tr r="E18" s="2"/>
      </tp>
      <tp>
        <v>1771</v>
        <stp/>
        <stp>ContractData</stp>
        <stp>DL?</stp>
        <stp>MT_LastAskVolume</stp>
        <stp/>
        <stp>T</stp>
        <tr r="G23" s="1"/>
      </tp>
      <tp>
        <v>73</v>
        <stp/>
        <stp>ContractData</stp>
        <stp>DB?</stp>
        <stp>MT_LastAskVolume</stp>
        <stp/>
        <stp>T</stp>
        <tr r="G22" s="1"/>
      </tp>
      <tp>
        <v>7</v>
        <stp/>
        <stp>ContractData</stp>
        <stp>DD?</stp>
        <stp>MT_LastAskVolume</stp>
        <stp/>
        <stp>T</stp>
        <tr r="G13" s="1"/>
      </tp>
      <tp>
        <v>3</v>
        <stp/>
        <stp>ContractData</stp>
        <stp>YM?</stp>
        <stp>MT_LastBidVolume</stp>
        <stp/>
        <stp>T</stp>
        <tr r="D7" s="1"/>
      </tp>
      <tp>
        <v>5</v>
        <stp/>
        <stp>ContractData</stp>
        <stp>GCE?</stp>
        <stp>MT_LastAskVolume</stp>
        <stp/>
        <stp>T</stp>
        <tr r="G25" s="1"/>
      </tp>
      <tp>
        <v>1052</v>
        <stp/>
        <stp>ContractData</stp>
        <stp>TYA?</stp>
        <stp>MT_LastBidVolume</stp>
        <stp/>
        <stp>T</stp>
        <tr r="D19" s="1"/>
      </tp>
      <tp>
        <v>130333.8095238096</v>
        <stp/>
        <stp>StudyData</stp>
        <stp xml:space="preserve"> MA(CA6?,MAType:=Sim,Period:=21,InputChoice:=Vol)</stp>
        <stp>Bar</stp>
        <stp/>
        <stp>Close</stp>
        <stp>D</stp>
        <stp>-1</stp>
        <stp/>
        <stp/>
        <stp/>
        <stp/>
        <stp>T</stp>
        <tr r="P35" s="1"/>
      </tp>
      <tp>
        <v>1034454.333333334</v>
        <stp/>
        <stp>StudyData</stp>
        <stp xml:space="preserve"> MA(CLE?,MAType:=Sim,Period:=21,InputChoice:=Vol)</stp>
        <stp>Bar</stp>
        <stp/>
        <stp>Close</stp>
        <stp>D</stp>
        <stp>-1</stp>
        <stp/>
        <stp/>
        <stp/>
        <stp/>
        <stp>T</stp>
        <tr r="P31" s="1"/>
      </tp>
      <tp>
        <v>37</v>
        <stp/>
        <stp>ContractData</stp>
        <stp>JY6?</stp>
        <stp>MT_LastBidVolume</stp>
        <stp/>
        <stp>T</stp>
        <tr r="D42" s="1"/>
      </tp>
      <tp>
        <v>1</v>
        <stp/>
        <stp>ContractData</stp>
        <stp>RBE?</stp>
        <stp>MT_LastAskVolume</stp>
        <stp/>
        <stp>T</stp>
        <tr r="G30" s="1"/>
      </tp>
      <tp>
        <v>82</v>
        <stp/>
        <stp>ContractData</stp>
        <stp>DXE?</stp>
        <stp>MT_LastBidVolume</stp>
        <stp/>
        <stp>T</stp>
        <tr r="D36" s="1"/>
      </tp>
      <tp>
        <v>152483.09523809529</v>
        <stp/>
        <stp>StudyData</stp>
        <stp xml:space="preserve"> MA(BP6?,MAType:=Sim,Period:=21,InputChoice:=Vol)</stp>
        <stp>Bar</stp>
        <stp/>
        <stp>Close</stp>
        <stp>D</stp>
        <stp>-1</stp>
        <stp/>
        <stp/>
        <stp/>
        <stp/>
        <stp>T</stp>
        <tr r="P33" s="1"/>
      </tp>
      <tp>
        <v>2.3719999999999999</v>
        <stp/>
        <stp>ContractData</stp>
        <stp>NGE?</stp>
        <stp>Bid</stp>
        <stp/>
        <stp>T</stp>
        <tr r="E26" s="1"/>
      </tp>
      <tp>
        <v>0.62415000000000009</v>
        <stp/>
        <stp>ContractData</stp>
        <stp>NE6?</stp>
        <stp>Ask</stp>
        <stp/>
        <stp>T</stp>
        <tr r="F38" s="1"/>
      </tp>
      <tp>
        <v>37580</v>
        <stp/>
        <stp>ContractData</stp>
        <stp>NKD?</stp>
        <stp>Low</stp>
        <stp/>
        <stp>T</stp>
        <tr r="J6" s="1"/>
        <tr r="F3" s="6"/>
      </tp>
      <tp>
        <v>0.6241000000000001</v>
        <stp/>
        <stp>ContractData</stp>
        <stp>NE6?</stp>
        <stp>Bid</stp>
        <stp/>
        <stp>T</stp>
        <tr r="E38" s="1"/>
      </tp>
      <tp>
        <v>2.3740000000000001</v>
        <stp/>
        <stp>ContractData</stp>
        <stp>NGE?</stp>
        <stp>Ask</stp>
        <stp/>
        <stp>T</stp>
        <tr r="F26" s="1"/>
      </tp>
      <tp>
        <v>38200</v>
        <stp/>
        <stp>ContractData</stp>
        <stp>NKD?</stp>
        <stp>Bid</stp>
        <stp/>
        <stp>T</stp>
        <tr r="E6" s="1"/>
      </tp>
      <tp>
        <v>0.6221000000000001</v>
        <stp/>
        <stp>ContractData</stp>
        <stp>NE6?</stp>
        <stp>Low</stp>
        <stp/>
        <stp>T</stp>
        <tr r="J38" s="1"/>
        <tr r="F35" s="6"/>
      </tp>
      <tp>
        <v>2.3250000000000002</v>
        <stp/>
        <stp>ContractData</stp>
        <stp>NGE?</stp>
        <stp>Low</stp>
        <stp/>
        <stp>T</stp>
        <tr r="F23" s="6"/>
        <tr r="J26" s="1"/>
      </tp>
      <tp>
        <v>38210</v>
        <stp/>
        <stp>ContractData</stp>
        <stp>NKD?</stp>
        <stp>Ask</stp>
        <stp/>
        <stp>T</stp>
        <tr r="F6" s="1"/>
      </tp>
      <tp>
        <v>14</v>
        <stp/>
        <stp>ContractData</stp>
        <stp>MX6?</stp>
        <stp>MT_LastBidVolume</stp>
        <stp/>
        <stp>T</stp>
        <tr r="D41" s="1"/>
      </tp>
      <tp>
        <v>5.0639999999999998E-2</v>
        <stp/>
        <stp>ContractData</stp>
        <stp>MX6?</stp>
        <stp>Low</stp>
        <stp/>
        <stp>T</stp>
        <tr r="J41" s="1"/>
        <tr r="F38" s="6"/>
      </tp>
      <tp>
        <v>5.1029999999999999E-2</v>
        <stp/>
        <stp>ContractData</stp>
        <stp>MX6?</stp>
        <stp>Ask</stp>
        <stp/>
        <stp>T</stp>
        <tr r="F41" s="1"/>
      </tp>
      <tp>
        <v>5.1019999999999996E-2</v>
        <stp/>
        <stp>ContractData</stp>
        <stp>MX6?</stp>
        <stp>Bid</stp>
        <stp/>
        <stp>T</stp>
        <tr r="E41" s="1"/>
      </tp>
      <tp>
        <v>4.7342080346273505E-2</v>
        <stp/>
        <stp>ContractData</stp>
        <stp>CA6?</stp>
        <stp>PerCentNetLastTrade</stp>
        <stp/>
        <stp>T</stp>
        <tr r="E33" s="2"/>
      </tp>
      <tp>
        <v>-0.64643057897695333</v>
        <stp/>
        <stp>ContractData</stp>
        <stp>CLE?</stp>
        <stp>PerCentNetLastTrade</stp>
        <stp/>
        <stp>T</stp>
        <tr r="E24" s="2"/>
      </tp>
      <tp>
        <v>58</v>
        <stp/>
        <stp>ContractData</stp>
        <stp>CA6?</stp>
        <stp>MT_LastAskVolume</stp>
        <stp/>
        <stp>T</stp>
        <tr r="G35" s="1"/>
      </tp>
      <tp>
        <v>90</v>
        <stp/>
        <stp>ContractData</stp>
        <stp>DA6?</stp>
        <stp>MT_LastAskVolume</stp>
        <stp/>
        <stp>T</stp>
        <tr r="G37" s="1"/>
      </tp>
      <tp>
        <v>0.25600481891423837</v>
        <stp/>
        <stp>ContractData</stp>
        <stp>BP6?</stp>
        <stp>PerCentNetLastTrade</stp>
        <stp/>
        <stp>T</stp>
        <tr r="E32" s="2"/>
      </tp>
      <tp>
        <v>7565</v>
        <stp/>
        <stp>ContractData</stp>
        <stp>PIL?</stp>
        <stp>LastTrade</stp>
        <stp/>
        <stp>T</stp>
        <tr r="K14" s="1"/>
        <tr r="G11" s="6"/>
      </tp>
      <tp>
        <v>8</v>
        <stp/>
        <stp>ContractData</stp>
        <stp>NGE?</stp>
        <stp>MT_LastAskVolume</stp>
        <stp/>
        <stp>T</stp>
        <tr r="G26" s="1"/>
      </tp>
      <tp>
        <v>310</v>
        <stp/>
        <stp>ContractData</stp>
        <stp>QGA?</stp>
        <stp>MT_LastAskVolume</stp>
        <stp/>
        <stp>T</stp>
        <tr r="G18" s="1"/>
      </tp>
      <tp>
        <v>5.3564254787305268E-2</v>
        <stp/>
        <stp>ContractData</stp>
        <stp>EU6?</stp>
        <stp>PerCentNetLastTrade</stp>
        <stp/>
        <stp>T</stp>
        <tr r="E30" s="2"/>
      </tp>
      <tp>
        <v>190004.4761904763</v>
        <stp/>
        <stp>StudyData</stp>
        <stp xml:space="preserve"> MA(GCE?,MAType:=Sim,Period:=21,InputChoice:=Vol)</stp>
        <stp>Bar</stp>
        <stp/>
        <stp>Close</stp>
        <stp>D</stp>
        <stp>-1</stp>
        <stp/>
        <stp/>
        <stp/>
        <stp/>
        <stp>T</stp>
        <tr r="P25" s="1"/>
      </tp>
      <tp>
        <v>-9.2094782954998011E-2</v>
        <stp/>
        <stp>ContractData</stp>
        <stp>ENQ?</stp>
        <stp>PerCentNetLastTrade</stp>
        <stp/>
        <stp>T</stp>
        <tr r="E4" s="2"/>
      </tp>
      <tp>
        <v>-0.12034837688044339</v>
        <stp/>
        <stp>ContractData</stp>
        <stp>EMD?</stp>
        <stp>PerCentNetLastTrade</stp>
        <stp/>
        <stp>T</stp>
        <tr r="E5" s="2"/>
      </tp>
      <tp>
        <v>2</v>
        <stp/>
        <stp>ContractData</stp>
        <stp>QFA?</stp>
        <stp>MT_LastAskVolume</stp>
        <stp/>
        <stp>T</stp>
        <tr r="G15" s="1"/>
      </tp>
      <tp>
        <v>-0.70436707587039649</v>
        <stp/>
        <stp>ContractData</stp>
        <stp>DSX?</stp>
        <stp>PerCentNetLastTrade</stp>
        <stp/>
        <stp>T</stp>
        <tr r="E8" s="2"/>
      </tp>
      <tp>
        <v>2704790.7619047598</v>
        <stp/>
        <stp>StudyData</stp>
        <stp xml:space="preserve"> MA(FVA?,MAType:=Sim,Period:=21,InputChoice:=Vol)</stp>
        <stp>Bar</stp>
        <stp/>
        <stp>Close</stp>
        <stp>D</stp>
        <stp>-1</stp>
        <stp/>
        <stp/>
        <stp/>
        <stp/>
        <stp>T</stp>
        <tr r="P21" s="1"/>
      </tp>
      <tp>
        <v>6.9994999999999996E-3</v>
        <stp/>
        <stp>ContractData</stp>
        <stp>JY6?</stp>
        <stp>Low</stp>
        <stp/>
        <stp>T</stp>
        <tr r="F39" s="6"/>
        <tr r="J42" s="1"/>
      </tp>
      <tp>
        <v>7.0369999999999999E-3</v>
        <stp/>
        <stp>ContractData</stp>
        <stp>JY6?</stp>
        <stp>Ask</stp>
        <stp/>
        <stp>T</stp>
        <tr r="F42" s="1"/>
      </tp>
      <tp>
        <v>7.0359999999999997E-3</v>
        <stp/>
        <stp>ContractData</stp>
        <stp>JY6?</stp>
        <stp>Bid</stp>
        <stp/>
        <stp>T</stp>
        <tr r="E42" s="1"/>
      </tp>
      <tp>
        <v>3.8875210574057274E-2</v>
        <stp/>
        <stp>ContractData</stp>
        <stp>DXE?</stp>
        <stp>PerCentNetLastTrade</stp>
        <stp/>
        <stp>T</stp>
        <tr r="E29" s="2"/>
      </tp>
      <tp>
        <v>0</v>
        <stp/>
        <stp>ContractData</stp>
        <stp>DA6?</stp>
        <stp>PerCentNetLastTrade</stp>
        <stp/>
        <stp>T</stp>
        <tr r="E35" s="2"/>
      </tp>
      <tp>
        <v>9</v>
        <stp/>
        <stp>ContractData</stp>
        <stp>SF6?</stp>
        <stp>MT_LastAskVolume</stp>
        <stp/>
        <stp>T</stp>
        <tr r="G39" s="1"/>
      </tp>
      <tp>
        <v>294515</v>
        <stp/>
        <stp>StudyData</stp>
        <stp xml:space="preserve"> MA(EU6?,MAType:=Sim,Period:=21,InputChoice:=Vol)</stp>
        <stp>Bar</stp>
        <stp/>
        <stp>Close</stp>
        <stp>D</stp>
        <stp>-1</stp>
        <stp/>
        <stp/>
        <stp/>
        <stp/>
        <stp>T</stp>
        <tr r="P34" s="1"/>
      </tp>
      <tp>
        <v>1.0556108008873251</v>
        <stp/>
        <stp>ContractData</stp>
        <stp>GCE?</stp>
        <stp>PerCentNetLastTrade</stp>
        <stp/>
        <stp>T</stp>
        <tr r="E21" s="2"/>
      </tp>
      <tp>
        <v>615357.47619047598</v>
        <stp/>
        <stp>StudyData</stp>
        <stp xml:space="preserve"> MA(ENQ?,MAType:=Sim,Period:=21,InputChoice:=Vol)</stp>
        <stp>Bar</stp>
        <stp/>
        <stp>Close</stp>
        <stp>D</stp>
        <stp>-1</stp>
        <stp/>
        <stp/>
        <stp/>
        <stp/>
        <stp>T</stp>
        <tr r="P9" s="1"/>
      </tp>
      <tp>
        <v>13100.142857142901</v>
        <stp/>
        <stp>StudyData</stp>
        <stp xml:space="preserve"> MA(EMD?,MAType:=Sim,Period:=21,InputChoice:=Vol)</stp>
        <stp>Bar</stp>
        <stp/>
        <stp>Close</stp>
        <stp>D</stp>
        <stp>-1</stp>
        <stp/>
        <stp/>
        <stp/>
        <stp/>
        <stp>T</stp>
        <tr r="P10" s="1"/>
      </tp>
      <tp>
        <v>5</v>
        <stp/>
        <stp>ContractData</stp>
        <stp>NE6?</stp>
        <stp>MT_LastAskVolume</stp>
        <stp/>
        <stp>T</stp>
        <tr r="G38" s="1"/>
      </tp>
      <tp>
        <v>922413.71428571502</v>
        <stp/>
        <stp>StudyData</stp>
        <stp xml:space="preserve"> MA(DSX?,MAType:=Sim,Period:=21,InputChoice:=Vol)</stp>
        <stp>Bar</stp>
        <stp/>
        <stp>Close</stp>
        <stp>D</stp>
        <stp>-1</stp>
        <stp/>
        <stp/>
        <stp/>
        <stp/>
        <stp>T</stp>
        <tr r="P12" s="1"/>
      </tp>
      <tp>
        <v>7.0861678004535151E-3</v>
        <stp/>
        <stp>ContractData</stp>
        <stp>FVA?</stp>
        <stp>PerCentNetLastTrade</stp>
        <stp/>
        <stp>T</stp>
        <tr r="E13" s="2"/>
      </tp>
      <tp>
        <v>24075.190476190499</v>
        <stp/>
        <stp>StudyData</stp>
        <stp xml:space="preserve"> MA(DXE?,MAType:=Sim,Period:=21,InputChoice:=Vol)</stp>
        <stp>Bar</stp>
        <stp/>
        <stp>Close</stp>
        <stp>D</stp>
        <stp>-1</stp>
        <stp/>
        <stp/>
        <stp/>
        <stp/>
        <stp>T</stp>
        <tr r="P36" s="1"/>
      </tp>
      <tp>
        <v>2.1659999999999999</v>
        <stp/>
        <stp>ContractData</stp>
        <stp>HOE?</stp>
        <stp>Low</stp>
        <stp/>
        <stp>T</stp>
        <tr r="J29" s="1"/>
        <tr r="F26" s="6"/>
      </tp>
      <tp>
        <v>134545.1904761905</v>
        <stp/>
        <stp>StudyData</stp>
        <stp xml:space="preserve"> MA(DA6?,MAType:=Sim,Period:=21,InputChoice:=Vol)</stp>
        <stp>Bar</stp>
        <stp/>
        <stp>Close</stp>
        <stp>D</stp>
        <stp>-1</stp>
        <stp/>
        <stp/>
        <stp/>
        <stp/>
        <stp>T</stp>
        <tr r="P37" s="1"/>
      </tp>
      <tp>
        <v>2.1785000000000001</v>
        <stp/>
        <stp>ContractData</stp>
        <stp>HOE?</stp>
        <stp>Bid</stp>
        <stp/>
        <stp>T</stp>
        <tr r="E29" s="1"/>
      </tp>
      <tp>
        <v>2.1792000000000002</v>
        <stp/>
        <stp>ContractData</stp>
        <stp>HOE?</stp>
        <stp>Ask</stp>
        <stp/>
        <stp>T</stp>
        <tr r="F29" s="1"/>
      </tp>
      <tp>
        <v>5</v>
        <stp/>
        <stp>ContractData</stp>
        <stp>NKD?</stp>
        <stp>MT_LastAskVolume</stp>
        <stp/>
        <stp>T</stp>
        <tr r="G6" s="1"/>
      </tp>
      <tp>
        <v>2642.1000000000004</v>
        <stp/>
        <stp>ContractData</stp>
        <stp>GCE?</stp>
        <stp>Bid</stp>
        <stp/>
        <stp>T</stp>
        <tr r="E25" s="1"/>
      </tp>
      <tp>
        <v>2642.2000000000003</v>
        <stp/>
        <stp>ContractData</stp>
        <stp>GCE?</stp>
        <stp>Ask</stp>
        <stp/>
        <stp>T</stp>
        <tr r="F25" s="1"/>
      </tp>
      <tp>
        <v>2608.7000000000003</v>
        <stp/>
        <stp>ContractData</stp>
        <stp>GCE?</stp>
        <stp>Low</stp>
        <stp/>
        <stp>T</stp>
        <tr r="J25" s="1"/>
        <tr r="F22" s="6"/>
      </tp>
      <tp t="s">
        <v>110-08'1/4 B</v>
        <stp/>
        <stp>ContractData</stp>
        <stp>FVA?</stp>
        <stp>Bid</stp>
        <stp/>
        <stp>B</stp>
        <tr r="E21" s="1"/>
      </tp>
      <tp t="s">
        <v>110-08'+   A</v>
        <stp/>
        <stp>ContractData</stp>
        <stp>FVA?</stp>
        <stp>Ask</stp>
        <stp/>
        <stp>B</stp>
        <tr r="F21" s="1"/>
      </tp>
      <tp>
        <v>110.1796875</v>
        <stp/>
        <stp>ContractData</stp>
        <stp>FVA?</stp>
        <stp>Low</stp>
        <stp/>
        <stp>T</stp>
        <tr r="F18" s="6"/>
      </tp>
      <tp t="s">
        <v>110-05'3/4</v>
        <stp/>
        <stp>ContractData</stp>
        <stp>FVA?</stp>
        <stp>Low</stp>
        <stp/>
        <stp>B</stp>
        <tr r="J21" s="1"/>
      </tp>
      <tp>
        <v>222718.71428571429</v>
        <stp/>
        <stp>StudyData</stp>
        <stp xml:space="preserve"> MA(JY6?,MAType:=Sim,Period:=21,InputChoice:=Vol)</stp>
        <stp>Bar</stp>
        <stp/>
        <stp>Close</stp>
        <stp>D</stp>
        <stp>-1</stp>
        <stp/>
        <stp/>
        <stp/>
        <stp/>
        <stp>T</stp>
        <tr r="P42" s="1"/>
      </tp>
      <tp>
        <v>-0.16495601173020527</v>
        <stp/>
        <stp>ContractData</stp>
        <stp>HOE?</stp>
        <stp>PerCentNetLastTrade</stp>
        <stp/>
        <stp>T</stp>
        <tr r="E25" s="2"/>
      </tp>
      <tp>
        <v>189</v>
        <stp/>
        <stp>ContractData</stp>
        <stp>BP6?</stp>
        <stp>MT_LastBidVolume</stp>
        <stp/>
        <stp>T</stp>
        <tr r="D33" s="1"/>
      </tp>
      <tp>
        <v>4</v>
        <stp/>
        <stp>ContractData</stp>
        <stp>SIE?</stp>
        <stp>MT_LastAskVolume</stp>
        <stp/>
        <stp>T</stp>
        <tr r="G27" s="1"/>
      </tp>
      <tp>
        <v>8</v>
        <stp/>
        <stp>ContractData</stp>
        <stp>PIL?</stp>
        <stp>MT_LastAskVolume</stp>
        <stp/>
        <stp>T</stp>
        <tr r="G14" s="1"/>
      </tp>
      <tp>
        <v>149</v>
        <stp/>
        <stp>ContractData</stp>
        <stp>USA?</stp>
        <stp>MT_LastBidVolume</stp>
        <stp/>
        <stp>T</stp>
        <tr r="D17" s="1"/>
      </tp>
      <tp>
        <v>457</v>
        <stp/>
        <stp>ContractData</stp>
        <stp>DSX?</stp>
        <stp>MT_LastBidVolume</stp>
        <stp/>
        <stp>T</stp>
        <tr r="D12" s="1"/>
      </tp>
      <tp>
        <v>1.1208</v>
        <stp/>
        <stp>ContractData</stp>
        <stp>EU6?</stp>
        <stp>Ask</stp>
        <stp/>
        <stp>T</stp>
        <tr r="F34" s="1"/>
      </tp>
      <tp>
        <v>1.1207500000000001</v>
        <stp/>
        <stp>ContractData</stp>
        <stp>EU6?</stp>
        <stp>Bid</stp>
        <stp/>
        <stp>T</stp>
        <tr r="E34" s="1"/>
      </tp>
      <tp>
        <v>1.1187500000000001</v>
        <stp/>
        <stp>ContractData</stp>
        <stp>EU6?</stp>
        <stp>Low</stp>
        <stp/>
        <stp>T</stp>
        <tr r="F31" s="6"/>
        <tr r="J34" s="1"/>
      </tp>
      <tp>
        <v>3146.1</v>
        <stp/>
        <stp>ContractData</stp>
        <stp>EMD?</stp>
        <stp>Low</stp>
        <stp/>
        <stp>T</stp>
        <tr r="F7" s="6"/>
        <tr r="J10" s="1"/>
      </tp>
      <tp>
        <v>19981</v>
        <stp/>
        <stp>ContractData</stp>
        <stp>ENQ?</stp>
        <stp>Low</stp>
        <stp/>
        <stp>T</stp>
        <tr r="J9" s="1"/>
        <tr r="F6" s="6"/>
      </tp>
      <tp>
        <v>70.7</v>
        <stp/>
        <stp>ContractData</stp>
        <stp>CLE?</stp>
        <stp>LastTrade</stp>
        <stp/>
        <stp>T</stp>
        <tr r="K31" s="1"/>
        <tr r="G28" s="6"/>
      </tp>
      <tp>
        <v>100.36</v>
        <stp/>
        <stp>ContractData</stp>
        <stp>DXE?</stp>
        <stp>LastTrade</stp>
        <stp/>
        <stp>T</stp>
        <tr r="G33" s="6"/>
        <tr r="K36" s="1"/>
      </tp>
      <tp>
        <v>2642.2000000000003</v>
        <stp/>
        <stp>ContractData</stp>
        <stp>GCE?</stp>
        <stp>LastTrade</stp>
        <stp/>
        <stp>T</stp>
        <tr r="K25" s="1"/>
        <tr r="G22" s="6"/>
      </tp>
      <tp>
        <v>2.1788000000000003</v>
        <stp/>
        <stp>ContractData</stp>
        <stp>HOE?</stp>
        <stp>LastTrade</stp>
        <stp/>
        <stp>T</stp>
        <tr r="K29" s="1"/>
        <tr r="G26" s="6"/>
      </tp>
      <tp>
        <v>2.3719999999999999</v>
        <stp/>
        <stp>ContractData</stp>
        <stp>NGE?</stp>
        <stp>LastTrade</stp>
        <stp/>
        <stp>T</stp>
        <tr r="G23" s="6"/>
        <tr r="K26" s="1"/>
      </tp>
      <tp>
        <v>994.6</v>
        <stp/>
        <stp>ContractData</stp>
        <stp>PLE?</stp>
        <stp>LastTrade</stp>
        <stp/>
        <stp>T</stp>
        <tr r="K28" s="1"/>
        <tr r="G25" s="6"/>
      </tp>
      <tp>
        <v>31.715</v>
        <stp/>
        <stp>ContractData</stp>
        <stp>SIE?</stp>
        <stp>LastTrade</stp>
        <stp/>
        <stp>T</stp>
        <tr r="G24" s="6"/>
        <tr r="K27" s="1"/>
      </tp>
      <tp>
        <v>2.0161000000000002</v>
        <stp/>
        <stp>ContractData</stp>
        <stp>RBE?</stp>
        <stp>LastTrade</stp>
        <stp/>
        <stp>T</stp>
        <tr r="G27" s="6"/>
        <tr r="K30" s="1"/>
      </tp>
      <tp>
        <v>20069.75</v>
        <stp/>
        <stp>ContractData</stp>
        <stp>ENQ?</stp>
        <stp>Bid</stp>
        <stp/>
        <stp>T</stp>
        <tr r="E9" s="1"/>
      </tp>
      <tp>
        <v>3154</v>
        <stp/>
        <stp>ContractData</stp>
        <stp>EMD?</stp>
        <stp>Ask</stp>
        <stp/>
        <stp>T</stp>
        <tr r="F10" s="1"/>
      </tp>
      <tp>
        <v>3153.4</v>
        <stp/>
        <stp>ContractData</stp>
        <stp>EMD?</stp>
        <stp>Bid</stp>
        <stp/>
        <stp>T</stp>
        <tr r="E10" s="1"/>
      </tp>
      <tp>
        <v>20070.25</v>
        <stp/>
        <stp>ContractData</stp>
        <stp>ENQ?</stp>
        <stp>Ask</stp>
        <stp/>
        <stp>T</stp>
        <tr r="F9" s="1"/>
      </tp>
      <tp>
        <v>4934</v>
        <stp/>
        <stp>ContractData</stp>
        <stp>DSX?</stp>
        <stp>Bid</stp>
        <stp/>
        <stp>T</stp>
        <tr r="E12" s="1"/>
      </tp>
      <tp>
        <v>4935</v>
        <stp/>
        <stp>ContractData</stp>
        <stp>DSX?</stp>
        <stp>Ask</stp>
        <stp/>
        <stp>T</stp>
        <tr r="F12" s="1"/>
      </tp>
      <tp>
        <v>100.125</v>
        <stp/>
        <stp>ContractData</stp>
        <stp>DXE?</stp>
        <stp>Low</stp>
        <stp/>
        <stp>T</stp>
        <tr r="F33" s="6"/>
        <tr r="J36" s="1"/>
      </tp>
      <tp>
        <v>100.36</v>
        <stp/>
        <stp>ContractData</stp>
        <stp>DXE?</stp>
        <stp>Ask</stp>
        <stp/>
        <stp>T</stp>
        <tr r="F36" s="1"/>
      </tp>
      <tp>
        <v>-0.73358256330676452</v>
        <stp/>
        <stp>ContractData</stp>
        <stp>JY6?</stp>
        <stp>PerCentNetLastTrade</stp>
        <stp/>
        <stp>T</stp>
        <tr r="E31" s="2"/>
      </tp>
      <tp>
        <v>100.355</v>
        <stp/>
        <stp>ContractData</stp>
        <stp>DXE?</stp>
        <stp>Bid</stp>
        <stp/>
        <stp>T</stp>
        <tr r="E36" s="1"/>
      </tp>
      <tp>
        <v>4918</v>
        <stp/>
        <stp>ContractData</stp>
        <stp>DSX?</stp>
        <stp>Low</stp>
        <stp/>
        <stp>T</stp>
        <tr r="F9" s="6"/>
        <tr r="J12" s="1"/>
      </tp>
      <tp>
        <v>0.68270000000000008</v>
        <stp/>
        <stp>ContractData</stp>
        <stp>DA6?</stp>
        <stp>Ask</stp>
        <stp/>
        <stp>T</stp>
        <tr r="F37" s="1"/>
      </tp>
      <tp>
        <v>0.6826000000000001</v>
        <stp/>
        <stp>ContractData</stp>
        <stp>DA6?</stp>
        <stp>Bid</stp>
        <stp/>
        <stp>T</stp>
        <tr r="E37" s="1"/>
      </tp>
      <tp>
        <v>190289.85714285719</v>
        <stp/>
        <stp>StudyData</stp>
        <stp xml:space="preserve"> MA(HOE?,MAType:=Sim,Period:=21,InputChoice:=Vol)</stp>
        <stp>Bar</stp>
        <stp/>
        <stp>Close</stp>
        <stp>D</stp>
        <stp>-1</stp>
        <stp/>
        <stp/>
        <stp/>
        <stp/>
        <stp>T</stp>
        <tr r="P29" s="1"/>
      </tp>
      <tp>
        <v>3153.7000000000003</v>
        <stp/>
        <stp>ContractData</stp>
        <stp>EMD?</stp>
        <stp>LastTrade</stp>
        <stp/>
        <stp>T</stp>
        <tr r="K10" s="1"/>
        <tr r="G7" s="6"/>
      </tp>
      <tp>
        <v>38210</v>
        <stp/>
        <stp>ContractData</stp>
        <stp>NKD?</stp>
        <stp>LastTrade</stp>
        <stp/>
        <stp>T</stp>
        <tr r="G3" s="6"/>
        <tr r="K6" s="1"/>
      </tp>
      <tp>
        <v>0.68065000000000009</v>
        <stp/>
        <stp>ContractData</stp>
        <stp>DA6?</stp>
        <stp>Low</stp>
        <stp/>
        <stp>T</stp>
        <tr r="F34" s="6"/>
        <tr r="J37" s="1"/>
      </tp>
      <tp>
        <v>8</v>
        <stp/>
        <stp>ContractData</stp>
        <stp>HOE?</stp>
        <stp>MT_LastAskVolume</stp>
        <stp/>
        <stp>T</stp>
        <tr r="G29" s="1"/>
      </tp>
      <tp>
        <v>-0.21509581540868206</v>
        <stp/>
        <stp>ContractData</stp>
        <stp>MX6?</stp>
        <stp>PerCentNetLastTrade</stp>
        <stp/>
        <stp>T</stp>
        <tr r="E37" s="2"/>
      </tp>
      <tp>
        <v>70.55</v>
        <stp/>
        <stp>ContractData</stp>
        <stp>CLE?</stp>
        <stp>Low</stp>
        <stp/>
        <stp>T</stp>
        <tr r="F28" s="6"/>
        <tr r="J31" s="1"/>
      </tp>
      <tp>
        <v>0.73970000000000002</v>
        <stp/>
        <stp>ContractData</stp>
        <stp>CA6?</stp>
        <stp>Ask</stp>
        <stp/>
        <stp>T</stp>
        <tr r="F35" s="1"/>
      </tp>
      <tp>
        <v>0.73965000000000003</v>
        <stp/>
        <stp>ContractData</stp>
        <stp>CA6?</stp>
        <stp>Bid</stp>
        <stp/>
        <stp>T</stp>
        <tr r="E35" s="1"/>
      </tp>
      <tp>
        <v>70.7</v>
        <stp/>
        <stp>ContractData</stp>
        <stp>CLE?</stp>
        <stp>Ask</stp>
        <stp/>
        <stp>T</stp>
        <tr r="F31" s="1"/>
      </tp>
      <tp>
        <v>0.73810000000000009</v>
        <stp/>
        <stp>ContractData</stp>
        <stp>CA6?</stp>
        <stp>Low</stp>
        <stp/>
        <stp>T</stp>
        <tr r="J35" s="1"/>
        <tr r="F32" s="6"/>
      </tp>
      <tp>
        <v>70.69</v>
        <stp/>
        <stp>ContractData</stp>
        <stp>CLE?</stp>
        <stp>Bid</stp>
        <stp/>
        <stp>T</stp>
        <tr r="E31" s="1"/>
      </tp>
      <tp>
        <v>13</v>
        <stp/>
        <stp>ContractData</stp>
        <stp>EU6?</stp>
        <stp>MT_LastBidVolume</stp>
        <stp/>
        <stp>T</stp>
        <tr r="D34" s="1"/>
      </tp>
      <tp>
        <v>2</v>
        <stp/>
        <stp>ContractData</stp>
        <stp>RTY?</stp>
        <stp>MT_LastBidVolume</stp>
        <stp/>
        <stp>T</stp>
        <tr r="D11" s="1"/>
      </tp>
      <tp>
        <v>1</v>
        <stp/>
        <stp>ContractData</stp>
        <stp>ENQ?</stp>
        <stp>MT_LastAskVolume</stp>
        <stp/>
        <stp>T</stp>
        <tr r="G9" s="1"/>
      </tp>
      <tp t="s">
        <v/>
        <stp/>
        <stp>ContractData</stp>
        <stp>DJIA</stp>
        <stp>NetLastTradeToday</stp>
        <stp/>
        <stp>T</stp>
        <tr r="O1" s="1"/>
      </tp>
      <tp>
        <v>17787</v>
        <stp/>
        <stp>StudyData</stp>
        <stp>YM?</stp>
        <stp>Vol</stp>
        <stp>VolType=Exchange,CoCType=Exchange</stp>
        <stp>Vol</stp>
        <stp>D</stp>
        <stp>0</stp>
        <stp/>
        <stp/>
        <stp/>
        <stp/>
        <stp>T</stp>
        <tr r="O7" s="1"/>
      </tp>
      <tp>
        <v>1.3316000000000001</v>
        <stp/>
        <stp>ContractData</stp>
        <stp>BP6?</stp>
        <stp>Ask</stp>
        <stp/>
        <stp>T</stp>
        <tr r="F33" s="1"/>
      </tp>
      <tp>
        <v>1.3314000000000001</v>
        <stp/>
        <stp>ContractData</stp>
        <stp>BP6?</stp>
        <stp>Bid</stp>
        <stp/>
        <stp>T</stp>
        <tr r="E33" s="1"/>
      </tp>
      <tp>
        <v>1.327</v>
        <stp/>
        <stp>ContractData</stp>
        <stp>BP6?</stp>
        <stp>Low</stp>
        <stp/>
        <stp>T</stp>
        <tr r="J33" s="1"/>
        <tr r="F30" s="6"/>
      </tp>
      <tp>
        <v>444726.95238095202</v>
        <stp/>
        <stp>StudyData</stp>
        <stp xml:space="preserve"> MA(NGE?,MAType:=Sim,Period:=21,InputChoice:=Vol)</stp>
        <stp>Bar</stp>
        <stp/>
        <stp>Close</stp>
        <stp>D</stp>
        <stp>-1</stp>
        <stp/>
        <stp/>
        <stp/>
        <stp/>
        <stp>T</stp>
        <tr r="P26" s="1"/>
      </tp>
      <tp>
        <v>41183.190476190503</v>
        <stp/>
        <stp>StudyData</stp>
        <stp xml:space="preserve"> MA(NE6?,MAType:=Sim,Period:=21,InputChoice:=Vol)</stp>
        <stp>Bar</stp>
        <stp/>
        <stp>Close</stp>
        <stp>D</stp>
        <stp>-1</stp>
        <stp/>
        <stp/>
        <stp/>
        <stp/>
        <stp>T</stp>
        <tr r="P38" s="1"/>
      </tp>
      <tp>
        <v>13639.238095238101</v>
        <stp/>
        <stp>StudyData</stp>
        <stp xml:space="preserve"> MA(NKD?,MAType:=Sim,Period:=21,InputChoice:=Vol)</stp>
        <stp>Bar</stp>
        <stp/>
        <stp>Close</stp>
        <stp>D</stp>
        <stp>-1</stp>
        <stp/>
        <stp/>
        <stp/>
        <stp/>
        <stp>T</stp>
        <tr r="P6" s="1"/>
      </tp>
      <tp>
        <v>1</v>
        <stp/>
        <stp>ContractData</stp>
        <stp>EMD?</stp>
        <stp>MT_LastAskVolume</stp>
        <stp/>
        <stp>T</stp>
        <tr r="G10" s="1"/>
      </tp>
      <tp>
        <v>90145.142857142899</v>
        <stp/>
        <stp>StudyData</stp>
        <stp xml:space="preserve"> MA(MX6?,MAType:=Sim,Period:=21,InputChoice:=Vol)</stp>
        <stp>Bar</stp>
        <stp/>
        <stp>Close</stp>
        <stp>D</stp>
        <stp>-1</stp>
        <stp/>
        <stp/>
        <stp/>
        <stp/>
        <stp>T</stp>
        <tr r="P41" s="1"/>
      </tp>
      <tp t="s">
        <v>125-12' </v>
        <stp/>
        <stp>ContractData</stp>
        <stp>USA?</stp>
        <stp>LastTrade</stp>
        <stp/>
        <stp>B</stp>
        <tr r="K17" s="1"/>
      </tp>
      <tp t="s">
        <v>114-26' </v>
        <stp/>
        <stp>ContractData</stp>
        <stp>TYA?</stp>
        <stp>LastTrade</stp>
        <stp/>
        <stp>B</stp>
        <tr r="K19" s="1"/>
      </tp>
      <tp>
        <v>110.2578125</v>
        <stp/>
        <stp>ContractData</stp>
        <stp>FVA?</stp>
        <stp>LastTrade</stp>
        <stp/>
        <stp>T</stp>
        <tr r="G18" s="6"/>
      </tp>
      <tp>
        <v>99.81</v>
        <stp/>
        <stp>ContractData</stp>
        <stp>QGA?</stp>
        <stp>LastTrade</stp>
        <stp/>
        <stp>T</stp>
        <tr r="K18" s="1"/>
        <tr r="G15" s="6"/>
      </tp>
      <tp>
        <v>8311.5</v>
        <stp/>
        <stp>ContractData</stp>
        <stp>QFA?</stp>
        <stp>LastTrade</stp>
        <stp/>
        <stp>T</stp>
        <tr r="K15" s="1"/>
        <tr r="G12" s="6"/>
      </tp>
      <tp t="s">
        <v>110-08'1/4</v>
        <stp/>
        <stp>ContractData</stp>
        <stp>FVA?</stp>
        <stp>LastTrade</stp>
        <stp/>
        <stp>B</stp>
        <tr r="K21" s="1"/>
      </tp>
      <tp>
        <v>125.375</v>
        <stp/>
        <stp>ContractData</stp>
        <stp>USA?</stp>
        <stp>LastTrade</stp>
        <stp/>
        <stp>T</stp>
        <tr r="G14" s="6"/>
      </tp>
      <tp>
        <v>114.8125</v>
        <stp/>
        <stp>ContractData</stp>
        <stp>TYA?</stp>
        <stp>LastTrade</stp>
        <stp/>
        <stp>T</stp>
        <tr r="G16" s="6"/>
      </tp>
      <tp>
        <v>1</v>
        <stp/>
        <stp>ContractData</stp>
        <stp>PLE?</stp>
        <stp>MT_LastAskVolume</stp>
        <stp/>
        <stp>T</stp>
        <tr r="G28" s="1"/>
      </tp>
      <tp>
        <v>3</v>
        <stp/>
        <stp>ContractData</stp>
        <stp>CLE?</stp>
        <stp>MT_LastAskVolume</stp>
        <stp/>
        <stp>T</stp>
        <tr r="G31" s="1"/>
      </tp>
      <tp>
        <v>369</v>
        <stp/>
        <stp>ContractData</stp>
        <stp>FVA?</stp>
        <stp>MT_LastBidVolume</stp>
        <stp/>
        <stp>T</stp>
        <tr r="D21" s="1"/>
      </tp>
      <tp>
        <v>1.0221465076660987</v>
        <stp/>
        <stp>ContractData</stp>
        <stp>NGE?</stp>
        <stp>PerCentNetLastTrade</stp>
        <stp/>
        <stp>T</stp>
        <tr r="E27" s="2"/>
      </tp>
      <tp>
        <v>-0.12801024081926554</v>
        <stp/>
        <stp>ContractData</stp>
        <stp>NE6?</stp>
        <stp>PerCentNetLastTrade</stp>
        <stp/>
        <stp>T</stp>
        <tr r="E36" s="2"/>
      </tp>
      <tp>
        <v>1.3662289428306142</v>
        <stp/>
        <stp>ContractData</stp>
        <stp>NKD?</stp>
        <stp>PerCentNetLastTrade</stp>
        <stp/>
        <stp>T</stp>
        <tr r="E11" s="2"/>
      </tp>
      <tp>
        <v>800</v>
        <stp/>
        <stp>ContractData</stp>
        <stp>USA?</stp>
        <stp>MT_LastAskVolume</stp>
        <stp/>
        <stp>T</stp>
        <tr r="G17" s="1"/>
      </tp>
      <tp>
        <v>7</v>
        <stp/>
        <stp>ContractData</stp>
        <stp>PIL?</stp>
        <stp>MT_LastBidVolume</stp>
        <stp/>
        <stp>T</stp>
        <tr r="D14" s="1"/>
      </tp>
      <tp>
        <v>13</v>
        <stp/>
        <stp>ContractData</stp>
        <stp>SIE?</stp>
        <stp>MT_LastBidVolume</stp>
        <stp/>
        <stp>T</stp>
        <tr r="D27" s="1"/>
      </tp>
      <tp>
        <v>238</v>
        <stp/>
        <stp>ContractData</stp>
        <stp>DSX?</stp>
        <stp>MT_LastAskVolume</stp>
        <stp/>
        <stp>T</stp>
        <tr r="G12" s="1"/>
      </tp>
      <tp>
        <v>493623</v>
        <stp/>
        <stp>StudyData</stp>
        <stp>DB?</stp>
        <stp>Vol</stp>
        <stp>VolType=Exchange,CoCType=Exchange</stp>
        <stp>Vol</stp>
        <stp>D</stp>
        <stp>0</stp>
        <stp/>
        <stp/>
        <stp/>
        <stp/>
        <stp>T</stp>
        <tr r="O22" s="1"/>
      </tp>
      <tp>
        <v>35900</v>
        <stp/>
        <stp>StudyData</stp>
        <stp>DD?</stp>
        <stp>Vol</stp>
        <stp>VolType=Exchange,CoCType=Exchange</stp>
        <stp>Vol</stp>
        <stp>D</stp>
        <stp>0</stp>
        <stp/>
        <stp/>
        <stp/>
        <stp/>
        <stp>T</stp>
        <tr r="O13" s="1"/>
      </tp>
      <tp>
        <v>358027</v>
        <stp/>
        <stp>StudyData</stp>
        <stp>DL?</stp>
        <stp>Vol</stp>
        <stp>VolType=Exchange,CoCType=Exchange</stp>
        <stp>Vol</stp>
        <stp>D</stp>
        <stp>0</stp>
        <stp/>
        <stp/>
        <stp/>
        <stp/>
        <stp>T</stp>
        <tr r="O23" s="1"/>
      </tp>
      <tp>
        <v>39580</v>
        <stp/>
        <stp>StudyData</stp>
        <stp xml:space="preserve"> MA(SF6?,MAType:=Sim,Period:=21,InputChoice:=Vol)</stp>
        <stp>Bar</stp>
        <stp/>
        <stp>Close</stp>
        <stp>D</stp>
        <stp>-1</stp>
        <stp/>
        <stp/>
        <stp/>
        <stp/>
        <stp>T</stp>
        <tr r="P39" s="1"/>
      </tp>
      <tp>
        <v>7.0182474433527167E-2</v>
        <stp/>
        <stp>ContractData</stp>
        <stp>QGA?</stp>
        <stp>PerCentNetLastTrade</stp>
        <stp/>
        <stp>T</stp>
        <tr r="E19" s="2"/>
      </tp>
      <tp>
        <v>-0.84108804581245522</v>
        <stp/>
        <stp>ContractData</stp>
        <stp>QFA?</stp>
        <stp>PerCentNetLastTrade</stp>
        <stp/>
        <stp>T</stp>
        <tr r="E9" s="2"/>
      </tp>
      <tp>
        <v>77130.857142857203</v>
        <stp/>
        <stp>StudyData</stp>
        <stp xml:space="preserve"> MA(SIE?,MAType:=Sim,Period:=21,InputChoice:=Vol)</stp>
        <stp>Bar</stp>
        <stp/>
        <stp>Close</stp>
        <stp>D</stp>
        <stp>-1</stp>
        <stp/>
        <stp/>
        <stp/>
        <stp/>
        <stp>T</stp>
        <tr r="P27" s="1"/>
      </tp>
      <tp>
        <v>176877</v>
        <stp/>
        <stp>StudyData</stp>
        <stp>EP?</stp>
        <stp>Vol</stp>
        <stp>VolType=Exchange,CoCType=Exchange</stp>
        <stp>Vol</stp>
        <stp>D</stp>
        <stp>0</stp>
        <stp/>
        <stp/>
        <stp/>
        <stp/>
        <stp>T</stp>
        <tr r="O8" s="1"/>
      </tp>
      <tp>
        <v>798</v>
        <stp/>
        <stp>StudyData</stp>
        <stp>EB?</stp>
        <stp>Vol</stp>
        <stp>VolType=Exchange,CoCType=Exchange</stp>
        <stp>Vol</stp>
        <stp>D</stp>
        <stp>0</stp>
        <stp/>
        <stp/>
        <stp/>
        <stp/>
        <stp>T</stp>
        <tr r="O40" s="1"/>
      </tp>
      <tp>
        <v>238717.23809523799</v>
        <stp/>
        <stp>StudyData</stp>
        <stp xml:space="preserve"> MA(RTY?,MAType:=Sim,Period:=21,InputChoice:=Vol)</stp>
        <stp>Bar</stp>
        <stp/>
        <stp>Close</stp>
        <stp>D</stp>
        <stp>-1</stp>
        <stp/>
        <stp/>
        <stp/>
        <stp/>
        <stp>T</stp>
        <tr r="P11" s="1"/>
      </tp>
      <tp>
        <v>194105.5238095239</v>
        <stp/>
        <stp>StudyData</stp>
        <stp xml:space="preserve"> MA(RBE?,MAType:=Sim,Period:=21,InputChoice:=Vol)</stp>
        <stp>Bar</stp>
        <stp/>
        <stp>Close</stp>
        <stp>D</stp>
        <stp>-1</stp>
        <stp/>
        <stp/>
        <stp/>
        <stp/>
        <stp>T</stp>
        <tr r="P30" s="1"/>
      </tp>
      <tp>
        <v>-0.8194034742707309</v>
        <stp/>
        <stp>ContractData</stp>
        <stp>PIL?</stp>
        <stp>PerCentNetLastTrade</stp>
        <stp/>
        <stp>T</stp>
        <tr r="E10" s="2"/>
      </tp>
      <tp>
        <v>2.0112630732099759E-2</v>
        <stp/>
        <stp>ContractData</stp>
        <stp>PLE?</stp>
        <stp>PerCentNetLastTrade</stp>
        <stp/>
        <stp>T</stp>
        <tr r="E23" s="2"/>
      </tp>
      <tp>
        <v>12</v>
        <stp/>
        <stp>ContractData</stp>
        <stp>NKD?</stp>
        <stp>MT_LastBidVolume</stp>
        <stp/>
        <stp>T</stp>
        <tr r="D6" s="1"/>
      </tp>
      <tp>
        <v>373445.42857142899</v>
        <stp/>
        <stp>StudyData</stp>
        <stp xml:space="preserve"> MA(QGA?,MAType:=Sim,Period:=21,InputChoice:=Vol)</stp>
        <stp>Bar</stp>
        <stp/>
        <stp>Close</stp>
        <stp>D</stp>
        <stp>-1</stp>
        <stp/>
        <stp/>
        <stp/>
        <stp/>
        <stp>T</stp>
        <tr r="P18" s="1"/>
      </tp>
      <tp>
        <v>137854.28571428571</v>
        <stp/>
        <stp>StudyData</stp>
        <stp xml:space="preserve"> MA(QFA?,MAType:=Sim,Period:=21,InputChoice:=Vol)</stp>
        <stp>Bar</stp>
        <stp/>
        <stp>Close</stp>
        <stp>D</stp>
        <stp>-1</stp>
        <stp/>
        <stp/>
        <stp/>
        <stp/>
        <stp>T</stp>
        <tr r="P15" s="1"/>
      </tp>
      <tp>
        <v>-0.19296111414069383</v>
        <stp/>
        <stp>ContractData</stp>
        <stp>SF6?</stp>
        <stp>PerCentNetLastTrade</stp>
        <stp/>
        <stp>T</stp>
        <tr r="E34" s="2"/>
      </tp>
      <tp>
        <v>0.92925564077268241</v>
        <stp/>
        <stp>ContractData</stp>
        <stp>SIE?</stp>
        <stp>PerCentNetLastTrade</stp>
        <stp/>
        <stp>T</stp>
        <tr r="E22" s="2"/>
      </tp>
      <tp>
        <v>-0.20640288085723069</v>
        <stp/>
        <stp>ContractData</stp>
        <stp>RTY?</stp>
        <stp>PerCentNetLastTrade</stp>
        <stp/>
        <stp>T</stp>
        <tr r="E6" s="2"/>
      </tp>
      <tp>
        <v>-0.60638927233287321</v>
        <stp/>
        <stp>ContractData</stp>
        <stp>RBE?</stp>
        <stp>PerCentNetLastTrade</stp>
        <stp/>
        <stp>T</stp>
        <tr r="E26" s="2"/>
      </tp>
      <tp>
        <v>33511.666666666701</v>
        <stp/>
        <stp>StudyData</stp>
        <stp xml:space="preserve"> MA(PLE?,MAType:=Sim,Period:=21,InputChoice:=Vol)</stp>
        <stp>Bar</stp>
        <stp/>
        <stp>Close</stp>
        <stp>D</stp>
        <stp>-1</stp>
        <stp/>
        <stp/>
        <stp/>
        <stp/>
        <stp>T</stp>
        <tr r="P28" s="1"/>
      </tp>
      <tp>
        <v>57343.571428571398</v>
        <stp/>
        <stp>StudyData</stp>
        <stp xml:space="preserve"> MA(PIL?,MAType:=Sim,Period:=21,InputChoice:=Vol)</stp>
        <stp>Bar</stp>
        <stp/>
        <stp>Close</stp>
        <stp>D</stp>
        <stp>-1</stp>
        <stp/>
        <stp/>
        <stp/>
        <stp/>
        <stp>T</stp>
        <tr r="P14" s="1"/>
      </tp>
      <tp>
        <v>131</v>
        <stp/>
        <stp>ContractData</stp>
        <stp>BP6?</stp>
        <stp>MT_LastAskVolume</stp>
        <stp/>
        <stp>T</stp>
        <tr r="G33" s="1"/>
      </tp>
      <tp>
        <v>3</v>
        <stp/>
        <stp>ContractData</stp>
        <stp>EMD?</stp>
        <stp>MT_LastBidVolume</stp>
        <stp/>
        <stp>T</stp>
        <tr r="D10" s="1"/>
      </tp>
      <tp>
        <v>0.19980019980019981</v>
        <stp/>
        <stp>ContractData</stp>
        <stp>USA?</stp>
        <stp>PerCentNetLastTrade</stp>
        <stp/>
        <stp>T</stp>
        <tr r="E15" s="2"/>
      </tp>
      <tp>
        <v>1552</v>
        <stp/>
        <stp>ContractData</stp>
        <stp>FVA?</stp>
        <stp>MT_LastAskVolume</stp>
        <stp/>
        <stp>T</stp>
        <tr r="G21" s="1"/>
      </tp>
      <tp>
        <v>3</v>
        <stp/>
        <stp>ContractData</stp>
        <stp>PLE?</stp>
        <stp>MT_LastBidVolume</stp>
        <stp/>
        <stp>T</stp>
        <tr r="D28" s="1"/>
      </tp>
      <tp>
        <v>14</v>
        <stp/>
        <stp>ContractData</stp>
        <stp>CLE?</stp>
        <stp>MT_LastBidVolume</stp>
        <stp/>
        <stp>T</stp>
        <tr r="D31" s="1"/>
      </tp>
      <tp>
        <v>6.8092060465749699E-2</v>
        <stp/>
        <stp>ContractData</stp>
        <stp>TYA?</stp>
        <stp>PerCentNetLastTrade</stp>
        <stp/>
        <stp>T</stp>
        <tr r="E14" s="2"/>
      </tp>
      <tp>
        <v>6</v>
        <stp/>
        <stp>ContractData</stp>
        <stp>HOE?</stp>
        <stp>MT_LastBidVolume</stp>
        <stp/>
        <stp>T</stp>
        <tr r="D29" s="1"/>
      </tp>
      <tp>
        <v>694766.23809523799</v>
        <stp/>
        <stp>StudyData</stp>
        <stp xml:space="preserve"> MA(USA?,MAType:=Sim,Period:=21,InputChoice:=Vol)</stp>
        <stp>Bar</stp>
        <stp/>
        <stp>Close</stp>
        <stp>D</stp>
        <stp>-1</stp>
        <stp/>
        <stp/>
        <stp/>
        <stp/>
        <stp>T</stp>
        <tr r="P17" s="1"/>
      </tp>
      <tp>
        <v>2272.4</v>
        <stp/>
        <stp>ContractData</stp>
        <stp>RTY?</stp>
        <stp>LastTrade</stp>
        <stp/>
        <stp>T</stp>
        <tr r="K11" s="1"/>
        <tr r="G8" s="6"/>
      </tp>
      <tp>
        <v>68</v>
        <stp/>
        <stp>ContractData</stp>
        <stp>EU6?</stp>
        <stp>MT_LastAskVolume</stp>
        <stp/>
        <stp>T</stp>
        <tr r="G34" s="1"/>
      </tp>
      <tp>
        <v>1</v>
        <stp/>
        <stp>ContractData</stp>
        <stp>ENQ?</stp>
        <stp>MT_LastBidVolume</stp>
        <stp/>
        <stp>T</stp>
        <tr r="D9" s="1"/>
      </tp>
      <tp>
        <v>5</v>
        <stp/>
        <stp>ContractData</stp>
        <stp>RTY?</stp>
        <stp>MT_LastAskVolume</stp>
        <stp/>
        <stp>T</stp>
        <tr r="G11" s="1"/>
      </tp>
      <tp>
        <v>3318311</v>
        <stp/>
        <stp>StudyData</stp>
        <stp xml:space="preserve"> MA(TYA?,MAType:=Sim,Period:=21,InputChoice:=Vol)</stp>
        <stp>Bar</stp>
        <stp/>
        <stp>Close</stp>
        <stp>D</stp>
        <stp>-1</stp>
        <stp/>
        <stp/>
        <stp/>
        <stp/>
        <stp>T</stp>
        <tr r="P19" s="1"/>
      </tp>
      <tp>
        <v>4934</v>
        <stp/>
        <stp>ContractData</stp>
        <stp>DSX?</stp>
        <stp>LastTrade</stp>
        <stp/>
        <stp>T</stp>
        <tr r="G9" s="6"/>
        <tr r="K12" s="1"/>
      </tp>
      <tp>
        <v>65</v>
        <stp/>
        <stp>ContractData</stp>
        <stp>CA6?</stp>
        <stp>MT_LastBidVolume</stp>
        <stp/>
        <stp>T</stp>
        <tr r="D35" s="1"/>
      </tp>
      <tp>
        <v>66</v>
        <stp/>
        <stp>ContractData</stp>
        <stp>DA6?</stp>
        <stp>MT_LastBidVolume</stp>
        <stp/>
        <stp>T</stp>
        <tr r="D37" s="1"/>
      </tp>
      <tp>
        <v>3809</v>
        <stp/>
        <stp>ContractData</stp>
        <stp>TYA?</stp>
        <stp>MT_LastAskVolume</stp>
        <stp/>
        <stp>T</stp>
        <tr r="G19" s="1"/>
      </tp>
      <tp>
        <v>1</v>
        <stp/>
        <stp>ContractData</stp>
        <stp>GCE?</stp>
        <stp>MT_LastBidVolume</stp>
        <stp/>
        <stp>T</stp>
        <tr r="D25" s="1"/>
      </tp>
      <tp t="s">
        <v>125-12'  B</v>
        <stp/>
        <stp>ContractData</stp>
        <stp>USA?</stp>
        <stp>Bid</stp>
        <stp/>
        <stp>B</stp>
        <tr r="E17" s="1"/>
      </tp>
      <tp t="s">
        <v>125-13'  A</v>
        <stp/>
        <stp>ContractData</stp>
        <stp>USA?</stp>
        <stp>Ask</stp>
        <stp/>
        <stp>B</stp>
        <tr r="F17" s="1"/>
      </tp>
      <tp>
        <v>125.125</v>
        <stp/>
        <stp>ContractData</stp>
        <stp>USA?</stp>
        <stp>Low</stp>
        <stp/>
        <stp>T</stp>
        <tr r="F14" s="6"/>
      </tp>
      <tp t="s">
        <v>125-04' </v>
        <stp/>
        <stp>ContractData</stp>
        <stp>USA?</stp>
        <stp>Low</stp>
        <stp/>
        <stp>B</stp>
        <tr r="J17" s="1"/>
      </tp>
      <tp>
        <v>26</v>
        <stp/>
        <stp>ContractData</stp>
        <stp>JY6?</stp>
        <stp>MT_LastAskVolume</stp>
        <stp/>
        <stp>T</stp>
        <tr r="G42" s="1"/>
      </tp>
      <tp>
        <v>1</v>
        <stp/>
        <stp>ContractData</stp>
        <stp>DXE?</stp>
        <stp>MT_LastAskVolume</stp>
        <stp/>
        <stp>T</stp>
        <tr r="G36" s="1"/>
      </tp>
      <tp>
        <v>2</v>
        <stp/>
        <stp>ContractData</stp>
        <stp>RBE?</stp>
        <stp>MT_LastBidVolume</stp>
        <stp/>
        <stp>T</stp>
        <tr r="D30" s="1"/>
      </tp>
      <tp>
        <v>114.6875</v>
        <stp/>
        <stp>ContractData</stp>
        <stp>TYA?</stp>
        <stp>Low</stp>
        <stp/>
        <stp>T</stp>
        <tr r="F16" s="6"/>
      </tp>
      <tp t="s">
        <v>114-22' </v>
        <stp/>
        <stp>ContractData</stp>
        <stp>TYA?</stp>
        <stp>Low</stp>
        <stp/>
        <stp>B</stp>
        <tr r="J19" s="1"/>
      </tp>
      <tp t="s">
        <v>114-26'+ A</v>
        <stp/>
        <stp>ContractData</stp>
        <stp>TYA?</stp>
        <stp>Ask</stp>
        <stp/>
        <stp>B</stp>
        <tr r="F19" s="1"/>
      </tp>
      <tp t="s">
        <v>114-26'  B</v>
        <stp/>
        <stp>ContractData</stp>
        <stp>TYA?</stp>
        <stp>Bid</stp>
        <stp/>
        <stp>B</stp>
        <tr r="E19" s="1"/>
      </tp>
      <tp>
        <v>8</v>
        <stp/>
        <stp>ContractData</stp>
        <stp>MX6?</stp>
        <stp>MT_LastAskVolume</stp>
        <stp/>
        <stp>T</stp>
        <tr r="G41" s="1"/>
      </tp>
      <tp>
        <v>31.04</v>
        <stp/>
        <stp>ContractData</stp>
        <stp>SIE?</stp>
        <stp>Low</stp>
        <stp/>
        <stp>T</stp>
        <tr r="F24" s="6"/>
        <tr r="J27" s="1"/>
      </tp>
      <tp>
        <v>1.1896</v>
        <stp/>
        <stp>ContractData</stp>
        <stp>SF6?</stp>
        <stp>Bid</stp>
        <stp/>
        <stp>T</stp>
        <tr r="E39" s="1"/>
      </tp>
      <tp>
        <v>1.1897000000000002</v>
        <stp/>
        <stp>ContractData</stp>
        <stp>SF6?</stp>
        <stp>Ask</stp>
        <stp/>
        <stp>T</stp>
        <tr r="F39" s="1"/>
      </tp>
      <tp>
        <v>31.715</v>
        <stp/>
        <stp>ContractData</stp>
        <stp>SIE?</stp>
        <stp>Ask</stp>
        <stp/>
        <stp>T</stp>
        <tr r="F27" s="1"/>
      </tp>
      <tp>
        <v>31.71</v>
        <stp/>
        <stp>ContractData</stp>
        <stp>SIE?</stp>
        <stp>Bid</stp>
        <stp/>
        <stp>T</stp>
        <tr r="E27" s="1"/>
      </tp>
      <tp>
        <v>1.1875500000000001</v>
        <stp/>
        <stp>ContractData</stp>
        <stp>SF6?</stp>
        <stp>Low</stp>
        <stp/>
        <stp>T</stp>
        <tr r="F36" s="6"/>
        <tr r="J39" s="1"/>
      </tp>
      <tp>
        <v>26</v>
        <stp/>
        <stp>ContractData</stp>
        <stp>NE6?</stp>
        <stp>MT_LastBidVolume</stp>
        <stp/>
        <stp>T</stp>
        <tr r="D38" s="1"/>
      </tp>
      <tp>
        <v>2272.5</v>
        <stp/>
        <stp>ContractData</stp>
        <stp>RTY?</stp>
        <stp>Ask</stp>
        <stp/>
        <stp>T</stp>
        <tr r="F11" s="1"/>
      </tp>
      <tp>
        <v>2272.3000000000002</v>
        <stp/>
        <stp>ContractData</stp>
        <stp>RTY?</stp>
        <stp>Bid</stp>
        <stp/>
        <stp>T</stp>
        <tr r="E11" s="1"/>
      </tp>
      <tp>
        <v>2265.5</v>
        <stp/>
        <stp>ContractData</stp>
        <stp>RTY?</stp>
        <stp>Low</stp>
        <stp/>
        <stp>T</stp>
        <tr r="F8" s="6"/>
        <tr r="J11" s="1"/>
      </tp>
      <tp>
        <v>2.0158</v>
        <stp/>
        <stp>ContractData</stp>
        <stp>RBE?</stp>
        <stp>Bid</stp>
        <stp/>
        <stp>T</stp>
        <tr r="E30" s="1"/>
      </tp>
      <tp>
        <v>2.0163000000000002</v>
        <stp/>
        <stp>ContractData</stp>
        <stp>RBE?</stp>
        <stp>Ask</stp>
        <stp/>
        <stp>T</stp>
        <tr r="F30" s="1"/>
      </tp>
      <tp>
        <v>2.0087999999999999</v>
        <stp/>
        <stp>ContractData</stp>
        <stp>RBE?</stp>
        <stp>Low</stp>
        <stp/>
        <stp>T</stp>
        <tr r="J30" s="1"/>
        <tr r="F27" s="6"/>
      </tp>
      <tp>
        <v>135.32</v>
        <stp/>
        <stp>ContractData</stp>
        <stp>FGBX?</stp>
        <stp>LastTrade</stp>
        <stp/>
        <stp>T</stp>
        <tr r="G17" s="6"/>
        <tr r="K20" s="1"/>
      </tp>
      <tp>
        <v>51</v>
        <stp/>
        <stp>ContractData</stp>
        <stp>QGA?</stp>
        <stp>MT_LastBidVolume</stp>
        <stp/>
        <stp>T</stp>
        <tr r="D18" s="1"/>
      </tp>
      <tp>
        <v>21</v>
        <stp/>
        <stp>ContractData</stp>
        <stp>NGE?</stp>
        <stp>MT_LastBidVolume</stp>
        <stp/>
        <stp>T</stp>
        <tr r="D26" s="1"/>
      </tp>
      <tp>
        <v>99.81</v>
        <stp/>
        <stp>ContractData</stp>
        <stp>QGA?</stp>
        <stp>Bid</stp>
        <stp/>
        <stp>T</stp>
        <tr r="E18" s="1"/>
      </tp>
      <tp>
        <v>8311</v>
        <stp/>
        <stp>ContractData</stp>
        <stp>QFA?</stp>
        <stp>Bid</stp>
        <stp/>
        <stp>T</stp>
        <tr r="E15" s="1"/>
      </tp>
      <tp>
        <v>8311.5</v>
        <stp/>
        <stp>ContractData</stp>
        <stp>QFA?</stp>
        <stp>Ask</stp>
        <stp/>
        <stp>T</stp>
        <tr r="F15" s="1"/>
      </tp>
      <tp>
        <v>99.820000000000007</v>
        <stp/>
        <stp>ContractData</stp>
        <stp>QGA?</stp>
        <stp>Ask</stp>
        <stp/>
        <stp>T</stp>
        <tr r="F18" s="1"/>
      </tp>
      <tp>
        <v>20069.5</v>
        <stp/>
        <stp>ContractData</stp>
        <stp>ENQ?</stp>
        <stp>LastTrade</stp>
        <stp/>
        <stp>T</stp>
        <tr r="G6" s="6"/>
        <tr r="K9" s="1"/>
      </tp>
      <tp>
        <v>99.66</v>
        <stp/>
        <stp>ContractData</stp>
        <stp>QGA?</stp>
        <stp>Low</stp>
        <stp/>
        <stp>T</stp>
        <tr r="F15" s="6"/>
        <tr r="J18" s="1"/>
      </tp>
      <tp>
        <v>8306.5</v>
        <stp/>
        <stp>ContractData</stp>
        <stp>QFA?</stp>
        <stp>Low</stp>
        <stp/>
        <stp>T</stp>
        <tr r="F12" s="6"/>
        <tr r="J15" s="1"/>
      </tp>
      <tp>
        <v>12</v>
        <stp/>
        <stp>ContractData</stp>
        <stp>QFA?</stp>
        <stp>MT_LastBidVolume</stp>
        <stp/>
        <stp>T</stp>
        <tr r="D15" s="1"/>
      </tp>
      <tp>
        <v>985</v>
        <stp/>
        <stp>ContractData</stp>
        <stp>PLE?</stp>
        <stp>Low</stp>
        <stp/>
        <stp>T</stp>
        <tr r="F25" s="6"/>
        <tr r="J28" s="1"/>
      </tp>
      <tp>
        <v>7547</v>
        <stp/>
        <stp>ContractData</stp>
        <stp>PIL?</stp>
        <stp>Low</stp>
        <stp/>
        <stp>T</stp>
        <tr r="F11" s="6"/>
        <tr r="J14" s="1"/>
      </tp>
      <tp>
        <v>7565.5</v>
        <stp/>
        <stp>ContractData</stp>
        <stp>PIL?</stp>
        <stp>Ask</stp>
        <stp/>
        <stp>T</stp>
        <tr r="F14" s="1"/>
      </tp>
      <tp>
        <v>7564.5</v>
        <stp/>
        <stp>ContractData</stp>
        <stp>PIL?</stp>
        <stp>Bid</stp>
        <stp/>
        <stp>T</stp>
        <tr r="E14" s="1"/>
      </tp>
      <tp>
        <v>994.6</v>
        <stp/>
        <stp>ContractData</stp>
        <stp>PLE?</stp>
        <stp>Ask</stp>
        <stp/>
        <stp>T</stp>
        <tr r="F28" s="1"/>
      </tp>
      <tp>
        <v>994.30000000000007</v>
        <stp/>
        <stp>ContractData</stp>
        <stp>PLE?</stp>
        <stp>Bid</stp>
        <stp/>
        <stp>T</stp>
        <tr r="E28" s="1"/>
      </tp>
      <tp>
        <v>13</v>
        <stp/>
        <stp>ContractData</stp>
        <stp>SF6?</stp>
        <stp>MT_LastBidVolume</stp>
        <stp/>
        <stp>T</stp>
        <tr r="D39" s="1"/>
      </tp>
      <tp t="s">
        <v>Swiss Franc (Globex), Dec 24</v>
        <stp/>
        <stp>ContractData</stp>
        <stp>SF6?</stp>
        <stp>LongDescription</stp>
        <stp/>
        <stp>T</stp>
        <tr r="C34" s="2"/>
      </tp>
      <tp>
        <v>1.3281000000000001</v>
        <stp/>
        <stp>ContractData</stp>
        <stp>BP6?</stp>
        <stp>Y_Settlement</stp>
        <stp/>
        <stp>T</stp>
        <tr r="C30" s="6"/>
      </tp>
      <tp t="s">
        <v>Silver (Globex), Dec 24</v>
        <stp/>
        <stp>ContractData</stp>
        <stp>SIE?</stp>
        <stp>LongDescription</stp>
        <stp/>
        <stp>T</stp>
        <tr r="C22" s="2"/>
      </tp>
      <tp>
        <v>5.1240000000000001E-2</v>
        <stp/>
        <stp>ContractData</stp>
        <stp>MX6?</stp>
        <stp>High</stp>
        <stp/>
        <stp>T</stp>
        <tr r="E38" s="6"/>
        <tr r="I41" s="1"/>
      </tp>
      <tp>
        <v>-3.7999999999997272</v>
        <stp/>
        <stp>ContractData</stp>
        <stp>EMD?</stp>
        <stp>NetLastTrade</stp>
        <stp/>
        <stp>T</stp>
        <tr r="L10" s="1"/>
      </tp>
      <tp>
        <v>100.60000000000001</v>
        <stp/>
        <stp>ContractData</stp>
        <stp>DXE?</stp>
        <stp>High</stp>
        <stp/>
        <stp>T</stp>
        <tr r="E33" s="6"/>
        <tr r="I36" s="1"/>
      </tp>
      <tp t="s">
        <v>RBOB Gasoline (Globex), Nov 24</v>
        <stp/>
        <stp>ContractData</stp>
        <stp>RBE?</stp>
        <stp>LongDescription</stp>
        <stp/>
        <stp>T</stp>
        <tr r="C26" s="2"/>
      </tp>
      <tp t="s">
        <v>E-mini Russell 2000, Dec 24</v>
        <stp/>
        <stp>ContractData</stp>
        <stp>RTY?</stp>
        <stp>LongDescription</stp>
        <stp/>
        <stp>T</stp>
        <tr r="C6" s="2"/>
      </tp>
      <tp>
        <v>7.1339999999999997E-3</v>
        <stp/>
        <stp>ContractData</stp>
        <stp>JY6?</stp>
        <stp>High</stp>
        <stp/>
        <stp>T</stp>
        <tr r="E39" s="6"/>
        <tr r="I42" s="1"/>
      </tp>
      <tp>
        <v>0.19999999999993179</v>
        <stp/>
        <stp>ContractData</stp>
        <stp>PLE?</stp>
        <stp>NetLastTrade</stp>
        <stp/>
        <stp>T</stp>
        <tr r="L28" s="1"/>
      </tp>
      <tp>
        <v>-0.45999999999999375</v>
        <stp/>
        <stp>ContractData</stp>
        <stp>CLE?</stp>
        <stp>NetLastTrade</stp>
        <stp/>
        <stp>T</stp>
        <tr r="L31" s="1"/>
      </tp>
      <tp t="s">
        <v>115-00' </v>
        <stp/>
        <stp>ContractData</stp>
        <stp>TYA?</stp>
        <stp>High</stp>
        <stp/>
        <stp>B</stp>
        <tr r="I19" s="1"/>
      </tp>
      <tp>
        <v>115</v>
        <stp/>
        <stp>ContractData</stp>
        <stp>TYA?</stp>
        <stp>High</stp>
        <stp/>
        <stp>T</stp>
        <tr r="E16" s="6"/>
      </tp>
      <tp t="s">
        <v>FTSE 100 - Stnd Index, Dec 24</v>
        <stp/>
        <stp>ContractData</stp>
        <stp>QFA?</stp>
        <stp>LongDescription</stp>
        <stp/>
        <stp>T</stp>
        <tr r="C9" s="2"/>
      </tp>
      <tp t="s">
        <v>Long Gilt (CONNECT), Dec 24</v>
        <stp/>
        <stp>ContractData</stp>
        <stp>QGA?</stp>
        <stp>LongDescription</stp>
        <stp/>
        <stp>T</stp>
        <tr r="C19" s="2"/>
      </tp>
      <tp>
        <v>-3.5999999999996035E-3</v>
        <stp/>
        <stp>ContractData</stp>
        <stp>HOE?</stp>
        <stp>NetLastTrade</stp>
        <stp/>
        <stp>T</stp>
        <tr r="L29" s="1"/>
      </tp>
      <tp t="s">
        <v>CAC40, Oct 24</v>
        <stp/>
        <stp>ContractData</stp>
        <stp>PIL?</stp>
        <stp>LongDescription</stp>
        <stp/>
        <stp>T</stp>
        <tr r="C10" s="2"/>
      </tp>
      <tp t="s">
        <v>Platinum (Globex), Oct 24</v>
        <stp/>
        <stp>ContractData</stp>
        <stp>PLE?</stp>
        <stp>LongDescription</stp>
        <stp/>
        <stp>T</stp>
        <tr r="C23" s="2"/>
      </tp>
      <tp>
        <v>-18.5</v>
        <stp/>
        <stp>ContractData</stp>
        <stp>ENQ?</stp>
        <stp>NetLastTrade</stp>
        <stp/>
        <stp>T</stp>
        <tr r="L9" s="1"/>
      </tp>
      <tp>
        <v>4969</v>
        <stp/>
        <stp>ContractData</stp>
        <stp>DSX?</stp>
        <stp>Y_Settlement</stp>
        <stp/>
        <stp>T</stp>
        <tr r="C9" s="6"/>
      </tp>
      <tp>
        <v>125.125</v>
        <stp/>
        <stp>ContractData</stp>
        <stp>USA?</stp>
        <stp>Y_Settlement</stp>
        <stp/>
        <stp>T</stp>
        <tr r="C14" s="6"/>
      </tp>
      <tp>
        <v>-62.5</v>
        <stp/>
        <stp>ContractData</stp>
        <stp>PIL?</stp>
        <stp>NetLastTrade</stp>
        <stp/>
        <stp>T</stp>
        <tr r="L14" s="1"/>
      </tp>
      <tp>
        <v>0.29199999999999804</v>
        <stp/>
        <stp>ContractData</stp>
        <stp>SIE?</stp>
        <stp>NetLastTrade</stp>
        <stp/>
        <stp>T</stp>
        <tr r="L27" s="1"/>
      </tp>
      <tp>
        <v>2277.1</v>
        <stp/>
        <stp>ContractData</stp>
        <stp>RTY?</stp>
        <stp>Y_Settlement</stp>
        <stp/>
        <stp>T</stp>
        <tr r="C8" s="6"/>
      </tp>
      <tp>
        <v>1.1201500000000002</v>
        <stp/>
        <stp>ContractData</stp>
        <stp>EU6?</stp>
        <stp>Y_Settlement</stp>
        <stp/>
        <stp>T</stp>
        <tr r="C31" s="6"/>
      </tp>
      <tp>
        <v>51897</v>
        <stp/>
        <stp>StudyData</stp>
        <stp>FGBX?</stp>
        <stp>Vol</stp>
        <stp>VolType=Exchange,CoCType=Exchange</stp>
        <stp>Vol</stp>
        <stp>D</stp>
        <stp>0</stp>
        <stp/>
        <stp/>
        <stp/>
        <stp/>
        <stp>T</stp>
        <tr r="O20" s="1"/>
      </tp>
      <tp t="s">
        <v>30yr US Treasury Bonds (Globex), Dec 24</v>
        <stp/>
        <stp>ContractData</stp>
        <stp>USA?</stp>
        <stp>LongDescription</stp>
        <stp/>
        <stp>T</stp>
        <tr r="C15" s="2"/>
      </tp>
      <tp>
        <v>7.0884999999999993E-3</v>
        <stp/>
        <stp>ContractData</stp>
        <stp>JY6?</stp>
        <stp>Open</stp>
        <stp/>
        <stp>T</stp>
        <tr r="D39" s="6"/>
      </tp>
      <tp>
        <v>114.90625</v>
        <stp/>
        <stp>ContractData</stp>
        <stp>TYA?</stp>
        <stp>Open</stp>
        <stp/>
        <stp>T</stp>
        <tr r="D16" s="6"/>
      </tp>
      <tp>
        <v>515</v>
        <stp/>
        <stp>ContractData</stp>
        <stp>NKD?</stp>
        <stp>NetLastTrade</stp>
        <stp/>
        <stp>T</stp>
        <tr r="L6" s="1"/>
      </tp>
      <tp>
        <v>0.84330000000000005</v>
        <stp/>
        <stp>ContractData</stp>
        <stp>EB?</stp>
        <stp>open</stp>
        <stp/>
        <stp>T</stp>
        <tr r="H40" s="1"/>
      </tp>
      <tp>
        <v>5776</v>
        <stp/>
        <stp>ContractData</stp>
        <stp>EP?</stp>
        <stp>open</stp>
        <stp/>
        <stp>T</stp>
        <tr r="H8" s="1"/>
      </tp>
      <tp>
        <v>110.25</v>
        <stp/>
        <stp>ContractData</stp>
        <stp>FVA?</stp>
        <stp>Y_Settlement</stp>
        <stp/>
        <stp>T</stp>
        <tr r="C18" s="6"/>
      </tp>
      <tp t="s">
        <v>10yr US Treasury Notes (Globex), Dec 24</v>
        <stp/>
        <stp>ContractData</stp>
        <stp>TYA?</stp>
        <stp>LongDescription</stp>
        <stp/>
        <stp>T</stp>
        <tr r="C14" s="2"/>
      </tp>
      <tp>
        <v>5.1059999999999994E-2</v>
        <stp/>
        <stp>ContractData</stp>
        <stp>MX6?</stp>
        <stp>Open</stp>
        <stp/>
        <stp>T</stp>
        <tr r="D38" s="6"/>
      </tp>
      <tp>
        <v>100.39</v>
        <stp/>
        <stp>ContractData</stp>
        <stp>DXE?</stp>
        <stp>Open</stp>
        <stp/>
        <stp>T</stp>
        <tr r="D33" s="6"/>
      </tp>
      <tp>
        <v>134.29</v>
        <stp/>
        <stp>ContractData</stp>
        <stp>DB?</stp>
        <stp>open</stp>
        <stp/>
        <stp>T</stp>
        <tr r="H22" s="1"/>
      </tp>
      <tp>
        <v>19127</v>
        <stp/>
        <stp>ContractData</stp>
        <stp>DD?</stp>
        <stp>open</stp>
        <stp/>
        <stp>T</stp>
        <tr r="H13" s="1"/>
      </tp>
      <tp>
        <v>119.55</v>
        <stp/>
        <stp>ContractData</stp>
        <stp>DL?</stp>
        <stp>open</stp>
        <stp/>
        <stp>T</stp>
        <tr r="H23" s="1"/>
      </tp>
      <tp>
        <v>5.1139999999999998E-2</v>
        <stp/>
        <stp>ContractData</stp>
        <stp>MX6?</stp>
        <stp>Y_Settlement</stp>
        <stp/>
        <stp>T</stp>
        <tr r="C38" s="6"/>
      </tp>
      <tp>
        <v>1.3338000000000001</v>
        <stp/>
        <stp>ContractData</stp>
        <stp>BP6?</stp>
        <stp>High</stp>
        <stp/>
        <stp>T</stp>
        <tr r="I33" s="1"/>
        <tr r="E30" s="6"/>
      </tp>
      <tp>
        <v>-7.9999999999991189E-4</v>
        <stp/>
        <stp>ContractData</stp>
        <stp>NE6?</stp>
        <stp>NetLastTrade</stp>
        <stp/>
        <stp>T</stp>
        <tr r="L38" s="1"/>
      </tp>
      <tp>
        <v>100.321</v>
        <stp/>
        <stp>ContractData</stp>
        <stp>DXE?</stp>
        <stp>Y_Settlement</stp>
        <stp/>
        <stp>T</stp>
        <tr r="C33" s="6"/>
      </tp>
      <tp>
        <v>7.0884999999999993E-3</v>
        <stp/>
        <stp>ContractData</stp>
        <stp>JY6?</stp>
        <stp>Y_Settlement</stp>
        <stp/>
        <stp>T</stp>
        <tr r="C39" s="6"/>
      </tp>
      <tp>
        <v>110.34375</v>
        <stp/>
        <stp>ContractData</stp>
        <stp>FVA?</stp>
        <stp>Open</stp>
        <stp/>
        <stp>T</stp>
        <tr r="D18" s="6"/>
      </tp>
      <tp>
        <v>114.734375</v>
        <stp/>
        <stp>ContractData</stp>
        <stp>TYA?</stp>
        <stp>Y_Settlement</stp>
        <stp/>
        <stp>T</stp>
        <tr r="C16" s="6"/>
      </tp>
      <tp>
        <v>1.1197000000000001</v>
        <stp/>
        <stp>ContractData</stp>
        <stp>EU6?</stp>
        <stp>Open</stp>
        <stp/>
        <stp>T</stp>
        <tr r="D31" s="6"/>
      </tp>
      <tp>
        <v>6.9999999999993179E-2</v>
        <stp/>
        <stp>ContractData</stp>
        <stp>QGA?</stp>
        <stp>NetLastTrade</stp>
        <stp/>
        <stp>T</stp>
        <tr r="L18" s="1"/>
      </tp>
      <tp>
        <v>2.4000000000000021E-2</v>
        <stp/>
        <stp>ContractData</stp>
        <stp>NGE?</stp>
        <stp>NetLastTrade</stp>
        <stp/>
        <stp>T</stp>
        <tr r="L26" s="1"/>
      </tp>
      <tp>
        <v>-2.2999999999999687E-3</v>
        <stp/>
        <stp>ContractData</stp>
        <stp>SF6?</stp>
        <stp>NetLastTrade</stp>
        <stp/>
        <stp>T</stp>
        <tr r="L39" s="1"/>
      </tp>
      <tp>
        <v>-70.5</v>
        <stp/>
        <stp>ContractData</stp>
        <stp>QFA?</stp>
        <stp>NetLastTrade</stp>
        <stp/>
        <stp>T</stp>
        <tr r="L15" s="1"/>
      </tp>
      <tp>
        <v>4964</v>
        <stp/>
        <stp>ContractData</stp>
        <stp>DSX?</stp>
        <stp>High</stp>
        <stp/>
        <stp>T</stp>
        <tr r="I12" s="1"/>
        <tr r="E9" s="6"/>
      </tp>
      <tp>
        <v>2277.5</v>
        <stp/>
        <stp>ContractData</stp>
        <stp>RTY?</stp>
        <stp>Open</stp>
        <stp/>
        <stp>T</stp>
        <tr r="D8" s="6"/>
      </tp>
      <tp t="s">
        <v>125-23' </v>
        <stp/>
        <stp>ContractData</stp>
        <stp>USA?</stp>
        <stp>High</stp>
        <stp/>
        <stp>B</stp>
        <tr r="I17" s="1"/>
      </tp>
      <tp>
        <v>125.71875</v>
        <stp/>
        <stp>ContractData</stp>
        <stp>USA?</stp>
        <stp>High</stp>
        <stp/>
        <stp>T</stp>
        <tr r="E14" s="6"/>
      </tp>
      <tp>
        <v>0</v>
        <stp/>
        <stp>ContractData</stp>
        <stp>DA6?</stp>
        <stp>NetLastTrade</stp>
        <stp/>
        <stp>T</stp>
        <tr r="L37" s="1"/>
      </tp>
      <tp>
        <v>3.4999999999996145E-4</v>
        <stp/>
        <stp>ContractData</stp>
        <stp>CA6?</stp>
        <stp>NetLastTrade</stp>
        <stp/>
        <stp>T</stp>
        <tr r="L35" s="1"/>
      </tp>
      <tp>
        <v>125.5</v>
        <stp/>
        <stp>ContractData</stp>
        <stp>USA?</stp>
        <stp>Open</stp>
        <stp/>
        <stp>T</stp>
        <tr r="D14" s="6"/>
      </tp>
      <tp>
        <v>2277.9</v>
        <stp/>
        <stp>ContractData</stp>
        <stp>RTY?</stp>
        <stp>High</stp>
        <stp/>
        <stp>T</stp>
        <tr r="E8" s="6"/>
        <tr r="I11" s="1"/>
      </tp>
      <tp>
        <v>4961</v>
        <stp/>
        <stp>ContractData</stp>
        <stp>DSX?</stp>
        <stp>Open</stp>
        <stp/>
        <stp>T</stp>
        <tr r="D9" s="6"/>
      </tp>
      <tp>
        <v>1.1217000000000001</v>
        <stp/>
        <stp>ContractData</stp>
        <stp>EU6?</stp>
        <stp>High</stp>
        <stp/>
        <stp>T</stp>
        <tr r="I34" s="1"/>
        <tr r="E31" s="6"/>
      </tp>
      <tp>
        <v>27.599999999999909</v>
        <stp/>
        <stp>ContractData</stp>
        <stp>GCE?</stp>
        <stp>NetLastTrade</stp>
        <stp/>
        <stp>T</stp>
        <tr r="L25" s="1"/>
      </tp>
      <tp t="s">
        <v>110-13'   </v>
        <stp/>
        <stp>ContractData</stp>
        <stp>FVA?</stp>
        <stp>High</stp>
        <stp/>
        <stp>B</stp>
        <tr r="I21" s="1"/>
      </tp>
      <tp>
        <v>110.40625</v>
        <stp/>
        <stp>ContractData</stp>
        <stp>FVA?</stp>
        <stp>High</stp>
        <stp/>
        <stp>T</stp>
        <tr r="E18" s="6"/>
      </tp>
      <tp>
        <v>1.3284</v>
        <stp/>
        <stp>ContractData</stp>
        <stp>BP6?</stp>
        <stp>Open</stp>
        <stp/>
        <stp>T</stp>
        <tr r="D30" s="6"/>
      </tp>
      <tp>
        <v>-1.2299999999999756E-2</v>
        <stp/>
        <stp>ContractData</stp>
        <stp>RBE?</stp>
        <stp>NetLastTrade</stp>
        <stp/>
        <stp>T</stp>
        <tr r="L30" s="1"/>
      </tp>
      <tp t="s">
        <v>Canadian Dollar (Globex), Dec 24</v>
        <stp/>
        <stp>ContractData</stp>
        <stp>CA6?</stp>
        <stp>LongDescription</stp>
        <stp/>
        <stp>T</stp>
        <tr r="C33" s="2"/>
      </tp>
      <tp t="s">
        <v>Crude Light (Globex), Nov 24</v>
        <stp/>
        <stp>ContractData</stp>
        <stp>CLE?</stp>
        <stp>LongDescription</stp>
        <stp/>
        <stp>T</stp>
        <tr r="C24" s="2"/>
      </tp>
      <tp>
        <v>2.1848000000000001</v>
        <stp/>
        <stp>ContractData</stp>
        <stp>HOE?</stp>
        <stp>Open</stp>
        <stp/>
        <stp>T</stp>
        <tr r="D26" s="6"/>
      </tp>
      <tp>
        <v>0.68265000000000009</v>
        <stp/>
        <stp>ContractData</stp>
        <stp>DA6?</stp>
        <stp>Y_Settlement</stp>
        <stp/>
        <stp>T</stp>
        <tr r="C34" s="6"/>
      </tp>
      <tp>
        <v>0.73930000000000007</v>
        <stp/>
        <stp>ContractData</stp>
        <stp>CA6?</stp>
        <stp>Y_Settlement</stp>
        <stp/>
        <stp>T</stp>
        <tr r="C32" s="6"/>
      </tp>
      <tp t="s">
        <v>British Pound (Globex), Dec 24</v>
        <stp/>
        <stp>ContractData</stp>
        <stp>BP6?</stp>
        <stp>LongDescription</stp>
        <stp/>
        <stp>T</stp>
        <tr r="C32" s="2"/>
      </tp>
      <tp>
        <v>31.75</v>
        <stp/>
        <stp>ContractData</stp>
        <stp>SIE?</stp>
        <stp>High</stp>
        <stp/>
        <stp>T</stp>
        <tr r="E24" s="6"/>
        <tr r="I27" s="1"/>
      </tp>
      <tp>
        <v>7651.5</v>
        <stp/>
        <stp>ContractData</stp>
        <stp>PIL?</stp>
        <stp>High</stp>
        <stp/>
        <stp>T</stp>
        <tr r="I14" s="1"/>
        <tr r="E11" s="6"/>
      </tp>
      <tp>
        <v>135.52000000000001</v>
        <stp/>
        <stp>ContractData</stp>
        <stp>FGBX?</stp>
        <stp>open</stp>
        <stp/>
        <stp>T</stp>
        <tr r="H20" s="1"/>
      </tp>
      <tp>
        <v>20066</v>
        <stp/>
        <stp>ContractData</stp>
        <stp>ENQ?</stp>
        <stp>Open</stp>
        <stp/>
        <stp>T</stp>
        <tr r="D6" s="6"/>
      </tp>
      <tp>
        <v>3156</v>
        <stp/>
        <stp>ContractData</stp>
        <stp>EMD?</stp>
        <stp>Open</stp>
        <stp/>
        <stp>T</stp>
        <tr r="D7" s="6"/>
      </tp>
      <tp>
        <v>2.0284</v>
        <stp/>
        <stp>ContractData</stp>
        <stp>RBE?</stp>
        <stp>Y_Settlement</stp>
        <stp/>
        <stp>T</stp>
        <tr r="C27" s="6"/>
      </tp>
      <tp>
        <v>71.180000000000007</v>
        <stp/>
        <stp>ContractData</stp>
        <stp>CLE?</stp>
        <stp>Open</stp>
        <stp/>
        <stp>T</stp>
        <tr r="D28" s="6"/>
      </tp>
      <tp>
        <v>989.40000000000009</v>
        <stp/>
        <stp>ContractData</stp>
        <stp>PLE?</stp>
        <stp>Open</stp>
        <stp/>
        <stp>T</stp>
        <tr r="D25" s="6"/>
      </tp>
      <tp>
        <v>38325</v>
        <stp/>
        <stp>ContractData</stp>
        <stp>NKD?</stp>
        <stp>High</stp>
        <stp/>
        <stp>T</stp>
        <tr r="I6" s="1"/>
        <tr r="E3" s="6"/>
      </tp>
      <tp>
        <v>2614.6000000000004</v>
        <stp/>
        <stp>ContractData</stp>
        <stp>GCE?</stp>
        <stp>Y_Settlement</stp>
        <stp/>
        <stp>T</stp>
        <tr r="C22" s="6"/>
      </tp>
      <tp t="s">
        <v>Gold (Globex), Dec 24</v>
        <stp/>
        <stp>ContractData</stp>
        <stp>GCE?</stp>
        <stp>LongDescription</stp>
        <stp/>
        <stp>T</stp>
        <tr r="C21" s="2"/>
      </tp>
      <tp>
        <v>-5.1999999999999963E-5</v>
        <stp/>
        <stp>ContractData</stp>
        <stp>JY6?</stp>
        <stp>NetLastTrade</stp>
        <stp/>
        <stp>T</stp>
        <tr r="L42" s="1"/>
      </tp>
      <tp>
        <v>37730</v>
        <stp/>
        <stp>ContractData</stp>
        <stp>NKD?</stp>
        <stp>Open</stp>
        <stp/>
        <stp>T</stp>
        <tr r="D3" s="6"/>
      </tp>
      <tp t="s">
        <v>+0-02'+</v>
        <stp/>
        <stp>ContractData</stp>
        <stp>TYA?</stp>
        <stp>NetLastTrade</stp>
        <stp/>
        <stp>B</stp>
        <tr r="L19" s="1"/>
      </tp>
      <tp>
        <v>71.2</v>
        <stp/>
        <stp>ContractData</stp>
        <stp>CLE?</stp>
        <stp>High</stp>
        <stp/>
        <stp>T</stp>
        <tr r="I31" s="1"/>
        <tr r="E28" s="6"/>
      </tp>
      <tp>
        <v>998.30000000000007</v>
        <stp/>
        <stp>ContractData</stp>
        <stp>PLE?</stp>
        <stp>High</stp>
        <stp/>
        <stp>T</stp>
        <tr r="E25" s="6"/>
        <tr r="I28" s="1"/>
      </tp>
      <tp>
        <v>0.62495000000000001</v>
        <stp/>
        <stp>ContractData</stp>
        <stp>NE6?</stp>
        <stp>Y_Settlement</stp>
        <stp/>
        <stp>T</stp>
        <tr r="C35" s="6"/>
      </tp>
      <tp>
        <v>6295.2857142857001</v>
        <stp/>
        <stp>StudyData</stp>
        <stp xml:space="preserve"> MA(EB?,MAType:=Sim,Period:=21,InputChoice:=Vol)</stp>
        <stp>Bar</stp>
        <stp/>
        <stp>Close</stp>
        <stp>D</stp>
        <stp>-1</stp>
        <stp/>
        <stp/>
        <stp/>
        <stp/>
        <stp>T</stp>
        <tr r="P40" s="1"/>
      </tp>
      <tp>
        <v>1883062.523809524</v>
        <stp/>
        <stp>StudyData</stp>
        <stp xml:space="preserve"> MA(EP?,MAType:=Sim,Period:=21,InputChoice:=Vol)</stp>
        <stp>Bar</stp>
        <stp/>
        <stp>Close</stp>
        <stp>D</stp>
        <stp>-1</stp>
        <stp/>
        <stp/>
        <stp/>
        <stp/>
        <stp>T</stp>
        <tr r="P8" s="1"/>
      </tp>
      <tp>
        <v>933493.71428571502</v>
        <stp/>
        <stp>StudyData</stp>
        <stp xml:space="preserve"> MA(DL?,MAType:=Sim,Period:=21,InputChoice:=Vol)</stp>
        <stp>Bar</stp>
        <stp/>
        <stp>Close</stp>
        <stp>D</stp>
        <stp>-1</stp>
        <stp/>
        <stp/>
        <stp/>
        <stp/>
        <stp>T</stp>
        <tr r="P23" s="1"/>
      </tp>
      <tp>
        <v>1187455.7619047619</v>
        <stp/>
        <stp>StudyData</stp>
        <stp xml:space="preserve"> MA(DB?,MAType:=Sim,Period:=21,InputChoice:=Vol)</stp>
        <stp>Bar</stp>
        <stp/>
        <stp>Close</stp>
        <stp>D</stp>
        <stp>-1</stp>
        <stp/>
        <stp/>
        <stp/>
        <stp/>
        <stp>T</stp>
        <tr r="P22" s="1"/>
      </tp>
      <tp>
        <v>46708.142857142899</v>
        <stp/>
        <stp>StudyData</stp>
        <stp xml:space="preserve"> MA(DD?,MAType:=Sim,Period:=21,InputChoice:=Vol)</stp>
        <stp>Bar</stp>
        <stp/>
        <stp>Close</stp>
        <stp>D</stp>
        <stp>-1</stp>
        <stp/>
        <stp/>
        <stp/>
        <stp/>
        <stp>T</stp>
        <tr r="P13" s="1"/>
      </tp>
      <tp t="s">
        <v>5yr US Treasury Notes (Globex), Dec 24</v>
        <stp/>
        <stp>ContractData</stp>
        <stp>FVA?</stp>
        <stp>LongDescription</stp>
        <stp/>
        <stp>T</stp>
        <tr r="C13" s="2"/>
      </tp>
      <tp>
        <v>153894.66666666669</v>
        <stp/>
        <stp>StudyData</stp>
        <stp xml:space="preserve"> MA(YM?,MAType:=Sim,Period:=21,InputChoice:=Vol)</stp>
        <stp>Bar</stp>
        <stp/>
        <stp>Close</stp>
        <stp>D</stp>
        <stp>-1</stp>
        <stp/>
        <stp/>
        <stp/>
        <stp/>
        <stp>T</stp>
        <tr r="P7" s="1"/>
      </tp>
      <tp>
        <v>-1.0999999999999899E-4</v>
        <stp/>
        <stp>ContractData</stp>
        <stp>MX6?</stp>
        <stp>NetLastTrade</stp>
        <stp/>
        <stp>T</stp>
        <tr r="L41" s="1"/>
      </tp>
      <tp>
        <v>3.9000000000001478E-2</v>
        <stp/>
        <stp>ContractData</stp>
        <stp>DXE?</stp>
        <stp>NetLastTrade</stp>
        <stp/>
        <stp>T</stp>
        <tr r="L36" s="1"/>
      </tp>
      <tp>
        <v>3157</v>
        <stp/>
        <stp>ContractData</stp>
        <stp>EMD?</stp>
        <stp>High</stp>
        <stp/>
        <stp>T</stp>
        <tr r="I10" s="1"/>
        <tr r="E7" s="6"/>
      </tp>
      <tp>
        <v>45555.324849537043</v>
        <stp/>
        <stp>SystemInfo</stp>
        <stp>Linetime</stp>
        <tr r="U2" s="1"/>
      </tp>
      <tp>
        <v>1.1919500000000001</v>
        <stp/>
        <stp>ContractData</stp>
        <stp>SF6?</stp>
        <stp>Y_Settlement</stp>
        <stp/>
        <stp>T</stp>
        <tr r="C36" s="6"/>
      </tp>
      <tp t="s">
        <v>E-mini NASDAQ-100, Dec 24</v>
        <stp/>
        <stp>ContractData</stp>
        <stp>ENQ?</stp>
        <stp>LongDescription</stp>
        <stp/>
        <stp>T</stp>
        <tr r="C4" s="2"/>
      </tp>
      <tp t="s">
        <v>E-mini MidCap 400, Dec 24</v>
        <stp/>
        <stp>ContractData</stp>
        <stp>EMD?</stp>
        <stp>LongDescription</stp>
        <stp/>
        <stp>T</stp>
        <tr r="C5" s="2"/>
      </tp>
      <tp t="s">
        <v>Euro FX (Globex), Dec 24</v>
        <stp/>
        <stp>ContractData</stp>
        <stp>EU6?</stp>
        <stp>LongDescription</stp>
        <stp/>
        <stp>T</stp>
        <tr r="C30" s="2"/>
      </tp>
      <tp>
        <v>7632.5</v>
        <stp/>
        <stp>ContractData</stp>
        <stp>PIL?</stp>
        <stp>Open</stp>
        <stp/>
        <stp>T</stp>
        <tr r="D11" s="6"/>
      </tp>
      <tp>
        <v>20074.25</v>
        <stp/>
        <stp>ContractData</stp>
        <stp>ENQ?</stp>
        <stp>High</stp>
        <stp/>
        <stp>T</stp>
        <tr r="E6" s="6"/>
        <tr r="I9" s="1"/>
      </tp>
      <tp>
        <v>31.11</v>
        <stp/>
        <stp>ContractData</stp>
        <stp>SIE?</stp>
        <stp>Open</stp>
        <stp/>
        <stp>T</stp>
        <tr r="D24" s="6"/>
      </tp>
      <tp>
        <v>8382</v>
        <stp/>
        <stp>ContractData</stp>
        <stp>QFA?</stp>
        <stp>Y_Settlement</stp>
        <stp/>
        <stp>T</stp>
        <tr r="C12" s="6"/>
      </tp>
      <tp t="s">
        <v>Australian Dollar (Globex), Dec 24</v>
        <stp/>
        <stp>ContractData</stp>
        <stp>DA6?</stp>
        <stp>LongDescription</stp>
        <stp/>
        <stp>T</stp>
        <tr r="C35" s="2"/>
      </tp>
      <tp t="s">
        <v>Euro STOXX 50, Dec 24</v>
        <stp/>
        <stp>ContractData</stp>
        <stp>DSX?</stp>
        <stp>LongDescription</stp>
        <stp/>
        <stp>T</stp>
        <tr r="C8" s="2"/>
      </tp>
      <tp t="s">
        <v>Dollar Index (ICE), Dec 24</v>
        <stp/>
        <stp>ContractData</stp>
        <stp>DXE?</stp>
        <stp>LongDescription</stp>
        <stp/>
        <stp>T</stp>
        <tr r="C29" s="2"/>
      </tp>
      <tp>
        <v>2.1863000000000001</v>
        <stp/>
        <stp>ContractData</stp>
        <stp>HOE?</stp>
        <stp>High</stp>
        <stp/>
        <stp>T</stp>
        <tr r="I29" s="1"/>
        <tr r="E26" s="6"/>
      </tp>
      <tp>
        <v>99.740000000000009</v>
        <stp/>
        <stp>ContractData</stp>
        <stp>QGA?</stp>
        <stp>Y_Settlement</stp>
        <stp/>
        <stp>T</stp>
        <tr r="C15" s="6"/>
      </tp>
      <tp>
        <v>2.3479999999999999</v>
        <stp/>
        <stp>ContractData</stp>
        <stp>NGE?</stp>
        <stp>Y_Settlement</stp>
        <stp/>
        <stp>T</stp>
        <tr r="C23" s="6"/>
      </tp>
      <tp>
        <v>5.9999999999993392E-4</v>
        <stp/>
        <stp>ContractData</stp>
        <stp>EU6?</stp>
        <stp>NetLastTrade</stp>
        <stp/>
        <stp>T</stp>
        <tr r="L34" s="1"/>
      </tp>
      <tp>
        <v>2.3580000000000001</v>
        <stp/>
        <stp>ContractData</stp>
        <stp>NGE?</stp>
        <stp>Open</stp>
        <stp/>
        <stp>T</stp>
        <tr r="D23" s="6"/>
      </tp>
      <tp>
        <v>99.67</v>
        <stp/>
        <stp>ContractData</stp>
        <stp>QGA?</stp>
        <stp>Open</stp>
        <stp/>
        <stp>T</stp>
        <tr r="D15" s="6"/>
      </tp>
      <tp t="s">
        <v>Japanese Yen (Globex), Dec 24</v>
        <stp/>
        <stp>ContractData</stp>
        <stp>JY6?</stp>
        <stp>LongDescription</stp>
        <stp/>
        <stp>T</stp>
        <tr r="C31" s="2"/>
      </tp>
      <tp>
        <v>0.73970000000000002</v>
        <stp/>
        <stp>ContractData</stp>
        <stp>CA6?</stp>
        <stp>High</stp>
        <stp/>
        <stp>T</stp>
        <tr r="E32" s="6"/>
        <tr r="I35" s="1"/>
      </tp>
      <tp>
        <v>0.68345</v>
        <stp/>
        <stp>ContractData</stp>
        <stp>DA6?</stp>
        <stp>High</stp>
        <stp/>
        <stp>T</stp>
        <tr r="I37" s="1"/>
        <tr r="E34" s="6"/>
      </tp>
      <tp>
        <v>1.1907000000000001</v>
        <stp/>
        <stp>ContractData</stp>
        <stp>SF6?</stp>
        <stp>Open</stp>
        <stp/>
        <stp>T</stp>
        <tr r="D36" s="6"/>
      </tp>
      <tp>
        <v>8380</v>
        <stp/>
        <stp>ContractData</stp>
        <stp>QFA?</stp>
        <stp>Open</stp>
        <stp/>
        <stp>T</stp>
        <tr r="D12" s="6"/>
      </tp>
      <tp>
        <v>-4.6999999999998181</v>
        <stp/>
        <stp>ContractData</stp>
        <stp>RTY?</stp>
        <stp>NetLastTrade</stp>
        <stp/>
        <stp>T</stp>
        <tr r="L11" s="1"/>
      </tp>
      <tp>
        <v>0.73965000000000003</v>
        <stp/>
        <stp>ContractData</stp>
        <stp>CA6?</stp>
        <stp>LastTrade</stp>
        <stp/>
        <stp>T</stp>
        <tr r="G32" s="6"/>
        <tr r="K35" s="1"/>
      </tp>
      <tp>
        <v>1.3315000000000001</v>
        <stp/>
        <stp>ContractData</stp>
        <stp>BP6?</stp>
        <stp>LastTrade</stp>
        <stp/>
        <stp>T</stp>
        <tr r="K33" s="1"/>
        <tr r="G30" s="6"/>
      </tp>
      <tp>
        <v>1.1207500000000001</v>
        <stp/>
        <stp>ContractData</stp>
        <stp>EU6?</stp>
        <stp>LastTrade</stp>
        <stp/>
        <stp>T</stp>
        <tr r="G31" s="6"/>
        <tr r="K34" s="1"/>
      </tp>
      <tp>
        <v>0.68265000000000009</v>
        <stp/>
        <stp>ContractData</stp>
        <stp>DA6?</stp>
        <stp>LastTrade</stp>
        <stp/>
        <stp>T</stp>
        <tr r="G34" s="6"/>
        <tr r="K37" s="1"/>
      </tp>
      <tp>
        <v>7.0364999999999994E-3</v>
        <stp/>
        <stp>ContractData</stp>
        <stp>JY6?</stp>
        <stp>LastTrade</stp>
        <stp/>
        <stp>T</stp>
        <tr r="G39" s="6"/>
        <tr r="K42" s="1"/>
      </tp>
      <tp>
        <v>5.1029999999999999E-2</v>
        <stp/>
        <stp>ContractData</stp>
        <stp>MX6?</stp>
        <stp>LastTrade</stp>
        <stp/>
        <stp>T</stp>
        <tr r="G38" s="6"/>
        <tr r="K41" s="1"/>
      </tp>
      <tp>
        <v>0.62415000000000009</v>
        <stp/>
        <stp>ContractData</stp>
        <stp>NE6?</stp>
        <stp>LastTrade</stp>
        <stp/>
        <stp>T</stp>
        <tr r="G35" s="6"/>
        <tr r="K38" s="1"/>
      </tp>
      <tp>
        <v>1.1896500000000001</v>
        <stp/>
        <stp>ContractData</stp>
        <stp>SF6?</stp>
        <stp>LastTrade</stp>
        <stp/>
        <stp>T</stp>
        <tr r="G36" s="6"/>
        <tr r="K39" s="1"/>
      </tp>
      <tp>
        <v>31.423000000000002</v>
        <stp/>
        <stp>ContractData</stp>
        <stp>SIE?</stp>
        <stp>Y_Settlement</stp>
        <stp/>
        <stp>T</stp>
        <tr r="C24" s="6"/>
      </tp>
      <tp>
        <v>7627.5</v>
        <stp/>
        <stp>ContractData</stp>
        <stp>PIL?</stp>
        <stp>Y_Settlement</stp>
        <stp/>
        <stp>T</stp>
        <tr r="C11" s="6"/>
      </tp>
      <tp>
        <v>0.62420000000000009</v>
        <stp/>
        <stp>ContractData</stp>
        <stp>NE6?</stp>
        <stp>Open</stp>
        <stp/>
        <stp>T</stp>
        <tr r="D35" s="6"/>
      </tp>
      <tp>
        <v>2.0314000000000001</v>
        <stp/>
        <stp>ContractData</stp>
        <stp>RBE?</stp>
        <stp>High</stp>
        <stp/>
        <stp>T</stp>
        <tr r="E27" s="6"/>
        <tr r="I30" s="1"/>
      </tp>
      <tp>
        <v>42467</v>
        <stp/>
        <stp>ContractData</stp>
        <stp>YM?</stp>
        <stp>open</stp>
        <stp/>
        <stp>T</stp>
        <tr r="H7" s="1"/>
      </tp>
      <tp t="s">
        <v>NY Harbor ULSD, Nov 24</v>
        <stp/>
        <stp>ContractData</stp>
        <stp>HOE?</stp>
        <stp>LongDescription</stp>
        <stp/>
        <stp>T</stp>
        <tr r="C25" s="2"/>
      </tp>
      <tp t="s">
        <v>+0-00'1/4</v>
        <stp/>
        <stp>ContractData</stp>
        <stp>FVA?</stp>
        <stp>NetLastTrade</stp>
        <stp/>
        <stp>B</stp>
        <tr r="L21" s="1"/>
      </tp>
      <tp>
        <v>2644.9</v>
        <stp/>
        <stp>ContractData</stp>
        <stp>GCE?</stp>
        <stp>High</stp>
        <stp/>
        <stp>T</stp>
        <tr r="I25" s="1"/>
        <tr r="E22" s="6"/>
      </tp>
      <tp>
        <v>37695</v>
        <stp/>
        <stp>ContractData</stp>
        <stp>NKD?</stp>
        <stp>Y_Settlement</stp>
        <stp/>
        <stp>T</stp>
        <tr r="C3" s="6"/>
      </tp>
      <tp>
        <v>2611.2000000000003</v>
        <stp/>
        <stp>ContractData</stp>
        <stp>GCE?</stp>
        <stp>Open</stp>
        <stp/>
        <stp>T</stp>
        <tr r="D22" s="6"/>
      </tp>
      <tp>
        <v>994.40000000000009</v>
        <stp/>
        <stp>ContractData</stp>
        <stp>PLE?</stp>
        <stp>Y_Settlement</stp>
        <stp/>
        <stp>T</stp>
        <tr r="C25" s="6"/>
      </tp>
      <tp>
        <v>71.16</v>
        <stp/>
        <stp>ContractData</stp>
        <stp>CLE?</stp>
        <stp>Y_Settlement</stp>
        <stp/>
        <stp>T</stp>
        <tr r="C28" s="6"/>
      </tp>
      <tp t="s">
        <v>Natural Gas (Globex), Oct 24</v>
        <stp/>
        <stp>ContractData</stp>
        <stp>NGE?</stp>
        <stp>LongDescription</stp>
        <stp/>
        <stp>T</stp>
        <tr r="C27" s="2"/>
      </tp>
      <tp t="s">
        <v>New Zealand Dollar (Globex), Dec 24</v>
        <stp/>
        <stp>ContractData</stp>
        <stp>NE6?</stp>
        <stp>LongDescription</stp>
        <stp/>
        <stp>T</stp>
        <tr r="C36" s="2"/>
      </tp>
      <tp t="s">
        <v>Nikkei 225 (Globex), Dec 24</v>
        <stp/>
        <stp>ContractData</stp>
        <stp>NKD?</stp>
        <stp>LongDescription</stp>
        <stp/>
        <stp>T</stp>
        <tr r="C11" s="2"/>
      </tp>
      <tp>
        <v>0.62605000000000011</v>
        <stp/>
        <stp>ContractData</stp>
        <stp>NE6?</stp>
        <stp>High</stp>
        <stp/>
        <stp>T</stp>
        <tr r="I38" s="1"/>
        <tr r="E35" s="6"/>
      </tp>
      <tp>
        <v>3.4000000000000696E-3</v>
        <stp/>
        <stp>ContractData</stp>
        <stp>BP6?</stp>
        <stp>NetLastTrade</stp>
        <stp/>
        <stp>T</stp>
        <tr r="L33" s="1"/>
      </tp>
      <tp>
        <v>2.0246</v>
        <stp/>
        <stp>ContractData</stp>
        <stp>RBE?</stp>
        <stp>Open</stp>
        <stp/>
        <stp>T</stp>
        <tr r="D27" s="6"/>
      </tp>
      <tp>
        <v>3157.5</v>
        <stp/>
        <stp>ContractData</stp>
        <stp>EMD?</stp>
        <stp>Y_Settlement</stp>
        <stp/>
        <stp>T</stp>
        <tr r="C7" s="6"/>
      </tp>
      <tp t="s">
        <v>Mexican Peso (Globex), Dec 24</v>
        <stp/>
        <stp>ContractData</stp>
        <stp>MX6?</stp>
        <stp>LongDescription</stp>
        <stp/>
        <stp>T</stp>
        <tr r="C37" s="2"/>
      </tp>
      <tp>
        <v>1.19435</v>
        <stp/>
        <stp>ContractData</stp>
        <stp>SF6?</stp>
        <stp>High</stp>
        <stp/>
        <stp>T</stp>
        <tr r="E36" s="6"/>
        <tr r="I39" s="1"/>
      </tp>
      <tp>
        <v>0.68210000000000004</v>
        <stp/>
        <stp>ContractData</stp>
        <stp>DA6?</stp>
        <stp>Open</stp>
        <stp/>
        <stp>T</stp>
        <tr r="D34" s="6"/>
      </tp>
      <tp>
        <v>0.73915000000000008</v>
        <stp/>
        <stp>ContractData</stp>
        <stp>CA6?</stp>
        <stp>Open</stp>
        <stp/>
        <stp>T</stp>
        <tr r="D32" s="6"/>
      </tp>
      <tp t="s">
        <v>+0-08' </v>
        <stp/>
        <stp>ContractData</stp>
        <stp>USA?</stp>
        <stp>NetLastTrade</stp>
        <stp/>
        <stp>B</stp>
        <tr r="L17" s="1"/>
      </tp>
      <tp>
        <v>-35</v>
        <stp/>
        <stp>ContractData</stp>
        <stp>DSX?</stp>
        <stp>NetLastTrade</stp>
        <stp/>
        <stp>T</stp>
        <tr r="L12" s="1"/>
      </tp>
      <tp>
        <v>8380</v>
        <stp/>
        <stp>ContractData</stp>
        <stp>QFA?</stp>
        <stp>High</stp>
        <stp/>
        <stp>T</stp>
        <tr r="E12" s="6"/>
        <tr r="I15" s="1"/>
      </tp>
      <tp>
        <v>20088</v>
        <stp/>
        <stp>ContractData</stp>
        <stp>ENQ?</stp>
        <stp>Y_Settlement</stp>
        <stp/>
        <stp>T</stp>
        <tr r="C6" s="6"/>
      </tp>
      <tp>
        <v>2.3839999999999999</v>
        <stp/>
        <stp>ContractData</stp>
        <stp>NGE?</stp>
        <stp>High</stp>
        <stp/>
        <stp>T</stp>
        <tr r="E23" s="6"/>
        <tr r="I26" s="1"/>
      </tp>
      <tp>
        <v>100.09</v>
        <stp/>
        <stp>ContractData</stp>
        <stp>QGA?</stp>
        <stp>High</stp>
        <stp/>
        <stp>T</stp>
        <tr r="E15" s="6"/>
        <tr r="I18" s="1"/>
      </tp>
      <tp>
        <v>2.1823999999999999</v>
        <stp/>
        <stp>ContractData</stp>
        <stp>HOE?</stp>
        <stp>Y_Settlement</stp>
        <stp/>
        <stp>T</stp>
        <tr r="C26" s="6"/>
      </tp>
      <tp>
        <v>119.68</v>
        <stp/>
        <stp>ContractData</stp>
        <stp>DL?</stp>
        <stp>High</stp>
        <stp/>
        <stp>T</stp>
        <tr r="E20" s="6"/>
        <tr r="I23" s="1"/>
      </tp>
      <tp>
        <v>134.53</v>
        <stp/>
        <stp>ContractData</stp>
        <stp>DB?</stp>
        <stp>High</stp>
        <stp/>
        <stp>T</stp>
        <tr r="I22" s="1"/>
        <tr r="E19" s="6"/>
      </tp>
      <tp>
        <v>19134</v>
        <stp/>
        <stp>ContractData</stp>
        <stp>DD?</stp>
        <stp>High</stp>
        <stp/>
        <stp>T</stp>
        <tr r="E10" s="6"/>
        <tr r="I13" s="1"/>
      </tp>
      <tp>
        <v>5776.75</v>
        <stp/>
        <stp>ContractData</stp>
        <stp>EP?</stp>
        <stp>High</stp>
        <stp/>
        <stp>T</stp>
        <tr r="E5" s="6"/>
        <tr r="I8" s="1"/>
      </tp>
      <tp>
        <v>0.84345000000000003</v>
        <stp/>
        <stp>ContractData</stp>
        <stp>EB?</stp>
        <stp>High</stp>
        <stp/>
        <stp>T</stp>
        <tr r="E37" s="6"/>
        <tr r="I40" s="1"/>
      </tp>
      <tp>
        <v>7.9999999999984084E-2</v>
        <stp/>
        <stp>ContractData</stp>
        <stp>FGBX?</stp>
        <stp>NetLastTrade</stp>
        <stp/>
        <stp>T</stp>
        <tr r="L20" s="1"/>
      </tp>
      <tp>
        <v>7.0884999999999993E-3</v>
        <stp/>
        <stp>ContractData</stp>
        <stp>JY6?</stp>
        <stp>open</stp>
        <stp/>
        <stp>T</stp>
        <tr r="H42" s="1"/>
      </tp>
      <tp t="s">
        <v>114-29' </v>
        <stp/>
        <stp>ContractData</stp>
        <stp>TYA?</stp>
        <stp>open</stp>
        <stp/>
        <stp>B</stp>
        <tr r="H19" s="1"/>
      </tp>
      <tp>
        <v>0.84330000000000005</v>
        <stp/>
        <stp>ContractData</stp>
        <stp>EB?</stp>
        <stp>Open</stp>
        <stp/>
        <stp>T</stp>
        <tr r="D37" s="6"/>
      </tp>
      <tp>
        <v>5776</v>
        <stp/>
        <stp>ContractData</stp>
        <stp>EP?</stp>
        <stp>Open</stp>
        <stp/>
        <stp>T</stp>
        <tr r="D5" s="6"/>
      </tp>
      <tp>
        <v>5.1059999999999994E-2</v>
        <stp/>
        <stp>ContractData</stp>
        <stp>MX6?</stp>
        <stp>open</stp>
        <stp/>
        <stp>T</stp>
        <tr r="H41" s="1"/>
      </tp>
      <tp>
        <v>100.39</v>
        <stp/>
        <stp>ContractData</stp>
        <stp>DXE?</stp>
        <stp>open</stp>
        <stp/>
        <stp>T</stp>
        <tr r="H36" s="1"/>
      </tp>
      <tp>
        <v>134.29</v>
        <stp/>
        <stp>ContractData</stp>
        <stp>DB?</stp>
        <stp>Open</stp>
        <stp/>
        <stp>T</stp>
        <tr r="D19" s="6"/>
      </tp>
      <tp>
        <v>19127</v>
        <stp/>
        <stp>ContractData</stp>
        <stp>DD?</stp>
        <stp>Open</stp>
        <stp/>
        <stp>T</stp>
        <tr r="D10" s="6"/>
      </tp>
      <tp>
        <v>119.55</v>
        <stp/>
        <stp>ContractData</stp>
        <stp>DL?</stp>
        <stp>Open</stp>
        <stp/>
        <stp>T</stp>
        <tr r="D20" s="6"/>
      </tp>
      <tp t="s">
        <v>Euro Buxl (30yr), Dec 24</v>
        <stp/>
        <stp>ContractData</stp>
        <stp>FGBX?</stp>
        <stp>LongDescription</stp>
        <stp/>
        <stp>T</stp>
        <tr r="C18" s="2"/>
      </tp>
      <tp>
        <v>119.61</v>
        <stp/>
        <stp>ContractData</stp>
        <stp>DL?</stp>
        <stp>Y_Settlement</stp>
        <stp/>
        <stp>T</stp>
        <tr r="C20" s="6"/>
      </tp>
      <tp>
        <v>19180</v>
        <stp/>
        <stp>ContractData</stp>
        <stp>DD?</stp>
        <stp>Y_Settlement</stp>
        <stp/>
        <stp>T</stp>
        <tr r="C10" s="6"/>
      </tp>
      <tp>
        <v>134.32</v>
        <stp/>
        <stp>ContractData</stp>
        <stp>DB?</stp>
        <stp>Y_Settlement</stp>
        <stp/>
        <stp>T</stp>
        <tr r="C19" s="6"/>
      </tp>
      <tp>
        <v>25</v>
        <stp/>
        <stp>ContractData</stp>
        <stp>YM?</stp>
        <stp>NetLastTrade</stp>
        <stp/>
        <stp>T</stp>
        <tr r="L7" s="1"/>
      </tp>
      <tp t="s">
        <v>110-11'   </v>
        <stp/>
        <stp>ContractData</stp>
        <stp>FVA?</stp>
        <stp>open</stp>
        <stp/>
        <stp>B</stp>
        <tr r="H21" s="1"/>
      </tp>
      <tp>
        <v>5778</v>
        <stp/>
        <stp>ContractData</stp>
        <stp>EP?</stp>
        <stp>Y_Settlement</stp>
        <stp/>
        <stp>T</stp>
        <tr r="C5" s="6"/>
      </tp>
      <tp>
        <v>0.84340000000000004</v>
        <stp/>
        <stp>ContractData</stp>
        <stp>EB?</stp>
        <stp>Y_Settlement</stp>
        <stp/>
        <stp>T</stp>
        <tr r="C37" s="6"/>
      </tp>
      <tp>
        <v>1.1197000000000001</v>
        <stp/>
        <stp>ContractData</stp>
        <stp>EU6?</stp>
        <stp>open</stp>
        <stp/>
        <stp>T</stp>
        <tr r="H34" s="1"/>
      </tp>
      <tp>
        <v>2277.5</v>
        <stp/>
        <stp>ContractData</stp>
        <stp>RTY?</stp>
        <stp>open</stp>
        <stp/>
        <stp>T</stp>
        <tr r="H11" s="1"/>
      </tp>
      <tp t="s">
        <v>125-16' </v>
        <stp/>
        <stp>ContractData</stp>
        <stp>USA?</stp>
        <stp>open</stp>
        <stp/>
        <stp>B</stp>
        <tr r="H17" s="1"/>
      </tp>
      <tp>
        <v>4961</v>
        <stp/>
        <stp>ContractData</stp>
        <stp>DSX?</stp>
        <stp>open</stp>
        <stp/>
        <stp>T</stp>
        <tr r="H12" s="1"/>
      </tp>
      <tp>
        <v>1.3284</v>
        <stp/>
        <stp>ContractData</stp>
        <stp>BP6?</stp>
        <stp>open</stp>
        <stp/>
        <stp>T</stp>
        <tr r="H33" s="1"/>
      </tp>
      <tp>
        <v>2.1848000000000001</v>
        <stp/>
        <stp>ContractData</stp>
        <stp>HOE?</stp>
        <stp>open</stp>
        <stp/>
        <stp>T</stp>
        <tr r="H29" s="1"/>
      </tp>
      <tp>
        <v>0.84090000000000009</v>
        <stp/>
        <stp>ContractData</stp>
        <stp>EB?</stp>
        <stp>Low</stp>
        <stp/>
        <stp>T</stp>
        <tr r="J40" s="1"/>
        <tr r="F37" s="6"/>
      </tp>
      <tp>
        <v>5759</v>
        <stp/>
        <stp>ContractData</stp>
        <stp>EP?</stp>
        <stp>Low</stp>
        <stp/>
        <stp>T</stp>
        <tr r="F5" s="6"/>
        <tr r="J8" s="1"/>
      </tp>
      <tp>
        <v>119.43</v>
        <stp/>
        <stp>ContractData</stp>
        <stp>DL?</stp>
        <stp>Low</stp>
        <stp/>
        <stp>T</stp>
        <tr r="F20" s="6"/>
        <tr r="J23" s="1"/>
      </tp>
      <tp>
        <v>134.07</v>
        <stp/>
        <stp>ContractData</stp>
        <stp>DB?</stp>
        <stp>Low</stp>
        <stp/>
        <stp>T</stp>
        <tr r="F19" s="6"/>
        <tr r="J22" s="1"/>
      </tp>
      <tp>
        <v>18976</v>
        <stp/>
        <stp>ContractData</stp>
        <stp>DD?</stp>
        <stp>Low</stp>
        <stp/>
        <stp>T</stp>
        <tr r="J13" s="1"/>
        <tr r="F10" s="6"/>
      </tp>
      <tp>
        <v>19028</v>
        <stp/>
        <stp>ContractData</stp>
        <stp>DD?</stp>
        <stp>Ask</stp>
        <stp/>
        <stp>T</stp>
        <tr r="F13" s="1"/>
      </tp>
      <tp>
        <v>134.22</v>
        <stp/>
        <stp>ContractData</stp>
        <stp>DB?</stp>
        <stp>Ask</stp>
        <stp/>
        <stp>T</stp>
        <tr r="F22" s="1"/>
      </tp>
      <tp>
        <v>119.52</v>
        <stp/>
        <stp>ContractData</stp>
        <stp>DL?</stp>
        <stp>Ask</stp>
        <stp/>
        <stp>T</stp>
        <tr r="F23" s="1"/>
      </tp>
      <tp>
        <v>5772.75</v>
        <stp/>
        <stp>ContractData</stp>
        <stp>EP?</stp>
        <stp>Ask</stp>
        <stp/>
        <stp>T</stp>
        <tr r="F8" s="1"/>
      </tp>
      <tp>
        <v>0.8418000000000001</v>
        <stp/>
        <stp>ContractData</stp>
        <stp>EB?</stp>
        <stp>Ask</stp>
        <stp/>
        <stp>T</stp>
        <tr r="F40" s="1"/>
      </tp>
      <tp>
        <v>0.84175000000000011</v>
        <stp/>
        <stp>ContractData</stp>
        <stp>EB?</stp>
        <stp>Bid</stp>
        <stp/>
        <stp>T</stp>
        <tr r="E40" s="1"/>
      </tp>
      <tp>
        <v>5772.5</v>
        <stp/>
        <stp>ContractData</stp>
        <stp>EP?</stp>
        <stp>Bid</stp>
        <stp/>
        <stp>T</stp>
        <tr r="E8" s="1"/>
      </tp>
      <tp>
        <v>119.51</v>
        <stp/>
        <stp>ContractData</stp>
        <stp>DL?</stp>
        <stp>Bid</stp>
        <stp/>
        <stp>T</stp>
        <tr r="E23" s="1"/>
      </tp>
      <tp>
        <v>19026</v>
        <stp/>
        <stp>ContractData</stp>
        <stp>DD?</stp>
        <stp>Bid</stp>
        <stp/>
        <stp>T</stp>
        <tr r="E13" s="1"/>
      </tp>
      <tp>
        <v>134.21</v>
        <stp/>
        <stp>ContractData</stp>
        <stp>DB?</stp>
        <stp>Bid</stp>
        <stp/>
        <stp>T</stp>
        <tr r="E22" s="1"/>
      </tp>
      <tp>
        <v>42473</v>
        <stp/>
        <stp>ContractData</stp>
        <stp>YM?</stp>
        <stp>Ask</stp>
        <stp/>
        <stp>T</stp>
        <tr r="F7" s="1"/>
      </tp>
      <tp>
        <v>42472</v>
        <stp/>
        <stp>ContractData</stp>
        <stp>YM?</stp>
        <stp>Bid</stp>
        <stp/>
        <stp>T</stp>
        <tr r="E7" s="1"/>
      </tp>
      <tp>
        <v>42396</v>
        <stp/>
        <stp>ContractData</stp>
        <stp>YM?</stp>
        <stp>Low</stp>
        <stp/>
        <stp>T</stp>
        <tr r="F4" s="6"/>
        <tr r="J7" s="1"/>
      </tp>
      <tp>
        <v>135.52000000000001</v>
        <stp/>
        <stp>ContractData</stp>
        <stp>FGBX?</stp>
        <stp>Open</stp>
        <stp/>
        <stp>T</stp>
        <tr r="D17" s="6"/>
      </tp>
      <tp>
        <v>20066</v>
        <stp/>
        <stp>ContractData</stp>
        <stp>ENQ?</stp>
        <stp>open</stp>
        <stp/>
        <stp>T</stp>
        <tr r="H9" s="1"/>
      </tp>
      <tp>
        <v>3156</v>
        <stp/>
        <stp>ContractData</stp>
        <stp>EMD?</stp>
        <stp>open</stp>
        <stp/>
        <stp>T</stp>
        <tr r="H10" s="1"/>
      </tp>
      <tp>
        <v>71.180000000000007</v>
        <stp/>
        <stp>ContractData</stp>
        <stp>CLE?</stp>
        <stp>open</stp>
        <stp/>
        <stp>T</stp>
        <tr r="H31" s="1"/>
      </tp>
      <tp>
        <v>989.40000000000009</v>
        <stp/>
        <stp>ContractData</stp>
        <stp>PLE?</stp>
        <stp>open</stp>
        <stp/>
        <stp>T</stp>
        <tr r="H28" s="1"/>
      </tp>
      <tp>
        <v>37730</v>
        <stp/>
        <stp>ContractData</stp>
        <stp>NKD?</stp>
        <stp>open</stp>
        <stp/>
        <stp>T</stp>
        <tr r="H6" s="1"/>
      </tp>
      <tp>
        <v>-1.6999999999999238E-3</v>
        <stp/>
        <stp>ContractData</stp>
        <stp>EB?</stp>
        <stp>NetLastTrade</stp>
        <stp/>
        <stp>T</stp>
        <tr r="L40" s="1"/>
      </tp>
      <tp>
        <v>-5.25</v>
        <stp/>
        <stp>ContractData</stp>
        <stp>EP?</stp>
        <stp>NetLastTrade</stp>
        <stp/>
        <stp>T</stp>
        <tr r="L8" s="1"/>
      </tp>
      <tp>
        <v>42447</v>
        <stp/>
        <stp>ContractData</stp>
        <stp>YM?</stp>
        <stp>Y_Settlement</stp>
        <stp/>
        <stp>T</stp>
        <tr r="C4" s="6"/>
      </tp>
      <tp>
        <v>-154</v>
        <stp/>
        <stp>ContractData</stp>
        <stp>DD?</stp>
        <stp>NetLastTrade</stp>
        <stp/>
        <stp>T</stp>
        <tr r="L13" s="1"/>
      </tp>
      <tp>
        <v>-9.9999999999994316E-2</v>
        <stp/>
        <stp>ContractData</stp>
        <stp>DB?</stp>
        <stp>NetLastTrade</stp>
        <stp/>
        <stp>T</stp>
        <tr r="L22" s="1"/>
      </tp>
      <tp>
        <v>-9.9999999999994316E-2</v>
        <stp/>
        <stp>ContractData</stp>
        <stp>DL?</stp>
        <stp>NetLastTrade</stp>
        <stp/>
        <stp>T</stp>
        <tr r="L23" s="1"/>
      </tp>
      <tp>
        <v>7632.5</v>
        <stp/>
        <stp>ContractData</stp>
        <stp>PIL?</stp>
        <stp>open</stp>
        <stp/>
        <stp>T</stp>
        <tr r="H14" s="1"/>
      </tp>
      <tp>
        <v>136.26</v>
        <stp/>
        <stp>ContractData</stp>
        <stp>FGBX?</stp>
        <stp>High</stp>
        <stp/>
        <stp>T</stp>
        <tr r="I20" s="1"/>
        <tr r="E17" s="6"/>
      </tp>
      <tp>
        <v>31.11</v>
        <stp/>
        <stp>ContractData</stp>
        <stp>SIE?</stp>
        <stp>open</stp>
        <stp/>
        <stp>T</stp>
        <tr r="H27" s="1"/>
      </tp>
      <tp>
        <v>2.3580000000000001</v>
        <stp/>
        <stp>ContractData</stp>
        <stp>NGE?</stp>
        <stp>open</stp>
        <stp/>
        <stp>T</stp>
        <tr r="H26" s="1"/>
      </tp>
      <tp>
        <v>99.67</v>
        <stp/>
        <stp>ContractData</stp>
        <stp>QGA?</stp>
        <stp>open</stp>
        <stp/>
        <stp>T</stp>
        <tr r="H18" s="1"/>
      </tp>
      <tp>
        <v>1.1907000000000001</v>
        <stp/>
        <stp>ContractData</stp>
        <stp>SF6?</stp>
        <stp>open</stp>
        <stp/>
        <stp>T</stp>
        <tr r="H39" s="1"/>
      </tp>
      <tp>
        <v>8380</v>
        <stp/>
        <stp>ContractData</stp>
        <stp>QFA?</stp>
        <stp>open</stp>
        <stp/>
        <stp>T</stp>
        <tr r="H15" s="1"/>
      </tp>
      <tp>
        <v>0.62420000000000009</v>
        <stp/>
        <stp>ContractData</stp>
        <stp>NE6?</stp>
        <stp>open</stp>
        <stp/>
        <stp>T</stp>
        <tr r="H38" s="1"/>
      </tp>
      <tp>
        <v>42467</v>
        <stp/>
        <stp>ContractData</stp>
        <stp>YM?</stp>
        <stp>Open</stp>
        <stp/>
        <stp>T</stp>
        <tr r="D4" s="6"/>
      </tp>
      <tp>
        <v>129731.57142857149</v>
        <stp/>
        <stp>StudyData</stp>
        <stp xml:space="preserve"> MA(FGBX?,MAType:=Sim,Period:=21,InputChoice:=Vol)</stp>
        <stp>Bar</stp>
        <stp/>
        <stp>Close</stp>
        <stp>D</stp>
        <stp>-1</stp>
        <stp/>
        <stp/>
        <stp/>
        <stp/>
        <stp>T</stp>
        <tr r="P20" s="1"/>
      </tp>
      <tp>
        <v>2611.2000000000003</v>
        <stp/>
        <stp>ContractData</stp>
        <stp>GCE?</stp>
        <stp>open</stp>
        <stp/>
        <stp>T</stp>
        <tr r="H25" s="1"/>
      </tp>
      <tp>
        <v>2.0246</v>
        <stp/>
        <stp>ContractData</stp>
        <stp>RBE?</stp>
        <stp>open</stp>
        <stp/>
        <stp>T</stp>
        <tr r="H30" s="1"/>
      </tp>
      <tp>
        <v>42486</v>
        <stp/>
        <stp>ContractData</stp>
        <stp>YM?</stp>
        <stp>High</stp>
        <stp/>
        <stp>T</stp>
        <tr r="E4" s="6"/>
        <tr r="I7" s="1"/>
      </tp>
      <tp>
        <v>0.68210000000000004</v>
        <stp/>
        <stp>ContractData</stp>
        <stp>DA6?</stp>
        <stp>open</stp>
        <stp/>
        <stp>T</stp>
        <tr r="H37" s="1"/>
      </tp>
      <tp>
        <v>0.73915000000000008</v>
        <stp/>
        <stp>ContractData</stp>
        <stp>CA6?</stp>
        <stp>open</stp>
        <stp/>
        <stp>T</stp>
        <tr r="H35" s="1"/>
      </tp>
      <tp>
        <v>135.24</v>
        <stp/>
        <stp>ContractData</stp>
        <stp>FGBX?</stp>
        <stp>Y_Settlement</stp>
        <stp/>
        <stp>T</stp>
        <tr r="C17" s="6"/>
      </tp>
      <tp>
        <v>-0.20156509366848471</v>
        <stp/>
        <stp>ContractData</stp>
        <stp>EB?</stp>
        <stp>PerCentNetLastTrade</stp>
        <stp/>
        <stp>T</stp>
        <tr r="E38" s="2"/>
      </tp>
      <tp>
        <v>-9.0861889927310494E-2</v>
        <stp/>
        <stp>ContractData</stp>
        <stp>EP?</stp>
        <stp>PerCentNetLastTrade</stp>
        <stp/>
        <stp>T</stp>
        <tr r="E3" s="2"/>
      </tp>
      <tp>
        <v>-8.36050497450046E-2</v>
        <stp/>
        <stp>ContractData</stp>
        <stp>DL?</stp>
        <stp>PerCentNetLastTrade</stp>
        <stp/>
        <stp>T</stp>
        <tr r="E16" s="2"/>
      </tp>
      <tp>
        <v>-7.4449076831447289E-2</v>
        <stp/>
        <stp>ContractData</stp>
        <stp>DB?</stp>
        <stp>PerCentNetLastTrade</stp>
        <stp/>
        <stp>T</stp>
        <tr r="E17" s="2"/>
      </tp>
      <tp>
        <v>-0.8029197080291971</v>
        <stp/>
        <stp>ContractData</stp>
        <stp>DD?</stp>
        <stp>PerCentNetLastTrade</stp>
        <stp/>
        <stp>T</stp>
        <tr r="E7" s="2"/>
      </tp>
      <tp>
        <v>5.8896977407119466E-2</v>
        <stp/>
        <stp>ContractData</stp>
        <stp>YM?</stp>
        <stp>PerCentNetLastTrade</stp>
        <stp/>
        <stp>T</stp>
        <tr r="E2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volatileDependencies" Target="volatileDependenci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Charts!$B$3:$B$12</c:f>
              <c:strCache>
                <c:ptCount val="10"/>
                <c:pt idx="0">
                  <c:v>NKD?</c:v>
                </c:pt>
                <c:pt idx="1">
                  <c:v>YM?</c:v>
                </c:pt>
                <c:pt idx="2">
                  <c:v>EP?</c:v>
                </c:pt>
                <c:pt idx="3">
                  <c:v>ENQ?</c:v>
                </c:pt>
                <c:pt idx="4">
                  <c:v>EMD?</c:v>
                </c:pt>
                <c:pt idx="5">
                  <c:v>RTY?</c:v>
                </c:pt>
                <c:pt idx="6">
                  <c:v>DSX?</c:v>
                </c:pt>
                <c:pt idx="7">
                  <c:v>DD?</c:v>
                </c:pt>
                <c:pt idx="8">
                  <c:v>PIL?</c:v>
                </c:pt>
                <c:pt idx="9">
                  <c:v>QFA?</c:v>
                </c:pt>
              </c:strCache>
            </c:strRef>
          </c:cat>
          <c:val>
            <c:numRef>
              <c:f>Charts!$D$3:$D$12</c:f>
              <c:numCache>
                <c:formatCode>0.00%</c:formatCode>
                <c:ptCount val="10"/>
                <c:pt idx="0">
                  <c:v>9.2850510677808728E-4</c:v>
                </c:pt>
                <c:pt idx="1">
                  <c:v>4.7117581925695573E-4</c:v>
                </c:pt>
                <c:pt idx="2">
                  <c:v>-3.4614053305642093E-4</c:v>
                </c:pt>
                <c:pt idx="3">
                  <c:v>-1.0951812027080845E-3</c:v>
                </c:pt>
                <c:pt idx="4">
                  <c:v>-4.7505938242280285E-4</c:v>
                </c:pt>
                <c:pt idx="5">
                  <c:v>1.7566202626151286E-4</c:v>
                </c:pt>
                <c:pt idx="6">
                  <c:v>-1.6099818877037633E-3</c:v>
                </c:pt>
                <c:pt idx="7">
                  <c:v>-2.7632950990615223E-3</c:v>
                </c:pt>
                <c:pt idx="8">
                  <c:v>6.5552277941658473E-4</c:v>
                </c:pt>
                <c:pt idx="9">
                  <c:v>-2.3860653781913624E-4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F-46A7-B4BA-9101B83C17CC}"/>
            </c:ext>
          </c:extLst>
        </c:ser>
        <c:ser>
          <c:idx val="1"/>
          <c:order val="1"/>
          <c:spPr>
            <a:ln w="381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40C2A602-DDDD-4763-9772-C54CD5CAEF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0BF-46A7-B4BA-9101B83C17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82CE7B6-1645-4D63-9B57-0905DB5C58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0BF-46A7-B4BA-9101B83C17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E7BDDE0-7309-457F-B0D3-B68C1474DF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0BF-46A7-B4BA-9101B83C17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80AEA1E-2901-43E3-93B4-835131864C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0BF-46A7-B4BA-9101B83C17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1A11E06-D705-42D5-95CB-2DB587A4D5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0BF-46A7-B4BA-9101B83C17C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174990D-9A21-4B0D-BB02-29A9A3DAD6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0BF-46A7-B4BA-9101B83C17C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C778710-C2D0-46E5-9DE4-C4EE62CA8D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0BF-46A7-B4BA-9101B83C17C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CEDD69F-D3B0-4501-81F6-029C1FF537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0BF-46A7-B4BA-9101B83C17C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0E4BE90-D351-4CA2-9AE0-5DB9A572C0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0BF-46A7-B4BA-9101B83C17C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0D7800C-549F-40F1-A65D-F8E4D9FE07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0BF-46A7-B4BA-9101B83C1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Charts!$B$3:$B$12</c:f>
              <c:strCache>
                <c:ptCount val="10"/>
                <c:pt idx="0">
                  <c:v>NKD?</c:v>
                </c:pt>
                <c:pt idx="1">
                  <c:v>YM?</c:v>
                </c:pt>
                <c:pt idx="2">
                  <c:v>EP?</c:v>
                </c:pt>
                <c:pt idx="3">
                  <c:v>ENQ?</c:v>
                </c:pt>
                <c:pt idx="4">
                  <c:v>EMD?</c:v>
                </c:pt>
                <c:pt idx="5">
                  <c:v>RTY?</c:v>
                </c:pt>
                <c:pt idx="6">
                  <c:v>DSX?</c:v>
                </c:pt>
                <c:pt idx="7">
                  <c:v>DD?</c:v>
                </c:pt>
                <c:pt idx="8">
                  <c:v>PIL?</c:v>
                </c:pt>
                <c:pt idx="9">
                  <c:v>QFA?</c:v>
                </c:pt>
              </c:strCache>
            </c:strRef>
          </c:cat>
          <c:val>
            <c:numRef>
              <c:f>Charts!$E$3:$E$12</c:f>
              <c:numCache>
                <c:formatCode>0.00%</c:formatCode>
                <c:ptCount val="10"/>
                <c:pt idx="0">
                  <c:v>1.6713091922005572E-2</c:v>
                </c:pt>
                <c:pt idx="1">
                  <c:v>9.1879284755106371E-4</c:v>
                </c:pt>
                <c:pt idx="2">
                  <c:v>-2.1633783316026307E-4</c:v>
                </c:pt>
                <c:pt idx="3">
                  <c:v>-6.8448825169255278E-4</c:v>
                </c:pt>
                <c:pt idx="4">
                  <c:v>-1.5835312747426763E-4</c:v>
                </c:pt>
                <c:pt idx="5">
                  <c:v>3.5132405252302572E-4</c:v>
                </c:pt>
                <c:pt idx="6">
                  <c:v>-1.006238679814852E-3</c:v>
                </c:pt>
                <c:pt idx="7">
                  <c:v>-2.3983315954118874E-3</c:v>
                </c:pt>
                <c:pt idx="8">
                  <c:v>3.1465093411996068E-3</c:v>
                </c:pt>
                <c:pt idx="9">
                  <c:v>-2.3860653781913624E-4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Charts!$G$3:$G$12</c15:f>
                <c15:dlblRangeCache>
                  <c:ptCount val="10"/>
                  <c:pt idx="0">
                    <c:v>1.37%</c:v>
                  </c:pt>
                  <c:pt idx="1">
                    <c:v>0.06%</c:v>
                  </c:pt>
                  <c:pt idx="2">
                    <c:v>-0.09%</c:v>
                  </c:pt>
                  <c:pt idx="3">
                    <c:v>-0.09%</c:v>
                  </c:pt>
                  <c:pt idx="4">
                    <c:v>-0.12%</c:v>
                  </c:pt>
                  <c:pt idx="5">
                    <c:v>-0.21%</c:v>
                  </c:pt>
                  <c:pt idx="6">
                    <c:v>-0.70%</c:v>
                  </c:pt>
                  <c:pt idx="7">
                    <c:v>-0.80%</c:v>
                  </c:pt>
                  <c:pt idx="8">
                    <c:v>-0.82%</c:v>
                  </c:pt>
                  <c:pt idx="9">
                    <c:v>-0.84%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90BF-46A7-B4BA-9101B83C17CC}"/>
            </c:ext>
          </c:extLst>
        </c:ser>
        <c:ser>
          <c:idx val="2"/>
          <c:order val="2"/>
          <c:spPr>
            <a:ln w="381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Charts!$B$3:$B$12</c:f>
              <c:strCache>
                <c:ptCount val="10"/>
                <c:pt idx="0">
                  <c:v>NKD?</c:v>
                </c:pt>
                <c:pt idx="1">
                  <c:v>YM?</c:v>
                </c:pt>
                <c:pt idx="2">
                  <c:v>EP?</c:v>
                </c:pt>
                <c:pt idx="3">
                  <c:v>ENQ?</c:v>
                </c:pt>
                <c:pt idx="4">
                  <c:v>EMD?</c:v>
                </c:pt>
                <c:pt idx="5">
                  <c:v>RTY?</c:v>
                </c:pt>
                <c:pt idx="6">
                  <c:v>DSX?</c:v>
                </c:pt>
                <c:pt idx="7">
                  <c:v>DD?</c:v>
                </c:pt>
                <c:pt idx="8">
                  <c:v>PIL?</c:v>
                </c:pt>
                <c:pt idx="9">
                  <c:v>QFA?</c:v>
                </c:pt>
              </c:strCache>
            </c:strRef>
          </c:cat>
          <c:val>
            <c:numRef>
              <c:f>Charts!$F$3:$F$12</c:f>
              <c:numCache>
                <c:formatCode>0.00%</c:formatCode>
                <c:ptCount val="10"/>
                <c:pt idx="0">
                  <c:v>-3.0508024936994295E-3</c:v>
                </c:pt>
                <c:pt idx="1">
                  <c:v>-1.2014983391052372E-3</c:v>
                </c:pt>
                <c:pt idx="2">
                  <c:v>-3.2883350640359986E-3</c:v>
                </c:pt>
                <c:pt idx="3">
                  <c:v>-5.3265631222620471E-3</c:v>
                </c:pt>
                <c:pt idx="4">
                  <c:v>-3.6104513064133307E-3</c:v>
                </c:pt>
                <c:pt idx="5">
                  <c:v>-5.0941987615826748E-3</c:v>
                </c:pt>
                <c:pt idx="6">
                  <c:v>-1.0263634534111492E-2</c:v>
                </c:pt>
                <c:pt idx="7">
                  <c:v>-1.0636079249217936E-2</c:v>
                </c:pt>
                <c:pt idx="8">
                  <c:v>-1.0553916748607015E-2</c:v>
                </c:pt>
                <c:pt idx="9">
                  <c:v>-9.0073968026723929E-3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BF-46A7-B4BA-9101B83C17CC}"/>
            </c:ext>
          </c:extLst>
        </c:ser>
        <c:ser>
          <c:idx val="3"/>
          <c:order val="3"/>
          <c:spPr>
            <a:ln w="381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Charts!$B$3:$B$12</c:f>
              <c:strCache>
                <c:ptCount val="10"/>
                <c:pt idx="0">
                  <c:v>NKD?</c:v>
                </c:pt>
                <c:pt idx="1">
                  <c:v>YM?</c:v>
                </c:pt>
                <c:pt idx="2">
                  <c:v>EP?</c:v>
                </c:pt>
                <c:pt idx="3">
                  <c:v>ENQ?</c:v>
                </c:pt>
                <c:pt idx="4">
                  <c:v>EMD?</c:v>
                </c:pt>
                <c:pt idx="5">
                  <c:v>RTY?</c:v>
                </c:pt>
                <c:pt idx="6">
                  <c:v>DSX?</c:v>
                </c:pt>
                <c:pt idx="7">
                  <c:v>DD?</c:v>
                </c:pt>
                <c:pt idx="8">
                  <c:v>PIL?</c:v>
                </c:pt>
                <c:pt idx="9">
                  <c:v>QFA?</c:v>
                </c:pt>
              </c:strCache>
            </c:strRef>
          </c:cat>
          <c:val>
            <c:numRef>
              <c:f>Charts!$G$3:$G$12</c:f>
              <c:numCache>
                <c:formatCode>0.00%</c:formatCode>
                <c:ptCount val="10"/>
                <c:pt idx="0">
                  <c:v>1.3662289428306142E-2</c:v>
                </c:pt>
                <c:pt idx="1">
                  <c:v>5.8896977407119468E-4</c:v>
                </c:pt>
                <c:pt idx="2">
                  <c:v>-9.0861889927310491E-4</c:v>
                </c:pt>
                <c:pt idx="3">
                  <c:v>-9.2094782954998012E-4</c:v>
                </c:pt>
                <c:pt idx="4">
                  <c:v>-1.2034837688043474E-3</c:v>
                </c:pt>
                <c:pt idx="5">
                  <c:v>-2.0640288085722273E-3</c:v>
                </c:pt>
                <c:pt idx="6">
                  <c:v>-7.0436707587039644E-3</c:v>
                </c:pt>
                <c:pt idx="7">
                  <c:v>-8.0291970802919711E-3</c:v>
                </c:pt>
                <c:pt idx="8">
                  <c:v>-8.1940347427073099E-3</c:v>
                </c:pt>
                <c:pt idx="9">
                  <c:v>-8.410880458124553E-3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BF-46A7-B4BA-9101B83C1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chemeClr val="accent2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8879824"/>
        <c:axId val="28890384"/>
      </c:stockChart>
      <c:catAx>
        <c:axId val="2887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890384"/>
        <c:crosses val="autoZero"/>
        <c:auto val="1"/>
        <c:lblAlgn val="ctr"/>
        <c:lblOffset val="100"/>
        <c:noMultiLvlLbl val="0"/>
      </c:catAx>
      <c:valAx>
        <c:axId val="2889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87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accent4"/>
      </a:solidFill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Charts!$B$14:$B$20</c:f>
              <c:strCache>
                <c:ptCount val="7"/>
                <c:pt idx="0">
                  <c:v>USA?</c:v>
                </c:pt>
                <c:pt idx="1">
                  <c:v>QGA?</c:v>
                </c:pt>
                <c:pt idx="2">
                  <c:v>TYA?</c:v>
                </c:pt>
                <c:pt idx="3">
                  <c:v>FGBX?</c:v>
                </c:pt>
                <c:pt idx="4">
                  <c:v>FVA?</c:v>
                </c:pt>
                <c:pt idx="5">
                  <c:v>DB?</c:v>
                </c:pt>
                <c:pt idx="6">
                  <c:v>DL?</c:v>
                </c:pt>
              </c:strCache>
            </c:strRef>
          </c:cat>
          <c:val>
            <c:numRef>
              <c:f>Charts!$D$14:$D$20</c:f>
              <c:numCache>
                <c:formatCode>0.00%</c:formatCode>
                <c:ptCount val="7"/>
                <c:pt idx="0">
                  <c:v>2.997002997002997E-3</c:v>
                </c:pt>
                <c:pt idx="1">
                  <c:v>-7.0182474433534573E-4</c:v>
                </c:pt>
                <c:pt idx="2">
                  <c:v>1.4980253302464932E-3</c:v>
                </c:pt>
                <c:pt idx="3">
                  <c:v>2.0703933747412092E-3</c:v>
                </c:pt>
                <c:pt idx="4">
                  <c:v>8.5034013605442174E-4</c:v>
                </c:pt>
                <c:pt idx="5">
                  <c:v>-2.2334723049435035E-4</c:v>
                </c:pt>
                <c:pt idx="6">
                  <c:v>-5.0163029847004662E-4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CD-479B-96DC-81594934951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92168E75-1B71-440B-BD19-DCE590486BA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4C8F-4C09-9010-7206D549DDE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72CB82E-B318-4447-B415-94ABE4A6DC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C8F-4C09-9010-7206D549DDE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044F3FA-770D-444F-A161-FB7D1E418B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C8F-4C09-9010-7206D549DDE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E17A762-D9DC-4EA4-BF5F-2E3C67EB97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C8F-4C09-9010-7206D549DDE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3BA7753-D697-4843-89C8-1F8AA90624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C8F-4C09-9010-7206D549DDE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8294884-B92B-4FDC-B901-5C6656194E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C8F-4C09-9010-7206D549DDE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2644BAC-7C5E-4C68-84C1-6BBA55D6AB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C8F-4C09-9010-7206D549D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Charts!$B$14:$B$20</c:f>
              <c:strCache>
                <c:ptCount val="7"/>
                <c:pt idx="0">
                  <c:v>USA?</c:v>
                </c:pt>
                <c:pt idx="1">
                  <c:v>QGA?</c:v>
                </c:pt>
                <c:pt idx="2">
                  <c:v>TYA?</c:v>
                </c:pt>
                <c:pt idx="3">
                  <c:v>FGBX?</c:v>
                </c:pt>
                <c:pt idx="4">
                  <c:v>FVA?</c:v>
                </c:pt>
                <c:pt idx="5">
                  <c:v>DB?</c:v>
                </c:pt>
                <c:pt idx="6">
                  <c:v>DL?</c:v>
                </c:pt>
              </c:strCache>
            </c:strRef>
          </c:cat>
          <c:val>
            <c:numRef>
              <c:f>Charts!$E$14:$E$20</c:f>
              <c:numCache>
                <c:formatCode>0.00%</c:formatCode>
                <c:ptCount val="7"/>
                <c:pt idx="0">
                  <c:v>4.745254745254745E-3</c:v>
                </c:pt>
                <c:pt idx="1">
                  <c:v>3.509123721676301E-3</c:v>
                </c:pt>
                <c:pt idx="2">
                  <c:v>2.3151300558354898E-3</c:v>
                </c:pt>
                <c:pt idx="3">
                  <c:v>7.542147293699954E-3</c:v>
                </c:pt>
                <c:pt idx="4">
                  <c:v>1.4172335600907029E-3</c:v>
                </c:pt>
                <c:pt idx="5">
                  <c:v>1.5634306134604523E-3</c:v>
                </c:pt>
                <c:pt idx="6">
                  <c:v>5.8523534821509394E-4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Charts!$G$14:$G$20</c15:f>
                <c15:dlblRangeCache>
                  <c:ptCount val="7"/>
                  <c:pt idx="0">
                    <c:v>0.20%</c:v>
                  </c:pt>
                  <c:pt idx="1">
                    <c:v>0.07%</c:v>
                  </c:pt>
                  <c:pt idx="2">
                    <c:v>0.07%</c:v>
                  </c:pt>
                  <c:pt idx="3">
                    <c:v>0.06%</c:v>
                  </c:pt>
                  <c:pt idx="4">
                    <c:v>0.01%</c:v>
                  </c:pt>
                  <c:pt idx="5">
                    <c:v>-0.07%</c:v>
                  </c:pt>
                  <c:pt idx="6">
                    <c:v>-0.08%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14CD-479B-96DC-81594934951A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Charts!$B$14:$B$20</c:f>
              <c:strCache>
                <c:ptCount val="7"/>
                <c:pt idx="0">
                  <c:v>USA?</c:v>
                </c:pt>
                <c:pt idx="1">
                  <c:v>QGA?</c:v>
                </c:pt>
                <c:pt idx="2">
                  <c:v>TYA?</c:v>
                </c:pt>
                <c:pt idx="3">
                  <c:v>FGBX?</c:v>
                </c:pt>
                <c:pt idx="4">
                  <c:v>FVA?</c:v>
                </c:pt>
                <c:pt idx="5">
                  <c:v>DB?</c:v>
                </c:pt>
                <c:pt idx="6">
                  <c:v>DL?</c:v>
                </c:pt>
              </c:strCache>
            </c:strRef>
          </c:cat>
          <c:val>
            <c:numRef>
              <c:f>Charts!$F$14:$F$20</c:f>
              <c:numCache>
                <c:formatCode>0.00%</c:formatCode>
                <c:ptCount val="7"/>
                <c:pt idx="0">
                  <c:v>0</c:v>
                </c:pt>
                <c:pt idx="1">
                  <c:v>-8.0208542209757869E-4</c:v>
                </c:pt>
                <c:pt idx="2">
                  <c:v>-4.0855236279449818E-4</c:v>
                </c:pt>
                <c:pt idx="3">
                  <c:v>-2.0703933747412092E-3</c:v>
                </c:pt>
                <c:pt idx="4">
                  <c:v>-6.3775510204081628E-4</c:v>
                </c:pt>
                <c:pt idx="5">
                  <c:v>-1.8612269207861824E-3</c:v>
                </c:pt>
                <c:pt idx="6">
                  <c:v>-1.5048908954100209E-3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CD-479B-96DC-81594934951A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Charts!$B$14:$B$20</c:f>
              <c:strCache>
                <c:ptCount val="7"/>
                <c:pt idx="0">
                  <c:v>USA?</c:v>
                </c:pt>
                <c:pt idx="1">
                  <c:v>QGA?</c:v>
                </c:pt>
                <c:pt idx="2">
                  <c:v>TYA?</c:v>
                </c:pt>
                <c:pt idx="3">
                  <c:v>FGBX?</c:v>
                </c:pt>
                <c:pt idx="4">
                  <c:v>FVA?</c:v>
                </c:pt>
                <c:pt idx="5">
                  <c:v>DB?</c:v>
                </c:pt>
                <c:pt idx="6">
                  <c:v>DL?</c:v>
                </c:pt>
              </c:strCache>
            </c:strRef>
          </c:cat>
          <c:val>
            <c:numRef>
              <c:f>Charts!$G$14:$G$20</c:f>
              <c:numCache>
                <c:formatCode>0.00%</c:formatCode>
                <c:ptCount val="7"/>
                <c:pt idx="0">
                  <c:v>1.998001998001998E-3</c:v>
                </c:pt>
                <c:pt idx="1">
                  <c:v>7.0182474433520326E-4</c:v>
                </c:pt>
                <c:pt idx="2">
                  <c:v>6.8092060465749693E-4</c:v>
                </c:pt>
                <c:pt idx="3">
                  <c:v>5.9154096421165398E-4</c:v>
                </c:pt>
                <c:pt idx="4">
                  <c:v>7.0861678004535149E-5</c:v>
                </c:pt>
                <c:pt idx="5">
                  <c:v>-7.4449076831443063E-4</c:v>
                </c:pt>
                <c:pt idx="6">
                  <c:v>-8.3605049744999848E-4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CD-479B-96DC-815949349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chemeClr val="accent2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8879824"/>
        <c:axId val="28890384"/>
      </c:stockChart>
      <c:catAx>
        <c:axId val="2887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890384"/>
        <c:crosses val="autoZero"/>
        <c:auto val="1"/>
        <c:lblAlgn val="ctr"/>
        <c:lblOffset val="100"/>
        <c:noMultiLvlLbl val="0"/>
      </c:catAx>
      <c:valAx>
        <c:axId val="2889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solidFill>
              <a:srgbClr val="002060"/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87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accent4"/>
      </a:solidFill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Charts!$B$22:$B$28</c:f>
              <c:strCache>
                <c:ptCount val="7"/>
                <c:pt idx="0">
                  <c:v>GCE?</c:v>
                </c:pt>
                <c:pt idx="1">
                  <c:v>NGE?</c:v>
                </c:pt>
                <c:pt idx="2">
                  <c:v>SIE?</c:v>
                </c:pt>
                <c:pt idx="3">
                  <c:v>PLE?</c:v>
                </c:pt>
                <c:pt idx="4">
                  <c:v>HOE?</c:v>
                </c:pt>
                <c:pt idx="5">
                  <c:v>RBE?</c:v>
                </c:pt>
                <c:pt idx="6">
                  <c:v>CLE?</c:v>
                </c:pt>
              </c:strCache>
            </c:strRef>
          </c:cat>
          <c:val>
            <c:numRef>
              <c:f>Charts!$D$22:$D$28</c:f>
              <c:numCache>
                <c:formatCode>0.00%</c:formatCode>
                <c:ptCount val="7"/>
                <c:pt idx="0">
                  <c:v>-1.300390117035145E-3</c:v>
                </c:pt>
                <c:pt idx="1">
                  <c:v>4.2589437819421771E-3</c:v>
                </c:pt>
                <c:pt idx="2">
                  <c:v>-9.9608566973236924E-3</c:v>
                </c:pt>
                <c:pt idx="3">
                  <c:v>-5.0281576830249388E-3</c:v>
                </c:pt>
                <c:pt idx="4">
                  <c:v>1.0997067448681177E-3</c:v>
                </c:pt>
                <c:pt idx="5">
                  <c:v>-1.8733977519227102E-3</c:v>
                </c:pt>
                <c:pt idx="6">
                  <c:v>2.8105677346838441E-4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3-45F5-82AF-031F47162C9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6A777EE4-5619-4F47-8498-FE4DE67543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583-45F5-82AF-031F47162C9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606D514-9F56-425E-9BE8-A4F08AF746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583-45F5-82AF-031F47162C9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6B5C647-079F-474B-9B1D-7AF16016DF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583-45F5-82AF-031F47162C9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C4B7439-409D-46C9-A62D-3727A2B7F1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583-45F5-82AF-031F47162C9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0CBE652-5C8A-468F-9F5F-B5CBC70C44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583-45F5-82AF-031F47162C9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181708C-6FC3-4ECE-ACAE-56DF93FC60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D583-45F5-82AF-031F47162C9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08141F2-82EA-4994-93FE-ED94E0B287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583-45F5-82AF-031F47162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Charts!$B$22:$B$28</c:f>
              <c:strCache>
                <c:ptCount val="7"/>
                <c:pt idx="0">
                  <c:v>GCE?</c:v>
                </c:pt>
                <c:pt idx="1">
                  <c:v>NGE?</c:v>
                </c:pt>
                <c:pt idx="2">
                  <c:v>SIE?</c:v>
                </c:pt>
                <c:pt idx="3">
                  <c:v>PLE?</c:v>
                </c:pt>
                <c:pt idx="4">
                  <c:v>HOE?</c:v>
                </c:pt>
                <c:pt idx="5">
                  <c:v>RBE?</c:v>
                </c:pt>
                <c:pt idx="6">
                  <c:v>CLE?</c:v>
                </c:pt>
              </c:strCache>
            </c:strRef>
          </c:cat>
          <c:val>
            <c:numRef>
              <c:f>Charts!$E$22:$E$28</c:f>
              <c:numCache>
                <c:formatCode>0.00%</c:formatCode>
                <c:ptCount val="7"/>
                <c:pt idx="0">
                  <c:v>1.1588770748871614E-2</c:v>
                </c:pt>
                <c:pt idx="1">
                  <c:v>1.5332197614991496E-2</c:v>
                </c:pt>
                <c:pt idx="2">
                  <c:v>1.040639022372142E-2</c:v>
                </c:pt>
                <c:pt idx="3">
                  <c:v>3.9219629927594295E-3</c:v>
                </c:pt>
                <c:pt idx="4">
                  <c:v>1.7870234604106658E-3</c:v>
                </c:pt>
                <c:pt idx="5">
                  <c:v>1.4789982252021859E-3</c:v>
                </c:pt>
                <c:pt idx="6">
                  <c:v>5.621135469365691E-4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Charts!$G$22:$G$28</c15:f>
                <c15:dlblRangeCache>
                  <c:ptCount val="7"/>
                  <c:pt idx="0">
                    <c:v>1.06%</c:v>
                  </c:pt>
                  <c:pt idx="1">
                    <c:v>1.02%</c:v>
                  </c:pt>
                  <c:pt idx="2">
                    <c:v>0.93%</c:v>
                  </c:pt>
                  <c:pt idx="3">
                    <c:v>0.02%</c:v>
                  </c:pt>
                  <c:pt idx="4">
                    <c:v>-0.16%</c:v>
                  </c:pt>
                  <c:pt idx="5">
                    <c:v>-0.61%</c:v>
                  </c:pt>
                  <c:pt idx="6">
                    <c:v>-0.65%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D583-45F5-82AF-031F47162C90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Charts!$B$22:$B$28</c:f>
              <c:strCache>
                <c:ptCount val="7"/>
                <c:pt idx="0">
                  <c:v>GCE?</c:v>
                </c:pt>
                <c:pt idx="1">
                  <c:v>NGE?</c:v>
                </c:pt>
                <c:pt idx="2">
                  <c:v>SIE?</c:v>
                </c:pt>
                <c:pt idx="3">
                  <c:v>PLE?</c:v>
                </c:pt>
                <c:pt idx="4">
                  <c:v>HOE?</c:v>
                </c:pt>
                <c:pt idx="5">
                  <c:v>RBE?</c:v>
                </c:pt>
                <c:pt idx="6">
                  <c:v>CLE?</c:v>
                </c:pt>
              </c:strCache>
            </c:strRef>
          </c:cat>
          <c:val>
            <c:numRef>
              <c:f>Charts!$F$22:$F$28</c:f>
              <c:numCache>
                <c:formatCode>0.00%</c:formatCode>
                <c:ptCount val="7"/>
                <c:pt idx="0">
                  <c:v>-2.2565593207374323E-3</c:v>
                </c:pt>
                <c:pt idx="1">
                  <c:v>-9.7955706984666473E-3</c:v>
                </c:pt>
                <c:pt idx="2">
                  <c:v>-1.2188524329313008E-2</c:v>
                </c:pt>
                <c:pt idx="3">
                  <c:v>-9.4529364440869776E-3</c:v>
                </c:pt>
                <c:pt idx="4">
                  <c:v>-7.5146627565982269E-3</c:v>
                </c:pt>
                <c:pt idx="5">
                  <c:v>-9.6627884046539443E-3</c:v>
                </c:pt>
                <c:pt idx="6">
                  <c:v>-8.5722315907813297E-3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3-45F5-82AF-031F47162C90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Charts!$B$22:$B$28</c:f>
              <c:strCache>
                <c:ptCount val="7"/>
                <c:pt idx="0">
                  <c:v>GCE?</c:v>
                </c:pt>
                <c:pt idx="1">
                  <c:v>NGE?</c:v>
                </c:pt>
                <c:pt idx="2">
                  <c:v>SIE?</c:v>
                </c:pt>
                <c:pt idx="3">
                  <c:v>PLE?</c:v>
                </c:pt>
                <c:pt idx="4">
                  <c:v>HOE?</c:v>
                </c:pt>
                <c:pt idx="5">
                  <c:v>RBE?</c:v>
                </c:pt>
                <c:pt idx="6">
                  <c:v>CLE?</c:v>
                </c:pt>
              </c:strCache>
            </c:strRef>
          </c:cat>
          <c:val>
            <c:numRef>
              <c:f>Charts!$G$22:$G$28</c:f>
              <c:numCache>
                <c:formatCode>0.00%</c:formatCode>
                <c:ptCount val="7"/>
                <c:pt idx="0">
                  <c:v>1.0556108008873214E-2</c:v>
                </c:pt>
                <c:pt idx="1">
                  <c:v>1.0221465076660998E-2</c:v>
                </c:pt>
                <c:pt idx="2">
                  <c:v>9.2925564077267608E-3</c:v>
                </c:pt>
                <c:pt idx="3">
                  <c:v>2.0112630732092897E-4</c:v>
                </c:pt>
                <c:pt idx="4">
                  <c:v>-1.6495601173018711E-3</c:v>
                </c:pt>
                <c:pt idx="5">
                  <c:v>-6.0638927233286118E-3</c:v>
                </c:pt>
                <c:pt idx="6">
                  <c:v>-6.4643057897694461E-3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83-45F5-82AF-031F47162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chemeClr val="accent2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8879824"/>
        <c:axId val="28890384"/>
      </c:stockChart>
      <c:catAx>
        <c:axId val="2887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890384"/>
        <c:crosses val="autoZero"/>
        <c:auto val="1"/>
        <c:lblAlgn val="ctr"/>
        <c:lblOffset val="100"/>
        <c:noMultiLvlLbl val="0"/>
      </c:catAx>
      <c:valAx>
        <c:axId val="2889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87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accent4"/>
      </a:solidFill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Charts!$B$30:$B$39</c:f>
              <c:strCache>
                <c:ptCount val="10"/>
                <c:pt idx="0">
                  <c:v>BP6?</c:v>
                </c:pt>
                <c:pt idx="1">
                  <c:v>EU6?</c:v>
                </c:pt>
                <c:pt idx="2">
                  <c:v>CA6?</c:v>
                </c:pt>
                <c:pt idx="3">
                  <c:v>DXE?</c:v>
                </c:pt>
                <c:pt idx="4">
                  <c:v>DA6?</c:v>
                </c:pt>
                <c:pt idx="5">
                  <c:v>NE6?</c:v>
                </c:pt>
                <c:pt idx="6">
                  <c:v>SF6?</c:v>
                </c:pt>
                <c:pt idx="7">
                  <c:v>EB?</c:v>
                </c:pt>
                <c:pt idx="8">
                  <c:v>MX6?</c:v>
                </c:pt>
                <c:pt idx="9">
                  <c:v>JY6?</c:v>
                </c:pt>
              </c:strCache>
            </c:strRef>
          </c:cat>
          <c:val>
            <c:numRef>
              <c:f>Charts!$D$30:$D$39</c:f>
              <c:numCache>
                <c:formatCode>0.00%</c:formatCode>
                <c:ptCount val="10"/>
                <c:pt idx="0">
                  <c:v>2.258866049243031E-4</c:v>
                </c:pt>
                <c:pt idx="1">
                  <c:v>-4.0173191090484434E-4</c:v>
                </c:pt>
                <c:pt idx="2">
                  <c:v>-2.0289463005543549E-4</c:v>
                </c:pt>
                <c:pt idx="3">
                  <c:v>6.8779218707950098E-4</c:v>
                </c:pt>
                <c:pt idx="4">
                  <c:v>-8.0568373251307457E-4</c:v>
                </c:pt>
                <c:pt idx="5">
                  <c:v>-1.2000960076804822E-3</c:v>
                </c:pt>
                <c:pt idx="6">
                  <c:v>-1.0487017072863571E-3</c:v>
                </c:pt>
                <c:pt idx="7">
                  <c:v>-1.1856770215791912E-4</c:v>
                </c:pt>
                <c:pt idx="8">
                  <c:v>-1.5643332029723052E-3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33-4267-B75C-20E23F9CBE1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8CDD65FC-5765-43E0-852A-F78326191F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B33-4267-B75C-20E23F9CBE1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A51C952-BDCE-47EB-8C4D-5BD1B255B1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B33-4267-B75C-20E23F9CBE1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1952850-6881-4085-A7CF-06632CBDED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B33-4267-B75C-20E23F9CBE1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415AA29-B7AC-43B3-A12B-981F2700C1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B33-4267-B75C-20E23F9CBE1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3FDB4EB-F90E-4309-83C1-B21F6205EE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0B33-4267-B75C-20E23F9CBE1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2D71F5F-914B-41C4-B1F6-3A82905615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B33-4267-B75C-20E23F9CBE1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491F4ED-E436-4287-BE88-572E5AF7D0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0B33-4267-B75C-20E23F9CBE1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F79F5CD-375A-4955-AA50-D16524B715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0B33-4267-B75C-20E23F9CBE1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0BCE803-0812-4C50-A6EA-9721EE56CC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0B33-4267-B75C-20E23F9CBE1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7C7F87C-EE80-4462-8034-A6BB25AFB9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0B33-4267-B75C-20E23F9CBE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Charts!$B$30:$B$39</c:f>
              <c:strCache>
                <c:ptCount val="10"/>
                <c:pt idx="0">
                  <c:v>BP6?</c:v>
                </c:pt>
                <c:pt idx="1">
                  <c:v>EU6?</c:v>
                </c:pt>
                <c:pt idx="2">
                  <c:v>CA6?</c:v>
                </c:pt>
                <c:pt idx="3">
                  <c:v>DXE?</c:v>
                </c:pt>
                <c:pt idx="4">
                  <c:v>DA6?</c:v>
                </c:pt>
                <c:pt idx="5">
                  <c:v>NE6?</c:v>
                </c:pt>
                <c:pt idx="6">
                  <c:v>SF6?</c:v>
                </c:pt>
                <c:pt idx="7">
                  <c:v>EB?</c:v>
                </c:pt>
                <c:pt idx="8">
                  <c:v>MX6?</c:v>
                </c:pt>
                <c:pt idx="9">
                  <c:v>JY6?</c:v>
                </c:pt>
              </c:strCache>
            </c:strRef>
          </c:cat>
          <c:val>
            <c:numRef>
              <c:f>Charts!$E$30:$E$39</c:f>
              <c:numCache>
                <c:formatCode>0.00%</c:formatCode>
                <c:ptCount val="10"/>
                <c:pt idx="0">
                  <c:v>4.2918454935622604E-3</c:v>
                </c:pt>
                <c:pt idx="1">
                  <c:v>1.3837432486719992E-3</c:v>
                </c:pt>
                <c:pt idx="2">
                  <c:v>5.4105234681449464E-4</c:v>
                </c:pt>
                <c:pt idx="3">
                  <c:v>2.7810727564518954E-3</c:v>
                </c:pt>
                <c:pt idx="4">
                  <c:v>1.1719036109278721E-3</c:v>
                </c:pt>
                <c:pt idx="5">
                  <c:v>1.7601408112650626E-3</c:v>
                </c:pt>
                <c:pt idx="6">
                  <c:v>2.0135072779898129E-3</c:v>
                </c:pt>
                <c:pt idx="7">
                  <c:v>5.928385107895956E-5</c:v>
                </c:pt>
                <c:pt idx="8">
                  <c:v>1.9554165037153474E-3</c:v>
                </c:pt>
                <c:pt idx="9">
                  <c:v>6.4188474289342467E-3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Charts!$G$30:$G$39</c15:f>
                <c15:dlblRangeCache>
                  <c:ptCount val="10"/>
                  <c:pt idx="0">
                    <c:v>0.26%</c:v>
                  </c:pt>
                  <c:pt idx="1">
                    <c:v>0.05%</c:v>
                  </c:pt>
                  <c:pt idx="2">
                    <c:v>0.05%</c:v>
                  </c:pt>
                  <c:pt idx="3">
                    <c:v>0.04%</c:v>
                  </c:pt>
                  <c:pt idx="4">
                    <c:v>0.00%</c:v>
                  </c:pt>
                  <c:pt idx="5">
                    <c:v>-0.13%</c:v>
                  </c:pt>
                  <c:pt idx="6">
                    <c:v>-0.19%</c:v>
                  </c:pt>
                  <c:pt idx="7">
                    <c:v>-0.20%</c:v>
                  </c:pt>
                  <c:pt idx="8">
                    <c:v>-0.22%</c:v>
                  </c:pt>
                  <c:pt idx="9">
                    <c:v>-0.73%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0B33-4267-B75C-20E23F9CBE10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Charts!$B$30:$B$39</c:f>
              <c:strCache>
                <c:ptCount val="10"/>
                <c:pt idx="0">
                  <c:v>BP6?</c:v>
                </c:pt>
                <c:pt idx="1">
                  <c:v>EU6?</c:v>
                </c:pt>
                <c:pt idx="2">
                  <c:v>CA6?</c:v>
                </c:pt>
                <c:pt idx="3">
                  <c:v>DXE?</c:v>
                </c:pt>
                <c:pt idx="4">
                  <c:v>DA6?</c:v>
                </c:pt>
                <c:pt idx="5">
                  <c:v>NE6?</c:v>
                </c:pt>
                <c:pt idx="6">
                  <c:v>SF6?</c:v>
                </c:pt>
                <c:pt idx="7">
                  <c:v>EB?</c:v>
                </c:pt>
                <c:pt idx="8">
                  <c:v>MX6?</c:v>
                </c:pt>
                <c:pt idx="9">
                  <c:v>JY6?</c:v>
                </c:pt>
              </c:strCache>
            </c:strRef>
          </c:cat>
          <c:val>
            <c:numRef>
              <c:f>Charts!$F$30:$F$39</c:f>
              <c:numCache>
                <c:formatCode>0.00%</c:formatCode>
                <c:ptCount val="10"/>
                <c:pt idx="0">
                  <c:v>-8.282508847226119E-4</c:v>
                </c:pt>
                <c:pt idx="1">
                  <c:v>-1.2498326117038501E-3</c:v>
                </c:pt>
                <c:pt idx="2">
                  <c:v>-1.6231570404436342E-3</c:v>
                </c:pt>
                <c:pt idx="3">
                  <c:v>-1.9537285314141402E-3</c:v>
                </c:pt>
                <c:pt idx="4">
                  <c:v>-2.9297590273200053E-3</c:v>
                </c:pt>
                <c:pt idx="5">
                  <c:v>-4.5603648291861875E-3</c:v>
                </c:pt>
                <c:pt idx="6">
                  <c:v>-3.6914300096480214E-3</c:v>
                </c:pt>
                <c:pt idx="7">
                  <c:v>-2.9641925539482411E-3</c:v>
                </c:pt>
                <c:pt idx="8">
                  <c:v>-9.7770825185764659E-3</c:v>
                </c:pt>
                <c:pt idx="9">
                  <c:v>-1.2555547718134961E-2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33-4267-B75C-20E23F9CBE10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Charts!$B$30:$B$39</c:f>
              <c:strCache>
                <c:ptCount val="10"/>
                <c:pt idx="0">
                  <c:v>BP6?</c:v>
                </c:pt>
                <c:pt idx="1">
                  <c:v>EU6?</c:v>
                </c:pt>
                <c:pt idx="2">
                  <c:v>CA6?</c:v>
                </c:pt>
                <c:pt idx="3">
                  <c:v>DXE?</c:v>
                </c:pt>
                <c:pt idx="4">
                  <c:v>DA6?</c:v>
                </c:pt>
                <c:pt idx="5">
                  <c:v>NE6?</c:v>
                </c:pt>
                <c:pt idx="6">
                  <c:v>SF6?</c:v>
                </c:pt>
                <c:pt idx="7">
                  <c:v>EB?</c:v>
                </c:pt>
                <c:pt idx="8">
                  <c:v>MX6?</c:v>
                </c:pt>
                <c:pt idx="9">
                  <c:v>JY6?</c:v>
                </c:pt>
              </c:strCache>
            </c:strRef>
          </c:cat>
          <c:val>
            <c:numRef>
              <c:f>Charts!$G$30:$G$39</c:f>
              <c:numCache>
                <c:formatCode>0.00%</c:formatCode>
                <c:ptCount val="10"/>
                <c:pt idx="0">
                  <c:v>2.5600481891424362E-3</c:v>
                </c:pt>
                <c:pt idx="1">
                  <c:v>5.3564254787299363E-4</c:v>
                </c:pt>
                <c:pt idx="2">
                  <c:v>4.7342080346268284E-4</c:v>
                </c:pt>
                <c:pt idx="3">
                  <c:v>3.8875210574058748E-4</c:v>
                </c:pt>
                <c:pt idx="4">
                  <c:v>0</c:v>
                </c:pt>
                <c:pt idx="5">
                  <c:v>-1.2801024081925145E-3</c:v>
                </c:pt>
                <c:pt idx="6">
                  <c:v>-1.9296111414069119E-3</c:v>
                </c:pt>
                <c:pt idx="7">
                  <c:v>-2.0156509366847566E-3</c:v>
                </c:pt>
                <c:pt idx="8">
                  <c:v>-2.1509581540868007E-3</c:v>
                </c:pt>
                <c:pt idx="9">
                  <c:v>-7.3358256330676407E-3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33-4267-B75C-20E23F9CB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chemeClr val="accent2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8879824"/>
        <c:axId val="28890384"/>
      </c:stockChart>
      <c:catAx>
        <c:axId val="2887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890384"/>
        <c:crosses val="autoZero"/>
        <c:auto val="1"/>
        <c:lblAlgn val="ctr"/>
        <c:lblOffset val="100"/>
        <c:noMultiLvlLbl val="0"/>
      </c:catAx>
      <c:valAx>
        <c:axId val="2889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87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accent4"/>
      </a:solidFill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tockChart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Charts!$B$3:$B$12</c:f>
              <c:strCache>
                <c:ptCount val="10"/>
                <c:pt idx="0">
                  <c:v>NKD?</c:v>
                </c:pt>
                <c:pt idx="1">
                  <c:v>YM?</c:v>
                </c:pt>
                <c:pt idx="2">
                  <c:v>EP?</c:v>
                </c:pt>
                <c:pt idx="3">
                  <c:v>ENQ?</c:v>
                </c:pt>
                <c:pt idx="4">
                  <c:v>EMD?</c:v>
                </c:pt>
                <c:pt idx="5">
                  <c:v>RTY?</c:v>
                </c:pt>
                <c:pt idx="6">
                  <c:v>DSX?</c:v>
                </c:pt>
                <c:pt idx="7">
                  <c:v>DD?</c:v>
                </c:pt>
                <c:pt idx="8">
                  <c:v>PIL?</c:v>
                </c:pt>
                <c:pt idx="9">
                  <c:v>QFA?</c:v>
                </c:pt>
              </c:strCache>
            </c:strRef>
          </c:cat>
          <c:val>
            <c:numRef>
              <c:f>Charts!$D$3:$D$12</c:f>
              <c:numCache>
                <c:formatCode>0.00%</c:formatCode>
                <c:ptCount val="10"/>
                <c:pt idx="0">
                  <c:v>9.2850510677808728E-4</c:v>
                </c:pt>
                <c:pt idx="1">
                  <c:v>4.7117581925695573E-4</c:v>
                </c:pt>
                <c:pt idx="2">
                  <c:v>-3.4614053305642093E-4</c:v>
                </c:pt>
                <c:pt idx="3">
                  <c:v>-1.0951812027080845E-3</c:v>
                </c:pt>
                <c:pt idx="4">
                  <c:v>-4.7505938242280285E-4</c:v>
                </c:pt>
                <c:pt idx="5">
                  <c:v>1.7566202626151286E-4</c:v>
                </c:pt>
                <c:pt idx="6">
                  <c:v>-1.6099818877037633E-3</c:v>
                </c:pt>
                <c:pt idx="7">
                  <c:v>-2.7632950990615223E-3</c:v>
                </c:pt>
                <c:pt idx="8">
                  <c:v>6.5552277941658473E-4</c:v>
                </c:pt>
                <c:pt idx="9">
                  <c:v>-2.3860653781913624E-4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B3-467C-ABB0-C4A94551740C}"/>
            </c:ext>
          </c:extLst>
        </c:ser>
        <c:ser>
          <c:idx val="1"/>
          <c:order val="1"/>
          <c:spPr>
            <a:ln w="381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Charts!$B$3:$B$12</c:f>
              <c:strCache>
                <c:ptCount val="10"/>
                <c:pt idx="0">
                  <c:v>NKD?</c:v>
                </c:pt>
                <c:pt idx="1">
                  <c:v>YM?</c:v>
                </c:pt>
                <c:pt idx="2">
                  <c:v>EP?</c:v>
                </c:pt>
                <c:pt idx="3">
                  <c:v>ENQ?</c:v>
                </c:pt>
                <c:pt idx="4">
                  <c:v>EMD?</c:v>
                </c:pt>
                <c:pt idx="5">
                  <c:v>RTY?</c:v>
                </c:pt>
                <c:pt idx="6">
                  <c:v>DSX?</c:v>
                </c:pt>
                <c:pt idx="7">
                  <c:v>DD?</c:v>
                </c:pt>
                <c:pt idx="8">
                  <c:v>PIL?</c:v>
                </c:pt>
                <c:pt idx="9">
                  <c:v>QFA?</c:v>
                </c:pt>
              </c:strCache>
            </c:strRef>
          </c:cat>
          <c:val>
            <c:numRef>
              <c:f>Charts!$E$3:$E$12</c:f>
              <c:numCache>
                <c:formatCode>0.00%</c:formatCode>
                <c:ptCount val="10"/>
                <c:pt idx="0">
                  <c:v>1.6713091922005572E-2</c:v>
                </c:pt>
                <c:pt idx="1">
                  <c:v>9.1879284755106371E-4</c:v>
                </c:pt>
                <c:pt idx="2">
                  <c:v>-2.1633783316026307E-4</c:v>
                </c:pt>
                <c:pt idx="3">
                  <c:v>-6.8448825169255278E-4</c:v>
                </c:pt>
                <c:pt idx="4">
                  <c:v>-1.5835312747426763E-4</c:v>
                </c:pt>
                <c:pt idx="5">
                  <c:v>3.5132405252302572E-4</c:v>
                </c:pt>
                <c:pt idx="6">
                  <c:v>-1.006238679814852E-3</c:v>
                </c:pt>
                <c:pt idx="7">
                  <c:v>-2.3983315954118874E-3</c:v>
                </c:pt>
                <c:pt idx="8">
                  <c:v>3.1465093411996068E-3</c:v>
                </c:pt>
                <c:pt idx="9">
                  <c:v>-2.3860653781913624E-4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B3-467C-ABB0-C4A94551740C}"/>
            </c:ext>
          </c:extLst>
        </c:ser>
        <c:ser>
          <c:idx val="2"/>
          <c:order val="2"/>
          <c:spPr>
            <a:ln w="381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Charts!$B$3:$B$12</c:f>
              <c:strCache>
                <c:ptCount val="10"/>
                <c:pt idx="0">
                  <c:v>NKD?</c:v>
                </c:pt>
                <c:pt idx="1">
                  <c:v>YM?</c:v>
                </c:pt>
                <c:pt idx="2">
                  <c:v>EP?</c:v>
                </c:pt>
                <c:pt idx="3">
                  <c:v>ENQ?</c:v>
                </c:pt>
                <c:pt idx="4">
                  <c:v>EMD?</c:v>
                </c:pt>
                <c:pt idx="5">
                  <c:v>RTY?</c:v>
                </c:pt>
                <c:pt idx="6">
                  <c:v>DSX?</c:v>
                </c:pt>
                <c:pt idx="7">
                  <c:v>DD?</c:v>
                </c:pt>
                <c:pt idx="8">
                  <c:v>PIL?</c:v>
                </c:pt>
                <c:pt idx="9">
                  <c:v>QFA?</c:v>
                </c:pt>
              </c:strCache>
            </c:strRef>
          </c:cat>
          <c:val>
            <c:numRef>
              <c:f>Charts!$F$3:$F$12</c:f>
              <c:numCache>
                <c:formatCode>0.00%</c:formatCode>
                <c:ptCount val="10"/>
                <c:pt idx="0">
                  <c:v>-3.0508024936994295E-3</c:v>
                </c:pt>
                <c:pt idx="1">
                  <c:v>-1.2014983391052372E-3</c:v>
                </c:pt>
                <c:pt idx="2">
                  <c:v>-3.2883350640359986E-3</c:v>
                </c:pt>
                <c:pt idx="3">
                  <c:v>-5.3265631222620471E-3</c:v>
                </c:pt>
                <c:pt idx="4">
                  <c:v>-3.6104513064133307E-3</c:v>
                </c:pt>
                <c:pt idx="5">
                  <c:v>-5.0941987615826748E-3</c:v>
                </c:pt>
                <c:pt idx="6">
                  <c:v>-1.0263634534111492E-2</c:v>
                </c:pt>
                <c:pt idx="7">
                  <c:v>-1.0636079249217936E-2</c:v>
                </c:pt>
                <c:pt idx="8">
                  <c:v>-1.0553916748607015E-2</c:v>
                </c:pt>
                <c:pt idx="9">
                  <c:v>-9.0073968026723929E-3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B3-467C-ABB0-C4A94551740C}"/>
            </c:ext>
          </c:extLst>
        </c:ser>
        <c:ser>
          <c:idx val="3"/>
          <c:order val="3"/>
          <c:spPr>
            <a:ln w="381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Charts!$B$3:$B$12</c:f>
              <c:strCache>
                <c:ptCount val="10"/>
                <c:pt idx="0">
                  <c:v>NKD?</c:v>
                </c:pt>
                <c:pt idx="1">
                  <c:v>YM?</c:v>
                </c:pt>
                <c:pt idx="2">
                  <c:v>EP?</c:v>
                </c:pt>
                <c:pt idx="3">
                  <c:v>ENQ?</c:v>
                </c:pt>
                <c:pt idx="4">
                  <c:v>EMD?</c:v>
                </c:pt>
                <c:pt idx="5">
                  <c:v>RTY?</c:v>
                </c:pt>
                <c:pt idx="6">
                  <c:v>DSX?</c:v>
                </c:pt>
                <c:pt idx="7">
                  <c:v>DD?</c:v>
                </c:pt>
                <c:pt idx="8">
                  <c:v>PIL?</c:v>
                </c:pt>
                <c:pt idx="9">
                  <c:v>QFA?</c:v>
                </c:pt>
              </c:strCache>
            </c:strRef>
          </c:cat>
          <c:val>
            <c:numRef>
              <c:f>Charts!$G$3:$G$12</c:f>
              <c:numCache>
                <c:formatCode>0.00%</c:formatCode>
                <c:ptCount val="10"/>
                <c:pt idx="0">
                  <c:v>1.3662289428306142E-2</c:v>
                </c:pt>
                <c:pt idx="1">
                  <c:v>5.8896977407119468E-4</c:v>
                </c:pt>
                <c:pt idx="2">
                  <c:v>-9.0861889927310491E-4</c:v>
                </c:pt>
                <c:pt idx="3">
                  <c:v>-9.2094782954998012E-4</c:v>
                </c:pt>
                <c:pt idx="4">
                  <c:v>-1.2034837688043474E-3</c:v>
                </c:pt>
                <c:pt idx="5">
                  <c:v>-2.0640288085722273E-3</c:v>
                </c:pt>
                <c:pt idx="6">
                  <c:v>-7.0436707587039644E-3</c:v>
                </c:pt>
                <c:pt idx="7">
                  <c:v>-8.0291970802919711E-3</c:v>
                </c:pt>
                <c:pt idx="8">
                  <c:v>-8.1940347427073099E-3</c:v>
                </c:pt>
                <c:pt idx="9">
                  <c:v>-8.410880458124553E-3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B3-467C-ABB0-C4A945517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8879824"/>
        <c:axId val="28890384"/>
      </c:stockChart>
      <c:catAx>
        <c:axId val="2887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90384"/>
        <c:crosses val="autoZero"/>
        <c:auto val="1"/>
        <c:lblAlgn val="ctr"/>
        <c:lblOffset val="100"/>
        <c:noMultiLvlLbl val="0"/>
      </c:catAx>
      <c:valAx>
        <c:axId val="2889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7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Charts!$B$14:$B$20</c:f>
              <c:strCache>
                <c:ptCount val="7"/>
                <c:pt idx="0">
                  <c:v>USA?</c:v>
                </c:pt>
                <c:pt idx="1">
                  <c:v>QGA?</c:v>
                </c:pt>
                <c:pt idx="2">
                  <c:v>TYA?</c:v>
                </c:pt>
                <c:pt idx="3">
                  <c:v>FGBX?</c:v>
                </c:pt>
                <c:pt idx="4">
                  <c:v>FVA?</c:v>
                </c:pt>
                <c:pt idx="5">
                  <c:v>DB?</c:v>
                </c:pt>
                <c:pt idx="6">
                  <c:v>DL?</c:v>
                </c:pt>
              </c:strCache>
            </c:strRef>
          </c:cat>
          <c:val>
            <c:numRef>
              <c:f>Charts!$D$14:$D$20</c:f>
              <c:numCache>
                <c:formatCode>0.00%</c:formatCode>
                <c:ptCount val="7"/>
                <c:pt idx="0">
                  <c:v>2.997002997002997E-3</c:v>
                </c:pt>
                <c:pt idx="1">
                  <c:v>-7.0182474433534573E-4</c:v>
                </c:pt>
                <c:pt idx="2">
                  <c:v>1.4980253302464932E-3</c:v>
                </c:pt>
                <c:pt idx="3">
                  <c:v>2.0703933747412092E-3</c:v>
                </c:pt>
                <c:pt idx="4">
                  <c:v>8.5034013605442174E-4</c:v>
                </c:pt>
                <c:pt idx="5">
                  <c:v>-2.2334723049435035E-4</c:v>
                </c:pt>
                <c:pt idx="6">
                  <c:v>-5.0163029847004662E-4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14-464D-8D61-004FB8E2113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Charts!$B$14:$B$20</c:f>
              <c:strCache>
                <c:ptCount val="7"/>
                <c:pt idx="0">
                  <c:v>USA?</c:v>
                </c:pt>
                <c:pt idx="1">
                  <c:v>QGA?</c:v>
                </c:pt>
                <c:pt idx="2">
                  <c:v>TYA?</c:v>
                </c:pt>
                <c:pt idx="3">
                  <c:v>FGBX?</c:v>
                </c:pt>
                <c:pt idx="4">
                  <c:v>FVA?</c:v>
                </c:pt>
                <c:pt idx="5">
                  <c:v>DB?</c:v>
                </c:pt>
                <c:pt idx="6">
                  <c:v>DL?</c:v>
                </c:pt>
              </c:strCache>
            </c:strRef>
          </c:cat>
          <c:val>
            <c:numRef>
              <c:f>Charts!$E$14:$E$20</c:f>
              <c:numCache>
                <c:formatCode>0.00%</c:formatCode>
                <c:ptCount val="7"/>
                <c:pt idx="0">
                  <c:v>4.745254745254745E-3</c:v>
                </c:pt>
                <c:pt idx="1">
                  <c:v>3.509123721676301E-3</c:v>
                </c:pt>
                <c:pt idx="2">
                  <c:v>2.3151300558354898E-3</c:v>
                </c:pt>
                <c:pt idx="3">
                  <c:v>7.542147293699954E-3</c:v>
                </c:pt>
                <c:pt idx="4">
                  <c:v>1.4172335600907029E-3</c:v>
                </c:pt>
                <c:pt idx="5">
                  <c:v>1.5634306134604523E-3</c:v>
                </c:pt>
                <c:pt idx="6">
                  <c:v>5.8523534821509394E-4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14-464D-8D61-004FB8E2113E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Charts!$B$14:$B$20</c:f>
              <c:strCache>
                <c:ptCount val="7"/>
                <c:pt idx="0">
                  <c:v>USA?</c:v>
                </c:pt>
                <c:pt idx="1">
                  <c:v>QGA?</c:v>
                </c:pt>
                <c:pt idx="2">
                  <c:v>TYA?</c:v>
                </c:pt>
                <c:pt idx="3">
                  <c:v>FGBX?</c:v>
                </c:pt>
                <c:pt idx="4">
                  <c:v>FVA?</c:v>
                </c:pt>
                <c:pt idx="5">
                  <c:v>DB?</c:v>
                </c:pt>
                <c:pt idx="6">
                  <c:v>DL?</c:v>
                </c:pt>
              </c:strCache>
            </c:strRef>
          </c:cat>
          <c:val>
            <c:numRef>
              <c:f>Charts!$F$14:$F$20</c:f>
              <c:numCache>
                <c:formatCode>0.00%</c:formatCode>
                <c:ptCount val="7"/>
                <c:pt idx="0">
                  <c:v>0</c:v>
                </c:pt>
                <c:pt idx="1">
                  <c:v>-8.0208542209757869E-4</c:v>
                </c:pt>
                <c:pt idx="2">
                  <c:v>-4.0855236279449818E-4</c:v>
                </c:pt>
                <c:pt idx="3">
                  <c:v>-2.0703933747412092E-3</c:v>
                </c:pt>
                <c:pt idx="4">
                  <c:v>-6.3775510204081628E-4</c:v>
                </c:pt>
                <c:pt idx="5">
                  <c:v>-1.8612269207861824E-3</c:v>
                </c:pt>
                <c:pt idx="6">
                  <c:v>-1.5048908954100209E-3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14-464D-8D61-004FB8E2113E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Charts!$B$14:$B$20</c:f>
              <c:strCache>
                <c:ptCount val="7"/>
                <c:pt idx="0">
                  <c:v>USA?</c:v>
                </c:pt>
                <c:pt idx="1">
                  <c:v>QGA?</c:v>
                </c:pt>
                <c:pt idx="2">
                  <c:v>TYA?</c:v>
                </c:pt>
                <c:pt idx="3">
                  <c:v>FGBX?</c:v>
                </c:pt>
                <c:pt idx="4">
                  <c:v>FVA?</c:v>
                </c:pt>
                <c:pt idx="5">
                  <c:v>DB?</c:v>
                </c:pt>
                <c:pt idx="6">
                  <c:v>DL?</c:v>
                </c:pt>
              </c:strCache>
            </c:strRef>
          </c:cat>
          <c:val>
            <c:numRef>
              <c:f>Charts!$G$14:$G$20</c:f>
              <c:numCache>
                <c:formatCode>0.00%</c:formatCode>
                <c:ptCount val="7"/>
                <c:pt idx="0">
                  <c:v>1.998001998001998E-3</c:v>
                </c:pt>
                <c:pt idx="1">
                  <c:v>7.0182474433520326E-4</c:v>
                </c:pt>
                <c:pt idx="2">
                  <c:v>6.8092060465749693E-4</c:v>
                </c:pt>
                <c:pt idx="3">
                  <c:v>5.9154096421165398E-4</c:v>
                </c:pt>
                <c:pt idx="4">
                  <c:v>7.0861678004535149E-5</c:v>
                </c:pt>
                <c:pt idx="5">
                  <c:v>-7.4449076831443063E-4</c:v>
                </c:pt>
                <c:pt idx="6">
                  <c:v>-8.3605049744999848E-4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14-464D-8D61-004FB8E21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8879824"/>
        <c:axId val="28890384"/>
      </c:stockChart>
      <c:catAx>
        <c:axId val="2887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90384"/>
        <c:crosses val="autoZero"/>
        <c:auto val="1"/>
        <c:lblAlgn val="ctr"/>
        <c:lblOffset val="100"/>
        <c:noMultiLvlLbl val="0"/>
      </c:catAx>
      <c:valAx>
        <c:axId val="2889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7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Charts!$B$22:$B$28</c:f>
              <c:strCache>
                <c:ptCount val="7"/>
                <c:pt idx="0">
                  <c:v>GCE?</c:v>
                </c:pt>
                <c:pt idx="1">
                  <c:v>NGE?</c:v>
                </c:pt>
                <c:pt idx="2">
                  <c:v>SIE?</c:v>
                </c:pt>
                <c:pt idx="3">
                  <c:v>PLE?</c:v>
                </c:pt>
                <c:pt idx="4">
                  <c:v>HOE?</c:v>
                </c:pt>
                <c:pt idx="5">
                  <c:v>RBE?</c:v>
                </c:pt>
                <c:pt idx="6">
                  <c:v>CLE?</c:v>
                </c:pt>
              </c:strCache>
            </c:strRef>
          </c:cat>
          <c:val>
            <c:numRef>
              <c:f>Charts!$D$22:$D$28</c:f>
              <c:numCache>
                <c:formatCode>0.00%</c:formatCode>
                <c:ptCount val="7"/>
                <c:pt idx="0">
                  <c:v>-1.300390117035145E-3</c:v>
                </c:pt>
                <c:pt idx="1">
                  <c:v>4.2589437819421771E-3</c:v>
                </c:pt>
                <c:pt idx="2">
                  <c:v>-9.9608566973236924E-3</c:v>
                </c:pt>
                <c:pt idx="3">
                  <c:v>-5.0281576830249388E-3</c:v>
                </c:pt>
                <c:pt idx="4">
                  <c:v>1.0997067448681177E-3</c:v>
                </c:pt>
                <c:pt idx="5">
                  <c:v>-1.8733977519227102E-3</c:v>
                </c:pt>
                <c:pt idx="6">
                  <c:v>2.8105677346838441E-4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E-4D02-95A1-306253B5F2E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Charts!$B$22:$B$28</c:f>
              <c:strCache>
                <c:ptCount val="7"/>
                <c:pt idx="0">
                  <c:v>GCE?</c:v>
                </c:pt>
                <c:pt idx="1">
                  <c:v>NGE?</c:v>
                </c:pt>
                <c:pt idx="2">
                  <c:v>SIE?</c:v>
                </c:pt>
                <c:pt idx="3">
                  <c:v>PLE?</c:v>
                </c:pt>
                <c:pt idx="4">
                  <c:v>HOE?</c:v>
                </c:pt>
                <c:pt idx="5">
                  <c:v>RBE?</c:v>
                </c:pt>
                <c:pt idx="6">
                  <c:v>CLE?</c:v>
                </c:pt>
              </c:strCache>
            </c:strRef>
          </c:cat>
          <c:val>
            <c:numRef>
              <c:f>Charts!$E$22:$E$28</c:f>
              <c:numCache>
                <c:formatCode>0.00%</c:formatCode>
                <c:ptCount val="7"/>
                <c:pt idx="0">
                  <c:v>1.1588770748871614E-2</c:v>
                </c:pt>
                <c:pt idx="1">
                  <c:v>1.5332197614991496E-2</c:v>
                </c:pt>
                <c:pt idx="2">
                  <c:v>1.040639022372142E-2</c:v>
                </c:pt>
                <c:pt idx="3">
                  <c:v>3.9219629927594295E-3</c:v>
                </c:pt>
                <c:pt idx="4">
                  <c:v>1.7870234604106658E-3</c:v>
                </c:pt>
                <c:pt idx="5">
                  <c:v>1.4789982252021859E-3</c:v>
                </c:pt>
                <c:pt idx="6">
                  <c:v>5.621135469365691E-4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E-4D02-95A1-306253B5F2E5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Charts!$B$22:$B$28</c:f>
              <c:strCache>
                <c:ptCount val="7"/>
                <c:pt idx="0">
                  <c:v>GCE?</c:v>
                </c:pt>
                <c:pt idx="1">
                  <c:v>NGE?</c:v>
                </c:pt>
                <c:pt idx="2">
                  <c:v>SIE?</c:v>
                </c:pt>
                <c:pt idx="3">
                  <c:v>PLE?</c:v>
                </c:pt>
                <c:pt idx="4">
                  <c:v>HOE?</c:v>
                </c:pt>
                <c:pt idx="5">
                  <c:v>RBE?</c:v>
                </c:pt>
                <c:pt idx="6">
                  <c:v>CLE?</c:v>
                </c:pt>
              </c:strCache>
            </c:strRef>
          </c:cat>
          <c:val>
            <c:numRef>
              <c:f>Charts!$F$22:$F$28</c:f>
              <c:numCache>
                <c:formatCode>0.00%</c:formatCode>
                <c:ptCount val="7"/>
                <c:pt idx="0">
                  <c:v>-2.2565593207374323E-3</c:v>
                </c:pt>
                <c:pt idx="1">
                  <c:v>-9.7955706984666473E-3</c:v>
                </c:pt>
                <c:pt idx="2">
                  <c:v>-1.2188524329313008E-2</c:v>
                </c:pt>
                <c:pt idx="3">
                  <c:v>-9.4529364440869776E-3</c:v>
                </c:pt>
                <c:pt idx="4">
                  <c:v>-7.5146627565982269E-3</c:v>
                </c:pt>
                <c:pt idx="5">
                  <c:v>-9.6627884046539443E-3</c:v>
                </c:pt>
                <c:pt idx="6">
                  <c:v>-8.5722315907813297E-3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E-4D02-95A1-306253B5F2E5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Charts!$B$22:$B$28</c:f>
              <c:strCache>
                <c:ptCount val="7"/>
                <c:pt idx="0">
                  <c:v>GCE?</c:v>
                </c:pt>
                <c:pt idx="1">
                  <c:v>NGE?</c:v>
                </c:pt>
                <c:pt idx="2">
                  <c:v>SIE?</c:v>
                </c:pt>
                <c:pt idx="3">
                  <c:v>PLE?</c:v>
                </c:pt>
                <c:pt idx="4">
                  <c:v>HOE?</c:v>
                </c:pt>
                <c:pt idx="5">
                  <c:v>RBE?</c:v>
                </c:pt>
                <c:pt idx="6">
                  <c:v>CLE?</c:v>
                </c:pt>
              </c:strCache>
            </c:strRef>
          </c:cat>
          <c:val>
            <c:numRef>
              <c:f>Charts!$G$22:$G$28</c:f>
              <c:numCache>
                <c:formatCode>0.00%</c:formatCode>
                <c:ptCount val="7"/>
                <c:pt idx="0">
                  <c:v>1.0556108008873214E-2</c:v>
                </c:pt>
                <c:pt idx="1">
                  <c:v>1.0221465076660998E-2</c:v>
                </c:pt>
                <c:pt idx="2">
                  <c:v>9.2925564077267608E-3</c:v>
                </c:pt>
                <c:pt idx="3">
                  <c:v>2.0112630732092897E-4</c:v>
                </c:pt>
                <c:pt idx="4">
                  <c:v>-1.6495601173018711E-3</c:v>
                </c:pt>
                <c:pt idx="5">
                  <c:v>-6.0638927233286118E-3</c:v>
                </c:pt>
                <c:pt idx="6">
                  <c:v>-6.4643057897694461E-3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7E-4D02-95A1-306253B5F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8879824"/>
        <c:axId val="28890384"/>
      </c:stockChart>
      <c:catAx>
        <c:axId val="2887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90384"/>
        <c:crosses val="autoZero"/>
        <c:auto val="1"/>
        <c:lblAlgn val="ctr"/>
        <c:lblOffset val="100"/>
        <c:noMultiLvlLbl val="0"/>
      </c:catAx>
      <c:valAx>
        <c:axId val="2889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7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Charts!$B$30:$B$39</c:f>
              <c:strCache>
                <c:ptCount val="10"/>
                <c:pt idx="0">
                  <c:v>BP6?</c:v>
                </c:pt>
                <c:pt idx="1">
                  <c:v>EU6?</c:v>
                </c:pt>
                <c:pt idx="2">
                  <c:v>CA6?</c:v>
                </c:pt>
                <c:pt idx="3">
                  <c:v>DXE?</c:v>
                </c:pt>
                <c:pt idx="4">
                  <c:v>DA6?</c:v>
                </c:pt>
                <c:pt idx="5">
                  <c:v>NE6?</c:v>
                </c:pt>
                <c:pt idx="6">
                  <c:v>SF6?</c:v>
                </c:pt>
                <c:pt idx="7">
                  <c:v>EB?</c:v>
                </c:pt>
                <c:pt idx="8">
                  <c:v>MX6?</c:v>
                </c:pt>
                <c:pt idx="9">
                  <c:v>JY6?</c:v>
                </c:pt>
              </c:strCache>
            </c:strRef>
          </c:cat>
          <c:val>
            <c:numRef>
              <c:f>Charts!$D$30:$D$39</c:f>
              <c:numCache>
                <c:formatCode>0.00%</c:formatCode>
                <c:ptCount val="10"/>
                <c:pt idx="0">
                  <c:v>2.258866049243031E-4</c:v>
                </c:pt>
                <c:pt idx="1">
                  <c:v>-4.0173191090484434E-4</c:v>
                </c:pt>
                <c:pt idx="2">
                  <c:v>-2.0289463005543549E-4</c:v>
                </c:pt>
                <c:pt idx="3">
                  <c:v>6.8779218707950098E-4</c:v>
                </c:pt>
                <c:pt idx="4">
                  <c:v>-8.0568373251307457E-4</c:v>
                </c:pt>
                <c:pt idx="5">
                  <c:v>-1.2000960076804822E-3</c:v>
                </c:pt>
                <c:pt idx="6">
                  <c:v>-1.0487017072863571E-3</c:v>
                </c:pt>
                <c:pt idx="7">
                  <c:v>-1.1856770215791912E-4</c:v>
                </c:pt>
                <c:pt idx="8">
                  <c:v>-1.5643332029723052E-3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E-4AFF-9A76-BAD34E013AE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Charts!$B$30:$B$39</c:f>
              <c:strCache>
                <c:ptCount val="10"/>
                <c:pt idx="0">
                  <c:v>BP6?</c:v>
                </c:pt>
                <c:pt idx="1">
                  <c:v>EU6?</c:v>
                </c:pt>
                <c:pt idx="2">
                  <c:v>CA6?</c:v>
                </c:pt>
                <c:pt idx="3">
                  <c:v>DXE?</c:v>
                </c:pt>
                <c:pt idx="4">
                  <c:v>DA6?</c:v>
                </c:pt>
                <c:pt idx="5">
                  <c:v>NE6?</c:v>
                </c:pt>
                <c:pt idx="6">
                  <c:v>SF6?</c:v>
                </c:pt>
                <c:pt idx="7">
                  <c:v>EB?</c:v>
                </c:pt>
                <c:pt idx="8">
                  <c:v>MX6?</c:v>
                </c:pt>
                <c:pt idx="9">
                  <c:v>JY6?</c:v>
                </c:pt>
              </c:strCache>
            </c:strRef>
          </c:cat>
          <c:val>
            <c:numRef>
              <c:f>Charts!$E$30:$E$39</c:f>
              <c:numCache>
                <c:formatCode>0.00%</c:formatCode>
                <c:ptCount val="10"/>
                <c:pt idx="0">
                  <c:v>4.2918454935622604E-3</c:v>
                </c:pt>
                <c:pt idx="1">
                  <c:v>1.3837432486719992E-3</c:v>
                </c:pt>
                <c:pt idx="2">
                  <c:v>5.4105234681449464E-4</c:v>
                </c:pt>
                <c:pt idx="3">
                  <c:v>2.7810727564518954E-3</c:v>
                </c:pt>
                <c:pt idx="4">
                  <c:v>1.1719036109278721E-3</c:v>
                </c:pt>
                <c:pt idx="5">
                  <c:v>1.7601408112650626E-3</c:v>
                </c:pt>
                <c:pt idx="6">
                  <c:v>2.0135072779898129E-3</c:v>
                </c:pt>
                <c:pt idx="7">
                  <c:v>5.928385107895956E-5</c:v>
                </c:pt>
                <c:pt idx="8">
                  <c:v>1.9554165037153474E-3</c:v>
                </c:pt>
                <c:pt idx="9">
                  <c:v>6.4188474289342467E-3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E-4AFF-9A76-BAD34E013AEE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Charts!$B$30:$B$39</c:f>
              <c:strCache>
                <c:ptCount val="10"/>
                <c:pt idx="0">
                  <c:v>BP6?</c:v>
                </c:pt>
                <c:pt idx="1">
                  <c:v>EU6?</c:v>
                </c:pt>
                <c:pt idx="2">
                  <c:v>CA6?</c:v>
                </c:pt>
                <c:pt idx="3">
                  <c:v>DXE?</c:v>
                </c:pt>
                <c:pt idx="4">
                  <c:v>DA6?</c:v>
                </c:pt>
                <c:pt idx="5">
                  <c:v>NE6?</c:v>
                </c:pt>
                <c:pt idx="6">
                  <c:v>SF6?</c:v>
                </c:pt>
                <c:pt idx="7">
                  <c:v>EB?</c:v>
                </c:pt>
                <c:pt idx="8">
                  <c:v>MX6?</c:v>
                </c:pt>
                <c:pt idx="9">
                  <c:v>JY6?</c:v>
                </c:pt>
              </c:strCache>
            </c:strRef>
          </c:cat>
          <c:val>
            <c:numRef>
              <c:f>Charts!$F$30:$F$39</c:f>
              <c:numCache>
                <c:formatCode>0.00%</c:formatCode>
                <c:ptCount val="10"/>
                <c:pt idx="0">
                  <c:v>-8.282508847226119E-4</c:v>
                </c:pt>
                <c:pt idx="1">
                  <c:v>-1.2498326117038501E-3</c:v>
                </c:pt>
                <c:pt idx="2">
                  <c:v>-1.6231570404436342E-3</c:v>
                </c:pt>
                <c:pt idx="3">
                  <c:v>-1.9537285314141402E-3</c:v>
                </c:pt>
                <c:pt idx="4">
                  <c:v>-2.9297590273200053E-3</c:v>
                </c:pt>
                <c:pt idx="5">
                  <c:v>-4.5603648291861875E-3</c:v>
                </c:pt>
                <c:pt idx="6">
                  <c:v>-3.6914300096480214E-3</c:v>
                </c:pt>
                <c:pt idx="7">
                  <c:v>-2.9641925539482411E-3</c:v>
                </c:pt>
                <c:pt idx="8">
                  <c:v>-9.7770825185764659E-3</c:v>
                </c:pt>
                <c:pt idx="9">
                  <c:v>-1.2555547718134961E-2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E-4AFF-9A76-BAD34E013AEE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Charts!$B$30:$B$39</c:f>
              <c:strCache>
                <c:ptCount val="10"/>
                <c:pt idx="0">
                  <c:v>BP6?</c:v>
                </c:pt>
                <c:pt idx="1">
                  <c:v>EU6?</c:v>
                </c:pt>
                <c:pt idx="2">
                  <c:v>CA6?</c:v>
                </c:pt>
                <c:pt idx="3">
                  <c:v>DXE?</c:v>
                </c:pt>
                <c:pt idx="4">
                  <c:v>DA6?</c:v>
                </c:pt>
                <c:pt idx="5">
                  <c:v>NE6?</c:v>
                </c:pt>
                <c:pt idx="6">
                  <c:v>SF6?</c:v>
                </c:pt>
                <c:pt idx="7">
                  <c:v>EB?</c:v>
                </c:pt>
                <c:pt idx="8">
                  <c:v>MX6?</c:v>
                </c:pt>
                <c:pt idx="9">
                  <c:v>JY6?</c:v>
                </c:pt>
              </c:strCache>
            </c:strRef>
          </c:cat>
          <c:val>
            <c:numRef>
              <c:f>Charts!$G$30:$G$39</c:f>
              <c:numCache>
                <c:formatCode>0.00%</c:formatCode>
                <c:ptCount val="10"/>
                <c:pt idx="0">
                  <c:v>2.5600481891424362E-3</c:v>
                </c:pt>
                <c:pt idx="1">
                  <c:v>5.3564254787299363E-4</c:v>
                </c:pt>
                <c:pt idx="2">
                  <c:v>4.7342080346268284E-4</c:v>
                </c:pt>
                <c:pt idx="3">
                  <c:v>3.8875210574058748E-4</c:v>
                </c:pt>
                <c:pt idx="4">
                  <c:v>0</c:v>
                </c:pt>
                <c:pt idx="5">
                  <c:v>-1.2801024081925145E-3</c:v>
                </c:pt>
                <c:pt idx="6">
                  <c:v>-1.9296111414069119E-3</c:v>
                </c:pt>
                <c:pt idx="7">
                  <c:v>-2.0156509366847566E-3</c:v>
                </c:pt>
                <c:pt idx="8">
                  <c:v>-2.1509581540868007E-3</c:v>
                </c:pt>
                <c:pt idx="9">
                  <c:v>-7.3358256330676407E-3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8E-4AFF-9A76-BAD34E013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8879824"/>
        <c:axId val="28890384"/>
      </c:stockChart>
      <c:catAx>
        <c:axId val="2887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90384"/>
        <c:crosses val="autoZero"/>
        <c:auto val="1"/>
        <c:lblAlgn val="ctr"/>
        <c:lblOffset val="100"/>
        <c:noMultiLvlLbl val="0"/>
      </c:catAx>
      <c:valAx>
        <c:axId val="2889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7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85726</xdr:rowOff>
    </xdr:from>
    <xdr:to>
      <xdr:col>2</xdr:col>
      <xdr:colOff>1222030</xdr:colOff>
      <xdr:row>2</xdr:row>
      <xdr:rowOff>160485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3BF289-C570-40CC-ADF1-D8A9757D8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295276"/>
          <a:ext cx="1222030" cy="284309"/>
        </a:xfrm>
        <a:prstGeom prst="rect">
          <a:avLst/>
        </a:prstGeom>
      </xdr:spPr>
    </xdr:pic>
    <xdr:clientData/>
  </xdr:twoCellAnchor>
  <xdr:oneCellAnchor>
    <xdr:from>
      <xdr:col>1</xdr:col>
      <xdr:colOff>161926</xdr:colOff>
      <xdr:row>42</xdr:row>
      <xdr:rowOff>76201</xdr:rowOff>
    </xdr:from>
    <xdr:ext cx="786064" cy="182880"/>
    <xdr:pic>
      <xdr:nvPicPr>
        <xdr:cNvPr id="10" name="Picture 9">
          <a:extLst>
            <a:ext uri="{FF2B5EF4-FFF2-40B4-BE49-F238E27FC236}">
              <a16:creationId xmlns:a16="http://schemas.microsoft.com/office/drawing/2014/main" id="{7E1F1B5C-110E-488D-87E1-B6C90557E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11668126"/>
          <a:ext cx="786064" cy="182880"/>
        </a:xfrm>
        <a:prstGeom prst="rect">
          <a:avLst/>
        </a:prstGeom>
      </xdr:spPr>
    </xdr:pic>
    <xdr:clientData/>
  </xdr:oneCellAnchor>
  <xdr:oneCellAnchor>
    <xdr:from>
      <xdr:col>1</xdr:col>
      <xdr:colOff>161926</xdr:colOff>
      <xdr:row>42</xdr:row>
      <xdr:rowOff>76201</xdr:rowOff>
    </xdr:from>
    <xdr:ext cx="786064" cy="182880"/>
    <xdr:pic>
      <xdr:nvPicPr>
        <xdr:cNvPr id="11" name="Picture 10">
          <a:extLst>
            <a:ext uri="{FF2B5EF4-FFF2-40B4-BE49-F238E27FC236}">
              <a16:creationId xmlns:a16="http://schemas.microsoft.com/office/drawing/2014/main" id="{4AEFB231-9CD9-4734-84AE-CC8AD18D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11668126"/>
          <a:ext cx="786064" cy="182880"/>
        </a:xfrm>
        <a:prstGeom prst="rect">
          <a:avLst/>
        </a:prstGeom>
      </xdr:spPr>
    </xdr:pic>
    <xdr:clientData/>
  </xdr:oneCellAnchor>
  <xdr:twoCellAnchor>
    <xdr:from>
      <xdr:col>16</xdr:col>
      <xdr:colOff>47626</xdr:colOff>
      <xdr:row>4</xdr:row>
      <xdr:rowOff>0</xdr:rowOff>
    </xdr:from>
    <xdr:to>
      <xdr:col>23</xdr:col>
      <xdr:colOff>295276</xdr:colOff>
      <xdr:row>15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EAA682-D018-424A-BEB8-EACA3BB53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57150</xdr:colOff>
      <xdr:row>16</xdr:row>
      <xdr:rowOff>0</xdr:rowOff>
    </xdr:from>
    <xdr:to>
      <xdr:col>23</xdr:col>
      <xdr:colOff>304799</xdr:colOff>
      <xdr:row>23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CC2635-AF7E-4DEF-B04E-8F6FE3119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47625</xdr:colOff>
      <xdr:row>23</xdr:row>
      <xdr:rowOff>238124</xdr:rowOff>
    </xdr:from>
    <xdr:to>
      <xdr:col>24</xdr:col>
      <xdr:colOff>0</xdr:colOff>
      <xdr:row>30</xdr:row>
      <xdr:rowOff>219074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E42CBF2-83D5-41D9-B658-AC32E98C5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47626</xdr:colOff>
      <xdr:row>32</xdr:row>
      <xdr:rowOff>0</xdr:rowOff>
    </xdr:from>
    <xdr:to>
      <xdr:col>24</xdr:col>
      <xdr:colOff>19050</xdr:colOff>
      <xdr:row>42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C39655E-C212-4982-86A1-2D8AC8CDE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557211</xdr:colOff>
      <xdr:row>0</xdr:row>
      <xdr:rowOff>204787</xdr:rowOff>
    </xdr:from>
    <xdr:to>
      <xdr:col>19</xdr:col>
      <xdr:colOff>352424</xdr:colOff>
      <xdr:row>11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C839AE-F91D-2088-C9A0-C68A17E7A9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523875</xdr:colOff>
      <xdr:row>12</xdr:row>
      <xdr:rowOff>38101</xdr:rowOff>
    </xdr:from>
    <xdr:to>
      <xdr:col>17</xdr:col>
      <xdr:colOff>319088</xdr:colOff>
      <xdr:row>18</xdr:row>
      <xdr:rowOff>114301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08FD8E-8602-4086-86F2-FD39E01F2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20</xdr:row>
      <xdr:rowOff>0</xdr:rowOff>
    </xdr:from>
    <xdr:to>
      <xdr:col>17</xdr:col>
      <xdr:colOff>481013</xdr:colOff>
      <xdr:row>26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C299835-D0CE-4550-9951-AC34847B3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29</xdr:row>
      <xdr:rowOff>0</xdr:rowOff>
    </xdr:from>
    <xdr:to>
      <xdr:col>17</xdr:col>
      <xdr:colOff>481013</xdr:colOff>
      <xdr:row>39</xdr:row>
      <xdr:rowOff>128588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6B0D9B0-3AFB-4311-85CE-DF38D6243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B2CD0-A599-43C1-9CD8-5C4620748E43}">
  <dimension ref="B1:AE169"/>
  <sheetViews>
    <sheetView showRowColHeaders="0" tabSelected="1" workbookViewId="0">
      <selection activeCell="K48" sqref="K48"/>
    </sheetView>
  </sheetViews>
  <sheetFormatPr defaultRowHeight="16.5" x14ac:dyDescent="0.3"/>
  <cols>
    <col min="1" max="1" width="1.125" style="4" customWidth="1"/>
    <col min="2" max="2" width="9" style="4"/>
    <col min="3" max="3" width="36.125" style="4" customWidth="1"/>
    <col min="4" max="4" width="4.875" style="34" bestFit="1" customWidth="1"/>
    <col min="5" max="6" width="12.625" style="34" customWidth="1"/>
    <col min="7" max="7" width="4.875" style="34" bestFit="1" customWidth="1"/>
    <col min="8" max="8" width="9.875" style="4" bestFit="1" customWidth="1"/>
    <col min="9" max="9" width="8.875" style="4" bestFit="1" customWidth="1"/>
    <col min="10" max="11" width="9.875" style="4" bestFit="1" customWidth="1"/>
    <col min="12" max="12" width="8.625" style="4" bestFit="1" customWidth="1"/>
    <col min="13" max="13" width="6.5" style="4" bestFit="1" customWidth="1"/>
    <col min="14" max="14" width="10.875" style="4" customWidth="1"/>
    <col min="15" max="23" width="9" style="4"/>
    <col min="24" max="24" width="4" style="4" customWidth="1"/>
    <col min="25" max="16384" width="9" style="4"/>
  </cols>
  <sheetData>
    <row r="1" spans="2:31" ht="5.0999999999999996" customHeight="1" x14ac:dyDescent="0.3">
      <c r="O1" s="11" t="str">
        <f>IF(RTD("cqg.rtd",,"ContractData","DJIA","NetLastTradeToday",,"T")&gt;0,"+","")</f>
        <v>+</v>
      </c>
    </row>
    <row r="2" spans="2:31" ht="16.5" customHeight="1" x14ac:dyDescent="0.3">
      <c r="B2" s="8"/>
      <c r="C2" s="5"/>
      <c r="D2" s="5"/>
      <c r="E2" s="5"/>
      <c r="F2" s="5"/>
      <c r="G2" s="5"/>
      <c r="H2" s="29" t="s">
        <v>44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5"/>
      <c r="U2" s="25">
        <f>RTD("cqg.rtd", ,"SystemInfo", "Linetime")</f>
        <v>45555.324849537043</v>
      </c>
      <c r="V2" s="25"/>
      <c r="W2" s="25"/>
      <c r="X2" s="26"/>
    </row>
    <row r="3" spans="2:31" ht="16.5" customHeight="1" x14ac:dyDescent="0.3">
      <c r="B3" s="9"/>
      <c r="C3" s="6"/>
      <c r="D3" s="6"/>
      <c r="E3" s="6"/>
      <c r="F3" s="6"/>
      <c r="G3" s="6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6"/>
      <c r="U3" s="27"/>
      <c r="V3" s="27"/>
      <c r="W3" s="27"/>
      <c r="X3" s="28"/>
    </row>
    <row r="4" spans="2:31" ht="20.100000000000001" customHeight="1" x14ac:dyDescent="0.3">
      <c r="B4" s="32" t="s">
        <v>47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6" t="s">
        <v>54</v>
      </c>
      <c r="R4" s="37"/>
      <c r="S4" s="37"/>
      <c r="T4" s="37"/>
      <c r="U4" s="37"/>
      <c r="V4" s="37"/>
      <c r="W4" s="37"/>
      <c r="X4" s="37"/>
      <c r="Y4" s="7"/>
      <c r="Z4" s="7"/>
      <c r="AA4" s="7"/>
      <c r="AB4" s="7"/>
      <c r="AC4" s="7"/>
    </row>
    <row r="5" spans="2:31" ht="18.95" customHeight="1" x14ac:dyDescent="0.3">
      <c r="B5" s="20" t="s">
        <v>0</v>
      </c>
      <c r="C5" s="20" t="s">
        <v>3</v>
      </c>
      <c r="D5" s="20" t="s">
        <v>48</v>
      </c>
      <c r="E5" s="20" t="s">
        <v>49</v>
      </c>
      <c r="F5" s="20" t="s">
        <v>50</v>
      </c>
      <c r="G5" s="20" t="s">
        <v>51</v>
      </c>
      <c r="H5" s="20" t="s">
        <v>41</v>
      </c>
      <c r="I5" s="20" t="s">
        <v>42</v>
      </c>
      <c r="J5" s="20" t="s">
        <v>43</v>
      </c>
      <c r="K5" s="20" t="s">
        <v>4</v>
      </c>
      <c r="L5" s="20" t="s">
        <v>5</v>
      </c>
      <c r="M5" s="20" t="s">
        <v>1</v>
      </c>
      <c r="N5" s="20" t="s">
        <v>1</v>
      </c>
      <c r="O5" s="20" t="s">
        <v>52</v>
      </c>
      <c r="P5" s="20" t="s">
        <v>53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2:31" ht="18.95" customHeight="1" x14ac:dyDescent="0.3">
      <c r="B6" s="16" t="str">
        <f>Data!F2</f>
        <v>NKD?</v>
      </c>
      <c r="C6" s="17" t="str">
        <f>Data!G2</f>
        <v>Nikkei 225 (Globex), Dec 24</v>
      </c>
      <c r="D6" s="16">
        <f>RTD("cqg.rtd", ,"ContractData",B6, "MT_LastBidVolume",, "T")</f>
        <v>12</v>
      </c>
      <c r="E6" s="16">
        <f>RTD("cqg.rtd", ,"ContractData",B6, "Bid",, "T")</f>
        <v>38200</v>
      </c>
      <c r="F6" s="16">
        <f>RTD("cqg.rtd", ,"ContractData",B6, "Ask",, "T")</f>
        <v>38210</v>
      </c>
      <c r="G6" s="16">
        <f>RTD("cqg.rtd", ,"ContractData",B6, "MT_LastAskVolume",, "T")</f>
        <v>5</v>
      </c>
      <c r="H6" s="16">
        <f>RTD("cqg.rtd", ,"ContractData",B6, "open",, "T")</f>
        <v>37730</v>
      </c>
      <c r="I6" s="16">
        <f>RTD("cqg.rtd", ,"ContractData",B6, "High",, "T")</f>
        <v>38325</v>
      </c>
      <c r="J6" s="16">
        <f>RTD("cqg.rtd", ,"ContractData",B6, "Low",, "T")</f>
        <v>37580</v>
      </c>
      <c r="K6" s="18">
        <f>RTD("cqg.rtd", ,"ContractData",B6, "LastTrade",, "T")</f>
        <v>38210</v>
      </c>
      <c r="L6" s="18">
        <f>RTD("cqg.rtd", ,"ContractData",B6, "NetLastTrade",, "T")</f>
        <v>515</v>
      </c>
      <c r="M6" s="19">
        <f>Data!I2</f>
        <v>1.3662289428306142E-2</v>
      </c>
      <c r="N6" s="10">
        <f>M6</f>
        <v>1.3662289428306142E-2</v>
      </c>
      <c r="O6" s="22">
        <f>IFERROR(IF(B6="","",RTD("cqg.rtd",,"StudyData",B6, "Vol", "VolType=Exchange,CoCType=Exchange", "Vol","D","0",,,,,"T")),"")</f>
        <v>5520</v>
      </c>
      <c r="P6" s="23">
        <f>IFERROR(O6/RTD("cqg.rtd",,"StudyData"," MA("&amp;B6&amp;",MAType:=Sim,Period:=21,InputChoice:=Vol)","Bar",,"Close","D","-1",,,,,"T"),"")</f>
        <v>0.40471468871323618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2:31" ht="18.95" customHeight="1" x14ac:dyDescent="0.3">
      <c r="B7" s="16" t="str">
        <f>Data!F3</f>
        <v>YM?</v>
      </c>
      <c r="C7" s="17" t="str">
        <f>Data!G3</f>
        <v>E-mini Dow ($5), Dec 24</v>
      </c>
      <c r="D7" s="16">
        <f>RTD("cqg.rtd", ,"ContractData",B7, "MT_LastBidVolume",, "T")</f>
        <v>3</v>
      </c>
      <c r="E7" s="16">
        <f>RTD("cqg.rtd", ,"ContractData",B7, "Bid",, "T")</f>
        <v>42472</v>
      </c>
      <c r="F7" s="16">
        <f>RTD("cqg.rtd", ,"ContractData",B7, "Ask",, "T")</f>
        <v>42473</v>
      </c>
      <c r="G7" s="16">
        <f>RTD("cqg.rtd", ,"ContractData",B7, "MT_LastAskVolume",, "T")</f>
        <v>4</v>
      </c>
      <c r="H7" s="16">
        <f>RTD("cqg.rtd", ,"ContractData",B7, "open",, "T")</f>
        <v>42467</v>
      </c>
      <c r="I7" s="16">
        <f>RTD("cqg.rtd", ,"ContractData",B7, "High",, "T")</f>
        <v>42486</v>
      </c>
      <c r="J7" s="16">
        <f>RTD("cqg.rtd", ,"ContractData",B7, "Low",, "T")</f>
        <v>42396</v>
      </c>
      <c r="K7" s="18">
        <f>RTD("cqg.rtd", ,"ContractData",B7, "LastTrade",, "T")</f>
        <v>42472</v>
      </c>
      <c r="L7" s="18">
        <f>RTD("cqg.rtd", ,"ContractData",B7, "NetLastTrade",, "T")</f>
        <v>25</v>
      </c>
      <c r="M7" s="19">
        <f>Data!I3</f>
        <v>5.8896977407119468E-4</v>
      </c>
      <c r="N7" s="10">
        <f t="shared" ref="N7:N35" si="0">M7</f>
        <v>5.8896977407119468E-4</v>
      </c>
      <c r="O7" s="22">
        <f>IFERROR(IF(B7="","",RTD("cqg.rtd",,"StudyData",B7, "Vol", "VolType=Exchange,CoCType=Exchange", "Vol","D","0",,,,,"T")),"")</f>
        <v>17787</v>
      </c>
      <c r="P7" s="23">
        <f>IFERROR(O7/RTD("cqg.rtd",,"StudyData"," MA("&amp;B7&amp;",MAType:=Sim,Period:=21,InputChoice:=Vol)","Bar",,"Close","D","-1",,,,,"T"),"")</f>
        <v>0.11557905407161607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2:31" ht="18.95" customHeight="1" x14ac:dyDescent="0.3">
      <c r="B8" s="16" t="str">
        <f>Data!F4</f>
        <v>EP?</v>
      </c>
      <c r="C8" s="17" t="str">
        <f>Data!G4</f>
        <v>E-Mini S&amp;P 500, Dec 24</v>
      </c>
      <c r="D8" s="16">
        <f>RTD("cqg.rtd", ,"ContractData",B8, "MT_LastBidVolume",, "T")</f>
        <v>54</v>
      </c>
      <c r="E8" s="16">
        <f>RTD("cqg.rtd", ,"ContractData",B8, "Bid",, "T")</f>
        <v>5772.5</v>
      </c>
      <c r="F8" s="16">
        <f>RTD("cqg.rtd", ,"ContractData",B8, "Ask",, "T")</f>
        <v>5772.75</v>
      </c>
      <c r="G8" s="16">
        <f>RTD("cqg.rtd", ,"ContractData",B8, "MT_LastAskVolume",, "T")</f>
        <v>15</v>
      </c>
      <c r="H8" s="16">
        <f>RTD("cqg.rtd", ,"ContractData",B8, "open",, "T")</f>
        <v>5776</v>
      </c>
      <c r="I8" s="16">
        <f>RTD("cqg.rtd", ,"ContractData",B8, "High",, "T")</f>
        <v>5776.75</v>
      </c>
      <c r="J8" s="16">
        <f>RTD("cqg.rtd", ,"ContractData",B8, "Low",, "T")</f>
        <v>5759</v>
      </c>
      <c r="K8" s="18">
        <f>RTD("cqg.rtd", ,"ContractData",B8, "LastTrade",, "T")</f>
        <v>5772.75</v>
      </c>
      <c r="L8" s="18">
        <f>RTD("cqg.rtd", ,"ContractData",B8, "NetLastTrade",, "T")</f>
        <v>-5.25</v>
      </c>
      <c r="M8" s="19">
        <f>Data!I4</f>
        <v>-9.0861889927310491E-4</v>
      </c>
      <c r="N8" s="10">
        <f t="shared" si="0"/>
        <v>-9.0861889927310491E-4</v>
      </c>
      <c r="O8" s="22">
        <f>IFERROR(IF(B8="","",RTD("cqg.rtd",,"StudyData",B8, "Vol", "VolType=Exchange,CoCType=Exchange", "Vol","D","0",,,,,"T")),"")</f>
        <v>176877</v>
      </c>
      <c r="P8" s="23">
        <f>IFERROR(O8/RTD("cqg.rtd",,"StudyData"," MA("&amp;B8&amp;",MAType:=Sim,Period:=21,InputChoice:=Vol)","Bar",,"Close","D","-1",,,,,"T"),"")</f>
        <v>9.3930497667262539E-2</v>
      </c>
      <c r="Q8" s="7"/>
      <c r="R8" s="7"/>
      <c r="S8" s="7"/>
      <c r="T8" s="7"/>
      <c r="U8" s="7"/>
      <c r="V8" s="7"/>
      <c r="W8" s="7"/>
      <c r="X8" s="7" t="s">
        <v>2</v>
      </c>
      <c r="Y8" s="7"/>
      <c r="Z8" s="7"/>
      <c r="AA8" s="7"/>
      <c r="AB8" s="7"/>
      <c r="AC8" s="7"/>
      <c r="AD8" s="7"/>
      <c r="AE8" s="7"/>
    </row>
    <row r="9" spans="2:31" ht="18.95" customHeight="1" x14ac:dyDescent="0.3">
      <c r="B9" s="16" t="str">
        <f>Data!F5</f>
        <v>ENQ?</v>
      </c>
      <c r="C9" s="17" t="str">
        <f>Data!G5</f>
        <v>E-mini NASDAQ-100, Dec 24</v>
      </c>
      <c r="D9" s="16">
        <f>RTD("cqg.rtd", ,"ContractData",B9, "MT_LastBidVolume",, "T")</f>
        <v>1</v>
      </c>
      <c r="E9" s="16">
        <f>RTD("cqg.rtd", ,"ContractData",B9, "Bid",, "T")</f>
        <v>20069.75</v>
      </c>
      <c r="F9" s="16">
        <f>RTD("cqg.rtd", ,"ContractData",B9, "Ask",, "T")</f>
        <v>20070.25</v>
      </c>
      <c r="G9" s="16">
        <f>RTD("cqg.rtd", ,"ContractData",B9, "MT_LastAskVolume",, "T")</f>
        <v>1</v>
      </c>
      <c r="H9" s="16">
        <f>RTD("cqg.rtd", ,"ContractData",B9, "open",, "T")</f>
        <v>20066</v>
      </c>
      <c r="I9" s="16">
        <f>RTD("cqg.rtd", ,"ContractData",B9, "High",, "T")</f>
        <v>20074.25</v>
      </c>
      <c r="J9" s="16">
        <f>RTD("cqg.rtd", ,"ContractData",B9, "Low",, "T")</f>
        <v>19981</v>
      </c>
      <c r="K9" s="18">
        <f>RTD("cqg.rtd", ,"ContractData",B9, "LastTrade",, "T")</f>
        <v>20069.5</v>
      </c>
      <c r="L9" s="18">
        <f>RTD("cqg.rtd", ,"ContractData",B9, "NetLastTrade",, "T")</f>
        <v>-18.5</v>
      </c>
      <c r="M9" s="19">
        <f>Data!I5</f>
        <v>-9.2094782954998012E-4</v>
      </c>
      <c r="N9" s="10">
        <f t="shared" si="0"/>
        <v>-9.2094782954998012E-4</v>
      </c>
      <c r="O9" s="22">
        <f>IFERROR(IF(B9="","",RTD("cqg.rtd",,"StudyData",B9, "Vol", "VolType=Exchange,CoCType=Exchange", "Vol","D","0",,,,,"T")),"")</f>
        <v>79057</v>
      </c>
      <c r="P9" s="23">
        <f>IFERROR(O9/RTD("cqg.rtd",,"StudyData"," MA("&amp;B9&amp;",MAType:=Sim,Period:=21,InputChoice:=Vol)","Bar",,"Close","D","-1",,,,,"T"),"")</f>
        <v>0.12847329082506984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18.95" customHeight="1" x14ac:dyDescent="0.3">
      <c r="B10" s="16" t="str">
        <f>Data!F6</f>
        <v>EMD?</v>
      </c>
      <c r="C10" s="17" t="str">
        <f>Data!G6</f>
        <v>E-mini MidCap 400, Dec 24</v>
      </c>
      <c r="D10" s="16">
        <f>RTD("cqg.rtd", ,"ContractData",B10, "MT_LastBidVolume",, "T")</f>
        <v>3</v>
      </c>
      <c r="E10" s="16">
        <f>RTD("cqg.rtd", ,"ContractData",B10, "Bid",, "T")</f>
        <v>3153.4</v>
      </c>
      <c r="F10" s="16">
        <f>RTD("cqg.rtd", ,"ContractData",B10, "Ask",, "T")</f>
        <v>3154</v>
      </c>
      <c r="G10" s="16">
        <f>RTD("cqg.rtd", ,"ContractData",B10, "MT_LastAskVolume",, "T")</f>
        <v>1</v>
      </c>
      <c r="H10" s="16">
        <f>RTD("cqg.rtd", ,"ContractData",B10, "open",, "T")</f>
        <v>3156</v>
      </c>
      <c r="I10" s="16">
        <f>RTD("cqg.rtd", ,"ContractData",B10, "High",, "T")</f>
        <v>3157</v>
      </c>
      <c r="J10" s="16">
        <f>RTD("cqg.rtd", ,"ContractData",B10, "Low",, "T")</f>
        <v>3146.1</v>
      </c>
      <c r="K10" s="18">
        <f>RTD("cqg.rtd", ,"ContractData",B10, "LastTrade",, "T")</f>
        <v>3153.7000000000003</v>
      </c>
      <c r="L10" s="18">
        <f>RTD("cqg.rtd", ,"ContractData",B10, "NetLastTrade",, "T")</f>
        <v>-3.7999999999997272</v>
      </c>
      <c r="M10" s="19">
        <f>Data!I6</f>
        <v>-1.2034837688044339E-3</v>
      </c>
      <c r="N10" s="10">
        <f t="shared" si="0"/>
        <v>-1.2034837688044339E-3</v>
      </c>
      <c r="O10" s="22">
        <f>IFERROR(IF(B10="","",RTD("cqg.rtd",,"StudyData",B10, "Vol", "VolType=Exchange,CoCType=Exchange", "Vol","D","0",,,,,"T")),"")</f>
        <v>287</v>
      </c>
      <c r="P10" s="23">
        <f>IFERROR(O10/RTD("cqg.rtd",,"StudyData"," MA("&amp;B10&amp;",MAType:=Sim,Period:=21,InputChoice:=Vol)","Bar",,"Close","D","-1",,,,,"T"),"")</f>
        <v>2.190815803535396E-2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2:31" ht="18.95" customHeight="1" x14ac:dyDescent="0.3">
      <c r="B11" s="16" t="str">
        <f>Data!F7</f>
        <v>RTY?</v>
      </c>
      <c r="C11" s="17" t="str">
        <f>Data!G7</f>
        <v>E-mini Russell 2000, Dec 24</v>
      </c>
      <c r="D11" s="16">
        <f>RTD("cqg.rtd", ,"ContractData",B11, "MT_LastBidVolume",, "T")</f>
        <v>2</v>
      </c>
      <c r="E11" s="16">
        <f>RTD("cqg.rtd", ,"ContractData",B11, "Bid",, "T")</f>
        <v>2272.3000000000002</v>
      </c>
      <c r="F11" s="16">
        <f>RTD("cqg.rtd", ,"ContractData",B11, "Ask",, "T")</f>
        <v>2272.5</v>
      </c>
      <c r="G11" s="16">
        <f>RTD("cqg.rtd", ,"ContractData",B11, "MT_LastAskVolume",, "T")</f>
        <v>5</v>
      </c>
      <c r="H11" s="16">
        <f>RTD("cqg.rtd", ,"ContractData",B11, "open",, "T")</f>
        <v>2277.5</v>
      </c>
      <c r="I11" s="16">
        <f>RTD("cqg.rtd", ,"ContractData",B11, "High",, "T")</f>
        <v>2277.9</v>
      </c>
      <c r="J11" s="16">
        <f>RTD("cqg.rtd", ,"ContractData",B11, "Low",, "T")</f>
        <v>2265.5</v>
      </c>
      <c r="K11" s="18">
        <f>RTD("cqg.rtd", ,"ContractData",B11, "LastTrade",, "T")</f>
        <v>2272.4</v>
      </c>
      <c r="L11" s="18">
        <f>RTD("cqg.rtd", ,"ContractData",B11, "NetLastTrade",, "T")</f>
        <v>-4.6999999999998181</v>
      </c>
      <c r="M11" s="19">
        <f>Data!I7</f>
        <v>-2.0640288085723071E-3</v>
      </c>
      <c r="N11" s="10">
        <f t="shared" si="0"/>
        <v>-2.0640288085723071E-3</v>
      </c>
      <c r="O11" s="22">
        <f>IFERROR(IF(B11="","",RTD("cqg.rtd",,"StudyData",B11, "Vol", "VolType=Exchange,CoCType=Exchange", "Vol","D","0",,,,,"T")),"")</f>
        <v>22334</v>
      </c>
      <c r="P11" s="23">
        <f>IFERROR(O11/RTD("cqg.rtd",,"StudyData"," MA("&amp;B11&amp;",MAType:=Sim,Period:=21,InputChoice:=Vol)","Bar",,"Close","D","-1",,,,,"T"),"")</f>
        <v>9.3558388067013776E-2</v>
      </c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2:31" ht="18.95" customHeight="1" x14ac:dyDescent="0.3">
      <c r="B12" s="16" t="str">
        <f>Data!F8</f>
        <v>DSX?</v>
      </c>
      <c r="C12" s="17" t="str">
        <f>Data!G8</f>
        <v>Euro STOXX 50, Dec 24</v>
      </c>
      <c r="D12" s="16">
        <f>RTD("cqg.rtd", ,"ContractData",B12, "MT_LastBidVolume",, "T")</f>
        <v>457</v>
      </c>
      <c r="E12" s="16">
        <f>RTD("cqg.rtd", ,"ContractData",B12, "Bid",, "T")</f>
        <v>4934</v>
      </c>
      <c r="F12" s="16">
        <f>RTD("cqg.rtd", ,"ContractData",B12, "Ask",, "T")</f>
        <v>4935</v>
      </c>
      <c r="G12" s="16">
        <f>RTD("cqg.rtd", ,"ContractData",B12, "MT_LastAskVolume",, "T")</f>
        <v>238</v>
      </c>
      <c r="H12" s="16">
        <f>RTD("cqg.rtd", ,"ContractData",B12, "open",, "T")</f>
        <v>4961</v>
      </c>
      <c r="I12" s="16">
        <f>RTD("cqg.rtd", ,"ContractData",B12, "High",, "T")</f>
        <v>4964</v>
      </c>
      <c r="J12" s="16">
        <f>RTD("cqg.rtd", ,"ContractData",B12, "Low",, "T")</f>
        <v>4918</v>
      </c>
      <c r="K12" s="18">
        <f>RTD("cqg.rtd", ,"ContractData",B12, "LastTrade",, "T")</f>
        <v>4934</v>
      </c>
      <c r="L12" s="18">
        <f>RTD("cqg.rtd", ,"ContractData",B12, "NetLastTrade",, "T")</f>
        <v>-35</v>
      </c>
      <c r="M12" s="19">
        <f>Data!I8</f>
        <v>-7.0436707587039652E-3</v>
      </c>
      <c r="N12" s="10">
        <f t="shared" si="0"/>
        <v>-7.0436707587039652E-3</v>
      </c>
      <c r="O12" s="22">
        <f>IFERROR(IF(B12="","",RTD("cqg.rtd",,"StudyData",B12, "Vol", "VolType=Exchange,CoCType=Exchange", "Vol","D","0",,,,,"T")),"")</f>
        <v>431675</v>
      </c>
      <c r="P12" s="23">
        <f>IFERROR(O12/RTD("cqg.rtd",,"StudyData"," MA("&amp;B12&amp;",MAType:=Sim,Period:=21,InputChoice:=Vol)","Bar",,"Close","D","-1",,,,,"T"),"")</f>
        <v>0.46798415213749728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2:31" ht="18.95" customHeight="1" x14ac:dyDescent="0.3">
      <c r="B13" s="16" t="str">
        <f>Data!F9</f>
        <v>DD?</v>
      </c>
      <c r="C13" s="17" t="str">
        <f>Data!G9</f>
        <v>DAX Index, Dec 24</v>
      </c>
      <c r="D13" s="16">
        <f>RTD("cqg.rtd", ,"ContractData",B13, "MT_LastBidVolume",, "T")</f>
        <v>5</v>
      </c>
      <c r="E13" s="16">
        <f>RTD("cqg.rtd", ,"ContractData",B13, "Bid",, "T")</f>
        <v>19026</v>
      </c>
      <c r="F13" s="16">
        <f>RTD("cqg.rtd", ,"ContractData",B13, "Ask",, "T")</f>
        <v>19028</v>
      </c>
      <c r="G13" s="16">
        <f>RTD("cqg.rtd", ,"ContractData",B13, "MT_LastAskVolume",, "T")</f>
        <v>7</v>
      </c>
      <c r="H13" s="16">
        <f>RTD("cqg.rtd", ,"ContractData",B13, "open",, "T")</f>
        <v>19127</v>
      </c>
      <c r="I13" s="16">
        <f>RTD("cqg.rtd", ,"ContractData",B13, "High",, "T")</f>
        <v>19134</v>
      </c>
      <c r="J13" s="16">
        <f>RTD("cqg.rtd", ,"ContractData",B13, "Low",, "T")</f>
        <v>18976</v>
      </c>
      <c r="K13" s="18">
        <f>RTD("cqg.rtd", ,"ContractData",B13, "LastTrade",, "T")</f>
        <v>19026</v>
      </c>
      <c r="L13" s="18">
        <f>RTD("cqg.rtd", ,"ContractData",B13, "NetLastTrade",, "T")</f>
        <v>-154</v>
      </c>
      <c r="M13" s="19">
        <f>Data!I9</f>
        <v>-8.0291970802919711E-3</v>
      </c>
      <c r="N13" s="10">
        <f t="shared" si="0"/>
        <v>-8.0291970802919711E-3</v>
      </c>
      <c r="O13" s="22">
        <f>IFERROR(IF(B13="","",RTD("cqg.rtd",,"StudyData",B13, "Vol", "VolType=Exchange,CoCType=Exchange", "Vol","D","0",,,,,"T")),"")</f>
        <v>35900</v>
      </c>
      <c r="P13" s="23">
        <f>IFERROR(O13/RTD("cqg.rtd",,"StudyData"," MA("&amp;B13&amp;",MAType:=Sim,Period:=21,InputChoice:=Vol)","Bar",,"Close","D","-1",,,,,"T"),"")</f>
        <v>0.76860259911853779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2:31" ht="18.95" customHeight="1" x14ac:dyDescent="0.3">
      <c r="B14" s="16" t="str">
        <f>Data!F10</f>
        <v>PIL?</v>
      </c>
      <c r="C14" s="17" t="str">
        <f>Data!G10</f>
        <v>CAC40, Oct 24</v>
      </c>
      <c r="D14" s="16">
        <f>RTD("cqg.rtd", ,"ContractData",B14, "MT_LastBidVolume",, "T")</f>
        <v>7</v>
      </c>
      <c r="E14" s="16">
        <f>RTD("cqg.rtd", ,"ContractData",B14, "Bid",, "T")</f>
        <v>7564.5</v>
      </c>
      <c r="F14" s="16">
        <f>RTD("cqg.rtd", ,"ContractData",B14, "Ask",, "T")</f>
        <v>7565.5</v>
      </c>
      <c r="G14" s="16">
        <f>RTD("cqg.rtd", ,"ContractData",B14, "MT_LastAskVolume",, "T")</f>
        <v>8</v>
      </c>
      <c r="H14" s="16">
        <f>RTD("cqg.rtd", ,"ContractData",B14, "open",, "T")</f>
        <v>7632.5</v>
      </c>
      <c r="I14" s="16">
        <f>RTD("cqg.rtd", ,"ContractData",B14, "High",, "T")</f>
        <v>7651.5</v>
      </c>
      <c r="J14" s="16">
        <f>RTD("cqg.rtd", ,"ContractData",B14, "Low",, "T")</f>
        <v>7547</v>
      </c>
      <c r="K14" s="18">
        <f>RTD("cqg.rtd", ,"ContractData",B14, "LastTrade",, "T")</f>
        <v>7565</v>
      </c>
      <c r="L14" s="18">
        <f>RTD("cqg.rtd", ,"ContractData",B14, "NetLastTrade",, "T")</f>
        <v>-62.5</v>
      </c>
      <c r="M14" s="19">
        <f>Data!I10</f>
        <v>-8.1940347427073082E-3</v>
      </c>
      <c r="N14" s="10">
        <f t="shared" si="0"/>
        <v>-8.1940347427073082E-3</v>
      </c>
      <c r="O14" s="22">
        <f>IFERROR(IF(B14="","",RTD("cqg.rtd",,"StudyData",B14, "Vol", "VolType=Exchange,CoCType=Exchange", "Vol","D","0",,,,,"T")),"")</f>
        <v>30617</v>
      </c>
      <c r="P14" s="23">
        <f>IFERROR(O14/RTD("cqg.rtd",,"StudyData"," MA("&amp;B14&amp;",MAType:=Sim,Period:=21,InputChoice:=Vol)","Bar",,"Close","D","-1",,,,,"T"),"")</f>
        <v>0.53392209862856743</v>
      </c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2:31" ht="18.95" customHeight="1" x14ac:dyDescent="0.3">
      <c r="B15" s="16" t="str">
        <f>Data!F11</f>
        <v>QFA?</v>
      </c>
      <c r="C15" s="17" t="str">
        <f>Data!G11</f>
        <v>FTSE 100 - Stnd Index, Dec 24</v>
      </c>
      <c r="D15" s="16">
        <f>RTD("cqg.rtd", ,"ContractData",B15, "MT_LastBidVolume",, "T")</f>
        <v>12</v>
      </c>
      <c r="E15" s="16">
        <f>RTD("cqg.rtd", ,"ContractData",B15, "Bid",, "T")</f>
        <v>8311</v>
      </c>
      <c r="F15" s="16">
        <f>RTD("cqg.rtd", ,"ContractData",B15, "Ask",, "T")</f>
        <v>8311.5</v>
      </c>
      <c r="G15" s="16">
        <f>RTD("cqg.rtd", ,"ContractData",B15, "MT_LastAskVolume",, "T")</f>
        <v>2</v>
      </c>
      <c r="H15" s="16">
        <f>RTD("cqg.rtd", ,"ContractData",B15, "open",, "T")</f>
        <v>8380</v>
      </c>
      <c r="I15" s="16">
        <f>RTD("cqg.rtd", ,"ContractData",B15, "High",, "T")</f>
        <v>8380</v>
      </c>
      <c r="J15" s="16">
        <f>RTD("cqg.rtd", ,"ContractData",B15, "Low",, "T")</f>
        <v>8306.5</v>
      </c>
      <c r="K15" s="18">
        <f>RTD("cqg.rtd", ,"ContractData",B15, "LastTrade",, "T")</f>
        <v>8311.5</v>
      </c>
      <c r="L15" s="18">
        <f>RTD("cqg.rtd", ,"ContractData",B15, "NetLastTrade",, "T")</f>
        <v>-70.5</v>
      </c>
      <c r="M15" s="19">
        <f>Data!I11</f>
        <v>-8.410880458124553E-3</v>
      </c>
      <c r="N15" s="10">
        <f t="shared" si="0"/>
        <v>-8.410880458124553E-3</v>
      </c>
      <c r="O15" s="22">
        <f>IFERROR(IF(B15="","",RTD("cqg.rtd",,"StudyData",B15, "Vol", "VolType=Exchange,CoCType=Exchange", "Vol","D","0",,,,,"T")),"")</f>
        <v>67051</v>
      </c>
      <c r="P15" s="23">
        <f>IFERROR(O15/RTD("cqg.rtd",,"StudyData"," MA("&amp;B15&amp;",MAType:=Sim,Period:=21,InputChoice:=Vol)","Bar",,"Close","D","-1",,,,,"T"),"")</f>
        <v>0.4863903915107049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2:31" ht="18.95" customHeight="1" x14ac:dyDescent="0.3">
      <c r="B16" s="20" t="s">
        <v>0</v>
      </c>
      <c r="C16" s="20" t="s">
        <v>3</v>
      </c>
      <c r="D16" s="20" t="s">
        <v>48</v>
      </c>
      <c r="E16" s="20" t="s">
        <v>49</v>
      </c>
      <c r="F16" s="20" t="s">
        <v>50</v>
      </c>
      <c r="G16" s="20" t="s">
        <v>51</v>
      </c>
      <c r="H16" s="20" t="s">
        <v>41</v>
      </c>
      <c r="I16" s="20" t="s">
        <v>42</v>
      </c>
      <c r="J16" s="20" t="s">
        <v>43</v>
      </c>
      <c r="K16" s="20" t="s">
        <v>4</v>
      </c>
      <c r="L16" s="20" t="s">
        <v>5</v>
      </c>
      <c r="M16" s="20" t="s">
        <v>1</v>
      </c>
      <c r="N16" s="20" t="s">
        <v>1</v>
      </c>
      <c r="O16" s="20" t="s">
        <v>52</v>
      </c>
      <c r="P16" s="20" t="s">
        <v>53</v>
      </c>
      <c r="Q16" s="38" t="s">
        <v>55</v>
      </c>
      <c r="R16" s="39"/>
      <c r="S16" s="39"/>
      <c r="T16" s="39"/>
      <c r="U16" s="39"/>
      <c r="V16" s="39"/>
      <c r="W16" s="39"/>
      <c r="X16" s="39"/>
      <c r="Y16" s="7"/>
      <c r="Z16" s="7"/>
      <c r="AA16" s="7"/>
      <c r="AB16" s="7"/>
      <c r="AC16" s="7"/>
      <c r="AD16" s="7"/>
      <c r="AE16" s="7"/>
    </row>
    <row r="17" spans="2:31" ht="18.95" customHeight="1" x14ac:dyDescent="0.3">
      <c r="B17" s="16" t="str">
        <f>Data!F13</f>
        <v>USA?</v>
      </c>
      <c r="C17" s="17" t="str">
        <f>Data!G13</f>
        <v>30yr UST Notes (Globex), Dec 24</v>
      </c>
      <c r="D17" s="16">
        <f>RTD("cqg.rtd", ,"ContractData",B17, "MT_LastBidVolume",, "T")</f>
        <v>149</v>
      </c>
      <c r="E17" s="16" t="str">
        <f>IF(OR(B17="FVA?",B17="TYA?",B17="USA?"),RTD("cqg.rtd", ,"ContractData",B17, "Bid",, "B"),RTD("cqg.rtd", ,"ContractData",B17, "Bid",, "T"))</f>
        <v>125-12'  B</v>
      </c>
      <c r="F17" s="16" t="str">
        <f>IF(OR(B17="FVA?",B17="TYA?",B17="USA?"),RTD("cqg.rtd", ,"ContractData",B17, "Ask",, "B"),RTD("cqg.rtd", ,"ContractData",B17, "Ask",, "T"))</f>
        <v>125-13'  A</v>
      </c>
      <c r="G17" s="16">
        <f>RTD("cqg.rtd", ,"ContractData",B17, "MT_LastAskVolume",, "T")</f>
        <v>800</v>
      </c>
      <c r="H17" s="16" t="str">
        <f>IF(OR(B17="FVA?",B17="TYA?",B17="USA?"),RTD("cqg.rtd", ,"ContractData",B17, "open",, "B"),RTD("cqg.rtd", ,"ContractData",B17, "open",, "T"))</f>
        <v>125-16' </v>
      </c>
      <c r="I17" s="16" t="str">
        <f>IF(OR(B17="FVA?",B17="TYA?",B17="USA?"),RTD("cqg.rtd", ,"ContractData",B17, "High",, "B"),RTD("cqg.rtd", ,"ContractData",B17, "High",, "T"))</f>
        <v>125-23' </v>
      </c>
      <c r="J17" s="16" t="str">
        <f>IF(OR(B17="FVA?",B17="TYA?",B17="USA?"),RTD("cqg.rtd", ,"ContractData",B17, "Low",, "B"),RTD("cqg.rtd", ,"ContractData",B17, "Low",, "T"))</f>
        <v>125-04' </v>
      </c>
      <c r="K17" s="18" t="str">
        <f>IF(OR(B17="FVA?",B17="TYA?",B17="USA?"),RTD("cqg.rtd", ,"ContractData",B17, "LastTrade",, "B"),RTD("cqg.rtd", ,"ContractData",B17, "LastTrade",, "T"))</f>
        <v>125-12' </v>
      </c>
      <c r="L17" s="18" t="str">
        <f>IF(OR(B17="FVA?",B17="TYA?",B17="USA?"),RTD("cqg.rtd", ,"ContractData",B17, "NetLastTrade",, "B"),RTD("cqg.rtd", ,"ContractData",B17, "NetLastTrade",, "T"))</f>
        <v>+0-08' </v>
      </c>
      <c r="M17" s="19">
        <f>Data!I13</f>
        <v>1.998001998001998E-3</v>
      </c>
      <c r="N17" s="10">
        <f t="shared" si="0"/>
        <v>1.998001998001998E-3</v>
      </c>
      <c r="O17" s="22">
        <f>IFERROR(IF(B17="","",RTD("cqg.rtd",,"StudyData",B17, "Vol", "VolType=Exchange,CoCType=Exchange", "Vol","D","0",,,,,"T")),"")</f>
        <v>108314</v>
      </c>
      <c r="P17" s="23">
        <f>IFERROR(O17/RTD("cqg.rtd",,"StudyData"," MA("&amp;B17&amp;",MAType:=Sim,Period:=21,InputChoice:=Vol)","Bar",,"Close","D","-1",,,,,"T"),"")</f>
        <v>0.15589991865026753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2:31" ht="18.95" customHeight="1" x14ac:dyDescent="0.3">
      <c r="B18" s="16" t="str">
        <f>Data!F14</f>
        <v>QGA?</v>
      </c>
      <c r="C18" s="17" t="str">
        <f>Data!G14</f>
        <v>Long Gilt (CONNECT), Dec 24</v>
      </c>
      <c r="D18" s="16">
        <f>RTD("cqg.rtd", ,"ContractData",B18, "MT_LastBidVolume",, "T")</f>
        <v>51</v>
      </c>
      <c r="E18" s="16">
        <f>IF(OR(B18="FVA?",B18="TYA?",B18="USA?"),RTD("cqg.rtd", ,"ContractData",B18, "Bid",, "B"),RTD("cqg.rtd", ,"ContractData",B18, "Bid",, "T"))</f>
        <v>99.81</v>
      </c>
      <c r="F18" s="16">
        <f>IF(OR(B18="FVA?",B18="TYA?",B18="USA?"),RTD("cqg.rtd", ,"ContractData",B18, "Ask",, "B"),RTD("cqg.rtd", ,"ContractData",B18, "Ask",, "T"))</f>
        <v>99.820000000000007</v>
      </c>
      <c r="G18" s="16">
        <f>RTD("cqg.rtd", ,"ContractData",B18, "MT_LastAskVolume",, "T")</f>
        <v>310</v>
      </c>
      <c r="H18" s="16">
        <f>IF(OR(B18="FVA?",B18="TYA?",B18="USA?"),RTD("cqg.rtd", ,"ContractData",B18, "open",, "B"),RTD("cqg.rtd", ,"ContractData",B18, "open",, "T"))</f>
        <v>99.67</v>
      </c>
      <c r="I18" s="16">
        <f>IF(OR(B18="FVA?",B18="TYA?",B18="USA?"),RTD("cqg.rtd", ,"ContractData",B18, "High",, "B"),RTD("cqg.rtd", ,"ContractData",B18, "High",, "T"))</f>
        <v>100.09</v>
      </c>
      <c r="J18" s="16">
        <f>IF(OR(B18="FVA?",B18="TYA?",B18="USA?"),RTD("cqg.rtd", ,"ContractData",B18, "Low",, "B"),RTD("cqg.rtd", ,"ContractData",B18, "Low",, "T"))</f>
        <v>99.66</v>
      </c>
      <c r="K18" s="18">
        <f>IF(OR(B18="FVA?",B18="TYA?",B18="USA?"),RTD("cqg.rtd", ,"ContractData",B18, "LastTrade",, "B"),RTD("cqg.rtd", ,"ContractData",B18, "LastTrade",, "T"))</f>
        <v>99.81</v>
      </c>
      <c r="L18" s="18">
        <f>IF(OR(B18="FVA?",B18="TYA?",B18="USA?"),RTD("cqg.rtd", ,"ContractData",B18, "NetLastTrade",, "B"),RTD("cqg.rtd", ,"ContractData",B18, "NetLastTrade",, "T"))</f>
        <v>6.9999999999993179E-2</v>
      </c>
      <c r="M18" s="19">
        <f>Data!I14</f>
        <v>7.0182474433527168E-4</v>
      </c>
      <c r="N18" s="10">
        <f t="shared" si="0"/>
        <v>7.0182474433527168E-4</v>
      </c>
      <c r="O18" s="22">
        <f>IFERROR(IF(B18="","",RTD("cqg.rtd",,"StudyData",B18, "Vol", "VolType=Exchange,CoCType=Exchange", "Vol","D","0",,,,,"T")),"")</f>
        <v>121017</v>
      </c>
      <c r="P18" s="23">
        <f>IFERROR(O18/RTD("cqg.rtd",,"StudyData"," MA("&amp;B18&amp;",MAType:=Sim,Period:=21,InputChoice:=Vol)","Bar",,"Close","D","-1",,,,,"T"),"")</f>
        <v>0.32405537929045247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2:31" ht="18.95" customHeight="1" x14ac:dyDescent="0.3">
      <c r="B19" s="16" t="str">
        <f>Data!F15</f>
        <v>TYA?</v>
      </c>
      <c r="C19" s="17" t="str">
        <f>Data!G15</f>
        <v>10yr UST Notes (Globex), Dec 24</v>
      </c>
      <c r="D19" s="16">
        <f>RTD("cqg.rtd", ,"ContractData",B19, "MT_LastBidVolume",, "T")</f>
        <v>1052</v>
      </c>
      <c r="E19" s="16" t="str">
        <f>IF(OR(B19="FVA?",B19="TYA?",B19="USA?"),RTD("cqg.rtd", ,"ContractData",B19, "Bid",, "B"),RTD("cqg.rtd", ,"ContractData",B19, "Bid",, "T"))</f>
        <v>114-26'  B</v>
      </c>
      <c r="F19" s="16" t="str">
        <f>IF(OR(B19="FVA?",B19="TYA?",B19="USA?"),RTD("cqg.rtd", ,"ContractData",B19, "Ask",, "B"),RTD("cqg.rtd", ,"ContractData",B19, "Ask",, "T"))</f>
        <v>114-26'+ A</v>
      </c>
      <c r="G19" s="16">
        <f>RTD("cqg.rtd", ,"ContractData",B19, "MT_LastAskVolume",, "T")</f>
        <v>3809</v>
      </c>
      <c r="H19" s="16" t="str">
        <f>IF(OR(B19="FVA?",B19="TYA?",B19="USA?"),RTD("cqg.rtd", ,"ContractData",B19, "open",, "B"),RTD("cqg.rtd", ,"ContractData",B19, "open",, "T"))</f>
        <v>114-29' </v>
      </c>
      <c r="I19" s="16" t="str">
        <f>IF(OR(B19="FVA?",B19="TYA?",B19="USA?"),RTD("cqg.rtd", ,"ContractData",B19, "High",, "B"),RTD("cqg.rtd", ,"ContractData",B19, "High",, "T"))</f>
        <v>115-00' </v>
      </c>
      <c r="J19" s="16" t="str">
        <f>IF(OR(B19="FVA?",B19="TYA?",B19="USA?"),RTD("cqg.rtd", ,"ContractData",B19, "Low",, "B"),RTD("cqg.rtd", ,"ContractData",B19, "Low",, "T"))</f>
        <v>114-22' </v>
      </c>
      <c r="K19" s="18" t="str">
        <f>IF(OR(B19="FVA?",B19="TYA?",B19="USA?"),RTD("cqg.rtd", ,"ContractData",B19, "LastTrade",, "B"),RTD("cqg.rtd", ,"ContractData",B19, "LastTrade",, "T"))</f>
        <v>114-26' </v>
      </c>
      <c r="L19" s="18" t="str">
        <f>IF(OR(B19="FVA?",B19="TYA?",B19="USA?"),RTD("cqg.rtd", ,"ContractData",B19, "NetLastTrade",, "B"),RTD("cqg.rtd", ,"ContractData",B19, "NetLastTrade",, "T"))</f>
        <v>+0-02'+</v>
      </c>
      <c r="M19" s="19">
        <f>Data!I15</f>
        <v>6.8092060465749704E-4</v>
      </c>
      <c r="N19" s="10">
        <f t="shared" si="0"/>
        <v>6.8092060465749704E-4</v>
      </c>
      <c r="O19" s="22">
        <f>IFERROR(IF(B19="","",RTD("cqg.rtd",,"StudyData",B19, "Vol", "VolType=Exchange,CoCType=Exchange", "Vol","D","0",,,,,"T")),"")</f>
        <v>501036</v>
      </c>
      <c r="P19" s="23">
        <f>IFERROR(O19/RTD("cqg.rtd",,"StudyData"," MA("&amp;B19&amp;",MAType:=Sim,Period:=21,InputChoice:=Vol)","Bar",,"Close","D","-1",,,,,"T"),"")</f>
        <v>0.15099127236717716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2:31" ht="18.95" customHeight="1" x14ac:dyDescent="0.3">
      <c r="B20" s="16" t="str">
        <f>Data!F16</f>
        <v>FGBX?</v>
      </c>
      <c r="C20" s="17" t="str">
        <f>Data!G16</f>
        <v>Euro Buxl (30yr), Dec 24</v>
      </c>
      <c r="D20" s="16">
        <f>RTD("cqg.rtd", ,"ContractData",B20, "MT_LastBidVolume",, "T")</f>
        <v>35</v>
      </c>
      <c r="E20" s="16">
        <f>IF(OR(B20="FVA?",B20="TYA?",B20="USA?"),RTD("cqg.rtd", ,"ContractData",B20, "Bid",, "B"),RTD("cqg.rtd", ,"ContractData",B20, "Bid",, "T"))</f>
        <v>135.32</v>
      </c>
      <c r="F20" s="16">
        <f>IF(OR(B20="FVA?",B20="TYA?",B20="USA?"),RTD("cqg.rtd", ,"ContractData",B20, "Ask",, "B"),RTD("cqg.rtd", ,"ContractData",B20, "Ask",, "T"))</f>
        <v>135.34</v>
      </c>
      <c r="G20" s="16">
        <f>RTD("cqg.rtd", ,"ContractData",B20, "MT_LastAskVolume",, "T")</f>
        <v>29</v>
      </c>
      <c r="H20" s="16">
        <f>IF(OR(B20="FVA?",B20="TYA?",B20="USA?"),RTD("cqg.rtd", ,"ContractData",B20, "open",, "B"),RTD("cqg.rtd", ,"ContractData",B20, "open",, "T"))</f>
        <v>135.52000000000001</v>
      </c>
      <c r="I20" s="16">
        <f>IF(OR(B20="FVA?",B20="TYA?",B20="USA?"),RTD("cqg.rtd", ,"ContractData",B20, "High",, "B"),RTD("cqg.rtd", ,"ContractData",B20, "High",, "T"))</f>
        <v>136.26</v>
      </c>
      <c r="J20" s="16">
        <f>IF(OR(B20="FVA?",B20="TYA?",B20="USA?"),RTD("cqg.rtd", ,"ContractData",B20, "Low",, "B"),RTD("cqg.rtd", ,"ContractData",B20, "Low",, "T"))</f>
        <v>134.96</v>
      </c>
      <c r="K20" s="18">
        <f>IF(OR(B20="FVA?",B20="TYA?",B20="USA?"),RTD("cqg.rtd", ,"ContractData",B20, "LastTrade",, "B"),RTD("cqg.rtd", ,"ContractData",B20, "LastTrade",, "T"))</f>
        <v>135.32</v>
      </c>
      <c r="L20" s="18">
        <f>IF(OR(B20="FVA?",B20="TYA?",B20="USA?"),RTD("cqg.rtd", ,"ContractData",B20, "NetLastTrade",, "B"),RTD("cqg.rtd", ,"ContractData",B20, "NetLastTrade",, "T"))</f>
        <v>7.9999999999984084E-2</v>
      </c>
      <c r="M20" s="19">
        <f>Data!I16</f>
        <v>5.9154096421177161E-4</v>
      </c>
      <c r="N20" s="10">
        <f t="shared" si="0"/>
        <v>5.9154096421177161E-4</v>
      </c>
      <c r="O20" s="22">
        <f>IFERROR(IF(B20="","",RTD("cqg.rtd",,"StudyData",B20, "Vol", "VolType=Exchange,CoCType=Exchange", "Vol","D","0",,,,,"T")),"")</f>
        <v>51897</v>
      </c>
      <c r="P20" s="23">
        <f>IFERROR(O20/RTD("cqg.rtd",,"StudyData"," MA("&amp;B20&amp;",MAType:=Sim,Period:=21,InputChoice:=Vol)","Bar",,"Close","D","-1",,,,,"T"),"")</f>
        <v>0.4000336959502091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2:31" ht="18.95" customHeight="1" x14ac:dyDescent="0.3">
      <c r="B21" s="16" t="str">
        <f>Data!F17</f>
        <v>FVA?</v>
      </c>
      <c r="C21" s="17" t="str">
        <f>Data!G17</f>
        <v>5yr UST Notes (Globex), Dec 24</v>
      </c>
      <c r="D21" s="16">
        <f>RTD("cqg.rtd", ,"ContractData",B21, "MT_LastBidVolume",, "T")</f>
        <v>369</v>
      </c>
      <c r="E21" s="16" t="str">
        <f>IF(OR(B21="FVA?",B21="TYA?",B21="USA?"),RTD("cqg.rtd", ,"ContractData",B21, "Bid",, "B"),RTD("cqg.rtd", ,"ContractData",B21, "Bid",, "T"))</f>
        <v>110-08'1/4 B</v>
      </c>
      <c r="F21" s="16" t="str">
        <f>IF(OR(B21="FVA?",B21="TYA?",B21="USA?"),RTD("cqg.rtd", ,"ContractData",B21, "Ask",, "B"),RTD("cqg.rtd", ,"ContractData",B21, "Ask",, "T"))</f>
        <v>110-08'+   A</v>
      </c>
      <c r="G21" s="16">
        <f>RTD("cqg.rtd", ,"ContractData",B21, "MT_LastAskVolume",, "T")</f>
        <v>1552</v>
      </c>
      <c r="H21" s="16" t="str">
        <f>IF(OR(B21="FVA?",B21="TYA?",B21="USA?"),RTD("cqg.rtd", ,"ContractData",B21, "open",, "B"),RTD("cqg.rtd", ,"ContractData",B21, "open",, "T"))</f>
        <v>110-11'   </v>
      </c>
      <c r="I21" s="16" t="str">
        <f>IF(OR(B21="FVA?",B21="TYA?",B21="USA?"),RTD("cqg.rtd", ,"ContractData",B21, "High",, "B"),RTD("cqg.rtd", ,"ContractData",B21, "High",, "T"))</f>
        <v>110-13'   </v>
      </c>
      <c r="J21" s="16" t="str">
        <f>IF(OR(B21="FVA?",B21="TYA?",B21="USA?"),RTD("cqg.rtd", ,"ContractData",B21, "Low",, "B"),RTD("cqg.rtd", ,"ContractData",B21, "Low",, "T"))</f>
        <v>110-05'3/4</v>
      </c>
      <c r="K21" s="18" t="str">
        <f>IF(OR(B21="FVA?",B21="TYA?",B21="USA?"),RTD("cqg.rtd", ,"ContractData",B21, "LastTrade",, "B"),RTD("cqg.rtd", ,"ContractData",B21, "LastTrade",, "T"))</f>
        <v>110-08'1/4</v>
      </c>
      <c r="L21" s="18" t="str">
        <f>IF(OR(B21="FVA?",B21="TYA?",B21="USA?"),RTD("cqg.rtd", ,"ContractData",B21, "NetLastTrade",, "B"),RTD("cqg.rtd", ,"ContractData",B21, "NetLastTrade",, "T"))</f>
        <v>+0-00'1/4</v>
      </c>
      <c r="M21" s="19">
        <f>Data!I17</f>
        <v>7.0861678004535149E-5</v>
      </c>
      <c r="N21" s="10">
        <f t="shared" si="0"/>
        <v>7.0861678004535149E-5</v>
      </c>
      <c r="O21" s="22">
        <f>IFERROR(IF(B21="","",RTD("cqg.rtd",,"StudyData",B21, "Vol", "VolType=Exchange,CoCType=Exchange", "Vol","D","0",,,,,"T")),"")</f>
        <v>303154</v>
      </c>
      <c r="P21" s="23">
        <f>IFERROR(O21/RTD("cqg.rtd",,"StudyData"," MA("&amp;B21&amp;",MAType:=Sim,Period:=21,InputChoice:=Vol)","Bar",,"Close","D","-1",,,,,"T"),"")</f>
        <v>0.11208038871979649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2:31" ht="18.95" customHeight="1" x14ac:dyDescent="0.3">
      <c r="B22" s="16" t="str">
        <f>Data!F18</f>
        <v>DB?</v>
      </c>
      <c r="C22" s="17" t="str">
        <f>Data!G18</f>
        <v>Euro Bund (10yr), Dec 24</v>
      </c>
      <c r="D22" s="16">
        <f>RTD("cqg.rtd", ,"ContractData",B22, "MT_LastBidVolume",, "T")</f>
        <v>511</v>
      </c>
      <c r="E22" s="16">
        <f>IF(OR(B22="FVA?",B22="TYA?",B22="USA?"),RTD("cqg.rtd", ,"ContractData",B22, "Bid",, "B"),RTD("cqg.rtd", ,"ContractData",B22, "Bid",, "T"))</f>
        <v>134.21</v>
      </c>
      <c r="F22" s="16">
        <f>IF(OR(B22="FVA?",B22="TYA?",B22="USA?"),RTD("cqg.rtd", ,"ContractData",B22, "Ask",, "B"),RTD("cqg.rtd", ,"ContractData",B22, "Ask",, "T"))</f>
        <v>134.22</v>
      </c>
      <c r="G22" s="16">
        <f>RTD("cqg.rtd", ,"ContractData",B22, "MT_LastAskVolume",, "T")</f>
        <v>73</v>
      </c>
      <c r="H22" s="16">
        <f>IF(OR(B22="FVA?",B22="TYA?",B22="USA?"),RTD("cqg.rtd", ,"ContractData",B22, "open",, "B"),RTD("cqg.rtd", ,"ContractData",B22, "open",, "T"))</f>
        <v>134.29</v>
      </c>
      <c r="I22" s="16">
        <f>IF(OR(B22="FVA?",B22="TYA?",B22="USA?"),RTD("cqg.rtd", ,"ContractData",B22, "High",, "B"),RTD("cqg.rtd", ,"ContractData",B22, "High",, "T"))</f>
        <v>134.53</v>
      </c>
      <c r="J22" s="16">
        <f>IF(OR(B22="FVA?",B22="TYA?",B22="USA?"),RTD("cqg.rtd", ,"ContractData",B22, "Low",, "B"),RTD("cqg.rtd", ,"ContractData",B22, "Low",, "T"))</f>
        <v>134.07</v>
      </c>
      <c r="K22" s="18">
        <f>IF(OR(B22="FVA?",B22="TYA?",B22="USA?"),RTD("cqg.rtd", ,"ContractData",B22, "LastTrade",, "B"),RTD("cqg.rtd", ,"ContractData",B22, "LastTrade",, "T"))</f>
        <v>134.22</v>
      </c>
      <c r="L22" s="18">
        <f>IF(OR(B22="FVA?",B22="TYA?",B22="USA?"),RTD("cqg.rtd", ,"ContractData",B22, "NetLastTrade",, "B"),RTD("cqg.rtd", ,"ContractData",B22, "NetLastTrade",, "T"))</f>
        <v>-9.9999999999994316E-2</v>
      </c>
      <c r="M22" s="19">
        <f>Data!I18</f>
        <v>-7.4449076831447291E-4</v>
      </c>
      <c r="N22" s="10">
        <f t="shared" si="0"/>
        <v>-7.4449076831447291E-4</v>
      </c>
      <c r="O22" s="22">
        <f>IFERROR(IF(B22="","",RTD("cqg.rtd",,"StudyData",B22, "Vol", "VolType=Exchange,CoCType=Exchange", "Vol","D","0",,,,,"T")),"")</f>
        <v>493623</v>
      </c>
      <c r="P22" s="23">
        <f>IFERROR(O22/RTD("cqg.rtd",,"StudyData"," MA("&amp;B22&amp;",MAType:=Sim,Period:=21,InputChoice:=Vol)","Bar",,"Close","D","-1",,,,,"T"),"")</f>
        <v>0.41569801236906229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2:31" ht="18.95" customHeight="1" x14ac:dyDescent="0.3">
      <c r="B23" s="16" t="str">
        <f>Data!F19</f>
        <v>DL?</v>
      </c>
      <c r="C23" s="17" t="str">
        <f>Data!G19</f>
        <v>Euro BOBL (5yr), Dec 24</v>
      </c>
      <c r="D23" s="16">
        <f>RTD("cqg.rtd", ,"ContractData",B23, "MT_LastBidVolume",, "T")</f>
        <v>1300</v>
      </c>
      <c r="E23" s="16">
        <f>IF(OR(B23="FVA?",B23="TYA?",B23="USA?"),RTD("cqg.rtd", ,"ContractData",B23, "Bid",, "B"),RTD("cqg.rtd", ,"ContractData",B23, "Bid",, "T"))</f>
        <v>119.51</v>
      </c>
      <c r="F23" s="16">
        <f>IF(OR(B23="FVA?",B23="TYA?",B23="USA?"),RTD("cqg.rtd", ,"ContractData",B23, "Ask",, "B"),RTD("cqg.rtd", ,"ContractData",B23, "Ask",, "T"))</f>
        <v>119.52</v>
      </c>
      <c r="G23" s="16">
        <f>RTD("cqg.rtd", ,"ContractData",B23, "MT_LastAskVolume",, "T")</f>
        <v>1771</v>
      </c>
      <c r="H23" s="16">
        <f>IF(OR(B23="FVA?",B23="TYA?",B23="USA?"),RTD("cqg.rtd", ,"ContractData",B23, "open",, "B"),RTD("cqg.rtd", ,"ContractData",B23, "open",, "T"))</f>
        <v>119.55</v>
      </c>
      <c r="I23" s="16">
        <f>IF(OR(B23="FVA?",B23="TYA?",B23="USA?"),RTD("cqg.rtd", ,"ContractData",B23, "High",, "B"),RTD("cqg.rtd", ,"ContractData",B23, "High",, "T"))</f>
        <v>119.68</v>
      </c>
      <c r="J23" s="16">
        <f>IF(OR(B23="FVA?",B23="TYA?",B23="USA?"),RTD("cqg.rtd", ,"ContractData",B23, "Low",, "B"),RTD("cqg.rtd", ,"ContractData",B23, "Low",, "T"))</f>
        <v>119.43</v>
      </c>
      <c r="K23" s="18">
        <f>IF(OR(B23="FVA?",B23="TYA?",B23="USA?"),RTD("cqg.rtd", ,"ContractData",B23, "LastTrade",, "B"),RTD("cqg.rtd", ,"ContractData",B23, "LastTrade",, "T"))</f>
        <v>119.51</v>
      </c>
      <c r="L23" s="18">
        <f>IF(OR(B23="FVA?",B23="TYA?",B23="USA?"),RTD("cqg.rtd", ,"ContractData",B23, "NetLastTrade",, "B"),RTD("cqg.rtd", ,"ContractData",B23, "NetLastTrade",, "T"))</f>
        <v>-9.9999999999994316E-2</v>
      </c>
      <c r="M23" s="19">
        <f>Data!I19</f>
        <v>-8.3605049745004597E-4</v>
      </c>
      <c r="N23" s="10">
        <f t="shared" si="0"/>
        <v>-8.3605049745004597E-4</v>
      </c>
      <c r="O23" s="22">
        <f>IFERROR(IF(B23="","",RTD("cqg.rtd",,"StudyData",B23, "Vol", "VolType=Exchange,CoCType=Exchange", "Vol","D","0",,,,,"T")),"")</f>
        <v>358027</v>
      </c>
      <c r="P23" s="23">
        <f>IFERROR(O23/RTD("cqg.rtd",,"StudyData"," MA("&amp;B23&amp;",MAType:=Sim,Period:=21,InputChoice:=Vol)","Bar",,"Close","D","-1",,,,,"T"),"")</f>
        <v>0.38353445183501089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2:31" ht="18.95" customHeight="1" x14ac:dyDescent="0.3">
      <c r="B24" s="20" t="s">
        <v>0</v>
      </c>
      <c r="C24" s="20" t="s">
        <v>3</v>
      </c>
      <c r="D24" s="20" t="s">
        <v>48</v>
      </c>
      <c r="E24" s="20" t="s">
        <v>49</v>
      </c>
      <c r="F24" s="20" t="s">
        <v>50</v>
      </c>
      <c r="G24" s="20" t="s">
        <v>51</v>
      </c>
      <c r="H24" s="20" t="s">
        <v>41</v>
      </c>
      <c r="I24" s="20" t="s">
        <v>42</v>
      </c>
      <c r="J24" s="20" t="s">
        <v>43</v>
      </c>
      <c r="K24" s="20" t="s">
        <v>4</v>
      </c>
      <c r="L24" s="20" t="s">
        <v>5</v>
      </c>
      <c r="M24" s="20" t="s">
        <v>1</v>
      </c>
      <c r="N24" s="20" t="s">
        <v>1</v>
      </c>
      <c r="O24" s="20" t="s">
        <v>52</v>
      </c>
      <c r="P24" s="20" t="s">
        <v>53</v>
      </c>
      <c r="Q24" s="38" t="s">
        <v>56</v>
      </c>
      <c r="R24" s="39"/>
      <c r="S24" s="39"/>
      <c r="T24" s="39"/>
      <c r="U24" s="39"/>
      <c r="V24" s="39"/>
      <c r="W24" s="39"/>
      <c r="X24" s="39"/>
      <c r="Y24" s="7"/>
      <c r="Z24" s="7"/>
      <c r="AA24" s="7"/>
      <c r="AB24" s="7"/>
      <c r="AC24" s="7"/>
      <c r="AD24" s="7"/>
      <c r="AE24" s="7"/>
    </row>
    <row r="25" spans="2:31" ht="18.95" customHeight="1" x14ac:dyDescent="0.3">
      <c r="B25" s="16" t="str">
        <f>Data!F21</f>
        <v>GCE?</v>
      </c>
      <c r="C25" s="17" t="str">
        <f>Data!G21</f>
        <v>Gold (Globex), Dec 24</v>
      </c>
      <c r="D25" s="16">
        <f>RTD("cqg.rtd", ,"ContractData",B25, "MT_LastBidVolume",, "T")</f>
        <v>1</v>
      </c>
      <c r="E25" s="16">
        <f>RTD("cqg.rtd", ,"ContractData",B25, "Bid",, "T")</f>
        <v>2642.1000000000004</v>
      </c>
      <c r="F25" s="16">
        <f>RTD("cqg.rtd", ,"ContractData",B25, "Ask",, "T")</f>
        <v>2642.2000000000003</v>
      </c>
      <c r="G25" s="16">
        <f>RTD("cqg.rtd", ,"ContractData",B25, "MT_LastAskVolume",, "T")</f>
        <v>5</v>
      </c>
      <c r="H25" s="16">
        <f>RTD("cqg.rtd", ,"ContractData",B25, "open",, "T")</f>
        <v>2611.2000000000003</v>
      </c>
      <c r="I25" s="16">
        <f>RTD("cqg.rtd", ,"ContractData",B25, "High",, "T")</f>
        <v>2644.9</v>
      </c>
      <c r="J25" s="16">
        <f>RTD("cqg.rtd", ,"ContractData",B25, "Low",, "T")</f>
        <v>2608.7000000000003</v>
      </c>
      <c r="K25" s="18">
        <f>RTD("cqg.rtd", ,"ContractData",B25, "LastTrade",, "T")</f>
        <v>2642.2000000000003</v>
      </c>
      <c r="L25" s="18">
        <f>RTD("cqg.rtd", ,"ContractData",B25, "NetLastTrade",, "T")</f>
        <v>27.599999999999909</v>
      </c>
      <c r="M25" s="19">
        <f>Data!I21</f>
        <v>1.0556108008873251E-2</v>
      </c>
      <c r="N25" s="10">
        <f t="shared" si="0"/>
        <v>1.0556108008873251E-2</v>
      </c>
      <c r="O25" s="22">
        <f>IFERROR(IF(B25="","",RTD("cqg.rtd",,"StudyData",B25, "Vol", "VolType=Exchange,CoCType=Exchange", "Vol","D","0",,,,,"T")),"")</f>
        <v>91377</v>
      </c>
      <c r="P25" s="23">
        <f>IFERROR(O25/RTD("cqg.rtd",,"StudyData"," MA("&amp;B25&amp;",MAType:=Sim,Period:=21,InputChoice:=Vol)","Bar",,"Close","D","-1",,,,,"T"),"")</f>
        <v>0.48092024899663988</v>
      </c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2:31" ht="18.95" customHeight="1" x14ac:dyDescent="0.3">
      <c r="B26" s="16" t="str">
        <f>Data!F22</f>
        <v>NGE?</v>
      </c>
      <c r="C26" s="17" t="str">
        <f>Data!G22</f>
        <v>Natural Gas (Globex), Oct 24</v>
      </c>
      <c r="D26" s="16">
        <f>RTD("cqg.rtd", ,"ContractData",B26, "MT_LastBidVolume",, "T")</f>
        <v>21</v>
      </c>
      <c r="E26" s="16">
        <f>RTD("cqg.rtd", ,"ContractData",B26, "Bid",, "T")</f>
        <v>2.3719999999999999</v>
      </c>
      <c r="F26" s="16">
        <f>RTD("cqg.rtd", ,"ContractData",B26, "Ask",, "T")</f>
        <v>2.3740000000000001</v>
      </c>
      <c r="G26" s="16">
        <f>RTD("cqg.rtd", ,"ContractData",B26, "MT_LastAskVolume",, "T")</f>
        <v>8</v>
      </c>
      <c r="H26" s="16">
        <f>RTD("cqg.rtd", ,"ContractData",B26, "open",, "T")</f>
        <v>2.3580000000000001</v>
      </c>
      <c r="I26" s="16">
        <f>RTD("cqg.rtd", ,"ContractData",B26, "High",, "T")</f>
        <v>2.3839999999999999</v>
      </c>
      <c r="J26" s="16">
        <f>RTD("cqg.rtd", ,"ContractData",B26, "Low",, "T")</f>
        <v>2.3250000000000002</v>
      </c>
      <c r="K26" s="18">
        <f>RTD("cqg.rtd", ,"ContractData",B26, "LastTrade",, "T")</f>
        <v>2.3719999999999999</v>
      </c>
      <c r="L26" s="18">
        <f>RTD("cqg.rtd", ,"ContractData",B26, "NetLastTrade",, "T")</f>
        <v>2.4000000000000021E-2</v>
      </c>
      <c r="M26" s="19">
        <f>Data!I22</f>
        <v>1.0221465076660987E-2</v>
      </c>
      <c r="N26" s="10">
        <f t="shared" si="0"/>
        <v>1.0221465076660987E-2</v>
      </c>
      <c r="O26" s="22">
        <f>IFERROR(IF(B26="","",RTD("cqg.rtd",,"StudyData",B26, "Vol", "VolType=Exchange,CoCType=Exchange", "Vol","D","0",,,,,"T")),"")</f>
        <v>57885</v>
      </c>
      <c r="P26" s="23">
        <f>IFERROR(O26/RTD("cqg.rtd",,"StudyData"," MA("&amp;B26&amp;",MAType:=Sim,Period:=21,InputChoice:=Vol)","Bar",,"Close","D","-1",,,,,"T"),"")</f>
        <v>0.13015851566921866</v>
      </c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2:31" ht="18.95" customHeight="1" x14ac:dyDescent="0.3">
      <c r="B27" s="16" t="str">
        <f>Data!F23</f>
        <v>SIE?</v>
      </c>
      <c r="C27" s="17" t="str">
        <f>Data!G23</f>
        <v>Silver (Globex), Dec 24</v>
      </c>
      <c r="D27" s="16">
        <f>RTD("cqg.rtd", ,"ContractData",B27, "MT_LastBidVolume",, "T")</f>
        <v>13</v>
      </c>
      <c r="E27" s="16">
        <f>RTD("cqg.rtd", ,"ContractData",B27, "Bid",, "T")</f>
        <v>31.71</v>
      </c>
      <c r="F27" s="16">
        <f>RTD("cqg.rtd", ,"ContractData",B27, "Ask",, "T")</f>
        <v>31.715</v>
      </c>
      <c r="G27" s="16">
        <f>RTD("cqg.rtd", ,"ContractData",B27, "MT_LastAskVolume",, "T")</f>
        <v>4</v>
      </c>
      <c r="H27" s="16">
        <f>RTD("cqg.rtd", ,"ContractData",B27, "open",, "T")</f>
        <v>31.11</v>
      </c>
      <c r="I27" s="16">
        <f>RTD("cqg.rtd", ,"ContractData",B27, "High",, "T")</f>
        <v>31.75</v>
      </c>
      <c r="J27" s="16">
        <f>RTD("cqg.rtd", ,"ContractData",B27, "Low",, "T")</f>
        <v>31.04</v>
      </c>
      <c r="K27" s="18">
        <f>RTD("cqg.rtd", ,"ContractData",B27, "LastTrade",, "T")</f>
        <v>31.715</v>
      </c>
      <c r="L27" s="18">
        <f>RTD("cqg.rtd", ,"ContractData",B27, "NetLastTrade",, "T")</f>
        <v>0.29199999999999804</v>
      </c>
      <c r="M27" s="19">
        <f>Data!I23</f>
        <v>9.292556407726825E-3</v>
      </c>
      <c r="N27" s="10">
        <f t="shared" si="0"/>
        <v>9.292556407726825E-3</v>
      </c>
      <c r="O27" s="22">
        <f>IFERROR(IF(B27="","",RTD("cqg.rtd",,"StudyData",B27, "Vol", "VolType=Exchange,CoCType=Exchange", "Vol","D","0",,,,,"T")),"")</f>
        <v>30906</v>
      </c>
      <c r="P27" s="23">
        <f>IFERROR(O27/RTD("cqg.rtd",,"StudyData"," MA("&amp;B27&amp;",MAType:=Sim,Period:=21,InputChoice:=Vol)","Bar",,"Close","D","-1",,,,,"T"),"")</f>
        <v>0.40069566376991944</v>
      </c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2:31" ht="18.95" customHeight="1" x14ac:dyDescent="0.3">
      <c r="B28" s="16" t="str">
        <f>Data!F24</f>
        <v>PLE?</v>
      </c>
      <c r="C28" s="17" t="str">
        <f>Data!G24</f>
        <v>Platinum (Globex), Oct 24</v>
      </c>
      <c r="D28" s="16">
        <f>RTD("cqg.rtd", ,"ContractData",B28, "MT_LastBidVolume",, "T")</f>
        <v>3</v>
      </c>
      <c r="E28" s="16">
        <f>RTD("cqg.rtd", ,"ContractData",B28, "Bid",, "T")</f>
        <v>994.30000000000007</v>
      </c>
      <c r="F28" s="16">
        <f>RTD("cqg.rtd", ,"ContractData",B28, "Ask",, "T")</f>
        <v>994.6</v>
      </c>
      <c r="G28" s="16">
        <f>RTD("cqg.rtd", ,"ContractData",B28, "MT_LastAskVolume",, "T")</f>
        <v>1</v>
      </c>
      <c r="H28" s="16">
        <f>RTD("cqg.rtd", ,"ContractData",B28, "open",, "T")</f>
        <v>989.40000000000009</v>
      </c>
      <c r="I28" s="16">
        <f>RTD("cqg.rtd", ,"ContractData",B28, "High",, "T")</f>
        <v>998.30000000000007</v>
      </c>
      <c r="J28" s="16">
        <f>RTD("cqg.rtd", ,"ContractData",B28, "Low",, "T")</f>
        <v>985</v>
      </c>
      <c r="K28" s="18">
        <f>RTD("cqg.rtd", ,"ContractData",B28, "LastTrade",, "T")</f>
        <v>994.6</v>
      </c>
      <c r="L28" s="18">
        <f>RTD("cqg.rtd", ,"ContractData",B28, "NetLastTrade",, "T")</f>
        <v>0.19999999999993179</v>
      </c>
      <c r="M28" s="19">
        <f>Data!I24</f>
        <v>2.0112630732099757E-4</v>
      </c>
      <c r="N28" s="10">
        <f t="shared" si="0"/>
        <v>2.0112630732099757E-4</v>
      </c>
      <c r="O28" s="22">
        <f>IFERROR(IF(B28="","",RTD("cqg.rtd",,"StudyData",B28, "Vol", "VolType=Exchange,CoCType=Exchange", "Vol","D","0",,,,,"T")),"")</f>
        <v>12666</v>
      </c>
      <c r="P28" s="23">
        <f>IFERROR(O28/RTD("cqg.rtd",,"StudyData"," MA("&amp;B28&amp;",MAType:=Sim,Period:=21,InputChoice:=Vol)","Bar",,"Close","D","-1",,,,,"T"),"")</f>
        <v>0.3779579251007108</v>
      </c>
      <c r="Q28" s="7"/>
      <c r="R28" s="24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2:31" ht="18.95" customHeight="1" x14ac:dyDescent="0.3">
      <c r="B29" s="16" t="str">
        <f>Data!F25</f>
        <v>HOE?</v>
      </c>
      <c r="C29" s="17" t="str">
        <f>Data!G25</f>
        <v>NY Harbor ULSD, Nov 24</v>
      </c>
      <c r="D29" s="16">
        <f>RTD("cqg.rtd", ,"ContractData",B29, "MT_LastBidVolume",, "T")</f>
        <v>6</v>
      </c>
      <c r="E29" s="16">
        <f>RTD("cqg.rtd", ,"ContractData",B29, "Bid",, "T")</f>
        <v>2.1785000000000001</v>
      </c>
      <c r="F29" s="16">
        <f>RTD("cqg.rtd", ,"ContractData",B29, "Ask",, "T")</f>
        <v>2.1792000000000002</v>
      </c>
      <c r="G29" s="16">
        <f>RTD("cqg.rtd", ,"ContractData",B29, "MT_LastAskVolume",, "T")</f>
        <v>8</v>
      </c>
      <c r="H29" s="16">
        <f>RTD("cqg.rtd", ,"ContractData",B29, "open",, "T")</f>
        <v>2.1848000000000001</v>
      </c>
      <c r="I29" s="16">
        <f>RTD("cqg.rtd", ,"ContractData",B29, "High",, "T")</f>
        <v>2.1863000000000001</v>
      </c>
      <c r="J29" s="16">
        <f>RTD("cqg.rtd", ,"ContractData",B29, "Low",, "T")</f>
        <v>2.1659999999999999</v>
      </c>
      <c r="K29" s="18">
        <f>RTD("cqg.rtd", ,"ContractData",B29, "LastTrade",, "T")</f>
        <v>2.1788000000000003</v>
      </c>
      <c r="L29" s="18">
        <f>RTD("cqg.rtd", ,"ContractData",B29, "NetLastTrade",, "T")</f>
        <v>-3.5999999999996035E-3</v>
      </c>
      <c r="M29" s="19">
        <f>Data!I25</f>
        <v>-1.6495601173020526E-3</v>
      </c>
      <c r="N29" s="10">
        <f t="shared" si="0"/>
        <v>-1.6495601173020526E-3</v>
      </c>
      <c r="O29" s="22">
        <f>IFERROR(IF(B29="","",RTD("cqg.rtd",,"StudyData",B29, "Vol", "VolType=Exchange,CoCType=Exchange", "Vol","D","0",,,,,"T")),"")</f>
        <v>17575</v>
      </c>
      <c r="P29" s="23">
        <f>IFERROR(O29/RTD("cqg.rtd",,"StudyData"," MA("&amp;B29&amp;",MAType:=Sim,Period:=21,InputChoice:=Vol)","Bar",,"Close","D","-1",,,,,"T"),"")</f>
        <v>9.2359100289858526E-2</v>
      </c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2:31" ht="18.95" customHeight="1" x14ac:dyDescent="0.3">
      <c r="B30" s="16" t="str">
        <f>Data!F26</f>
        <v>RBE?</v>
      </c>
      <c r="C30" s="17" t="str">
        <f>Data!G26</f>
        <v>RBOB Gasoline (Globex), Nov 24</v>
      </c>
      <c r="D30" s="16">
        <f>RTD("cqg.rtd", ,"ContractData",B30, "MT_LastBidVolume",, "T")</f>
        <v>2</v>
      </c>
      <c r="E30" s="16">
        <f>RTD("cqg.rtd", ,"ContractData",B30, "Bid",, "T")</f>
        <v>2.0158</v>
      </c>
      <c r="F30" s="16">
        <f>RTD("cqg.rtd", ,"ContractData",B30, "Ask",, "T")</f>
        <v>2.0163000000000002</v>
      </c>
      <c r="G30" s="16">
        <f>RTD("cqg.rtd", ,"ContractData",B30, "MT_LastAskVolume",, "T")</f>
        <v>1</v>
      </c>
      <c r="H30" s="16">
        <f>RTD("cqg.rtd", ,"ContractData",B30, "open",, "T")</f>
        <v>2.0246</v>
      </c>
      <c r="I30" s="16">
        <f>RTD("cqg.rtd", ,"ContractData",B30, "High",, "T")</f>
        <v>2.0314000000000001</v>
      </c>
      <c r="J30" s="16">
        <f>RTD("cqg.rtd", ,"ContractData",B30, "Low",, "T")</f>
        <v>2.0087999999999999</v>
      </c>
      <c r="K30" s="18">
        <f>RTD("cqg.rtd", ,"ContractData",B30, "LastTrade",, "T")</f>
        <v>2.0161000000000002</v>
      </c>
      <c r="L30" s="18">
        <f>RTD("cqg.rtd", ,"ContractData",B30, "NetLastTrade",, "T")</f>
        <v>-1.2299999999999756E-2</v>
      </c>
      <c r="M30" s="19">
        <f>Data!I26</f>
        <v>-6.0638927233287324E-3</v>
      </c>
      <c r="N30" s="10">
        <f t="shared" si="0"/>
        <v>-6.0638927233287324E-3</v>
      </c>
      <c r="O30" s="22">
        <f>IFERROR(IF(B30="","",RTD("cqg.rtd",,"StudyData",B30, "Vol", "VolType=Exchange,CoCType=Exchange", "Vol","D","0",,,,,"T")),"")</f>
        <v>22727</v>
      </c>
      <c r="P30" s="23">
        <f>IFERROR(O30/RTD("cqg.rtd",,"StudyData"," MA("&amp;B30&amp;",MAType:=Sim,Period:=21,InputChoice:=Vol)","Bar",,"Close","D","-1",,,,,"T"),"")</f>
        <v>0.11708579721977436</v>
      </c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2:31" ht="18.95" customHeight="1" x14ac:dyDescent="0.3">
      <c r="B31" s="16" t="str">
        <f>Data!F27</f>
        <v>CLE?</v>
      </c>
      <c r="C31" s="17" t="str">
        <f>Data!G27</f>
        <v>Crude Light (Globex), Nov 24</v>
      </c>
      <c r="D31" s="16">
        <f>RTD("cqg.rtd", ,"ContractData",B31, "MT_LastBidVolume",, "T")</f>
        <v>14</v>
      </c>
      <c r="E31" s="16">
        <f>RTD("cqg.rtd", ,"ContractData",B31, "Bid",, "T")</f>
        <v>70.69</v>
      </c>
      <c r="F31" s="16">
        <f>RTD("cqg.rtd", ,"ContractData",B31, "Ask",, "T")</f>
        <v>70.7</v>
      </c>
      <c r="G31" s="16">
        <f>RTD("cqg.rtd", ,"ContractData",B31, "MT_LastAskVolume",, "T")</f>
        <v>3</v>
      </c>
      <c r="H31" s="16">
        <f>RTD("cqg.rtd", ,"ContractData",B31, "open",, "T")</f>
        <v>71.180000000000007</v>
      </c>
      <c r="I31" s="16">
        <f>RTD("cqg.rtd", ,"ContractData",B31, "High",, "T")</f>
        <v>71.2</v>
      </c>
      <c r="J31" s="16">
        <f>RTD("cqg.rtd", ,"ContractData",B31, "Low",, "T")</f>
        <v>70.55</v>
      </c>
      <c r="K31" s="18">
        <f>RTD("cqg.rtd", ,"ContractData",B31, "LastTrade",, "T")</f>
        <v>70.7</v>
      </c>
      <c r="L31" s="18">
        <f>RTD("cqg.rtd", ,"ContractData",B31, "NetLastTrade",, "T")</f>
        <v>-0.45999999999999375</v>
      </c>
      <c r="M31" s="19">
        <f>Data!I27</f>
        <v>-6.4643057897695337E-3</v>
      </c>
      <c r="N31" s="10">
        <f t="shared" si="0"/>
        <v>-6.4643057897695337E-3</v>
      </c>
      <c r="O31" s="22">
        <f>IFERROR(IF(B31="","",RTD("cqg.rtd",,"StudyData",B31, "Vol", "VolType=Exchange,CoCType=Exchange", "Vol","D","0",,,,,"T")),"")</f>
        <v>149964</v>
      </c>
      <c r="P31" s="23">
        <f>IFERROR(O31/RTD("cqg.rtd",,"StudyData"," MA("&amp;B31&amp;",MAType:=Sim,Period:=21,InputChoice:=Vol)","Bar",,"Close","D","-1",,,,,"T"),"")</f>
        <v>0.14496918343100684</v>
      </c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2:31" ht="18.95" customHeight="1" x14ac:dyDescent="0.3">
      <c r="B32" s="20" t="s">
        <v>0</v>
      </c>
      <c r="C32" s="20" t="s">
        <v>3</v>
      </c>
      <c r="D32" s="20" t="s">
        <v>48</v>
      </c>
      <c r="E32" s="20" t="s">
        <v>49</v>
      </c>
      <c r="F32" s="20" t="s">
        <v>50</v>
      </c>
      <c r="G32" s="20" t="s">
        <v>51</v>
      </c>
      <c r="H32" s="20" t="s">
        <v>41</v>
      </c>
      <c r="I32" s="20" t="s">
        <v>42</v>
      </c>
      <c r="J32" s="20" t="s">
        <v>43</v>
      </c>
      <c r="K32" s="20" t="s">
        <v>4</v>
      </c>
      <c r="L32" s="20" t="s">
        <v>5</v>
      </c>
      <c r="M32" s="20" t="s">
        <v>1</v>
      </c>
      <c r="N32" s="20" t="s">
        <v>1</v>
      </c>
      <c r="O32" s="20" t="s">
        <v>52</v>
      </c>
      <c r="P32" s="20" t="s">
        <v>53</v>
      </c>
      <c r="Q32" s="38" t="s">
        <v>57</v>
      </c>
      <c r="R32" s="39"/>
      <c r="S32" s="39"/>
      <c r="T32" s="39"/>
      <c r="U32" s="39"/>
      <c r="V32" s="39"/>
      <c r="W32" s="39"/>
      <c r="X32" s="39"/>
      <c r="Y32" s="7"/>
      <c r="Z32" s="7"/>
      <c r="AA32" s="7"/>
      <c r="AB32" s="7"/>
      <c r="AC32" s="7"/>
      <c r="AD32" s="7"/>
      <c r="AE32" s="7"/>
    </row>
    <row r="33" spans="2:31" ht="18.95" customHeight="1" x14ac:dyDescent="0.3">
      <c r="B33" s="16" t="str">
        <f>Data!F29</f>
        <v>BP6?</v>
      </c>
      <c r="C33" s="17" t="str">
        <f>Data!G29</f>
        <v>British Pound (Globex), Dec 24</v>
      </c>
      <c r="D33" s="16">
        <f>RTD("cqg.rtd", ,"ContractData",B33, "MT_LastBidVolume",, "T")</f>
        <v>189</v>
      </c>
      <c r="E33" s="16">
        <f>RTD("cqg.rtd", ,"ContractData",B33, "Bid",, "T")</f>
        <v>1.3314000000000001</v>
      </c>
      <c r="F33" s="16">
        <f>RTD("cqg.rtd", ,"ContractData",B33, "Ask",, "T")</f>
        <v>1.3316000000000001</v>
      </c>
      <c r="G33" s="16">
        <f>RTD("cqg.rtd", ,"ContractData",B33, "MT_LastAskVolume",, "T")</f>
        <v>131</v>
      </c>
      <c r="H33" s="16">
        <f>RTD("cqg.rtd", ,"ContractData",B33, "open",, "T")</f>
        <v>1.3284</v>
      </c>
      <c r="I33" s="16">
        <f>RTD("cqg.rtd", ,"ContractData",B33, "High",, "T")</f>
        <v>1.3338000000000001</v>
      </c>
      <c r="J33" s="16">
        <f>RTD("cqg.rtd", ,"ContractData",B33, "Low",, "T")</f>
        <v>1.327</v>
      </c>
      <c r="K33" s="18">
        <f>RTD("cqg.rtd", ,"ContractData",B33, "LastTrade",, "T")</f>
        <v>1.3315000000000001</v>
      </c>
      <c r="L33" s="18">
        <f>RTD("cqg.rtd", ,"ContractData",B33, "NetLastTrade",, "T")</f>
        <v>3.4000000000000696E-3</v>
      </c>
      <c r="M33" s="19">
        <f>Data!I29</f>
        <v>2.5600481891423837E-3</v>
      </c>
      <c r="N33" s="10">
        <f t="shared" si="0"/>
        <v>2.5600481891423837E-3</v>
      </c>
      <c r="O33" s="22">
        <f>IFERROR(IF(B33="","",RTD("cqg.rtd",,"StudyData",B33, "Vol", "VolType=Exchange,CoCType=Exchange", "Vol","D","0",,,,,"T")),"")</f>
        <v>65605</v>
      </c>
      <c r="P33" s="23">
        <f>IFERROR(O33/RTD("cqg.rtd",,"StudyData"," MA("&amp;B33&amp;",MAType:=Sim,Period:=21,InputChoice:=Vol)","Bar",,"Close","D","-1",,,,,"T"),"")</f>
        <v>0.43024441429104537</v>
      </c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2:31" ht="18.95" customHeight="1" x14ac:dyDescent="0.3">
      <c r="B34" s="16" t="str">
        <f>Data!F30</f>
        <v>EU6?</v>
      </c>
      <c r="C34" s="17" t="str">
        <f>Data!G30</f>
        <v>Euro FX (Globex), Dec 24</v>
      </c>
      <c r="D34" s="16">
        <f>RTD("cqg.rtd", ,"ContractData",B34, "MT_LastBidVolume",, "T")</f>
        <v>13</v>
      </c>
      <c r="E34" s="16">
        <f>RTD("cqg.rtd", ,"ContractData",B34, "Bid",, "T")</f>
        <v>1.1207500000000001</v>
      </c>
      <c r="F34" s="16">
        <f>RTD("cqg.rtd", ,"ContractData",B34, "Ask",, "T")</f>
        <v>1.1208</v>
      </c>
      <c r="G34" s="16">
        <f>RTD("cqg.rtd", ,"ContractData",B34, "MT_LastAskVolume",, "T")</f>
        <v>68</v>
      </c>
      <c r="H34" s="16">
        <f>RTD("cqg.rtd", ,"ContractData",B34, "open",, "T")</f>
        <v>1.1197000000000001</v>
      </c>
      <c r="I34" s="16">
        <f>RTD("cqg.rtd", ,"ContractData",B34, "High",, "T")</f>
        <v>1.1217000000000001</v>
      </c>
      <c r="J34" s="16">
        <f>RTD("cqg.rtd", ,"ContractData",B34, "Low",, "T")</f>
        <v>1.1187500000000001</v>
      </c>
      <c r="K34" s="18">
        <f>RTD("cqg.rtd", ,"ContractData",B34, "LastTrade",, "T")</f>
        <v>1.1207500000000001</v>
      </c>
      <c r="L34" s="18">
        <f>RTD("cqg.rtd", ,"ContractData",B34, "NetLastTrade",, "T")</f>
        <v>5.9999999999993392E-4</v>
      </c>
      <c r="M34" s="19">
        <f>Data!I30</f>
        <v>5.3564254787305272E-4</v>
      </c>
      <c r="N34" s="10">
        <f t="shared" si="0"/>
        <v>5.3564254787305272E-4</v>
      </c>
      <c r="O34" s="22">
        <f>IFERROR(IF(B34="","",RTD("cqg.rtd",,"StudyData",B34, "Vol", "VolType=Exchange,CoCType=Exchange", "Vol","D","0",,,,,"T")),"")</f>
        <v>75058</v>
      </c>
      <c r="P34" s="23">
        <f>IFERROR(O34/RTD("cqg.rtd",,"StudyData"," MA("&amp;B34&amp;",MAType:=Sim,Period:=21,InputChoice:=Vol)","Bar",,"Close","D","-1",,,,,"T"),"")</f>
        <v>0.25485289374055653</v>
      </c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2:31" ht="18.95" customHeight="1" x14ac:dyDescent="0.3">
      <c r="B35" s="16" t="str">
        <f>Data!F31</f>
        <v>CA6?</v>
      </c>
      <c r="C35" s="17" t="str">
        <f>Data!G31</f>
        <v>Canadian Dollar (Globex), Dec 24</v>
      </c>
      <c r="D35" s="16">
        <f>RTD("cqg.rtd", ,"ContractData",B35, "MT_LastBidVolume",, "T")</f>
        <v>65</v>
      </c>
      <c r="E35" s="16">
        <f>RTD("cqg.rtd", ,"ContractData",B35, "Bid",, "T")</f>
        <v>0.73965000000000003</v>
      </c>
      <c r="F35" s="16">
        <f>RTD("cqg.rtd", ,"ContractData",B35, "Ask",, "T")</f>
        <v>0.73970000000000002</v>
      </c>
      <c r="G35" s="16">
        <f>RTD("cqg.rtd", ,"ContractData",B35, "MT_LastAskVolume",, "T")</f>
        <v>58</v>
      </c>
      <c r="H35" s="16">
        <f>RTD("cqg.rtd", ,"ContractData",B35, "open",, "T")</f>
        <v>0.73915000000000008</v>
      </c>
      <c r="I35" s="16">
        <f>RTD("cqg.rtd", ,"ContractData",B35, "High",, "T")</f>
        <v>0.73970000000000002</v>
      </c>
      <c r="J35" s="16">
        <f>RTD("cqg.rtd", ,"ContractData",B35, "Low",, "T")</f>
        <v>0.73810000000000009</v>
      </c>
      <c r="K35" s="18">
        <f>RTD("cqg.rtd", ,"ContractData",B35, "LastTrade",, "T")</f>
        <v>0.73965000000000003</v>
      </c>
      <c r="L35" s="18">
        <f>RTD("cqg.rtd", ,"ContractData",B35, "NetLastTrade",, "T")</f>
        <v>3.4999999999996145E-4</v>
      </c>
      <c r="M35" s="19">
        <f>Data!I31</f>
        <v>4.7342080346273504E-4</v>
      </c>
      <c r="N35" s="10">
        <f t="shared" si="0"/>
        <v>4.7342080346273504E-4</v>
      </c>
      <c r="O35" s="22">
        <f>IFERROR(IF(B35="","",RTD("cqg.rtd",,"StudyData",B35, "Vol", "VolType=Exchange,CoCType=Exchange", "Vol","D","0",,,,,"T")),"")</f>
        <v>28557</v>
      </c>
      <c r="P35" s="23">
        <f>IFERROR(O35/RTD("cqg.rtd",,"StudyData"," MA("&amp;B35&amp;",MAType:=Sim,Period:=21,InputChoice:=Vol)","Bar",,"Close","D","-1",,,,,"T"),"")</f>
        <v>0.2191066163441126</v>
      </c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2:31" ht="18.95" customHeight="1" x14ac:dyDescent="0.3">
      <c r="B36" s="16" t="str">
        <f>Data!F32</f>
        <v>DXE?</v>
      </c>
      <c r="C36" s="17" t="str">
        <f>Data!G32</f>
        <v>Dollar Index (ICE), Dec 24</v>
      </c>
      <c r="D36" s="16">
        <f>RTD("cqg.rtd", ,"ContractData",B36, "MT_LastBidVolume",, "T")</f>
        <v>82</v>
      </c>
      <c r="E36" s="16">
        <f>RTD("cqg.rtd", ,"ContractData",B36, "Bid",, "T")</f>
        <v>100.355</v>
      </c>
      <c r="F36" s="16">
        <f>RTD("cqg.rtd", ,"ContractData",B36, "Ask",, "T")</f>
        <v>100.36</v>
      </c>
      <c r="G36" s="16">
        <f>RTD("cqg.rtd", ,"ContractData",B36, "MT_LastAskVolume",, "T")</f>
        <v>1</v>
      </c>
      <c r="H36" s="16">
        <f>RTD("cqg.rtd", ,"ContractData",B36, "open",, "T")</f>
        <v>100.39</v>
      </c>
      <c r="I36" s="16">
        <f>RTD("cqg.rtd", ,"ContractData",B36, "High",, "T")</f>
        <v>100.60000000000001</v>
      </c>
      <c r="J36" s="16">
        <f>RTD("cqg.rtd", ,"ContractData",B36, "Low",, "T")</f>
        <v>100.125</v>
      </c>
      <c r="K36" s="18">
        <f>RTD("cqg.rtd", ,"ContractData",B36, "LastTrade",, "T")</f>
        <v>100.36</v>
      </c>
      <c r="L36" s="18">
        <f>RTD("cqg.rtd", ,"ContractData",B36, "NetLastTrade",, "T")</f>
        <v>3.9000000000001478E-2</v>
      </c>
      <c r="M36" s="19">
        <f>Data!I32</f>
        <v>3.8875210574057273E-4</v>
      </c>
      <c r="N36" s="10">
        <f t="shared" ref="N36:N38" si="1">M36</f>
        <v>3.8875210574057273E-4</v>
      </c>
      <c r="O36" s="22">
        <f>IFERROR(IF(B36="","",RTD("cqg.rtd",,"StudyData",B36, "Vol", "VolType=Exchange,CoCType=Exchange", "Vol","D","0",,,,,"T")),"")</f>
        <v>10962</v>
      </c>
      <c r="P36" s="23">
        <f>IFERROR(O36/RTD("cqg.rtd",,"StudyData"," MA("&amp;B36&amp;",MAType:=Sim,Period:=21,InputChoice:=Vol)","Bar",,"Close","D","-1",,,,,"T"),"")</f>
        <v>0.45532350038272906</v>
      </c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2:31" ht="18.95" customHeight="1" x14ac:dyDescent="0.3">
      <c r="B37" s="16" t="str">
        <f>Data!F33</f>
        <v>DA6?</v>
      </c>
      <c r="C37" s="17" t="str">
        <f>Data!G33</f>
        <v>Australian Dollar (Globex), Dec 24</v>
      </c>
      <c r="D37" s="16">
        <f>RTD("cqg.rtd", ,"ContractData",B37, "MT_LastBidVolume",, "T")</f>
        <v>66</v>
      </c>
      <c r="E37" s="16">
        <f>RTD("cqg.rtd", ,"ContractData",B37, "Bid",, "T")</f>
        <v>0.6826000000000001</v>
      </c>
      <c r="F37" s="16">
        <f>RTD("cqg.rtd", ,"ContractData",B37, "Ask",, "T")</f>
        <v>0.68270000000000008</v>
      </c>
      <c r="G37" s="16">
        <f>RTD("cqg.rtd", ,"ContractData",B37, "MT_LastAskVolume",, "T")</f>
        <v>90</v>
      </c>
      <c r="H37" s="16">
        <f>RTD("cqg.rtd", ,"ContractData",B37, "open",, "T")</f>
        <v>0.68210000000000004</v>
      </c>
      <c r="I37" s="16">
        <f>RTD("cqg.rtd", ,"ContractData",B37, "High",, "T")</f>
        <v>0.68345</v>
      </c>
      <c r="J37" s="16">
        <f>RTD("cqg.rtd", ,"ContractData",B37, "Low",, "T")</f>
        <v>0.68065000000000009</v>
      </c>
      <c r="K37" s="18">
        <f>RTD("cqg.rtd", ,"ContractData",B37, "LastTrade",, "T")</f>
        <v>0.68265000000000009</v>
      </c>
      <c r="L37" s="18">
        <f>RTD("cqg.rtd", ,"ContractData",B37, "NetLastTrade",, "T")</f>
        <v>0</v>
      </c>
      <c r="M37" s="19">
        <f>Data!I33</f>
        <v>0</v>
      </c>
      <c r="N37" s="10">
        <f t="shared" si="1"/>
        <v>0</v>
      </c>
      <c r="O37" s="22">
        <f>IFERROR(IF(B37="","",RTD("cqg.rtd",,"StudyData",B37, "Vol", "VolType=Exchange,CoCType=Exchange", "Vol","D","0",,,,,"T")),"")</f>
        <v>43999</v>
      </c>
      <c r="P37" s="23">
        <f>IFERROR(O37/RTD("cqg.rtd",,"StudyData"," MA("&amp;B37&amp;",MAType:=Sim,Period:=21,InputChoice:=Vol)","Bar",,"Close","D","-1",,,,,"T"),"")</f>
        <v>0.32702023642967892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2:31" ht="18.95" customHeight="1" x14ac:dyDescent="0.3">
      <c r="B38" s="16" t="str">
        <f>Data!F34</f>
        <v>NE6?</v>
      </c>
      <c r="C38" s="17" t="str">
        <f>Data!G34</f>
        <v>New Zealand Dollar (Globex), Dec 24</v>
      </c>
      <c r="D38" s="16">
        <f>RTD("cqg.rtd", ,"ContractData",B38, "MT_LastBidVolume",, "T")</f>
        <v>26</v>
      </c>
      <c r="E38" s="16">
        <f>RTD("cqg.rtd", ,"ContractData",B38, "Bid",, "T")</f>
        <v>0.6241000000000001</v>
      </c>
      <c r="F38" s="16">
        <f>RTD("cqg.rtd", ,"ContractData",B38, "Ask",, "T")</f>
        <v>0.62415000000000009</v>
      </c>
      <c r="G38" s="16">
        <f>RTD("cqg.rtd", ,"ContractData",B38, "MT_LastAskVolume",, "T")</f>
        <v>5</v>
      </c>
      <c r="H38" s="16">
        <f>RTD("cqg.rtd", ,"ContractData",B38, "open",, "T")</f>
        <v>0.62420000000000009</v>
      </c>
      <c r="I38" s="16">
        <f>RTD("cqg.rtd", ,"ContractData",B38, "High",, "T")</f>
        <v>0.62605000000000011</v>
      </c>
      <c r="J38" s="16">
        <f>RTD("cqg.rtd", ,"ContractData",B38, "Low",, "T")</f>
        <v>0.6221000000000001</v>
      </c>
      <c r="K38" s="18">
        <f>RTD("cqg.rtd", ,"ContractData",B38, "LastTrade",, "T")</f>
        <v>0.62415000000000009</v>
      </c>
      <c r="L38" s="18">
        <f>RTD("cqg.rtd", ,"ContractData",B38, "NetLastTrade",, "T")</f>
        <v>-7.9999999999991189E-4</v>
      </c>
      <c r="M38" s="19">
        <f>Data!I34</f>
        <v>-1.2801024081926554E-3</v>
      </c>
      <c r="N38" s="10">
        <f t="shared" si="1"/>
        <v>-1.2801024081926554E-3</v>
      </c>
      <c r="O38" s="22">
        <f>IFERROR(IF(B38="","",RTD("cqg.rtd",,"StudyData",B38, "Vol", "VolType=Exchange,CoCType=Exchange", "Vol","D","0",,,,,"T")),"")</f>
        <v>11530</v>
      </c>
      <c r="P38" s="23">
        <f>IFERROR(O38/RTD("cqg.rtd",,"StudyData"," MA("&amp;B38&amp;",MAType:=Sim,Period:=21,InputChoice:=Vol)","Bar",,"Close","D","-1",,,,,"T"),"")</f>
        <v>0.27996859560130272</v>
      </c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2:31" ht="18.95" customHeight="1" x14ac:dyDescent="0.3">
      <c r="B39" s="16" t="str">
        <f>Data!F35</f>
        <v>SF6?</v>
      </c>
      <c r="C39" s="17" t="str">
        <f>Data!G35</f>
        <v>Swiss Franc (Globex), Dec 24</v>
      </c>
      <c r="D39" s="16">
        <f>RTD("cqg.rtd", ,"ContractData",B39, "MT_LastBidVolume",, "T")</f>
        <v>13</v>
      </c>
      <c r="E39" s="16">
        <f>RTD("cqg.rtd", ,"ContractData",B39, "Bid",, "T")</f>
        <v>1.1896</v>
      </c>
      <c r="F39" s="16">
        <f>RTD("cqg.rtd", ,"ContractData",B39, "Ask",, "T")</f>
        <v>1.1897000000000002</v>
      </c>
      <c r="G39" s="16">
        <f>RTD("cqg.rtd", ,"ContractData",B39, "MT_LastAskVolume",, "T")</f>
        <v>9</v>
      </c>
      <c r="H39" s="16">
        <f>RTD("cqg.rtd", ,"ContractData",B39, "open",, "T")</f>
        <v>1.1907000000000001</v>
      </c>
      <c r="I39" s="16">
        <f>RTD("cqg.rtd", ,"ContractData",B39, "High",, "T")</f>
        <v>1.19435</v>
      </c>
      <c r="J39" s="16">
        <f>RTD("cqg.rtd", ,"ContractData",B39, "Low",, "T")</f>
        <v>1.1875500000000001</v>
      </c>
      <c r="K39" s="18">
        <f>RTD("cqg.rtd", ,"ContractData",B39, "LastTrade",, "T")</f>
        <v>1.1896500000000001</v>
      </c>
      <c r="L39" s="18">
        <f>RTD("cqg.rtd", ,"ContractData",B39, "NetLastTrade",, "T")</f>
        <v>-2.2999999999999687E-3</v>
      </c>
      <c r="M39" s="19">
        <f>Data!I35</f>
        <v>-1.9296111414069384E-3</v>
      </c>
      <c r="N39" s="10">
        <f t="shared" ref="N39:N42" si="2">M39</f>
        <v>-1.9296111414069384E-3</v>
      </c>
      <c r="O39" s="22">
        <f>IFERROR(IF(B39="","",RTD("cqg.rtd",,"StudyData",B39, "Vol", "VolType=Exchange,CoCType=Exchange", "Vol","D","0",,,,,"T")),"")</f>
        <v>10984</v>
      </c>
      <c r="P39" s="23">
        <f>IFERROR(O39/RTD("cqg.rtd",,"StudyData"," MA("&amp;B39&amp;",MAType:=Sim,Period:=21,InputChoice:=Vol)","Bar",,"Close","D","-1",,,,,"T"),"")</f>
        <v>0.27751389590702374</v>
      </c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2:31" ht="18.95" customHeight="1" x14ac:dyDescent="0.3">
      <c r="B40" s="16" t="str">
        <f>Data!F36</f>
        <v>EB?</v>
      </c>
      <c r="C40" s="17" t="str">
        <f>Data!G36</f>
        <v>Euro/British Pound (Globex), Dec 24</v>
      </c>
      <c r="D40" s="16">
        <f>RTD("cqg.rtd", ,"ContractData",B40, "MT_LastBidVolume",, "T")</f>
        <v>5</v>
      </c>
      <c r="E40" s="16">
        <f>RTD("cqg.rtd", ,"ContractData",B40, "Bid",, "T")</f>
        <v>0.84175000000000011</v>
      </c>
      <c r="F40" s="16">
        <f>RTD("cqg.rtd", ,"ContractData",B40, "Ask",, "T")</f>
        <v>0.8418000000000001</v>
      </c>
      <c r="G40" s="16">
        <f>RTD("cqg.rtd", ,"ContractData",B40, "MT_LastAskVolume",, "T")</f>
        <v>17</v>
      </c>
      <c r="H40" s="16">
        <f>RTD("cqg.rtd", ,"ContractData",B40, "open",, "T")</f>
        <v>0.84330000000000005</v>
      </c>
      <c r="I40" s="16">
        <f>RTD("cqg.rtd", ,"ContractData",B40, "High",, "T")</f>
        <v>0.84345000000000003</v>
      </c>
      <c r="J40" s="16">
        <f>RTD("cqg.rtd", ,"ContractData",B40, "Low",, "T")</f>
        <v>0.84090000000000009</v>
      </c>
      <c r="K40" s="18">
        <f>RTD("cqg.rtd", ,"ContractData",B40, "LastTrade",, "T")</f>
        <v>0.84170000000000011</v>
      </c>
      <c r="L40" s="18">
        <f>RTD("cqg.rtd", ,"ContractData",B40, "NetLastTrade",, "T")</f>
        <v>-1.6999999999999238E-3</v>
      </c>
      <c r="M40" s="19">
        <f>Data!I36</f>
        <v>-2.0156509366848472E-3</v>
      </c>
      <c r="N40" s="10">
        <f t="shared" si="2"/>
        <v>-2.0156509366848472E-3</v>
      </c>
      <c r="O40" s="22">
        <f>IFERROR(IF(B40="","",RTD("cqg.rtd",,"StudyData",B40, "Vol", "VolType=Exchange,CoCType=Exchange", "Vol","D","0",,,,,"T")),"")</f>
        <v>798</v>
      </c>
      <c r="P40" s="23">
        <f>IFERROR(O40/RTD("cqg.rtd",,"StudyData"," MA("&amp;B40&amp;",MAType:=Sim,Period:=21,InputChoice:=Vol)","Bar",,"Close","D","-1",,,,,"T"),"")</f>
        <v>0.12676152222751746</v>
      </c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2:31" ht="18.95" customHeight="1" x14ac:dyDescent="0.3">
      <c r="B41" s="16" t="str">
        <f>Data!F37</f>
        <v>MX6?</v>
      </c>
      <c r="C41" s="17" t="str">
        <f>Data!G37</f>
        <v>Mexican Peso (Globex), Dec 24</v>
      </c>
      <c r="D41" s="16">
        <f>RTD("cqg.rtd", ,"ContractData",B41, "MT_LastBidVolume",, "T")</f>
        <v>14</v>
      </c>
      <c r="E41" s="16">
        <f>RTD("cqg.rtd", ,"ContractData",B41, "Bid",, "T")</f>
        <v>5.1019999999999996E-2</v>
      </c>
      <c r="F41" s="16">
        <f>RTD("cqg.rtd", ,"ContractData",B41, "Ask",, "T")</f>
        <v>5.1029999999999999E-2</v>
      </c>
      <c r="G41" s="16">
        <f>RTD("cqg.rtd", ,"ContractData",B41, "MT_LastAskVolume",, "T")</f>
        <v>8</v>
      </c>
      <c r="H41" s="16">
        <f>RTD("cqg.rtd", ,"ContractData",B41, "open",, "T")</f>
        <v>5.1059999999999994E-2</v>
      </c>
      <c r="I41" s="16">
        <f>RTD("cqg.rtd", ,"ContractData",B41, "High",, "T")</f>
        <v>5.1240000000000001E-2</v>
      </c>
      <c r="J41" s="16">
        <f>RTD("cqg.rtd", ,"ContractData",B41, "Low",, "T")</f>
        <v>5.0639999999999998E-2</v>
      </c>
      <c r="K41" s="18">
        <f>RTD("cqg.rtd", ,"ContractData",B41, "LastTrade",, "T")</f>
        <v>5.1029999999999999E-2</v>
      </c>
      <c r="L41" s="18">
        <f>RTD("cqg.rtd", ,"ContractData",B41, "NetLastTrade",, "T")</f>
        <v>-1.0999999999999899E-4</v>
      </c>
      <c r="M41" s="19">
        <f>Data!I37</f>
        <v>-2.1509581540868207E-3</v>
      </c>
      <c r="N41" s="10">
        <f t="shared" si="2"/>
        <v>-2.1509581540868207E-3</v>
      </c>
      <c r="O41" s="22">
        <f>IFERROR(IF(B41="","",RTD("cqg.rtd",,"StudyData",B41, "Vol", "VolType=Exchange,CoCType=Exchange", "Vol","D","0",,,,,"T")),"")</f>
        <v>21291</v>
      </c>
      <c r="P41" s="23">
        <f>IFERROR(O41/RTD("cqg.rtd",,"StudyData"," MA("&amp;B41&amp;",MAType:=Sim,Period:=21,InputChoice:=Vol)","Bar",,"Close","D","-1",,,,,"T"),"")</f>
        <v>0.23618577024988263</v>
      </c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2:31" ht="18.95" customHeight="1" x14ac:dyDescent="0.3">
      <c r="B42" s="16" t="str">
        <f>Data!F38</f>
        <v>JY6?</v>
      </c>
      <c r="C42" s="17" t="str">
        <f>Data!G38</f>
        <v>Japanese Yen (Globex), Dec 24</v>
      </c>
      <c r="D42" s="16">
        <f>RTD("cqg.rtd", ,"ContractData",B42, "MT_LastBidVolume",, "T")</f>
        <v>37</v>
      </c>
      <c r="E42" s="16">
        <f>RTD("cqg.rtd", ,"ContractData",B42, "Bid",, "T")</f>
        <v>7.0359999999999997E-3</v>
      </c>
      <c r="F42" s="16">
        <f>RTD("cqg.rtd", ,"ContractData",B42, "Ask",, "T")</f>
        <v>7.0369999999999999E-3</v>
      </c>
      <c r="G42" s="16">
        <f>RTD("cqg.rtd", ,"ContractData",B42, "MT_LastAskVolume",, "T")</f>
        <v>26</v>
      </c>
      <c r="H42" s="16">
        <f>RTD("cqg.rtd", ,"ContractData",B42, "open",, "T")</f>
        <v>7.0884999999999993E-3</v>
      </c>
      <c r="I42" s="16">
        <f>RTD("cqg.rtd", ,"ContractData",B42, "High",, "T")</f>
        <v>7.1339999999999997E-3</v>
      </c>
      <c r="J42" s="16">
        <f>RTD("cqg.rtd", ,"ContractData",B42, "Low",, "T")</f>
        <v>6.9994999999999996E-3</v>
      </c>
      <c r="K42" s="18">
        <f>RTD("cqg.rtd", ,"ContractData",B42, "LastTrade",, "T")</f>
        <v>7.0364999999999994E-3</v>
      </c>
      <c r="L42" s="18">
        <f>RTD("cqg.rtd", ,"ContractData",B42, "NetLastTrade",, "T")</f>
        <v>-5.1999999999999963E-5</v>
      </c>
      <c r="M42" s="19">
        <f>Data!I38</f>
        <v>-7.335825633067645E-3</v>
      </c>
      <c r="N42" s="10">
        <f t="shared" si="2"/>
        <v>-7.335825633067645E-3</v>
      </c>
      <c r="O42" s="22">
        <f>IFERROR(IF(B42="","",RTD("cqg.rtd",,"StudyData",B42, "Vol", "VolType=Exchange,CoCType=Exchange", "Vol","D","0",,,,,"T")),"")</f>
        <v>141045</v>
      </c>
      <c r="P42" s="23">
        <f>IFERROR(O42/RTD("cqg.rtd",,"StudyData"," MA("&amp;B42&amp;",MAType:=Sim,Period:=21,InputChoice:=Vol)","Bar",,"Close","D","-1",,,,,"T"),"")</f>
        <v>0.63328759979756655</v>
      </c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2:31" ht="21.95" customHeight="1" x14ac:dyDescent="0.3">
      <c r="B43" s="12"/>
      <c r="C43" s="13" t="s">
        <v>6</v>
      </c>
      <c r="D43" s="35"/>
      <c r="E43" s="35"/>
      <c r="F43" s="35"/>
      <c r="G43" s="35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4"/>
      <c r="Y43" s="7"/>
      <c r="Z43" s="7"/>
      <c r="AA43" s="7"/>
      <c r="AB43" s="7"/>
    </row>
    <row r="44" spans="2:31" ht="20.100000000000001" customHeight="1" x14ac:dyDescent="0.3">
      <c r="B44" s="7"/>
      <c r="C44" s="7"/>
      <c r="D44" s="21"/>
      <c r="E44" s="21"/>
      <c r="F44" s="21"/>
      <c r="G44" s="21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2:31" ht="20.100000000000001" customHeight="1" x14ac:dyDescent="0.3">
      <c r="B45" s="7"/>
      <c r="C45" s="7"/>
      <c r="D45" s="21"/>
      <c r="E45" s="21"/>
      <c r="F45" s="21"/>
      <c r="G45" s="21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2:31" ht="20.100000000000001" customHeight="1" x14ac:dyDescent="0.3">
      <c r="B46" s="7"/>
      <c r="C46" s="7"/>
      <c r="D46" s="21"/>
      <c r="E46" s="21"/>
      <c r="F46" s="21"/>
      <c r="G46" s="21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2:31" ht="20.100000000000001" customHeight="1" x14ac:dyDescent="0.3">
      <c r="B47" s="7"/>
      <c r="C47" s="7"/>
      <c r="D47" s="21"/>
      <c r="E47" s="21"/>
      <c r="F47" s="21"/>
      <c r="G47" s="21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2:31" x14ac:dyDescent="0.3">
      <c r="B48" s="7"/>
      <c r="C48" s="7"/>
      <c r="D48" s="21"/>
      <c r="E48" s="21"/>
      <c r="F48" s="21"/>
      <c r="G48" s="21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2:29" x14ac:dyDescent="0.3">
      <c r="B49" s="7"/>
      <c r="C49" s="7"/>
      <c r="D49" s="21"/>
      <c r="E49" s="21"/>
      <c r="F49" s="21"/>
      <c r="G49" s="21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2:29" x14ac:dyDescent="0.3">
      <c r="B50" s="7"/>
      <c r="C50" s="7"/>
      <c r="D50" s="21"/>
      <c r="E50" s="21"/>
      <c r="F50" s="21"/>
      <c r="G50" s="21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2:29" x14ac:dyDescent="0.3">
      <c r="B51" s="7"/>
      <c r="C51" s="7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2:29" x14ac:dyDescent="0.3">
      <c r="B52" s="7"/>
      <c r="C52" s="7"/>
      <c r="D52" s="21"/>
      <c r="E52" s="21"/>
      <c r="F52" s="21"/>
      <c r="G52" s="21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2:29" x14ac:dyDescent="0.3">
      <c r="B53" s="7"/>
      <c r="C53" s="7"/>
      <c r="D53" s="21"/>
      <c r="E53" s="21"/>
      <c r="F53" s="21"/>
      <c r="G53" s="21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2:29" x14ac:dyDescent="0.3">
      <c r="B54" s="7"/>
      <c r="C54" s="7"/>
      <c r="D54" s="21"/>
      <c r="E54" s="21"/>
      <c r="F54" s="21"/>
      <c r="G54" s="21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2:29" x14ac:dyDescent="0.3">
      <c r="B55" s="7"/>
      <c r="C55" s="7"/>
      <c r="D55" s="21"/>
      <c r="E55" s="21"/>
      <c r="F55" s="21"/>
      <c r="G55" s="21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2:29" x14ac:dyDescent="0.3">
      <c r="B56" s="7"/>
      <c r="C56" s="7"/>
      <c r="D56" s="21"/>
      <c r="E56" s="21"/>
      <c r="F56" s="21"/>
      <c r="G56" s="21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2:29" x14ac:dyDescent="0.3">
      <c r="B57" s="7"/>
      <c r="C57" s="7"/>
      <c r="D57" s="21"/>
      <c r="E57" s="21"/>
      <c r="F57" s="21"/>
      <c r="G57" s="21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2:29" x14ac:dyDescent="0.3">
      <c r="B58" s="7"/>
      <c r="C58" s="7"/>
      <c r="D58" s="21"/>
      <c r="E58" s="21"/>
      <c r="F58" s="21"/>
      <c r="G58" s="21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2:29" x14ac:dyDescent="0.3">
      <c r="B59" s="7"/>
      <c r="C59" s="7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2:29" x14ac:dyDescent="0.3">
      <c r="B60" s="7"/>
      <c r="C60" s="7"/>
      <c r="D60" s="21"/>
      <c r="E60" s="21"/>
      <c r="F60" s="21"/>
      <c r="G60" s="21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2:29" x14ac:dyDescent="0.3">
      <c r="B61" s="7"/>
      <c r="C61" s="7"/>
      <c r="D61" s="21"/>
      <c r="E61" s="21"/>
      <c r="F61" s="21"/>
      <c r="G61" s="21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spans="2:29" x14ac:dyDescent="0.3">
      <c r="B62" s="7"/>
      <c r="C62" s="7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2:29" x14ac:dyDescent="0.3">
      <c r="B63" s="7"/>
      <c r="C63" s="7"/>
      <c r="D63" s="21"/>
      <c r="E63" s="21"/>
      <c r="F63" s="21"/>
      <c r="G63" s="21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2:29" x14ac:dyDescent="0.3">
      <c r="B64" s="7"/>
      <c r="C64" s="7"/>
      <c r="D64" s="21"/>
      <c r="E64" s="21"/>
      <c r="F64" s="21"/>
      <c r="G64" s="21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2:29" x14ac:dyDescent="0.3">
      <c r="B65" s="7"/>
      <c r="C65" s="7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2:29" x14ac:dyDescent="0.3">
      <c r="B66" s="7"/>
      <c r="C66" s="7"/>
      <c r="D66" s="21"/>
      <c r="E66" s="21"/>
      <c r="F66" s="21"/>
      <c r="G66" s="21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2:29" x14ac:dyDescent="0.3">
      <c r="B67" s="7"/>
      <c r="C67" s="7"/>
      <c r="D67" s="21"/>
      <c r="E67" s="21"/>
      <c r="F67" s="21"/>
      <c r="G67" s="21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2:29" x14ac:dyDescent="0.3">
      <c r="B68" s="7"/>
      <c r="C68" s="7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2:29" x14ac:dyDescent="0.3">
      <c r="B69" s="7"/>
      <c r="C69" s="7"/>
      <c r="D69" s="21"/>
      <c r="E69" s="21"/>
      <c r="F69" s="21"/>
      <c r="G69" s="21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2:29" x14ac:dyDescent="0.3">
      <c r="B70" s="7"/>
      <c r="C70" s="7"/>
      <c r="D70" s="21"/>
      <c r="E70" s="21"/>
      <c r="F70" s="21"/>
      <c r="G70" s="21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spans="2:29" x14ac:dyDescent="0.3">
      <c r="B71" s="7"/>
      <c r="C71" s="7"/>
      <c r="D71" s="21"/>
      <c r="E71" s="21"/>
      <c r="F71" s="21"/>
      <c r="G71" s="21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2:29" x14ac:dyDescent="0.3">
      <c r="B72" s="7"/>
      <c r="C72" s="7"/>
      <c r="D72" s="21"/>
      <c r="E72" s="21"/>
      <c r="F72" s="21"/>
      <c r="G72" s="21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2:29" x14ac:dyDescent="0.3">
      <c r="B73" s="7"/>
      <c r="C73" s="7"/>
      <c r="D73" s="21"/>
      <c r="E73" s="21"/>
      <c r="F73" s="21"/>
      <c r="G73" s="21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2:29" x14ac:dyDescent="0.3">
      <c r="B74" s="7"/>
      <c r="C74" s="7"/>
      <c r="D74" s="21"/>
      <c r="E74" s="21"/>
      <c r="F74" s="21"/>
      <c r="G74" s="21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2:29" x14ac:dyDescent="0.3">
      <c r="B75" s="7"/>
      <c r="C75" s="7"/>
      <c r="D75" s="21"/>
      <c r="E75" s="21"/>
      <c r="F75" s="21"/>
      <c r="G75" s="21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2:29" x14ac:dyDescent="0.3">
      <c r="B76" s="7"/>
      <c r="C76" s="7"/>
      <c r="D76" s="21"/>
      <c r="E76" s="21"/>
      <c r="F76" s="21"/>
      <c r="G76" s="21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2:29" x14ac:dyDescent="0.3">
      <c r="B77" s="7"/>
      <c r="C77" s="7"/>
      <c r="D77" s="21"/>
      <c r="E77" s="21"/>
      <c r="F77" s="21"/>
      <c r="G77" s="21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2:29" x14ac:dyDescent="0.3">
      <c r="B78" s="7"/>
      <c r="C78" s="7"/>
      <c r="D78" s="21"/>
      <c r="E78" s="21"/>
      <c r="F78" s="21"/>
      <c r="G78" s="21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2:29" x14ac:dyDescent="0.3">
      <c r="B79" s="7"/>
      <c r="C79" s="7"/>
      <c r="D79" s="21"/>
      <c r="E79" s="21"/>
      <c r="F79" s="21"/>
      <c r="G79" s="21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spans="2:29" x14ac:dyDescent="0.3">
      <c r="B80" s="7"/>
      <c r="C80" s="7"/>
      <c r="D80" s="21"/>
      <c r="E80" s="21"/>
      <c r="F80" s="21"/>
      <c r="G80" s="21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2:29" x14ac:dyDescent="0.3">
      <c r="B81" s="7"/>
      <c r="C81" s="7"/>
      <c r="D81" s="21"/>
      <c r="E81" s="21"/>
      <c r="F81" s="21"/>
      <c r="G81" s="21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2:29" x14ac:dyDescent="0.3">
      <c r="B82" s="7"/>
      <c r="C82" s="7"/>
      <c r="D82" s="21"/>
      <c r="E82" s="21"/>
      <c r="F82" s="21"/>
      <c r="G82" s="21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2:29" x14ac:dyDescent="0.3">
      <c r="B83" s="7"/>
      <c r="C83" s="7"/>
      <c r="D83" s="21"/>
      <c r="E83" s="21"/>
      <c r="F83" s="21"/>
      <c r="G83" s="21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2:29" x14ac:dyDescent="0.3">
      <c r="B84" s="7"/>
      <c r="C84" s="7"/>
      <c r="D84" s="21"/>
      <c r="E84" s="21"/>
      <c r="F84" s="21"/>
      <c r="G84" s="21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2:29" x14ac:dyDescent="0.3">
      <c r="B85" s="7"/>
      <c r="C85" s="7"/>
      <c r="D85" s="21"/>
      <c r="E85" s="21"/>
      <c r="F85" s="21"/>
      <c r="G85" s="21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2:29" x14ac:dyDescent="0.3">
      <c r="B86" s="7"/>
      <c r="C86" s="7"/>
      <c r="D86" s="21"/>
      <c r="E86" s="21"/>
      <c r="F86" s="21"/>
      <c r="G86" s="21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2:29" x14ac:dyDescent="0.3">
      <c r="B87" s="7"/>
      <c r="C87" s="7"/>
      <c r="D87" s="21"/>
      <c r="E87" s="21"/>
      <c r="F87" s="21"/>
      <c r="G87" s="21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2:29" x14ac:dyDescent="0.3">
      <c r="B88" s="7"/>
      <c r="C88" s="7"/>
      <c r="D88" s="21"/>
      <c r="E88" s="21"/>
      <c r="F88" s="21"/>
      <c r="G88" s="21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2:29" x14ac:dyDescent="0.3">
      <c r="B89" s="7"/>
      <c r="C89" s="7"/>
      <c r="D89" s="21"/>
      <c r="E89" s="21"/>
      <c r="F89" s="21"/>
      <c r="G89" s="21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2:29" x14ac:dyDescent="0.3">
      <c r="B90" s="7"/>
      <c r="C90" s="7"/>
      <c r="D90" s="21"/>
      <c r="E90" s="21"/>
      <c r="F90" s="21"/>
      <c r="G90" s="21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2:29" x14ac:dyDescent="0.3">
      <c r="B91" s="7"/>
      <c r="C91" s="7"/>
      <c r="D91" s="21"/>
      <c r="E91" s="21"/>
      <c r="F91" s="21"/>
      <c r="G91" s="21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2:29" x14ac:dyDescent="0.3">
      <c r="B92" s="7"/>
      <c r="C92" s="7"/>
      <c r="D92" s="21"/>
      <c r="E92" s="21"/>
      <c r="F92" s="21"/>
      <c r="G92" s="21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2:29" x14ac:dyDescent="0.3">
      <c r="B93" s="7"/>
      <c r="C93" s="7"/>
      <c r="D93" s="21"/>
      <c r="E93" s="21"/>
      <c r="F93" s="21"/>
      <c r="G93" s="21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2:29" x14ac:dyDescent="0.3">
      <c r="B94" s="7"/>
      <c r="C94" s="7"/>
      <c r="D94" s="21"/>
      <c r="E94" s="21"/>
      <c r="F94" s="21"/>
      <c r="G94" s="21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2:29" x14ac:dyDescent="0.3">
      <c r="B95" s="7"/>
      <c r="C95" s="7"/>
      <c r="D95" s="21"/>
      <c r="E95" s="21"/>
      <c r="F95" s="21"/>
      <c r="G95" s="21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2:29" x14ac:dyDescent="0.3">
      <c r="B96" s="7"/>
      <c r="C96" s="7"/>
      <c r="D96" s="21"/>
      <c r="E96" s="21"/>
      <c r="F96" s="21"/>
      <c r="G96" s="21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2:29" x14ac:dyDescent="0.3">
      <c r="B97" s="7"/>
      <c r="C97" s="7"/>
      <c r="D97" s="21"/>
      <c r="E97" s="21"/>
      <c r="F97" s="21"/>
      <c r="G97" s="21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2:29" x14ac:dyDescent="0.3">
      <c r="B98" s="7"/>
      <c r="C98" s="7"/>
      <c r="D98" s="21"/>
      <c r="E98" s="21"/>
      <c r="F98" s="21"/>
      <c r="G98" s="21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2:29" x14ac:dyDescent="0.3">
      <c r="B99" s="7"/>
      <c r="C99" s="7"/>
      <c r="D99" s="21"/>
      <c r="E99" s="21"/>
      <c r="F99" s="21"/>
      <c r="G99" s="21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2:29" x14ac:dyDescent="0.3">
      <c r="B100" s="7"/>
      <c r="C100" s="7"/>
      <c r="D100" s="21"/>
      <c r="E100" s="21"/>
      <c r="F100" s="21"/>
      <c r="G100" s="21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2:29" x14ac:dyDescent="0.3">
      <c r="B101" s="7"/>
      <c r="C101" s="7"/>
      <c r="D101" s="21"/>
      <c r="E101" s="21"/>
      <c r="F101" s="21"/>
      <c r="G101" s="21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2:29" x14ac:dyDescent="0.3">
      <c r="B102" s="7"/>
      <c r="C102" s="7"/>
      <c r="D102" s="21"/>
      <c r="E102" s="21"/>
      <c r="F102" s="21"/>
      <c r="G102" s="21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2:29" x14ac:dyDescent="0.3">
      <c r="B103" s="7"/>
      <c r="C103" s="7"/>
      <c r="D103" s="21"/>
      <c r="E103" s="21"/>
      <c r="F103" s="21"/>
      <c r="G103" s="21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2:29" x14ac:dyDescent="0.3">
      <c r="B104" s="7"/>
      <c r="C104" s="7"/>
      <c r="D104" s="21"/>
      <c r="E104" s="21"/>
      <c r="F104" s="21"/>
      <c r="G104" s="21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2:29" x14ac:dyDescent="0.3">
      <c r="B105" s="7"/>
      <c r="C105" s="7"/>
      <c r="D105" s="21"/>
      <c r="E105" s="21"/>
      <c r="F105" s="21"/>
      <c r="G105" s="21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2:29" x14ac:dyDescent="0.3">
      <c r="B106" s="7"/>
      <c r="C106" s="7"/>
      <c r="D106" s="21"/>
      <c r="E106" s="21"/>
      <c r="F106" s="21"/>
      <c r="G106" s="21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2:29" x14ac:dyDescent="0.3">
      <c r="B107" s="7"/>
      <c r="C107" s="7"/>
      <c r="D107" s="21"/>
      <c r="E107" s="21"/>
      <c r="F107" s="21"/>
      <c r="G107" s="21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2:29" x14ac:dyDescent="0.3">
      <c r="B108" s="7"/>
      <c r="C108" s="7"/>
      <c r="D108" s="21"/>
      <c r="E108" s="21"/>
      <c r="F108" s="21"/>
      <c r="G108" s="21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2:29" x14ac:dyDescent="0.3">
      <c r="B109" s="7"/>
      <c r="C109" s="7"/>
      <c r="D109" s="21"/>
      <c r="E109" s="21"/>
      <c r="F109" s="21"/>
      <c r="G109" s="21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2:29" x14ac:dyDescent="0.3">
      <c r="B110" s="7"/>
      <c r="C110" s="7"/>
      <c r="D110" s="21"/>
      <c r="E110" s="21"/>
      <c r="F110" s="21"/>
      <c r="G110" s="21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2:29" x14ac:dyDescent="0.3">
      <c r="B111" s="7"/>
      <c r="C111" s="7"/>
      <c r="D111" s="21"/>
      <c r="E111" s="21"/>
      <c r="F111" s="21"/>
      <c r="G111" s="21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2:29" x14ac:dyDescent="0.3">
      <c r="B112" s="7"/>
      <c r="C112" s="7"/>
      <c r="D112" s="21"/>
      <c r="E112" s="21"/>
      <c r="F112" s="21"/>
      <c r="G112" s="21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2:29" x14ac:dyDescent="0.3">
      <c r="B113" s="7"/>
      <c r="C113" s="7"/>
      <c r="D113" s="21"/>
      <c r="E113" s="21"/>
      <c r="F113" s="21"/>
      <c r="G113" s="21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2:29" x14ac:dyDescent="0.3">
      <c r="B114" s="7"/>
      <c r="C114" s="7"/>
      <c r="D114" s="21"/>
      <c r="E114" s="21"/>
      <c r="F114" s="21"/>
      <c r="G114" s="21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spans="2:29" x14ac:dyDescent="0.3">
      <c r="B115" s="7"/>
      <c r="C115" s="7"/>
      <c r="D115" s="21"/>
      <c r="E115" s="21"/>
      <c r="F115" s="21"/>
      <c r="G115" s="21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spans="2:29" x14ac:dyDescent="0.3">
      <c r="B116" s="7"/>
      <c r="C116" s="7"/>
      <c r="D116" s="21"/>
      <c r="E116" s="21"/>
      <c r="F116" s="21"/>
      <c r="G116" s="21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spans="2:29" x14ac:dyDescent="0.3">
      <c r="B117" s="7"/>
      <c r="C117" s="7"/>
      <c r="D117" s="21"/>
      <c r="E117" s="21"/>
      <c r="F117" s="21"/>
      <c r="G117" s="21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spans="2:29" x14ac:dyDescent="0.3">
      <c r="B118" s="7"/>
      <c r="C118" s="7"/>
      <c r="D118" s="21"/>
      <c r="E118" s="21"/>
      <c r="F118" s="21"/>
      <c r="G118" s="21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spans="2:29" x14ac:dyDescent="0.3">
      <c r="B119" s="7"/>
      <c r="C119" s="7"/>
      <c r="D119" s="21"/>
      <c r="E119" s="21"/>
      <c r="F119" s="21"/>
      <c r="G119" s="21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spans="2:29" x14ac:dyDescent="0.3">
      <c r="B120" s="7"/>
      <c r="C120" s="7"/>
      <c r="D120" s="21"/>
      <c r="E120" s="21"/>
      <c r="F120" s="21"/>
      <c r="G120" s="21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spans="2:29" x14ac:dyDescent="0.3">
      <c r="B121" s="7"/>
      <c r="C121" s="7"/>
      <c r="D121" s="21"/>
      <c r="E121" s="21"/>
      <c r="F121" s="21"/>
      <c r="G121" s="21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spans="2:29" x14ac:dyDescent="0.3">
      <c r="B122" s="7"/>
      <c r="C122" s="7"/>
      <c r="D122" s="21"/>
      <c r="E122" s="21"/>
      <c r="F122" s="21"/>
      <c r="G122" s="21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spans="2:29" x14ac:dyDescent="0.3">
      <c r="B123" s="7"/>
      <c r="C123" s="7"/>
      <c r="D123" s="21"/>
      <c r="E123" s="21"/>
      <c r="F123" s="21"/>
      <c r="G123" s="21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spans="2:29" x14ac:dyDescent="0.3">
      <c r="B124" s="7"/>
      <c r="C124" s="7"/>
      <c r="D124" s="21"/>
      <c r="E124" s="21"/>
      <c r="F124" s="21"/>
      <c r="G124" s="21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spans="2:29" x14ac:dyDescent="0.3">
      <c r="B125" s="7"/>
      <c r="C125" s="7"/>
      <c r="D125" s="21"/>
      <c r="E125" s="21"/>
      <c r="F125" s="21"/>
      <c r="G125" s="21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2:29" x14ac:dyDescent="0.3">
      <c r="B126" s="7"/>
      <c r="C126" s="7"/>
      <c r="D126" s="21"/>
      <c r="E126" s="21"/>
      <c r="F126" s="21"/>
      <c r="G126" s="21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2:29" x14ac:dyDescent="0.3">
      <c r="B127" s="7"/>
      <c r="C127" s="7"/>
      <c r="D127" s="21"/>
      <c r="E127" s="21"/>
      <c r="F127" s="21"/>
      <c r="G127" s="21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2:29" x14ac:dyDescent="0.3">
      <c r="B128" s="7"/>
      <c r="C128" s="7"/>
      <c r="D128" s="21"/>
      <c r="E128" s="21"/>
      <c r="F128" s="21"/>
      <c r="G128" s="21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2:29" x14ac:dyDescent="0.3">
      <c r="B129" s="7"/>
      <c r="C129" s="7"/>
      <c r="D129" s="21"/>
      <c r="E129" s="21"/>
      <c r="F129" s="21"/>
      <c r="G129" s="21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spans="2:29" x14ac:dyDescent="0.3">
      <c r="B130" s="7"/>
      <c r="C130" s="7"/>
      <c r="D130" s="21"/>
      <c r="E130" s="21"/>
      <c r="F130" s="21"/>
      <c r="G130" s="21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spans="2:29" x14ac:dyDescent="0.3">
      <c r="B131" s="7"/>
      <c r="C131" s="7"/>
      <c r="D131" s="21"/>
      <c r="E131" s="21"/>
      <c r="F131" s="21"/>
      <c r="G131" s="21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spans="2:29" x14ac:dyDescent="0.3">
      <c r="B132" s="7"/>
      <c r="C132" s="7"/>
      <c r="D132" s="21"/>
      <c r="E132" s="21"/>
      <c r="F132" s="21"/>
      <c r="G132" s="21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spans="2:29" x14ac:dyDescent="0.3">
      <c r="B133" s="7"/>
      <c r="C133" s="7"/>
      <c r="D133" s="21"/>
      <c r="E133" s="21"/>
      <c r="F133" s="21"/>
      <c r="G133" s="21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spans="2:29" x14ac:dyDescent="0.3">
      <c r="B134" s="7"/>
      <c r="C134" s="7"/>
      <c r="D134" s="21"/>
      <c r="E134" s="21"/>
      <c r="F134" s="21"/>
      <c r="G134" s="21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spans="2:29" x14ac:dyDescent="0.3">
      <c r="B135" s="7"/>
      <c r="C135" s="7"/>
      <c r="D135" s="21"/>
      <c r="E135" s="21"/>
      <c r="F135" s="21"/>
      <c r="G135" s="21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spans="2:29" x14ac:dyDescent="0.3">
      <c r="B136" s="7"/>
      <c r="C136" s="7"/>
      <c r="D136" s="21"/>
      <c r="E136" s="21"/>
      <c r="F136" s="21"/>
      <c r="G136" s="21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spans="2:29" x14ac:dyDescent="0.3">
      <c r="B137" s="7"/>
      <c r="C137" s="7"/>
      <c r="D137" s="21"/>
      <c r="E137" s="21"/>
      <c r="F137" s="21"/>
      <c r="G137" s="21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spans="2:29" x14ac:dyDescent="0.3">
      <c r="B138" s="7"/>
      <c r="C138" s="7"/>
      <c r="D138" s="21"/>
      <c r="E138" s="21"/>
      <c r="F138" s="21"/>
      <c r="G138" s="21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spans="2:29" x14ac:dyDescent="0.3">
      <c r="B139" s="7"/>
      <c r="C139" s="7"/>
      <c r="D139" s="21"/>
      <c r="E139" s="21"/>
      <c r="F139" s="21"/>
      <c r="G139" s="21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spans="2:29" x14ac:dyDescent="0.3">
      <c r="B140" s="7"/>
      <c r="C140" s="7"/>
      <c r="D140" s="21"/>
      <c r="E140" s="21"/>
      <c r="F140" s="21"/>
      <c r="G140" s="21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2:29" x14ac:dyDescent="0.3">
      <c r="B141" s="7"/>
      <c r="C141" s="7"/>
      <c r="D141" s="21"/>
      <c r="E141" s="21"/>
      <c r="F141" s="21"/>
      <c r="G141" s="21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spans="2:29" x14ac:dyDescent="0.3">
      <c r="B142" s="7"/>
      <c r="C142" s="7"/>
      <c r="D142" s="21"/>
      <c r="E142" s="21"/>
      <c r="F142" s="21"/>
      <c r="G142" s="21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2:29" x14ac:dyDescent="0.3">
      <c r="B143" s="7"/>
      <c r="C143" s="7"/>
      <c r="D143" s="21"/>
      <c r="E143" s="21"/>
      <c r="F143" s="21"/>
      <c r="G143" s="21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spans="2:29" x14ac:dyDescent="0.3">
      <c r="B144" s="7"/>
      <c r="C144" s="7"/>
      <c r="D144" s="21"/>
      <c r="E144" s="21"/>
      <c r="F144" s="21"/>
      <c r="G144" s="21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spans="2:29" x14ac:dyDescent="0.3">
      <c r="B145" s="7"/>
      <c r="C145" s="7"/>
      <c r="D145" s="21"/>
      <c r="E145" s="21"/>
      <c r="F145" s="21"/>
      <c r="G145" s="21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spans="2:29" x14ac:dyDescent="0.3">
      <c r="B146" s="7"/>
      <c r="C146" s="7"/>
      <c r="D146" s="21"/>
      <c r="E146" s="21"/>
      <c r="F146" s="21"/>
      <c r="G146" s="21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spans="2:29" x14ac:dyDescent="0.3">
      <c r="B147" s="7"/>
      <c r="C147" s="7"/>
      <c r="D147" s="21"/>
      <c r="E147" s="21"/>
      <c r="F147" s="21"/>
      <c r="G147" s="21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spans="2:29" x14ac:dyDescent="0.3">
      <c r="B148" s="7"/>
      <c r="C148" s="7"/>
      <c r="D148" s="21"/>
      <c r="E148" s="21"/>
      <c r="F148" s="21"/>
      <c r="G148" s="21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spans="2:29" x14ac:dyDescent="0.3">
      <c r="B149" s="7"/>
      <c r="C149" s="7"/>
      <c r="D149" s="21"/>
      <c r="E149" s="21"/>
      <c r="F149" s="21"/>
      <c r="G149" s="21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spans="2:29" x14ac:dyDescent="0.3">
      <c r="B150" s="7"/>
      <c r="C150" s="7"/>
      <c r="D150" s="21"/>
      <c r="E150" s="21"/>
      <c r="F150" s="21"/>
      <c r="G150" s="21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spans="2:29" x14ac:dyDescent="0.3">
      <c r="B151" s="7"/>
      <c r="C151" s="7"/>
      <c r="D151" s="21"/>
      <c r="E151" s="21"/>
      <c r="F151" s="21"/>
      <c r="G151" s="21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spans="2:29" x14ac:dyDescent="0.3">
      <c r="B152" s="7"/>
      <c r="C152" s="7"/>
      <c r="D152" s="21"/>
      <c r="E152" s="21"/>
      <c r="F152" s="21"/>
      <c r="G152" s="21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spans="2:29" x14ac:dyDescent="0.3">
      <c r="B153" s="7"/>
      <c r="C153" s="7"/>
      <c r="D153" s="21"/>
      <c r="E153" s="21"/>
      <c r="F153" s="21"/>
      <c r="G153" s="21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spans="2:29" x14ac:dyDescent="0.3">
      <c r="B154" s="7"/>
      <c r="C154" s="7"/>
      <c r="D154" s="21"/>
      <c r="E154" s="21"/>
      <c r="F154" s="21"/>
      <c r="G154" s="21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spans="2:29" x14ac:dyDescent="0.3">
      <c r="B155" s="7"/>
      <c r="C155" s="7"/>
      <c r="D155" s="21"/>
      <c r="E155" s="21"/>
      <c r="F155" s="21"/>
      <c r="G155" s="2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spans="2:29" x14ac:dyDescent="0.3">
      <c r="B156" s="7"/>
      <c r="C156" s="7"/>
      <c r="D156" s="21"/>
      <c r="E156" s="21"/>
      <c r="F156" s="21"/>
      <c r="G156" s="2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spans="2:29" x14ac:dyDescent="0.3">
      <c r="B157" s="7"/>
      <c r="C157" s="7"/>
      <c r="D157" s="21"/>
      <c r="E157" s="21"/>
      <c r="F157" s="21"/>
      <c r="G157" s="2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spans="2:29" x14ac:dyDescent="0.3">
      <c r="B158" s="7"/>
      <c r="C158" s="7"/>
      <c r="D158" s="21"/>
      <c r="E158" s="21"/>
      <c r="F158" s="21"/>
      <c r="G158" s="21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spans="2:29" x14ac:dyDescent="0.3">
      <c r="B159" s="7"/>
      <c r="C159" s="7"/>
      <c r="D159" s="21"/>
      <c r="E159" s="21"/>
      <c r="F159" s="21"/>
      <c r="G159" s="21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spans="2:29" x14ac:dyDescent="0.3">
      <c r="B160" s="7"/>
      <c r="C160" s="7"/>
      <c r="D160" s="21"/>
      <c r="E160" s="21"/>
      <c r="F160" s="21"/>
      <c r="G160" s="21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spans="2:29" x14ac:dyDescent="0.3">
      <c r="B161" s="7"/>
      <c r="C161" s="7"/>
      <c r="D161" s="21"/>
      <c r="E161" s="21"/>
      <c r="F161" s="21"/>
      <c r="G161" s="21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spans="2:29" x14ac:dyDescent="0.3">
      <c r="B162" s="7"/>
      <c r="C162" s="7"/>
      <c r="D162" s="21"/>
      <c r="E162" s="21"/>
      <c r="F162" s="21"/>
      <c r="G162" s="21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spans="2:29" x14ac:dyDescent="0.3">
      <c r="B163" s="7"/>
      <c r="C163" s="7"/>
      <c r="D163" s="21"/>
      <c r="E163" s="21"/>
      <c r="F163" s="21"/>
      <c r="G163" s="21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spans="2:29" x14ac:dyDescent="0.3">
      <c r="B164" s="7"/>
      <c r="C164" s="7"/>
      <c r="D164" s="21"/>
      <c r="E164" s="21"/>
      <c r="F164" s="21"/>
      <c r="G164" s="21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spans="2:29" x14ac:dyDescent="0.3">
      <c r="B165" s="7"/>
      <c r="C165" s="7"/>
      <c r="D165" s="21"/>
      <c r="E165" s="21"/>
      <c r="F165" s="21"/>
      <c r="G165" s="21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spans="2:29" x14ac:dyDescent="0.3">
      <c r="B166" s="7"/>
      <c r="C166" s="7"/>
      <c r="D166" s="21"/>
      <c r="E166" s="21"/>
      <c r="F166" s="21"/>
      <c r="G166" s="21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spans="2:29" x14ac:dyDescent="0.3">
      <c r="B167" s="7"/>
      <c r="C167" s="7"/>
      <c r="D167" s="21"/>
      <c r="E167" s="21"/>
      <c r="F167" s="21"/>
      <c r="G167" s="21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spans="2:29" x14ac:dyDescent="0.3">
      <c r="B168" s="7"/>
      <c r="C168" s="7"/>
      <c r="D168" s="21"/>
      <c r="E168" s="21"/>
      <c r="F168" s="21"/>
      <c r="G168" s="21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spans="2:29" x14ac:dyDescent="0.3">
      <c r="B169" s="7"/>
      <c r="C169" s="7"/>
      <c r="D169" s="21"/>
      <c r="E169" s="21"/>
      <c r="F169" s="21"/>
      <c r="G169" s="21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</sheetData>
  <sheetProtection sheet="1" objects="1" scenarios="1" selectLockedCells="1" selectUnlockedCells="1"/>
  <sortState xmlns:xlrd2="http://schemas.microsoft.com/office/spreadsheetml/2017/richdata2" ref="B2:C31">
    <sortCondition ref="B2:B31"/>
  </sortState>
  <mergeCells count="7">
    <mergeCell ref="Q16:X16"/>
    <mergeCell ref="Q24:X24"/>
    <mergeCell ref="Q32:X32"/>
    <mergeCell ref="U2:X3"/>
    <mergeCell ref="H2:S3"/>
    <mergeCell ref="B4:P4"/>
    <mergeCell ref="Q4:X4"/>
  </mergeCells>
  <conditionalFormatting sqref="N6:N15">
    <cfRule type="dataBar" priority="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{259E113B-230B-4CA3-A620-342A94942460}</x14:id>
        </ext>
      </extLst>
    </cfRule>
  </conditionalFormatting>
  <conditionalFormatting sqref="N17:N23">
    <cfRule type="dataBar" priority="2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{7E52F6DC-9CD0-4434-97DD-75117690FEB1}</x14:id>
        </ext>
      </extLst>
    </cfRule>
  </conditionalFormatting>
  <conditionalFormatting sqref="N25:N31">
    <cfRule type="dataBar" priority="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{BF6CEAF6-0A4D-4EB5-AB62-4C96CA71F862}</x14:id>
        </ext>
      </extLst>
    </cfRule>
  </conditionalFormatting>
  <conditionalFormatting sqref="N33:N42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{0824AD1F-3F58-4E94-A056-4AF9C8E5DBA6}</x14:id>
        </ext>
      </extLst>
    </cfRule>
  </conditionalFormatting>
  <conditionalFormatting sqref="P6:P15">
    <cfRule type="expression" dxfId="3" priority="6">
      <formula>P6&gt;1</formula>
    </cfRule>
  </conditionalFormatting>
  <conditionalFormatting sqref="P17:P23">
    <cfRule type="expression" dxfId="2" priority="4">
      <formula>P17&gt;1</formula>
    </cfRule>
  </conditionalFormatting>
  <conditionalFormatting sqref="P25:P31">
    <cfRule type="expression" dxfId="1" priority="3">
      <formula>P25&gt;1</formula>
    </cfRule>
  </conditionalFormatting>
  <conditionalFormatting sqref="P33:P42">
    <cfRule type="expression" dxfId="0" priority="2">
      <formula>P33&gt;1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59E113B-230B-4CA3-A620-342A9494246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N6:N15</xm:sqref>
        </x14:conditionalFormatting>
        <x14:conditionalFormatting xmlns:xm="http://schemas.microsoft.com/office/excel/2006/main">
          <x14:cfRule type="dataBar" id="{7E52F6DC-9CD0-4434-97DD-75117690FEB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N17:N23</xm:sqref>
        </x14:conditionalFormatting>
        <x14:conditionalFormatting xmlns:xm="http://schemas.microsoft.com/office/excel/2006/main">
          <x14:cfRule type="dataBar" id="{BF6CEAF6-0A4D-4EB5-AB62-4C96CA71F8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N25:N31</xm:sqref>
        </x14:conditionalFormatting>
        <x14:conditionalFormatting xmlns:xm="http://schemas.microsoft.com/office/excel/2006/main">
          <x14:cfRule type="dataBar" id="{0824AD1F-3F58-4E94-A056-4AF9C8E5DBA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N33:N42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1AAC-DD23-453E-B77A-3A0CE57C6113}">
  <dimension ref="B1:I38"/>
  <sheetViews>
    <sheetView workbookViewId="0">
      <selection activeCell="M10" sqref="M10"/>
    </sheetView>
  </sheetViews>
  <sheetFormatPr defaultRowHeight="16.5" x14ac:dyDescent="0.3"/>
  <cols>
    <col min="2" max="2" width="8.5" bestFit="1" customWidth="1"/>
    <col min="3" max="3" width="30.375" bestFit="1" customWidth="1"/>
    <col min="4" max="4" width="23.875" bestFit="1" customWidth="1"/>
    <col min="5" max="5" width="6.5" style="3" bestFit="1" customWidth="1"/>
    <col min="6" max="6" width="8.75" bestFit="1" customWidth="1"/>
    <col min="7" max="7" width="30.375" bestFit="1" customWidth="1"/>
    <col min="8" max="8" width="23.875" bestFit="1" customWidth="1"/>
    <col min="9" max="9" width="6.5" style="3" bestFit="1" customWidth="1"/>
  </cols>
  <sheetData>
    <row r="1" spans="2:9" x14ac:dyDescent="0.3">
      <c r="D1" s="1"/>
    </row>
    <row r="2" spans="2:9" x14ac:dyDescent="0.3">
      <c r="B2" s="15" t="s">
        <v>7</v>
      </c>
      <c r="C2" t="str">
        <f>RTD("cqg.rtd", ,"ContractData", B2, "LongDescription",, "T")</f>
        <v>E-mini Dow ($5), Dec 24</v>
      </c>
      <c r="D2" s="1"/>
      <c r="E2" s="3">
        <f>IFERROR(RTD("cqg.rtd", ,"ContractData",B2, "PerCentNetLastTrade",, "T")/100,"")</f>
        <v>5.8896977407119468E-4</v>
      </c>
      <c r="F2" t="str" cm="1">
        <f t="array" ref="F2:I11">_xlfn._xlws.SORT(B2:E11,4,-1)</f>
        <v>NKD?</v>
      </c>
      <c r="G2" t="str">
        <v>Nikkei 225 (Globex), Dec 24</v>
      </c>
      <c r="H2">
        <v>0</v>
      </c>
      <c r="I2" s="3">
        <v>1.3662289428306142E-2</v>
      </c>
    </row>
    <row r="3" spans="2:9" x14ac:dyDescent="0.3">
      <c r="B3" s="15" t="s">
        <v>8</v>
      </c>
      <c r="C3" t="str">
        <f>RTD("cqg.rtd", ,"ContractData", B3, "LongDescription",, "T")</f>
        <v>E-Mini S&amp;P 500, Dec 24</v>
      </c>
      <c r="D3" s="2"/>
      <c r="E3" s="3">
        <f>IFERROR(RTD("cqg.rtd", ,"ContractData",B3, "PerCentNetLastTrade",, "T")/100,"")</f>
        <v>-9.0861889927310491E-4</v>
      </c>
      <c r="F3" t="str">
        <v>YM?</v>
      </c>
      <c r="G3" t="str">
        <v>E-mini Dow ($5), Dec 24</v>
      </c>
      <c r="H3">
        <v>0</v>
      </c>
      <c r="I3" s="3">
        <v>5.8896977407119468E-4</v>
      </c>
    </row>
    <row r="4" spans="2:9" x14ac:dyDescent="0.3">
      <c r="B4" s="15" t="s">
        <v>9</v>
      </c>
      <c r="C4" t="str">
        <f>RTD("cqg.rtd", ,"ContractData", B4, "LongDescription",, "T")</f>
        <v>E-mini NASDAQ-100, Dec 24</v>
      </c>
      <c r="E4" s="3">
        <f>IFERROR(RTD("cqg.rtd", ,"ContractData",B4, "PerCentNetLastTrade",, "T")/100,"")</f>
        <v>-9.2094782954998012E-4</v>
      </c>
      <c r="F4" t="str">
        <v>EP?</v>
      </c>
      <c r="G4" t="str">
        <v>E-Mini S&amp;P 500, Dec 24</v>
      </c>
      <c r="H4">
        <v>0</v>
      </c>
      <c r="I4" s="3">
        <v>-9.0861889927310491E-4</v>
      </c>
    </row>
    <row r="5" spans="2:9" x14ac:dyDescent="0.3">
      <c r="B5" s="15" t="s">
        <v>10</v>
      </c>
      <c r="C5" t="str">
        <f>RTD("cqg.rtd", ,"ContractData", B5, "LongDescription",, "T")</f>
        <v>E-mini MidCap 400, Dec 24</v>
      </c>
      <c r="D5" s="2"/>
      <c r="E5" s="3">
        <f>IFERROR(RTD("cqg.rtd", ,"ContractData",B5, "PerCentNetLastTrade",, "T")/100,"")</f>
        <v>-1.2034837688044339E-3</v>
      </c>
      <c r="F5" t="str">
        <v>ENQ?</v>
      </c>
      <c r="G5" t="str">
        <v>E-mini NASDAQ-100, Dec 24</v>
      </c>
      <c r="H5">
        <v>0</v>
      </c>
      <c r="I5" s="3">
        <v>-9.2094782954998012E-4</v>
      </c>
    </row>
    <row r="6" spans="2:9" x14ac:dyDescent="0.3">
      <c r="B6" s="15" t="s">
        <v>11</v>
      </c>
      <c r="C6" t="str">
        <f>RTD("cqg.rtd", ,"ContractData", B6, "LongDescription",, "T")</f>
        <v>E-mini Russell 2000, Dec 24</v>
      </c>
      <c r="E6" s="3">
        <f>IFERROR(RTD("cqg.rtd", ,"ContractData",B6, "PerCentNetLastTrade",, "T")/100,"")</f>
        <v>-2.0640288085723071E-3</v>
      </c>
      <c r="F6" t="str">
        <v>EMD?</v>
      </c>
      <c r="G6" t="str">
        <v>E-mini MidCap 400, Dec 24</v>
      </c>
      <c r="H6">
        <v>0</v>
      </c>
      <c r="I6" s="3">
        <v>-1.2034837688044339E-3</v>
      </c>
    </row>
    <row r="7" spans="2:9" x14ac:dyDescent="0.3">
      <c r="B7" s="15" t="s">
        <v>12</v>
      </c>
      <c r="C7" t="str">
        <f>RTD("cqg.rtd", ,"ContractData", B7, "LongDescription",, "T")</f>
        <v>DAX Index, Dec 24</v>
      </c>
      <c r="E7" s="3">
        <f>IFERROR(RTD("cqg.rtd", ,"ContractData",B7, "PerCentNetLastTrade",, "T")/100,"")</f>
        <v>-8.0291970802919711E-3</v>
      </c>
      <c r="F7" t="str">
        <v>RTY?</v>
      </c>
      <c r="G7" t="str">
        <v>E-mini Russell 2000, Dec 24</v>
      </c>
      <c r="H7">
        <v>0</v>
      </c>
      <c r="I7" s="3">
        <v>-2.0640288085723071E-3</v>
      </c>
    </row>
    <row r="8" spans="2:9" x14ac:dyDescent="0.3">
      <c r="B8" s="15" t="s">
        <v>13</v>
      </c>
      <c r="C8" t="str">
        <f>RTD("cqg.rtd", ,"ContractData", B8, "LongDescription",, "T")</f>
        <v>Euro STOXX 50, Dec 24</v>
      </c>
      <c r="D8" s="1"/>
      <c r="E8" s="3">
        <f>IFERROR(RTD("cqg.rtd", ,"ContractData",B8, "PerCentNetLastTrade",, "T")/100,"")</f>
        <v>-7.0436707587039652E-3</v>
      </c>
      <c r="F8" t="str">
        <v>DSX?</v>
      </c>
      <c r="G8" t="str">
        <v>Euro STOXX 50, Dec 24</v>
      </c>
      <c r="H8">
        <v>0</v>
      </c>
      <c r="I8" s="3">
        <v>-7.0436707587039652E-3</v>
      </c>
    </row>
    <row r="9" spans="2:9" x14ac:dyDescent="0.3">
      <c r="B9" s="15" t="s">
        <v>14</v>
      </c>
      <c r="C9" t="str">
        <f>RTD("cqg.rtd", ,"ContractData", B9, "LongDescription",, "T")</f>
        <v>FTSE 100 - Stnd Index, Dec 24</v>
      </c>
      <c r="D9" s="1"/>
      <c r="E9" s="3">
        <f>IFERROR(RTD("cqg.rtd", ,"ContractData",B9, "PerCentNetLastTrade",, "T")/100,"")</f>
        <v>-8.410880458124553E-3</v>
      </c>
      <c r="F9" t="str">
        <v>DD?</v>
      </c>
      <c r="G9" t="str">
        <v>DAX Index, Dec 24</v>
      </c>
      <c r="H9">
        <v>0</v>
      </c>
      <c r="I9" s="3">
        <v>-8.0291970802919711E-3</v>
      </c>
    </row>
    <row r="10" spans="2:9" x14ac:dyDescent="0.3">
      <c r="B10" s="15" t="s">
        <v>15</v>
      </c>
      <c r="C10" t="str">
        <f>RTD("cqg.rtd", ,"ContractData", B10, "LongDescription",, "T")</f>
        <v>CAC40, Oct 24</v>
      </c>
      <c r="E10" s="3">
        <f>IFERROR(RTD("cqg.rtd", ,"ContractData",B10, "PerCentNetLastTrade",, "T")/100,"")</f>
        <v>-8.1940347427073082E-3</v>
      </c>
      <c r="F10" t="str">
        <v>PIL?</v>
      </c>
      <c r="G10" t="str">
        <v>CAC40, Oct 24</v>
      </c>
      <c r="H10">
        <v>0</v>
      </c>
      <c r="I10" s="3">
        <v>-8.1940347427073082E-3</v>
      </c>
    </row>
    <row r="11" spans="2:9" x14ac:dyDescent="0.3">
      <c r="B11" s="15" t="s">
        <v>16</v>
      </c>
      <c r="C11" t="str">
        <f>RTD("cqg.rtd", ,"ContractData", B11, "LongDescription",, "T")</f>
        <v>Nikkei 225 (Globex), Dec 24</v>
      </c>
      <c r="E11" s="3">
        <f>IFERROR(RTD("cqg.rtd", ,"ContractData",B11, "PerCentNetLastTrade",, "T")/100,"")</f>
        <v>1.3662289428306142E-2</v>
      </c>
      <c r="F11" t="str">
        <v>QFA?</v>
      </c>
      <c r="G11" t="str">
        <v>FTSE 100 - Stnd Index, Dec 24</v>
      </c>
      <c r="H11">
        <v>0</v>
      </c>
      <c r="I11" s="3">
        <v>-8.410880458124553E-3</v>
      </c>
    </row>
    <row r="13" spans="2:9" x14ac:dyDescent="0.3">
      <c r="B13" s="15" t="s">
        <v>17</v>
      </c>
      <c r="C13" t="str">
        <f>IF(B13="FVA?","5yr UST Notes (Globex), "&amp;RIGHT(RTD("cqg.rtd",,"ContractData",B13,"LongDescription",,"T"),6),IF(B13="TYA?","10yr UST Notes (Globex), "&amp;RIGHT(RTD("cqg.rtd",,"ContractData",B13,"LongDescription",,"T"),6),IF(B13="USA?","30yr UST Notes (Globex), "&amp;RIGHT(RTD("cqg.rtd",,"ContractData",B13,"LongDescription",,"T"),6),RTD("cqg.rtd",,"ContractData",B13,"LongDescription",,"T"))))</f>
        <v>5yr UST Notes (Globex), Dec 24</v>
      </c>
      <c r="D13" s="2"/>
      <c r="E13" s="3">
        <f>IFERROR(RTD("cqg.rtd", ,"ContractData",B13, "PerCentNetLastTrade",, "T")/100,"")</f>
        <v>7.0861678004535149E-5</v>
      </c>
      <c r="F13" t="str" cm="1">
        <f t="array" ref="F13:I19">_xlfn._xlws.SORT(B13:E19,4,-1)</f>
        <v>USA?</v>
      </c>
      <c r="G13" t="str">
        <v>30yr UST Notes (Globex), Dec 24</v>
      </c>
      <c r="H13">
        <v>0</v>
      </c>
      <c r="I13" s="3">
        <v>1.998001998001998E-3</v>
      </c>
    </row>
    <row r="14" spans="2:9" x14ac:dyDescent="0.3">
      <c r="B14" s="15" t="s">
        <v>18</v>
      </c>
      <c r="C14" t="str">
        <f>IF(B14="FVA?","5yr UST Notes (Globex), "&amp;RIGHT(RTD("cqg.rtd",,"ContractData",B14,"LongDescription",,"T"),6),IF(B14="TYA?","10yr UST Notes (Globex), "&amp;RIGHT(RTD("cqg.rtd",,"ContractData",B14,"LongDescription",,"T"),6),IF(B14="USA?","30yr UST Notes (Globex), "&amp;RIGHT(RTD("cqg.rtd",,"ContractData",B14,"LongDescription",,"T"),6),RTD("cqg.rtd",,"ContractData",B14,"LongDescription",,"T"))))</f>
        <v>10yr UST Notes (Globex), Dec 24</v>
      </c>
      <c r="E14" s="3">
        <f>IFERROR(RTD("cqg.rtd", ,"ContractData",B14, "PerCentNetLastTrade",, "T")/100,"")</f>
        <v>6.8092060465749704E-4</v>
      </c>
      <c r="F14" t="str">
        <v>QGA?</v>
      </c>
      <c r="G14" t="str">
        <v>Long Gilt (CONNECT), Dec 24</v>
      </c>
      <c r="H14">
        <v>0</v>
      </c>
      <c r="I14" s="3">
        <v>7.0182474433527168E-4</v>
      </c>
    </row>
    <row r="15" spans="2:9" x14ac:dyDescent="0.3">
      <c r="B15" s="15" t="s">
        <v>19</v>
      </c>
      <c r="C15" t="str">
        <f>IF(B15="FVA?","5yr UST Notes (Globex), "&amp;RIGHT(RTD("cqg.rtd",,"ContractData",B15,"LongDescription",,"T"),6),IF(B15="TYA?","10yr UST Notes (Globex), "&amp;RIGHT(RTD("cqg.rtd",,"ContractData",B15,"LongDescription",,"T"),6),IF(B15="USA?","30yr UST Notes (Globex), "&amp;RIGHT(RTD("cqg.rtd",,"ContractData",B15,"LongDescription",,"T"),6),RTD("cqg.rtd",,"ContractData",B15,"LongDescription",,"T"))))</f>
        <v>30yr UST Notes (Globex), Dec 24</v>
      </c>
      <c r="E15" s="3">
        <f>IFERROR(RTD("cqg.rtd", ,"ContractData",B15, "PerCentNetLastTrade",, "T")/100,"")</f>
        <v>1.998001998001998E-3</v>
      </c>
      <c r="F15" t="str">
        <v>TYA?</v>
      </c>
      <c r="G15" t="str">
        <v>10yr UST Notes (Globex), Dec 24</v>
      </c>
      <c r="H15">
        <v>0</v>
      </c>
      <c r="I15" s="3">
        <v>6.8092060465749704E-4</v>
      </c>
    </row>
    <row r="16" spans="2:9" x14ac:dyDescent="0.3">
      <c r="B16" s="15" t="s">
        <v>20</v>
      </c>
      <c r="C16" t="str">
        <f>IF(B16="FVA?","5yr UST Notes (Globex), "&amp;RIGHT(RTD("cqg.rtd",,"ContractData",B16,"LongDescription",,"T"),6),IF(B16="TYA?","10yr UST Notes (Globex), "&amp;RIGHT(RTD("cqg.rtd",,"ContractData",B16,"LongDescription",,"T"),6),IF(B16="USA?","30yr UST Notes (Globex), "&amp;RIGHT(RTD("cqg.rtd",,"ContractData",B16,"LongDescription",,"T"),6),RTD("cqg.rtd",,"ContractData",B16,"LongDescription",,"T"))))</f>
        <v>Euro BOBL (5yr), Dec 24</v>
      </c>
      <c r="D16" s="1"/>
      <c r="E16" s="3">
        <f>IFERROR(RTD("cqg.rtd", ,"ContractData",B16, "PerCentNetLastTrade",, "T")/100,"")</f>
        <v>-8.3605049745004597E-4</v>
      </c>
      <c r="F16" t="str">
        <v>FGBX?</v>
      </c>
      <c r="G16" t="str">
        <v>Euro Buxl (30yr), Dec 24</v>
      </c>
      <c r="H16">
        <v>0</v>
      </c>
      <c r="I16" s="3">
        <v>5.9154096421177161E-4</v>
      </c>
    </row>
    <row r="17" spans="2:9" x14ac:dyDescent="0.3">
      <c r="B17" s="15" t="s">
        <v>21</v>
      </c>
      <c r="C17" t="str">
        <f>IF(B17="FVA?","5yr UST Notes (Globex), "&amp;RIGHT(RTD("cqg.rtd",,"ContractData",B17,"LongDescription",,"T"),6),IF(B17="TYA?","10yr UST Notes (Globex), "&amp;RIGHT(RTD("cqg.rtd",,"ContractData",B17,"LongDescription",,"T"),6),IF(B17="USA?","30yr UST Notes (Globex), "&amp;RIGHT(RTD("cqg.rtd",,"ContractData",B17,"LongDescription",,"T"),6),RTD("cqg.rtd",,"ContractData",B17,"LongDescription",,"T"))))</f>
        <v>Euro Bund (10yr), Dec 24</v>
      </c>
      <c r="D17" s="1"/>
      <c r="E17" s="3">
        <f>IFERROR(RTD("cqg.rtd", ,"ContractData",B17, "PerCentNetLastTrade",, "T")/100,"")</f>
        <v>-7.4449076831447291E-4</v>
      </c>
      <c r="F17" t="str">
        <v>FVA?</v>
      </c>
      <c r="G17" t="str">
        <v>5yr UST Notes (Globex), Dec 24</v>
      </c>
      <c r="H17">
        <v>0</v>
      </c>
      <c r="I17" s="3">
        <v>7.0861678004535149E-5</v>
      </c>
    </row>
    <row r="18" spans="2:9" x14ac:dyDescent="0.3">
      <c r="B18" s="15" t="s">
        <v>22</v>
      </c>
      <c r="C18" t="str">
        <f>IF(B18="FVA?","5yr UST Notes (Globex), "&amp;RIGHT(RTD("cqg.rtd",,"ContractData",B18,"LongDescription",,"T"),6),IF(B18="TYA?","10yr UST Notes (Globex), "&amp;RIGHT(RTD("cqg.rtd",,"ContractData",B18,"LongDescription",,"T"),6),IF(B18="USA?","30yr UST Notes (Globex), "&amp;RIGHT(RTD("cqg.rtd",,"ContractData",B18,"LongDescription",,"T"),6),RTD("cqg.rtd",,"ContractData",B18,"LongDescription",,"T"))))</f>
        <v>Euro Buxl (30yr), Dec 24</v>
      </c>
      <c r="D18" s="2"/>
      <c r="E18" s="3">
        <f>IFERROR(RTD("cqg.rtd", ,"ContractData",B18, "PerCentNetLastTrade",, "T")/100,"")</f>
        <v>5.9154096421177161E-4</v>
      </c>
      <c r="F18" t="str">
        <v>DB?</v>
      </c>
      <c r="G18" t="str">
        <v>Euro Bund (10yr), Dec 24</v>
      </c>
      <c r="H18">
        <v>0</v>
      </c>
      <c r="I18" s="3">
        <v>-7.4449076831447291E-4</v>
      </c>
    </row>
    <row r="19" spans="2:9" x14ac:dyDescent="0.3">
      <c r="B19" s="15" t="s">
        <v>23</v>
      </c>
      <c r="C19" t="str">
        <f>IF(B19="FVA?","5yr UST Notes (Globex), "&amp;RIGHT(RTD("cqg.rtd",,"ContractData",B19,"LongDescription",,"T"),6),IF(B19="TYA?","10yr UST Notes (Globex), "&amp;RIGHT(RTD("cqg.rtd",,"ContractData",B19,"LongDescription",,"T"),6),IF(B19="USA?","30yr UST Notes (Globex), "&amp;RIGHT(RTD("cqg.rtd",,"ContractData",B19,"LongDescription",,"T"),6),RTD("cqg.rtd",,"ContractData",B19,"LongDescription",,"T"))))</f>
        <v>Long Gilt (CONNECT), Dec 24</v>
      </c>
      <c r="D19" s="2"/>
      <c r="E19" s="3">
        <f>IFERROR(RTD("cqg.rtd", ,"ContractData",B19, "PerCentNetLastTrade",, "T")/100,"")</f>
        <v>7.0182474433527168E-4</v>
      </c>
      <c r="F19" t="str">
        <v>DL?</v>
      </c>
      <c r="G19" t="str">
        <v>Euro BOBL (5yr), Dec 24</v>
      </c>
      <c r="H19">
        <v>0</v>
      </c>
      <c r="I19" s="3">
        <v>-8.3605049745004597E-4</v>
      </c>
    </row>
    <row r="21" spans="2:9" x14ac:dyDescent="0.3">
      <c r="B21" s="15" t="s">
        <v>24</v>
      </c>
      <c r="C21" t="str">
        <f>RTD("cqg.rtd", ,"ContractData", B21, "LongDescription",, "T")</f>
        <v>Gold (Globex), Dec 24</v>
      </c>
      <c r="D21" s="2"/>
      <c r="E21" s="3">
        <f>IFERROR(RTD("cqg.rtd", ,"ContractData",B21, "PerCentNetLastTrade",, "T")/100,"")</f>
        <v>1.0556108008873251E-2</v>
      </c>
      <c r="F21" t="str" cm="1">
        <f t="array" ref="F21:I27">_xlfn._xlws.SORT(B21:E27,4,-1)</f>
        <v>GCE?</v>
      </c>
      <c r="G21" t="str">
        <v>Gold (Globex), Dec 24</v>
      </c>
      <c r="H21">
        <v>0</v>
      </c>
      <c r="I21" s="3">
        <v>1.0556108008873251E-2</v>
      </c>
    </row>
    <row r="22" spans="2:9" x14ac:dyDescent="0.3">
      <c r="B22" s="15" t="s">
        <v>25</v>
      </c>
      <c r="C22" t="str">
        <f>RTD("cqg.rtd", ,"ContractData", B22, "LongDescription",, "T")</f>
        <v>Silver (Globex), Dec 24</v>
      </c>
      <c r="E22" s="3">
        <f>IFERROR(RTD("cqg.rtd", ,"ContractData",B22, "PerCentNetLastTrade",, "T")/100,"")</f>
        <v>9.292556407726825E-3</v>
      </c>
      <c r="F22" t="str">
        <v>NGE?</v>
      </c>
      <c r="G22" t="str">
        <v>Natural Gas (Globex), Oct 24</v>
      </c>
      <c r="H22">
        <v>0</v>
      </c>
      <c r="I22" s="3">
        <v>1.0221465076660987E-2</v>
      </c>
    </row>
    <row r="23" spans="2:9" x14ac:dyDescent="0.3">
      <c r="B23" s="15" t="s">
        <v>26</v>
      </c>
      <c r="C23" t="str">
        <f>RTD("cqg.rtd", ,"ContractData", B23, "LongDescription",, "T")</f>
        <v>Platinum (Globex), Oct 24</v>
      </c>
      <c r="E23" s="3">
        <f>IFERROR(RTD("cqg.rtd", ,"ContractData",B23, "PerCentNetLastTrade",, "T")/100,"")</f>
        <v>2.0112630732099757E-4</v>
      </c>
      <c r="F23" t="str">
        <v>SIE?</v>
      </c>
      <c r="G23" t="str">
        <v>Silver (Globex), Dec 24</v>
      </c>
      <c r="H23">
        <v>0</v>
      </c>
      <c r="I23" s="3">
        <v>9.292556407726825E-3</v>
      </c>
    </row>
    <row r="24" spans="2:9" x14ac:dyDescent="0.3">
      <c r="B24" s="15" t="s">
        <v>27</v>
      </c>
      <c r="C24" t="str">
        <f>RTD("cqg.rtd", ,"ContractData", B24, "LongDescription",, "T")</f>
        <v>Crude Light (Globex), Nov 24</v>
      </c>
      <c r="D24" s="1"/>
      <c r="E24" s="3">
        <f>IFERROR(RTD("cqg.rtd", ,"ContractData",B24, "PerCentNetLastTrade",, "T")/100,"")</f>
        <v>-6.4643057897695337E-3</v>
      </c>
      <c r="F24" t="str">
        <v>PLE?</v>
      </c>
      <c r="G24" t="str">
        <v>Platinum (Globex), Oct 24</v>
      </c>
      <c r="H24">
        <v>0</v>
      </c>
      <c r="I24" s="3">
        <v>2.0112630732099757E-4</v>
      </c>
    </row>
    <row r="25" spans="2:9" x14ac:dyDescent="0.3">
      <c r="B25" s="15" t="s">
        <v>28</v>
      </c>
      <c r="C25" t="str">
        <f>RTD("cqg.rtd", ,"ContractData", B25, "LongDescription",, "T")</f>
        <v>NY Harbor ULSD, Nov 24</v>
      </c>
      <c r="D25" s="1"/>
      <c r="E25" s="3">
        <f>IFERROR(RTD("cqg.rtd", ,"ContractData",B25, "PerCentNetLastTrade",, "T")/100,"")</f>
        <v>-1.6495601173020526E-3</v>
      </c>
      <c r="F25" t="str">
        <v>HOE?</v>
      </c>
      <c r="G25" t="str">
        <v>NY Harbor ULSD, Nov 24</v>
      </c>
      <c r="H25">
        <v>0</v>
      </c>
      <c r="I25" s="3">
        <v>-1.6495601173020526E-3</v>
      </c>
    </row>
    <row r="26" spans="2:9" x14ac:dyDescent="0.3">
      <c r="B26" s="15" t="s">
        <v>29</v>
      </c>
      <c r="C26" t="str">
        <f>RTD("cqg.rtd", ,"ContractData", B26, "LongDescription",, "T")</f>
        <v>RBOB Gasoline (Globex), Nov 24</v>
      </c>
      <c r="D26" s="2"/>
      <c r="E26" s="3">
        <f>IFERROR(RTD("cqg.rtd", ,"ContractData",B26, "PerCentNetLastTrade",, "T")/100,"")</f>
        <v>-6.0638927233287324E-3</v>
      </c>
      <c r="F26" t="str">
        <v>RBE?</v>
      </c>
      <c r="G26" t="str">
        <v>RBOB Gasoline (Globex), Nov 24</v>
      </c>
      <c r="H26">
        <v>0</v>
      </c>
      <c r="I26" s="3">
        <v>-6.0638927233287324E-3</v>
      </c>
    </row>
    <row r="27" spans="2:9" x14ac:dyDescent="0.3">
      <c r="B27" s="15" t="s">
        <v>30</v>
      </c>
      <c r="C27" t="str">
        <f>RTD("cqg.rtd", ,"ContractData", B27, "LongDescription",, "T")</f>
        <v>Natural Gas (Globex), Oct 24</v>
      </c>
      <c r="D27" s="2"/>
      <c r="E27" s="3">
        <f>IFERROR(RTD("cqg.rtd", ,"ContractData",B27, "PerCentNetLastTrade",, "T")/100,"")</f>
        <v>1.0221465076660987E-2</v>
      </c>
      <c r="F27" t="str">
        <v>CLE?</v>
      </c>
      <c r="G27" t="str">
        <v>Crude Light (Globex), Nov 24</v>
      </c>
      <c r="H27">
        <v>0</v>
      </c>
      <c r="I27" s="3">
        <v>-6.4643057897695337E-3</v>
      </c>
    </row>
    <row r="28" spans="2:9" x14ac:dyDescent="0.3">
      <c r="D28" s="2"/>
    </row>
    <row r="29" spans="2:9" x14ac:dyDescent="0.3">
      <c r="B29" s="15" t="s">
        <v>31</v>
      </c>
      <c r="C29" t="str">
        <f>RTD("cqg.rtd", ,"ContractData", B29, "LongDescription",, "T")</f>
        <v>Dollar Index (ICE), Dec 24</v>
      </c>
      <c r="D29" s="2"/>
      <c r="E29" s="3">
        <f>IFERROR(RTD("cqg.rtd", ,"ContractData",B29, "PerCentNetLastTrade",, "T")/100,"")</f>
        <v>3.8875210574057273E-4</v>
      </c>
      <c r="F29" t="str" cm="1">
        <f t="array" ref="F29:I38">_xlfn._xlws.SORT(B29:E38,4,-1)</f>
        <v>BP6?</v>
      </c>
      <c r="G29" t="str">
        <v>British Pound (Globex), Dec 24</v>
      </c>
      <c r="H29">
        <v>0</v>
      </c>
      <c r="I29" s="3">
        <v>2.5600481891423837E-3</v>
      </c>
    </row>
    <row r="30" spans="2:9" x14ac:dyDescent="0.3">
      <c r="B30" s="15" t="s">
        <v>32</v>
      </c>
      <c r="C30" t="str">
        <f>RTD("cqg.rtd", ,"ContractData", B30, "LongDescription",, "T")</f>
        <v>Euro FX (Globex), Dec 24</v>
      </c>
      <c r="D30" s="2"/>
      <c r="E30" s="3">
        <f>IFERROR(RTD("cqg.rtd", ,"ContractData",B30, "PerCentNetLastTrade",, "T")/100,"")</f>
        <v>5.3564254787305272E-4</v>
      </c>
      <c r="F30" t="str">
        <v>EU6?</v>
      </c>
      <c r="G30" t="str">
        <v>Euro FX (Globex), Dec 24</v>
      </c>
      <c r="H30">
        <v>0</v>
      </c>
      <c r="I30" s="3">
        <v>5.3564254787305272E-4</v>
      </c>
    </row>
    <row r="31" spans="2:9" x14ac:dyDescent="0.3">
      <c r="B31" s="15" t="s">
        <v>33</v>
      </c>
      <c r="C31" t="str">
        <f>RTD("cqg.rtd", ,"ContractData", B31, "LongDescription",, "T")</f>
        <v>Japanese Yen (Globex), Dec 24</v>
      </c>
      <c r="D31" s="2"/>
      <c r="E31" s="3">
        <f>IFERROR(RTD("cqg.rtd", ,"ContractData",B31, "PerCentNetLastTrade",, "T")/100,"")</f>
        <v>-7.335825633067645E-3</v>
      </c>
      <c r="F31" t="str">
        <v>CA6?</v>
      </c>
      <c r="G31" t="str">
        <v>Canadian Dollar (Globex), Dec 24</v>
      </c>
      <c r="H31">
        <v>0</v>
      </c>
      <c r="I31" s="3">
        <v>4.7342080346273504E-4</v>
      </c>
    </row>
    <row r="32" spans="2:9" x14ac:dyDescent="0.3">
      <c r="B32" s="15" t="s">
        <v>34</v>
      </c>
      <c r="C32" t="str">
        <f>RTD("cqg.rtd", ,"ContractData", B32, "LongDescription",, "T")</f>
        <v>British Pound (Globex), Dec 24</v>
      </c>
      <c r="D32" s="2"/>
      <c r="E32" s="3">
        <f>IFERROR(RTD("cqg.rtd", ,"ContractData",B32, "PerCentNetLastTrade",, "T")/100,"")</f>
        <v>2.5600481891423837E-3</v>
      </c>
      <c r="F32" t="str">
        <v>DXE?</v>
      </c>
      <c r="G32" t="str">
        <v>Dollar Index (ICE), Dec 24</v>
      </c>
      <c r="H32">
        <v>0</v>
      </c>
      <c r="I32" s="3">
        <v>3.8875210574057273E-4</v>
      </c>
    </row>
    <row r="33" spans="2:9" x14ac:dyDescent="0.3">
      <c r="B33" s="15" t="s">
        <v>35</v>
      </c>
      <c r="C33" t="str">
        <f>RTD("cqg.rtd", ,"ContractData", B33, "LongDescription",, "T")</f>
        <v>Canadian Dollar (Globex), Dec 24</v>
      </c>
      <c r="D33" s="2"/>
      <c r="E33" s="3">
        <f>IFERROR(RTD("cqg.rtd", ,"ContractData",B33, "PerCentNetLastTrade",, "T")/100,"")</f>
        <v>4.7342080346273504E-4</v>
      </c>
      <c r="F33" t="str">
        <v>DA6?</v>
      </c>
      <c r="G33" t="str">
        <v>Australian Dollar (Globex), Dec 24</v>
      </c>
      <c r="H33">
        <v>0</v>
      </c>
      <c r="I33" s="3">
        <v>0</v>
      </c>
    </row>
    <row r="34" spans="2:9" x14ac:dyDescent="0.3">
      <c r="B34" s="15" t="s">
        <v>36</v>
      </c>
      <c r="C34" t="str">
        <f>RTD("cqg.rtd", ,"ContractData", B34, "LongDescription",, "T")</f>
        <v>Swiss Franc (Globex), Dec 24</v>
      </c>
      <c r="D34" s="2"/>
      <c r="E34" s="3">
        <f>IFERROR(RTD("cqg.rtd", ,"ContractData",B34, "PerCentNetLastTrade",, "T")/100,"")</f>
        <v>-1.9296111414069384E-3</v>
      </c>
      <c r="F34" t="str">
        <v>NE6?</v>
      </c>
      <c r="G34" t="str">
        <v>New Zealand Dollar (Globex), Dec 24</v>
      </c>
      <c r="H34">
        <v>0</v>
      </c>
      <c r="I34" s="3">
        <v>-1.2801024081926554E-3</v>
      </c>
    </row>
    <row r="35" spans="2:9" x14ac:dyDescent="0.3">
      <c r="B35" s="15" t="s">
        <v>37</v>
      </c>
      <c r="C35" t="str">
        <f>RTD("cqg.rtd", ,"ContractData", B35, "LongDescription",, "T")</f>
        <v>Australian Dollar (Globex), Dec 24</v>
      </c>
      <c r="D35" s="2"/>
      <c r="E35" s="3">
        <f>IFERROR(RTD("cqg.rtd", ,"ContractData",B35, "PerCentNetLastTrade",, "T")/100,"")</f>
        <v>0</v>
      </c>
      <c r="F35" t="str">
        <v>SF6?</v>
      </c>
      <c r="G35" t="str">
        <v>Swiss Franc (Globex), Dec 24</v>
      </c>
      <c r="H35">
        <v>0</v>
      </c>
      <c r="I35" s="3">
        <v>-1.9296111414069384E-3</v>
      </c>
    </row>
    <row r="36" spans="2:9" x14ac:dyDescent="0.3">
      <c r="B36" s="15" t="s">
        <v>38</v>
      </c>
      <c r="C36" t="str">
        <f>RTD("cqg.rtd", ,"ContractData", B36, "LongDescription",, "T")</f>
        <v>New Zealand Dollar (Globex), Dec 24</v>
      </c>
      <c r="D36" s="2"/>
      <c r="E36" s="3">
        <f>IFERROR(RTD("cqg.rtd", ,"ContractData",B36, "PerCentNetLastTrade",, "T")/100,"")</f>
        <v>-1.2801024081926554E-3</v>
      </c>
      <c r="F36" t="str">
        <v>EB?</v>
      </c>
      <c r="G36" t="str">
        <v>Euro/British Pound (Globex), Dec 24</v>
      </c>
      <c r="H36">
        <v>0</v>
      </c>
      <c r="I36" s="3">
        <v>-2.0156509366848472E-3</v>
      </c>
    </row>
    <row r="37" spans="2:9" x14ac:dyDescent="0.3">
      <c r="B37" s="15" t="s">
        <v>39</v>
      </c>
      <c r="C37" t="str">
        <f>RTD("cqg.rtd", ,"ContractData", B37, "LongDescription",, "T")</f>
        <v>Mexican Peso (Globex), Dec 24</v>
      </c>
      <c r="D37" s="2"/>
      <c r="E37" s="3">
        <f>IFERROR(RTD("cqg.rtd", ,"ContractData",B37, "PerCentNetLastTrade",, "T")/100,"")</f>
        <v>-2.1509581540868207E-3</v>
      </c>
      <c r="F37" t="str">
        <v>MX6?</v>
      </c>
      <c r="G37" t="str">
        <v>Mexican Peso (Globex), Dec 24</v>
      </c>
      <c r="H37">
        <v>0</v>
      </c>
      <c r="I37" s="3">
        <v>-2.1509581540868207E-3</v>
      </c>
    </row>
    <row r="38" spans="2:9" x14ac:dyDescent="0.3">
      <c r="B38" s="15" t="s">
        <v>40</v>
      </c>
      <c r="C38" t="str">
        <f>RTD("cqg.rtd", ,"ContractData", B38, "LongDescription",, "T")</f>
        <v>Euro/British Pound (Globex), Dec 24</v>
      </c>
      <c r="D38" s="2"/>
      <c r="E38" s="3">
        <f>IFERROR(RTD("cqg.rtd", ,"ContractData",B38, "PerCentNetLastTrade",, "T")/100,"")</f>
        <v>-2.0156509366848472E-3</v>
      </c>
      <c r="F38" t="str">
        <v>JY6?</v>
      </c>
      <c r="G38" t="str">
        <v>Japanese Yen (Globex), Dec 24</v>
      </c>
      <c r="H38">
        <v>0</v>
      </c>
      <c r="I38" s="3">
        <v>-7.335825633067645E-3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2FD0-53E0-4E96-B8C3-A773F234648F}">
  <dimension ref="B2:G39"/>
  <sheetViews>
    <sheetView workbookViewId="0">
      <selection activeCell="G13" sqref="G13"/>
    </sheetView>
  </sheetViews>
  <sheetFormatPr defaultRowHeight="16.5" x14ac:dyDescent="0.3"/>
  <sheetData>
    <row r="2" spans="2:7" x14ac:dyDescent="0.3">
      <c r="C2" t="s">
        <v>45</v>
      </c>
      <c r="D2" t="s">
        <v>41</v>
      </c>
      <c r="E2" t="s">
        <v>42</v>
      </c>
      <c r="F2" t="s">
        <v>43</v>
      </c>
      <c r="G2" t="s">
        <v>46</v>
      </c>
    </row>
    <row r="3" spans="2:7" x14ac:dyDescent="0.3">
      <c r="B3" t="str">
        <f>Data!F2</f>
        <v>NKD?</v>
      </c>
      <c r="C3">
        <f>RTD("cqg.rtd", ,"ContractData",B3, "Y_Settlement",, "T")</f>
        <v>37695</v>
      </c>
      <c r="D3" s="3">
        <f>(RTD("cqg.rtd", ,"ContractData",B3, "Open",, "T")-$C3)/$C3</f>
        <v>9.2850510677808728E-4</v>
      </c>
      <c r="E3" s="3">
        <f>(RTD("cqg.rtd", ,"ContractData",B3, "High",, "T")-$C3)/$C3</f>
        <v>1.6713091922005572E-2</v>
      </c>
      <c r="F3" s="3">
        <f>(RTD("cqg.rtd", ,"ContractData",B3, "Low",, "T")-$C3)/$C3</f>
        <v>-3.0508024936994295E-3</v>
      </c>
      <c r="G3" s="3">
        <f>(RTD("cqg.rtd", ,"ContractData",B3, "LastTrade",, "T")-$C3)/$C3</f>
        <v>1.3662289428306142E-2</v>
      </c>
    </row>
    <row r="4" spans="2:7" x14ac:dyDescent="0.3">
      <c r="B4" t="str">
        <f>Data!F3</f>
        <v>YM?</v>
      </c>
      <c r="C4">
        <f>RTD("cqg.rtd", ,"ContractData",B4, "Y_Settlement",, "T")</f>
        <v>42447</v>
      </c>
      <c r="D4" s="3">
        <f>(RTD("cqg.rtd", ,"ContractData",B4, "Open",, "T")-$C4)/$C4</f>
        <v>4.7117581925695573E-4</v>
      </c>
      <c r="E4" s="3">
        <f>(RTD("cqg.rtd", ,"ContractData",B4, "High",, "T")-$C4)/$C4</f>
        <v>9.1879284755106371E-4</v>
      </c>
      <c r="F4" s="3">
        <f>(RTD("cqg.rtd", ,"ContractData",B4, "Low",, "T")-$C4)/$C4</f>
        <v>-1.2014983391052372E-3</v>
      </c>
      <c r="G4" s="3">
        <f>(RTD("cqg.rtd", ,"ContractData",B4, "LastTrade",, "T")-$C4)/$C4</f>
        <v>5.8896977407119468E-4</v>
      </c>
    </row>
    <row r="5" spans="2:7" x14ac:dyDescent="0.3">
      <c r="B5" t="str">
        <f>Data!F4</f>
        <v>EP?</v>
      </c>
      <c r="C5">
        <f>RTD("cqg.rtd", ,"ContractData",B5, "Y_Settlement",, "T")</f>
        <v>5778</v>
      </c>
      <c r="D5" s="3">
        <f>(RTD("cqg.rtd", ,"ContractData",B5, "Open",, "T")-$C5)/$C5</f>
        <v>-3.4614053305642093E-4</v>
      </c>
      <c r="E5" s="3">
        <f>(RTD("cqg.rtd", ,"ContractData",B5, "High",, "T")-$C5)/$C5</f>
        <v>-2.1633783316026307E-4</v>
      </c>
      <c r="F5" s="3">
        <f>(RTD("cqg.rtd", ,"ContractData",B5, "Low",, "T")-$C5)/$C5</f>
        <v>-3.2883350640359986E-3</v>
      </c>
      <c r="G5" s="3">
        <f>(RTD("cqg.rtd", ,"ContractData",B5, "LastTrade",, "T")-$C5)/$C5</f>
        <v>-9.0861889927310491E-4</v>
      </c>
    </row>
    <row r="6" spans="2:7" x14ac:dyDescent="0.3">
      <c r="B6" t="str">
        <f>Data!F5</f>
        <v>ENQ?</v>
      </c>
      <c r="C6">
        <f>RTD("cqg.rtd", ,"ContractData",B6, "Y_Settlement",, "T")</f>
        <v>20088</v>
      </c>
      <c r="D6" s="3">
        <f>(RTD("cqg.rtd", ,"ContractData",B6, "Open",, "T")-$C6)/$C6</f>
        <v>-1.0951812027080845E-3</v>
      </c>
      <c r="E6" s="3">
        <f>(RTD("cqg.rtd", ,"ContractData",B6, "High",, "T")-$C6)/$C6</f>
        <v>-6.8448825169255278E-4</v>
      </c>
      <c r="F6" s="3">
        <f>(RTD("cqg.rtd", ,"ContractData",B6, "Low",, "T")-$C6)/$C6</f>
        <v>-5.3265631222620471E-3</v>
      </c>
      <c r="G6" s="3">
        <f>(RTD("cqg.rtd", ,"ContractData",B6, "LastTrade",, "T")-$C6)/$C6</f>
        <v>-9.2094782954998012E-4</v>
      </c>
    </row>
    <row r="7" spans="2:7" x14ac:dyDescent="0.3">
      <c r="B7" t="str">
        <f>Data!F6</f>
        <v>EMD?</v>
      </c>
      <c r="C7">
        <f>RTD("cqg.rtd", ,"ContractData",B7, "Y_Settlement",, "T")</f>
        <v>3157.5</v>
      </c>
      <c r="D7" s="3">
        <f>(RTD("cqg.rtd", ,"ContractData",B7, "Open",, "T")-$C7)/$C7</f>
        <v>-4.7505938242280285E-4</v>
      </c>
      <c r="E7" s="3">
        <f>(RTD("cqg.rtd", ,"ContractData",B7, "High",, "T")-$C7)/$C7</f>
        <v>-1.5835312747426763E-4</v>
      </c>
      <c r="F7" s="3">
        <f>(RTD("cqg.rtd", ,"ContractData",B7, "Low",, "T")-$C7)/$C7</f>
        <v>-3.6104513064133307E-3</v>
      </c>
      <c r="G7" s="3">
        <f>(RTD("cqg.rtd", ,"ContractData",B7, "LastTrade",, "T")-$C7)/$C7</f>
        <v>-1.2034837688043474E-3</v>
      </c>
    </row>
    <row r="8" spans="2:7" x14ac:dyDescent="0.3">
      <c r="B8" t="str">
        <f>Data!F7</f>
        <v>RTY?</v>
      </c>
      <c r="C8">
        <f>RTD("cqg.rtd", ,"ContractData",B8, "Y_Settlement",, "T")</f>
        <v>2277.1</v>
      </c>
      <c r="D8" s="3">
        <f>(RTD("cqg.rtd", ,"ContractData",B8, "Open",, "T")-$C8)/$C8</f>
        <v>1.7566202626151286E-4</v>
      </c>
      <c r="E8" s="3">
        <f>(RTD("cqg.rtd", ,"ContractData",B8, "High",, "T")-$C8)/$C8</f>
        <v>3.5132405252302572E-4</v>
      </c>
      <c r="F8" s="3">
        <f>(RTD("cqg.rtd", ,"ContractData",B8, "Low",, "T")-$C8)/$C8</f>
        <v>-5.0941987615826748E-3</v>
      </c>
      <c r="G8" s="3">
        <f>(RTD("cqg.rtd", ,"ContractData",B8, "LastTrade",, "T")-$C8)/$C8</f>
        <v>-2.0640288085722273E-3</v>
      </c>
    </row>
    <row r="9" spans="2:7" x14ac:dyDescent="0.3">
      <c r="B9" t="str">
        <f>Data!F8</f>
        <v>DSX?</v>
      </c>
      <c r="C9">
        <f>RTD("cqg.rtd", ,"ContractData",B9, "Y_Settlement",, "T")</f>
        <v>4969</v>
      </c>
      <c r="D9" s="3">
        <f>(RTD("cqg.rtd", ,"ContractData",B9, "Open",, "T")-$C9)/$C9</f>
        <v>-1.6099818877037633E-3</v>
      </c>
      <c r="E9" s="3">
        <f>(RTD("cqg.rtd", ,"ContractData",B9, "High",, "T")-$C9)/$C9</f>
        <v>-1.006238679814852E-3</v>
      </c>
      <c r="F9" s="3">
        <f>(RTD("cqg.rtd", ,"ContractData",B9, "Low",, "T")-$C9)/$C9</f>
        <v>-1.0263634534111492E-2</v>
      </c>
      <c r="G9" s="3">
        <f>(RTD("cqg.rtd", ,"ContractData",B9, "LastTrade",, "T")-$C9)/$C9</f>
        <v>-7.0436707587039644E-3</v>
      </c>
    </row>
    <row r="10" spans="2:7" x14ac:dyDescent="0.3">
      <c r="B10" t="str">
        <f>Data!F9</f>
        <v>DD?</v>
      </c>
      <c r="C10">
        <f>RTD("cqg.rtd", ,"ContractData",B10, "Y_Settlement",, "T")</f>
        <v>19180</v>
      </c>
      <c r="D10" s="3">
        <f>(RTD("cqg.rtd", ,"ContractData",B10, "Open",, "T")-$C10)/$C10</f>
        <v>-2.7632950990615223E-3</v>
      </c>
      <c r="E10" s="3">
        <f>(RTD("cqg.rtd", ,"ContractData",B10, "High",, "T")-$C10)/$C10</f>
        <v>-2.3983315954118874E-3</v>
      </c>
      <c r="F10" s="3">
        <f>(RTD("cqg.rtd", ,"ContractData",B10, "Low",, "T")-$C10)/$C10</f>
        <v>-1.0636079249217936E-2</v>
      </c>
      <c r="G10" s="3">
        <f>(RTD("cqg.rtd", ,"ContractData",B10, "LastTrade",, "T")-$C10)/$C10</f>
        <v>-8.0291970802919711E-3</v>
      </c>
    </row>
    <row r="11" spans="2:7" x14ac:dyDescent="0.3">
      <c r="B11" t="str">
        <f>Data!F10</f>
        <v>PIL?</v>
      </c>
      <c r="C11">
        <f>RTD("cqg.rtd", ,"ContractData",B11, "Y_Settlement",, "T")</f>
        <v>7627.5</v>
      </c>
      <c r="D11" s="3">
        <f>(RTD("cqg.rtd", ,"ContractData",B11, "Open",, "T")-$C11)/$C11</f>
        <v>6.5552277941658473E-4</v>
      </c>
      <c r="E11" s="3">
        <f>(RTD("cqg.rtd", ,"ContractData",B11, "High",, "T")-$C11)/$C11</f>
        <v>3.1465093411996068E-3</v>
      </c>
      <c r="F11" s="3">
        <f>(RTD("cqg.rtd", ,"ContractData",B11, "Low",, "T")-$C11)/$C11</f>
        <v>-1.0553916748607015E-2</v>
      </c>
      <c r="G11" s="3">
        <f>(RTD("cqg.rtd", ,"ContractData",B11, "LastTrade",, "T")-$C11)/$C11</f>
        <v>-8.1940347427073099E-3</v>
      </c>
    </row>
    <row r="12" spans="2:7" x14ac:dyDescent="0.3">
      <c r="B12" t="str">
        <f>Data!F11</f>
        <v>QFA?</v>
      </c>
      <c r="C12">
        <f>RTD("cqg.rtd", ,"ContractData",B12, "Y_Settlement",, "T")</f>
        <v>8382</v>
      </c>
      <c r="D12" s="3">
        <f>(RTD("cqg.rtd", ,"ContractData",B12, "Open",, "T")-$C12)/$C12</f>
        <v>-2.3860653781913624E-4</v>
      </c>
      <c r="E12" s="3">
        <f>(RTD("cqg.rtd", ,"ContractData",B12, "High",, "T")-$C12)/$C12</f>
        <v>-2.3860653781913624E-4</v>
      </c>
      <c r="F12" s="3">
        <f>(RTD("cqg.rtd", ,"ContractData",B12, "Low",, "T")-$C12)/$C12</f>
        <v>-9.0073968026723929E-3</v>
      </c>
      <c r="G12" s="3">
        <f>(RTD("cqg.rtd", ,"ContractData",B12, "LastTrade",, "T")-$C12)/$C12</f>
        <v>-8.410880458124553E-3</v>
      </c>
    </row>
    <row r="14" spans="2:7" x14ac:dyDescent="0.3">
      <c r="B14" t="str">
        <f>Data!F13</f>
        <v>USA?</v>
      </c>
      <c r="C14">
        <f>RTD("cqg.rtd", ,"ContractData",B14, "Y_Settlement",, "T")</f>
        <v>125.125</v>
      </c>
      <c r="D14" s="3">
        <f>(RTD("cqg.rtd", ,"ContractData",B14, "Open",, "T")-$C14)/$C14</f>
        <v>2.997002997002997E-3</v>
      </c>
      <c r="E14" s="3">
        <f>(RTD("cqg.rtd", ,"ContractData",B14, "High",, "T")-$C14)/$C14</f>
        <v>4.745254745254745E-3</v>
      </c>
      <c r="F14" s="3">
        <f>(RTD("cqg.rtd", ,"ContractData",B14, "Low",, "T")-$C14)/$C14</f>
        <v>0</v>
      </c>
      <c r="G14" s="3">
        <f>(RTD("cqg.rtd", ,"ContractData",B14, "LastTrade",, "T")-$C14)/$C14</f>
        <v>1.998001998001998E-3</v>
      </c>
    </row>
    <row r="15" spans="2:7" x14ac:dyDescent="0.3">
      <c r="B15" t="str">
        <f>Data!F14</f>
        <v>QGA?</v>
      </c>
      <c r="C15">
        <f>RTD("cqg.rtd", ,"ContractData",B15, "Y_Settlement",, "T")</f>
        <v>99.740000000000009</v>
      </c>
      <c r="D15" s="3">
        <f>(RTD("cqg.rtd", ,"ContractData",B15, "Open",, "T")-$C15)/$C15</f>
        <v>-7.0182474433534573E-4</v>
      </c>
      <c r="E15" s="3">
        <f>(RTD("cqg.rtd", ,"ContractData",B15, "High",, "T")-$C15)/$C15</f>
        <v>3.509123721676301E-3</v>
      </c>
      <c r="F15" s="3">
        <f>(RTD("cqg.rtd", ,"ContractData",B15, "Low",, "T")-$C15)/$C15</f>
        <v>-8.0208542209757869E-4</v>
      </c>
      <c r="G15" s="3">
        <f>(RTD("cqg.rtd", ,"ContractData",B15, "LastTrade",, "T")-$C15)/$C15</f>
        <v>7.0182474433520326E-4</v>
      </c>
    </row>
    <row r="16" spans="2:7" x14ac:dyDescent="0.3">
      <c r="B16" t="str">
        <f>Data!F15</f>
        <v>TYA?</v>
      </c>
      <c r="C16">
        <f>RTD("cqg.rtd", ,"ContractData",B16, "Y_Settlement",, "T")</f>
        <v>114.734375</v>
      </c>
      <c r="D16" s="3">
        <f>(RTD("cqg.rtd", ,"ContractData",B16, "Open",, "T")-$C16)/$C16</f>
        <v>1.4980253302464932E-3</v>
      </c>
      <c r="E16" s="3">
        <f>(RTD("cqg.rtd", ,"ContractData",B16, "High",, "T")-$C16)/$C16</f>
        <v>2.3151300558354898E-3</v>
      </c>
      <c r="F16" s="3">
        <f>(RTD("cqg.rtd", ,"ContractData",B16, "Low",, "T")-$C16)/$C16</f>
        <v>-4.0855236279449818E-4</v>
      </c>
      <c r="G16" s="3">
        <f>(RTD("cqg.rtd", ,"ContractData",B16, "LastTrade",, "T")-$C16)/$C16</f>
        <v>6.8092060465749693E-4</v>
      </c>
    </row>
    <row r="17" spans="2:7" x14ac:dyDescent="0.3">
      <c r="B17" t="str">
        <f>Data!F16</f>
        <v>FGBX?</v>
      </c>
      <c r="C17">
        <f>RTD("cqg.rtd", ,"ContractData",B17, "Y_Settlement",, "T")</f>
        <v>135.24</v>
      </c>
      <c r="D17" s="3">
        <f>(RTD("cqg.rtd", ,"ContractData",B17, "Open",, "T")-$C17)/$C17</f>
        <v>2.0703933747412092E-3</v>
      </c>
      <c r="E17" s="3">
        <f>(RTD("cqg.rtd", ,"ContractData",B17, "High",, "T")-$C17)/$C17</f>
        <v>7.542147293699954E-3</v>
      </c>
      <c r="F17" s="3">
        <f>(RTD("cqg.rtd", ,"ContractData",B17, "Low",, "T")-$C17)/$C17</f>
        <v>-2.0703933747412092E-3</v>
      </c>
      <c r="G17" s="3">
        <f>(RTD("cqg.rtd", ,"ContractData",B17, "LastTrade",, "T")-$C17)/$C17</f>
        <v>5.9154096421165398E-4</v>
      </c>
    </row>
    <row r="18" spans="2:7" x14ac:dyDescent="0.3">
      <c r="B18" t="str">
        <f>Data!F17</f>
        <v>FVA?</v>
      </c>
      <c r="C18">
        <f>RTD("cqg.rtd", ,"ContractData",B18, "Y_Settlement",, "T")</f>
        <v>110.25</v>
      </c>
      <c r="D18" s="3">
        <f>(RTD("cqg.rtd", ,"ContractData",B18, "Open",, "T")-$C18)/$C18</f>
        <v>8.5034013605442174E-4</v>
      </c>
      <c r="E18" s="3">
        <f>(RTD("cqg.rtd", ,"ContractData",B18, "High",, "T")-$C18)/$C18</f>
        <v>1.4172335600907029E-3</v>
      </c>
      <c r="F18" s="3">
        <f>(RTD("cqg.rtd", ,"ContractData",B18, "Low",, "T")-$C18)/$C18</f>
        <v>-6.3775510204081628E-4</v>
      </c>
      <c r="G18" s="3">
        <f>(RTD("cqg.rtd", ,"ContractData",B18, "LastTrade",, "T")-$C18)/$C18</f>
        <v>7.0861678004535149E-5</v>
      </c>
    </row>
    <row r="19" spans="2:7" x14ac:dyDescent="0.3">
      <c r="B19" t="str">
        <f>Data!F18</f>
        <v>DB?</v>
      </c>
      <c r="C19">
        <f>RTD("cqg.rtd", ,"ContractData",B19, "Y_Settlement",, "T")</f>
        <v>134.32</v>
      </c>
      <c r="D19" s="3">
        <f>(RTD("cqg.rtd", ,"ContractData",B19, "Open",, "T")-$C19)/$C19</f>
        <v>-2.2334723049435035E-4</v>
      </c>
      <c r="E19" s="3">
        <f>(RTD("cqg.rtd", ,"ContractData",B19, "High",, "T")-$C19)/$C19</f>
        <v>1.5634306134604523E-3</v>
      </c>
      <c r="F19" s="3">
        <f>(RTD("cqg.rtd", ,"ContractData",B19, "Low",, "T")-$C19)/$C19</f>
        <v>-1.8612269207861824E-3</v>
      </c>
      <c r="G19" s="3">
        <f>(RTD("cqg.rtd", ,"ContractData",B19, "LastTrade",, "T")-$C19)/$C19</f>
        <v>-7.4449076831443063E-4</v>
      </c>
    </row>
    <row r="20" spans="2:7" x14ac:dyDescent="0.3">
      <c r="B20" t="str">
        <f>Data!F19</f>
        <v>DL?</v>
      </c>
      <c r="C20">
        <f>RTD("cqg.rtd", ,"ContractData",B20, "Y_Settlement",, "T")</f>
        <v>119.61</v>
      </c>
      <c r="D20" s="3">
        <f>(RTD("cqg.rtd", ,"ContractData",B20, "Open",, "T")-$C20)/$C20</f>
        <v>-5.0163029847004662E-4</v>
      </c>
      <c r="E20" s="3">
        <f>(RTD("cqg.rtd", ,"ContractData",B20, "High",, "T")-$C20)/$C20</f>
        <v>5.8523534821509394E-4</v>
      </c>
      <c r="F20" s="3">
        <f>(RTD("cqg.rtd", ,"ContractData",B20, "Low",, "T")-$C20)/$C20</f>
        <v>-1.5048908954100209E-3</v>
      </c>
      <c r="G20" s="3">
        <f>(RTD("cqg.rtd", ,"ContractData",B20, "LastTrade",, "T")-$C20)/$C20</f>
        <v>-8.3605049744999848E-4</v>
      </c>
    </row>
    <row r="22" spans="2:7" x14ac:dyDescent="0.3">
      <c r="B22" t="str">
        <f>Data!F21</f>
        <v>GCE?</v>
      </c>
      <c r="C22">
        <f>RTD("cqg.rtd", ,"ContractData",B22, "Y_Settlement",, "T")</f>
        <v>2614.6000000000004</v>
      </c>
      <c r="D22" s="3">
        <f>(RTD("cqg.rtd", ,"ContractData",B22, "Open",, "T")-$C22)/$C22</f>
        <v>-1.300390117035145E-3</v>
      </c>
      <c r="E22" s="3">
        <f>(RTD("cqg.rtd", ,"ContractData",B22, "High",, "T")-$C22)/$C22</f>
        <v>1.1588770748871614E-2</v>
      </c>
      <c r="F22" s="3">
        <f>(RTD("cqg.rtd", ,"ContractData",B22, "Low",, "T")-$C22)/$C22</f>
        <v>-2.2565593207374323E-3</v>
      </c>
      <c r="G22" s="3">
        <f>(RTD("cqg.rtd", ,"ContractData",B22, "LastTrade",, "T")-$C22)/$C22</f>
        <v>1.0556108008873214E-2</v>
      </c>
    </row>
    <row r="23" spans="2:7" x14ac:dyDescent="0.3">
      <c r="B23" t="str">
        <f>Data!F22</f>
        <v>NGE?</v>
      </c>
      <c r="C23">
        <f>RTD("cqg.rtd", ,"ContractData",B23, "Y_Settlement",, "T")</f>
        <v>2.3479999999999999</v>
      </c>
      <c r="D23" s="3">
        <f>(RTD("cqg.rtd", ,"ContractData",B23, "Open",, "T")-$C23)/$C23</f>
        <v>4.2589437819421771E-3</v>
      </c>
      <c r="E23" s="3">
        <f>(RTD("cqg.rtd", ,"ContractData",B23, "High",, "T")-$C23)/$C23</f>
        <v>1.5332197614991496E-2</v>
      </c>
      <c r="F23" s="3">
        <f>(RTD("cqg.rtd", ,"ContractData",B23, "Low",, "T")-$C23)/$C23</f>
        <v>-9.7955706984666473E-3</v>
      </c>
      <c r="G23" s="3">
        <f>(RTD("cqg.rtd", ,"ContractData",B23, "LastTrade",, "T")-$C23)/$C23</f>
        <v>1.0221465076660998E-2</v>
      </c>
    </row>
    <row r="24" spans="2:7" x14ac:dyDescent="0.3">
      <c r="B24" t="str">
        <f>Data!F23</f>
        <v>SIE?</v>
      </c>
      <c r="C24">
        <f>RTD("cqg.rtd", ,"ContractData",B24, "Y_Settlement",, "T")</f>
        <v>31.423000000000002</v>
      </c>
      <c r="D24" s="3">
        <f>(RTD("cqg.rtd", ,"ContractData",B24, "Open",, "T")-$C24)/$C24</f>
        <v>-9.9608566973236924E-3</v>
      </c>
      <c r="E24" s="3">
        <f>(RTD("cqg.rtd", ,"ContractData",B24, "High",, "T")-$C24)/$C24</f>
        <v>1.040639022372142E-2</v>
      </c>
      <c r="F24" s="3">
        <f>(RTD("cqg.rtd", ,"ContractData",B24, "Low",, "T")-$C24)/$C24</f>
        <v>-1.2188524329313008E-2</v>
      </c>
      <c r="G24" s="3">
        <f>(RTD("cqg.rtd", ,"ContractData",B24, "LastTrade",, "T")-$C24)/$C24</f>
        <v>9.2925564077267608E-3</v>
      </c>
    </row>
    <row r="25" spans="2:7" x14ac:dyDescent="0.3">
      <c r="B25" t="str">
        <f>Data!F24</f>
        <v>PLE?</v>
      </c>
      <c r="C25">
        <f>RTD("cqg.rtd", ,"ContractData",B25, "Y_Settlement",, "T")</f>
        <v>994.40000000000009</v>
      </c>
      <c r="D25" s="3">
        <f>(RTD("cqg.rtd", ,"ContractData",B25, "Open",, "T")-$C25)/$C25</f>
        <v>-5.0281576830249388E-3</v>
      </c>
      <c r="E25" s="3">
        <f>(RTD("cqg.rtd", ,"ContractData",B25, "High",, "T")-$C25)/$C25</f>
        <v>3.9219629927594295E-3</v>
      </c>
      <c r="F25" s="3">
        <f>(RTD("cqg.rtd", ,"ContractData",B25, "Low",, "T")-$C25)/$C25</f>
        <v>-9.4529364440869776E-3</v>
      </c>
      <c r="G25" s="3">
        <f>(RTD("cqg.rtd", ,"ContractData",B25, "LastTrade",, "T")-$C25)/$C25</f>
        <v>2.0112630732092897E-4</v>
      </c>
    </row>
    <row r="26" spans="2:7" x14ac:dyDescent="0.3">
      <c r="B26" t="str">
        <f>Data!F25</f>
        <v>HOE?</v>
      </c>
      <c r="C26">
        <f>RTD("cqg.rtd", ,"ContractData",B26, "Y_Settlement",, "T")</f>
        <v>2.1823999999999999</v>
      </c>
      <c r="D26" s="3">
        <f>(RTD("cqg.rtd", ,"ContractData",B26, "Open",, "T")-$C26)/$C26</f>
        <v>1.0997067448681177E-3</v>
      </c>
      <c r="E26" s="3">
        <f>(RTD("cqg.rtd", ,"ContractData",B26, "High",, "T")-$C26)/$C26</f>
        <v>1.7870234604106658E-3</v>
      </c>
      <c r="F26" s="3">
        <f>(RTD("cqg.rtd", ,"ContractData",B26, "Low",, "T")-$C26)/$C26</f>
        <v>-7.5146627565982269E-3</v>
      </c>
      <c r="G26" s="3">
        <f>(RTD("cqg.rtd", ,"ContractData",B26, "LastTrade",, "T")-$C26)/$C26</f>
        <v>-1.6495601173018711E-3</v>
      </c>
    </row>
    <row r="27" spans="2:7" x14ac:dyDescent="0.3">
      <c r="B27" t="str">
        <f>Data!F26</f>
        <v>RBE?</v>
      </c>
      <c r="C27">
        <f>RTD("cqg.rtd", ,"ContractData",B27, "Y_Settlement",, "T")</f>
        <v>2.0284</v>
      </c>
      <c r="D27" s="3">
        <f>(RTD("cqg.rtd", ,"ContractData",B27, "Open",, "T")-$C27)/$C27</f>
        <v>-1.8733977519227102E-3</v>
      </c>
      <c r="E27" s="3">
        <f>(RTD("cqg.rtd", ,"ContractData",B27, "High",, "T")-$C27)/$C27</f>
        <v>1.4789982252021859E-3</v>
      </c>
      <c r="F27" s="3">
        <f>(RTD("cqg.rtd", ,"ContractData",B27, "Low",, "T")-$C27)/$C27</f>
        <v>-9.6627884046539443E-3</v>
      </c>
      <c r="G27" s="3">
        <f>(RTD("cqg.rtd", ,"ContractData",B27, "LastTrade",, "T")-$C27)/$C27</f>
        <v>-6.0638927233286118E-3</v>
      </c>
    </row>
    <row r="28" spans="2:7" x14ac:dyDescent="0.3">
      <c r="B28" t="str">
        <f>Data!F27</f>
        <v>CLE?</v>
      </c>
      <c r="C28">
        <f>RTD("cqg.rtd", ,"ContractData",B28, "Y_Settlement",, "T")</f>
        <v>71.16</v>
      </c>
      <c r="D28" s="3">
        <f>(RTD("cqg.rtd", ,"ContractData",B28, "Open",, "T")-$C28)/$C28</f>
        <v>2.8105677346838441E-4</v>
      </c>
      <c r="E28" s="3">
        <f>(RTD("cqg.rtd", ,"ContractData",B28, "High",, "T")-$C28)/$C28</f>
        <v>5.621135469365691E-4</v>
      </c>
      <c r="F28" s="3">
        <f>(RTD("cqg.rtd", ,"ContractData",B28, "Low",, "T")-$C28)/$C28</f>
        <v>-8.5722315907813297E-3</v>
      </c>
      <c r="G28" s="3">
        <f>(RTD("cqg.rtd", ,"ContractData",B28, "LastTrade",, "T")-$C28)/$C28</f>
        <v>-6.4643057897694461E-3</v>
      </c>
    </row>
    <row r="30" spans="2:7" x14ac:dyDescent="0.3">
      <c r="B30" t="str">
        <f>Data!F29</f>
        <v>BP6?</v>
      </c>
      <c r="C30">
        <f>RTD("cqg.rtd", ,"ContractData",B30, "Y_Settlement",, "T")</f>
        <v>1.3281000000000001</v>
      </c>
      <c r="D30" s="3">
        <f>(RTD("cqg.rtd", ,"ContractData",B30, "Open",, "T")-$C30)/$C30</f>
        <v>2.258866049243031E-4</v>
      </c>
      <c r="E30" s="3">
        <f>(RTD("cqg.rtd", ,"ContractData",B30, "High",, "T")-$C30)/$C30</f>
        <v>4.2918454935622604E-3</v>
      </c>
      <c r="F30" s="3">
        <f>(RTD("cqg.rtd", ,"ContractData",B30, "Low",, "T")-$C30)/$C30</f>
        <v>-8.282508847226119E-4</v>
      </c>
      <c r="G30" s="3">
        <f>(RTD("cqg.rtd", ,"ContractData",B30, "LastTrade",, "T")-$C30)/$C30</f>
        <v>2.5600481891424362E-3</v>
      </c>
    </row>
    <row r="31" spans="2:7" x14ac:dyDescent="0.3">
      <c r="B31" t="str">
        <f>Data!F30</f>
        <v>EU6?</v>
      </c>
      <c r="C31">
        <f>RTD("cqg.rtd", ,"ContractData",B31, "Y_Settlement",, "T")</f>
        <v>1.1201500000000002</v>
      </c>
      <c r="D31" s="3">
        <f>(RTD("cqg.rtd", ,"ContractData",B31, "Open",, "T")-$C31)/$C31</f>
        <v>-4.0173191090484434E-4</v>
      </c>
      <c r="E31" s="3">
        <f>(RTD("cqg.rtd", ,"ContractData",B31, "High",, "T")-$C31)/$C31</f>
        <v>1.3837432486719992E-3</v>
      </c>
      <c r="F31" s="3">
        <f>(RTD("cqg.rtd", ,"ContractData",B31, "Low",, "T")-$C31)/$C31</f>
        <v>-1.2498326117038501E-3</v>
      </c>
      <c r="G31" s="3">
        <f>(RTD("cqg.rtd", ,"ContractData",B31, "LastTrade",, "T")-$C31)/$C31</f>
        <v>5.3564254787299363E-4</v>
      </c>
    </row>
    <row r="32" spans="2:7" x14ac:dyDescent="0.3">
      <c r="B32" t="str">
        <f>Data!F31</f>
        <v>CA6?</v>
      </c>
      <c r="C32">
        <f>RTD("cqg.rtd", ,"ContractData",B32, "Y_Settlement",, "T")</f>
        <v>0.73930000000000007</v>
      </c>
      <c r="D32" s="3">
        <f>(RTD("cqg.rtd", ,"ContractData",B32, "Open",, "T")-$C32)/$C32</f>
        <v>-2.0289463005543549E-4</v>
      </c>
      <c r="E32" s="3">
        <f>(RTD("cqg.rtd", ,"ContractData",B32, "High",, "T")-$C32)/$C32</f>
        <v>5.4105234681449464E-4</v>
      </c>
      <c r="F32" s="3">
        <f>(RTD("cqg.rtd", ,"ContractData",B32, "Low",, "T")-$C32)/$C32</f>
        <v>-1.6231570404436342E-3</v>
      </c>
      <c r="G32" s="3">
        <f>(RTD("cqg.rtd", ,"ContractData",B32, "LastTrade",, "T")-$C32)/$C32</f>
        <v>4.7342080346268284E-4</v>
      </c>
    </row>
    <row r="33" spans="2:7" x14ac:dyDescent="0.3">
      <c r="B33" t="str">
        <f>Data!F32</f>
        <v>DXE?</v>
      </c>
      <c r="C33">
        <f>RTD("cqg.rtd", ,"ContractData",B33, "Y_Settlement",, "T")</f>
        <v>100.321</v>
      </c>
      <c r="D33" s="3">
        <f>(RTD("cqg.rtd", ,"ContractData",B33, "Open",, "T")-$C33)/$C33</f>
        <v>6.8779218707950098E-4</v>
      </c>
      <c r="E33" s="3">
        <f>(RTD("cqg.rtd", ,"ContractData",B33, "High",, "T")-$C33)/$C33</f>
        <v>2.7810727564518954E-3</v>
      </c>
      <c r="F33" s="3">
        <f>(RTD("cqg.rtd", ,"ContractData",B33, "Low",, "T")-$C33)/$C33</f>
        <v>-1.9537285314141402E-3</v>
      </c>
      <c r="G33" s="3">
        <f>(RTD("cqg.rtd", ,"ContractData",B33, "LastTrade",, "T")-$C33)/$C33</f>
        <v>3.8875210574058748E-4</v>
      </c>
    </row>
    <row r="34" spans="2:7" x14ac:dyDescent="0.3">
      <c r="B34" t="str">
        <f>Data!F33</f>
        <v>DA6?</v>
      </c>
      <c r="C34">
        <f>RTD("cqg.rtd", ,"ContractData",B34, "Y_Settlement",, "T")</f>
        <v>0.68265000000000009</v>
      </c>
      <c r="D34" s="3">
        <f>(RTD("cqg.rtd", ,"ContractData",B34, "Open",, "T")-$C34)/$C34</f>
        <v>-8.0568373251307457E-4</v>
      </c>
      <c r="E34" s="3">
        <f>(RTD("cqg.rtd", ,"ContractData",B34, "High",, "T")-$C34)/$C34</f>
        <v>1.1719036109278721E-3</v>
      </c>
      <c r="F34" s="3">
        <f>(RTD("cqg.rtd", ,"ContractData",B34, "Low",, "T")-$C34)/$C34</f>
        <v>-2.9297590273200053E-3</v>
      </c>
      <c r="G34" s="3">
        <f>(RTD("cqg.rtd", ,"ContractData",B34, "LastTrade",, "T")-$C34)/$C34</f>
        <v>0</v>
      </c>
    </row>
    <row r="35" spans="2:7" x14ac:dyDescent="0.3">
      <c r="B35" t="str">
        <f>Data!F34</f>
        <v>NE6?</v>
      </c>
      <c r="C35">
        <f>RTD("cqg.rtd", ,"ContractData",B35, "Y_Settlement",, "T")</f>
        <v>0.62495000000000001</v>
      </c>
      <c r="D35" s="3">
        <f>(RTD("cqg.rtd", ,"ContractData",B35, "Open",, "T")-$C35)/$C35</f>
        <v>-1.2000960076804822E-3</v>
      </c>
      <c r="E35" s="3">
        <f>(RTD("cqg.rtd", ,"ContractData",B35, "High",, "T")-$C35)/$C35</f>
        <v>1.7601408112650626E-3</v>
      </c>
      <c r="F35" s="3">
        <f>(RTD("cqg.rtd", ,"ContractData",B35, "Low",, "T")-$C35)/$C35</f>
        <v>-4.5603648291861875E-3</v>
      </c>
      <c r="G35" s="3">
        <f>(RTD("cqg.rtd", ,"ContractData",B35, "LastTrade",, "T")-$C35)/$C35</f>
        <v>-1.2801024081925145E-3</v>
      </c>
    </row>
    <row r="36" spans="2:7" x14ac:dyDescent="0.3">
      <c r="B36" t="str">
        <f>Data!F35</f>
        <v>SF6?</v>
      </c>
      <c r="C36">
        <f>RTD("cqg.rtd", ,"ContractData",B36, "Y_Settlement",, "T")</f>
        <v>1.1919500000000001</v>
      </c>
      <c r="D36" s="3">
        <f>(RTD("cqg.rtd", ,"ContractData",B36, "Open",, "T")-$C36)/$C36</f>
        <v>-1.0487017072863571E-3</v>
      </c>
      <c r="E36" s="3">
        <f>(RTD("cqg.rtd", ,"ContractData",B36, "High",, "T")-$C36)/$C36</f>
        <v>2.0135072779898129E-3</v>
      </c>
      <c r="F36" s="3">
        <f>(RTD("cqg.rtd", ,"ContractData",B36, "Low",, "T")-$C36)/$C36</f>
        <v>-3.6914300096480214E-3</v>
      </c>
      <c r="G36" s="3">
        <f>(RTD("cqg.rtd", ,"ContractData",B36, "LastTrade",, "T")-$C36)/$C36</f>
        <v>-1.9296111414069119E-3</v>
      </c>
    </row>
    <row r="37" spans="2:7" x14ac:dyDescent="0.3">
      <c r="B37" t="str">
        <f>Data!F36</f>
        <v>EB?</v>
      </c>
      <c r="C37">
        <f>RTD("cqg.rtd", ,"ContractData",B37, "Y_Settlement",, "T")</f>
        <v>0.84340000000000004</v>
      </c>
      <c r="D37" s="3">
        <f>(RTD("cqg.rtd", ,"ContractData",B37, "Open",, "T")-$C37)/$C37</f>
        <v>-1.1856770215791912E-4</v>
      </c>
      <c r="E37" s="3">
        <f>(RTD("cqg.rtd", ,"ContractData",B37, "High",, "T")-$C37)/$C37</f>
        <v>5.928385107895956E-5</v>
      </c>
      <c r="F37" s="3">
        <f>(RTD("cqg.rtd", ,"ContractData",B37, "Low",, "T")-$C37)/$C37</f>
        <v>-2.9641925539482411E-3</v>
      </c>
      <c r="G37" s="3">
        <f>(RTD("cqg.rtd", ,"ContractData",B37, "LastTrade",, "T")-$C37)/$C37</f>
        <v>-2.0156509366847566E-3</v>
      </c>
    </row>
    <row r="38" spans="2:7" x14ac:dyDescent="0.3">
      <c r="B38" t="str">
        <f>Data!F37</f>
        <v>MX6?</v>
      </c>
      <c r="C38">
        <f>RTD("cqg.rtd", ,"ContractData",B38, "Y_Settlement",, "T")</f>
        <v>5.1139999999999998E-2</v>
      </c>
      <c r="D38" s="3">
        <f>(RTD("cqg.rtd", ,"ContractData",B38, "Open",, "T")-$C38)/$C38</f>
        <v>-1.5643332029723052E-3</v>
      </c>
      <c r="E38" s="3">
        <f>(RTD("cqg.rtd", ,"ContractData",B38, "High",, "T")-$C38)/$C38</f>
        <v>1.9554165037153474E-3</v>
      </c>
      <c r="F38" s="3">
        <f>(RTD("cqg.rtd", ,"ContractData",B38, "Low",, "T")-$C38)/$C38</f>
        <v>-9.7770825185764659E-3</v>
      </c>
      <c r="G38" s="3">
        <f>(RTD("cqg.rtd", ,"ContractData",B38, "LastTrade",, "T")-$C38)/$C38</f>
        <v>-2.1509581540868007E-3</v>
      </c>
    </row>
    <row r="39" spans="2:7" x14ac:dyDescent="0.3">
      <c r="B39" t="str">
        <f>Data!F38</f>
        <v>JY6?</v>
      </c>
      <c r="C39">
        <f>RTD("cqg.rtd", ,"ContractData",B39, "Y_Settlement",, "T")</f>
        <v>7.0884999999999993E-3</v>
      </c>
      <c r="D39" s="3">
        <f>(RTD("cqg.rtd", ,"ContractData",B39, "Open",, "T")-$C39)/$C39</f>
        <v>0</v>
      </c>
      <c r="E39" s="3">
        <f>(RTD("cqg.rtd", ,"ContractData",B39, "High",, "T")-$C39)/$C39</f>
        <v>6.4188474289342467E-3</v>
      </c>
      <c r="F39" s="3">
        <f>(RTD("cqg.rtd", ,"ContractData",B39, "Low",, "T")-$C39)/$C39</f>
        <v>-1.2555547718134961E-2</v>
      </c>
      <c r="G39" s="3">
        <f>(RTD("cqg.rtd", ,"ContractData",B39, "LastTrade",, "T")-$C39)/$C39</f>
        <v>-7.3358256330676407E-3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 Display</vt:lpstr>
      <vt:lpstr>Data</vt:lpstr>
      <vt:lpstr>Charts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2024-09-07T12:02:33Z</dcterms:created>
  <dcterms:modified xsi:type="dcterms:W3CDTF">2024-09-20T12:47:51Z</dcterms:modified>
</cp:coreProperties>
</file>