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Pivots In Excel/"/>
    </mc:Choice>
  </mc:AlternateContent>
  <xr:revisionPtr revIDLastSave="213" documentId="8_{8003245D-05A7-4EE0-8722-93929AACE496}" xr6:coauthVersionLast="47" xr6:coauthVersionMax="47" xr10:uidLastSave="{152AC294-C092-44E6-9B94-76E05D81A285}"/>
  <bookViews>
    <workbookView xWindow="-120" yWindow="-120" windowWidth="29040" windowHeight="16440" activeTab="1" xr2:uid="{8157273D-D8CF-4099-B5CF-16C25B8DEFE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5" i="2" l="1"/>
  <c r="S40" i="2"/>
  <c r="S29" i="2"/>
  <c r="T35" i="2"/>
  <c r="U35" i="2" s="1" a="1"/>
  <c r="U35" i="2" s="1"/>
  <c r="U40" i="2" s="1"/>
  <c r="S34" i="2"/>
  <c r="N39" i="2"/>
  <c r="N29" i="2"/>
  <c r="O34" i="2"/>
  <c r="P34" i="2" s="1" a="1"/>
  <c r="P34" i="2" s="1"/>
  <c r="P39" i="2" s="1"/>
  <c r="N33" i="2"/>
  <c r="I39" i="2"/>
  <c r="J34" i="2"/>
  <c r="K34" i="2" s="1" a="1"/>
  <c r="K34" i="2" s="1"/>
  <c r="K39" i="2" s="1"/>
  <c r="I33" i="2"/>
  <c r="I29" i="2"/>
  <c r="D39" i="2"/>
  <c r="E34" i="2"/>
  <c r="F34" i="2" s="1" a="1"/>
  <c r="F34" i="2" s="1"/>
  <c r="F39" i="2" s="1"/>
  <c r="D33" i="2"/>
  <c r="D29" i="2"/>
  <c r="T24" i="2"/>
  <c r="U24" i="2" s="1" a="1"/>
  <c r="U24" i="2" s="1"/>
  <c r="U29" i="2" s="1"/>
  <c r="O24" i="2"/>
  <c r="P24" i="2" s="1" a="1"/>
  <c r="P24" i="2" s="1"/>
  <c r="N25" i="2" s="1"/>
  <c r="J24" i="2"/>
  <c r="K24" i="2" s="1" a="1"/>
  <c r="K24" i="2" s="1"/>
  <c r="K26" i="2" s="1"/>
  <c r="E24" i="2"/>
  <c r="F24" i="2" s="1" a="1"/>
  <c r="F24" i="2" s="1"/>
  <c r="F28" i="2" s="1"/>
  <c r="S23" i="2"/>
  <c r="N23" i="2"/>
  <c r="I23" i="2"/>
  <c r="D23" i="2"/>
  <c r="N19" i="2"/>
  <c r="S19" i="2"/>
  <c r="T14" i="2"/>
  <c r="U14" i="2" s="1" a="1"/>
  <c r="U14" i="2" s="1"/>
  <c r="U19" i="2" s="1"/>
  <c r="S13" i="2"/>
  <c r="O14" i="2"/>
  <c r="P14" i="2" s="1" a="1"/>
  <c r="P14" i="2" s="1"/>
  <c r="P19" i="2" s="1"/>
  <c r="N13" i="2"/>
  <c r="V2" i="2"/>
  <c r="N26" i="2" l="1"/>
  <c r="N27" i="2"/>
  <c r="N28" i="2"/>
  <c r="P25" i="2"/>
  <c r="P26" i="2"/>
  <c r="P27" i="2"/>
  <c r="P28" i="2"/>
  <c r="P29" i="2"/>
  <c r="N24" i="2"/>
  <c r="I24" i="2"/>
  <c r="I25" i="2"/>
  <c r="K27" i="2"/>
  <c r="K28" i="2"/>
  <c r="K29" i="2"/>
  <c r="I27" i="2"/>
  <c r="I28" i="2"/>
  <c r="I26" i="2"/>
  <c r="K25" i="2"/>
  <c r="D24" i="2"/>
  <c r="F29" i="2"/>
  <c r="D25" i="2"/>
  <c r="D26" i="2"/>
  <c r="D27" i="2"/>
  <c r="F25" i="2"/>
  <c r="D28" i="2"/>
  <c r="F26" i="2"/>
  <c r="F27" i="2"/>
  <c r="S36" i="2"/>
  <c r="S37" i="2"/>
  <c r="S38" i="2"/>
  <c r="S39" i="2"/>
  <c r="U36" i="2"/>
  <c r="U37" i="2"/>
  <c r="U38" i="2"/>
  <c r="U39" i="2"/>
  <c r="S24" i="2"/>
  <c r="S25" i="2"/>
  <c r="S26" i="2"/>
  <c r="S27" i="2"/>
  <c r="U25" i="2"/>
  <c r="U26" i="2"/>
  <c r="U27" i="2"/>
  <c r="S28" i="2"/>
  <c r="U28" i="2"/>
  <c r="N34" i="2"/>
  <c r="N37" i="2"/>
  <c r="N38" i="2"/>
  <c r="N36" i="2"/>
  <c r="P35" i="2"/>
  <c r="N35" i="2"/>
  <c r="P36" i="2"/>
  <c r="P37" i="2"/>
  <c r="P38" i="2"/>
  <c r="I35" i="2"/>
  <c r="I36" i="2"/>
  <c r="I37" i="2"/>
  <c r="I38" i="2"/>
  <c r="K35" i="2"/>
  <c r="K36" i="2"/>
  <c r="K37" i="2"/>
  <c r="I34" i="2"/>
  <c r="K38" i="2"/>
  <c r="D34" i="2"/>
  <c r="F36" i="2"/>
  <c r="F37" i="2"/>
  <c r="D35" i="2"/>
  <c r="D36" i="2"/>
  <c r="D37" i="2"/>
  <c r="D38" i="2"/>
  <c r="F35" i="2"/>
  <c r="F38" i="2"/>
  <c r="N18" i="2"/>
  <c r="S18" i="2"/>
  <c r="S14" i="2"/>
  <c r="S15" i="2"/>
  <c r="S16" i="2"/>
  <c r="S17" i="2"/>
  <c r="U15" i="2"/>
  <c r="U16" i="2"/>
  <c r="U17" i="2"/>
  <c r="U18" i="2"/>
  <c r="N14" i="2"/>
  <c r="N15" i="2"/>
  <c r="P15" i="2"/>
  <c r="N16" i="2"/>
  <c r="P16" i="2"/>
  <c r="N17" i="2"/>
  <c r="P17" i="2"/>
  <c r="P18" i="2"/>
  <c r="D19" i="2"/>
  <c r="I19" i="2"/>
  <c r="J14" i="2"/>
  <c r="K14" i="2" s="1" a="1"/>
  <c r="K14" i="2" s="1"/>
  <c r="I15" i="2" s="1"/>
  <c r="I13" i="2"/>
  <c r="E14" i="2"/>
  <c r="F14" i="2" s="1" a="1"/>
  <c r="F14" i="2" s="1"/>
  <c r="D18" i="2" s="1"/>
  <c r="D13" i="2"/>
  <c r="S9" i="2"/>
  <c r="T4" i="2"/>
  <c r="U4" i="2" s="1" a="1"/>
  <c r="U4" i="2" s="1"/>
  <c r="S5" i="2" s="1"/>
  <c r="S3" i="2"/>
  <c r="K15" i="2" l="1"/>
  <c r="F19" i="2"/>
  <c r="D16" i="2"/>
  <c r="F15" i="2"/>
  <c r="F17" i="2"/>
  <c r="F18" i="2"/>
  <c r="D17" i="2"/>
  <c r="F16" i="2"/>
  <c r="D14" i="2"/>
  <c r="D15" i="2"/>
  <c r="I14" i="2"/>
  <c r="K19" i="2"/>
  <c r="K16" i="2"/>
  <c r="S6" i="2"/>
  <c r="U5" i="2"/>
  <c r="S8" i="2"/>
  <c r="S7" i="2"/>
  <c r="U6" i="2"/>
  <c r="K17" i="2"/>
  <c r="K18" i="2"/>
  <c r="S4" i="2"/>
  <c r="U7" i="2"/>
  <c r="U8" i="2"/>
  <c r="U9" i="2"/>
  <c r="I16" i="2"/>
  <c r="I17" i="2"/>
  <c r="I18" i="2"/>
  <c r="N9" i="2"/>
  <c r="O4" i="2"/>
  <c r="P4" i="2" s="1" a="1"/>
  <c r="P4" i="2" s="1"/>
  <c r="P9" i="2" s="1"/>
  <c r="N3" i="2"/>
  <c r="I9" i="2"/>
  <c r="J4" i="2"/>
  <c r="K4" i="2" s="1" a="1"/>
  <c r="K4" i="2" s="1"/>
  <c r="I7" i="2" s="1"/>
  <c r="I3" i="2"/>
  <c r="E4" i="2"/>
  <c r="F4" i="2" s="1" a="1"/>
  <c r="F4" i="2" s="1"/>
  <c r="D9" i="2"/>
  <c r="D3" i="2"/>
  <c r="A47" i="2" a="1"/>
  <c r="A47" i="2" s="1"/>
  <c r="I8" i="2" l="1"/>
  <c r="K5" i="2"/>
  <c r="K6" i="2"/>
  <c r="K7" i="2"/>
  <c r="K8" i="2"/>
  <c r="K9" i="2"/>
  <c r="I4" i="2"/>
  <c r="I6" i="2"/>
  <c r="I5" i="2"/>
  <c r="N4" i="2"/>
  <c r="N5" i="2"/>
  <c r="N6" i="2"/>
  <c r="N7" i="2"/>
  <c r="N8" i="2"/>
  <c r="P5" i="2"/>
  <c r="P6" i="2"/>
  <c r="P7" i="2"/>
  <c r="P8" i="2"/>
  <c r="F9" i="2"/>
  <c r="D7" i="2"/>
  <c r="D4" i="2"/>
  <c r="F8" i="2"/>
  <c r="F5" i="2"/>
  <c r="D6" i="2"/>
  <c r="F7" i="2"/>
  <c r="D8" i="2"/>
  <c r="F6" i="2"/>
  <c r="D5" i="2"/>
  <c r="C10" i="1"/>
  <c r="C9" i="1"/>
  <c r="C8" i="1"/>
  <c r="C7" i="1"/>
  <c r="C6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<sst xmlns="http://schemas.openxmlformats.org/spreadsheetml/2006/main" count="231" uniqueCount="30">
  <si>
    <t>Pivots</t>
  </si>
  <si>
    <t>Res2</t>
  </si>
  <si>
    <t>Res1</t>
  </si>
  <si>
    <t>Pivot</t>
  </si>
  <si>
    <t>Sup1</t>
  </si>
  <si>
    <t>Sup2</t>
  </si>
  <si>
    <t>ENQ</t>
  </si>
  <si>
    <t>Open</t>
  </si>
  <si>
    <t>High</t>
  </si>
  <si>
    <t>Low</t>
  </si>
  <si>
    <t>Last</t>
  </si>
  <si>
    <t>NC</t>
  </si>
  <si>
    <t>%NC</t>
  </si>
  <si>
    <t>EP</t>
  </si>
  <si>
    <t>Symbol</t>
  </si>
  <si>
    <t>Description</t>
  </si>
  <si>
    <t>GCE</t>
  </si>
  <si>
    <t>YM</t>
  </si>
  <si>
    <t>HOE</t>
  </si>
  <si>
    <t>EU6</t>
  </si>
  <si>
    <t>CLE</t>
  </si>
  <si>
    <t>EMD</t>
  </si>
  <si>
    <t>SIE</t>
  </si>
  <si>
    <t>PLE</t>
  </si>
  <si>
    <t>PAE</t>
  </si>
  <si>
    <t>RBE</t>
  </si>
  <si>
    <t>NGE</t>
  </si>
  <si>
    <t>BP6</t>
  </si>
  <si>
    <t>MX6</t>
  </si>
  <si>
    <t>SF6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</si>
</sst>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2" x14ac:knownFonts="1">
    <font>
      <sz val="11"/>
      <color theme="1"/>
      <name val="Century Gothic"/>
      <family val="2"/>
    </font>
    <font>
      <sz val="16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shrinkToFit="1"/>
    </xf>
    <xf numFmtId="2" fontId="0" fillId="0" borderId="0" xfId="0" applyNumberFormat="1" applyAlignment="1">
      <alignment horizontal="center" shrinkToFit="1"/>
    </xf>
    <xf numFmtId="0" fontId="0" fillId="0" borderId="0" xfId="0" applyAlignment="1">
      <alignment horizontal="center" vertical="center" shrinkToFit="1"/>
    </xf>
    <xf numFmtId="2" fontId="0" fillId="0" borderId="0" xfId="0" applyNumberFormat="1" applyAlignment="1">
      <alignment horizontal="center" vertical="center" shrinkToFit="1"/>
    </xf>
    <xf numFmtId="10" fontId="0" fillId="0" borderId="0" xfId="0" applyNumberFormat="1" applyAlignment="1">
      <alignment horizontal="center" shrinkToFit="1"/>
    </xf>
    <xf numFmtId="165" fontId="1" fillId="0" borderId="0" xfId="0" applyNumberFormat="1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3361</v>
        <stp/>
        <stp>ContractData</stp>
        <stp>GCE</stp>
        <stp>LastTrade</stp>
        <stp/>
        <stp>T</stp>
        <tr r="D17" s="2"/>
      </tp>
      <tp>
        <v>2.1179999999999999</v>
        <stp/>
        <stp>ContractData</stp>
        <stp>RBE</stp>
        <stp>LastTrade</stp>
        <stp/>
        <stp>T</stp>
        <tr r="N27" s="2"/>
      </tp>
      <tp>
        <v>1137.5</v>
        <stp/>
        <stp>ContractData</stp>
        <stp>PAE</stp>
        <stp>LastTrade</stp>
        <stp/>
        <stp>T</stp>
        <tr r="S17" s="2"/>
      </tp>
      <tp t="s">
        <v>E-mini Dow ($5), Sep 25</v>
        <stp/>
        <stp>ContractData</stp>
        <stp>YM</stp>
        <stp>LongDescription</stp>
        <stp/>
        <stp>T</stp>
        <tr r="D3" s="2"/>
      </tp>
      <tp t="s">
        <v>E-Mini S&amp;P 500, Sep 25</v>
        <stp/>
        <stp>ContractData</stp>
        <stp>EP</stp>
        <stp>LongDescription</stp>
        <stp/>
        <stp>T</stp>
        <tr r="N3" s="2"/>
      </tp>
      <tp>
        <v>3.5150000000000001</v>
        <stp/>
        <stp>ContractData</stp>
        <stp>NGE</stp>
        <stp>LastTrade</stp>
        <stp/>
        <stp>T</stp>
        <tr r="S27" s="2"/>
      </tp>
      <tp>
        <v>1.272</v>
        <stp/>
        <stp>ContractData</stp>
        <stp>SF6</stp>
        <stp>LastTrade</stp>
        <stp/>
        <stp>T</stp>
        <tr r="S38" s="2"/>
      </tp>
      <tp>
        <v>1</v>
        <stp/>
        <stp>ContractData</stp>
        <stp>Tsize(YM)</stp>
        <stp>LastQuoteToday</stp>
        <stp/>
        <stp>T</stp>
        <tr r="E4" s="2"/>
      </tp>
      <tp>
        <v>0.25</v>
        <stp/>
        <stp>ContractData</stp>
        <stp>Tsize(EP)</stp>
        <stp>LastQuoteToday</stp>
        <stp/>
        <stp>T</stp>
        <tr r="O4" s="2"/>
        <tr r="O4" s="2"/>
      </tp>
      <tp>
        <v>36.99</v>
        <stp/>
        <stp>ContractData</stp>
        <stp>SIE</stp>
        <stp>LastTrade</stp>
        <stp/>
        <stp>T</stp>
        <tr r="I17" s="2"/>
      </tp>
      <tp>
        <v>2.4047000000000001</v>
        <stp/>
        <stp>ContractData</stp>
        <stp>HOE</stp>
        <stp>LastTrade</stp>
        <stp/>
        <stp>T</stp>
        <tr r="I27" s="2"/>
      </tp>
      <tp t="s">
        <v>RBOB Gasoline (Globex), Aug 25</v>
        <stp/>
        <stp>ContractData</stp>
        <stp>RBE</stp>
        <stp>LongDescription</stp>
        <stp/>
        <stp>T</stp>
        <tr r="N23" s="2"/>
      </tp>
      <tp t="s">
        <v>Silver (Globex), Sep 25</v>
        <stp/>
        <stp>ContractData</stp>
        <stp>SIE</stp>
        <stp>LongDescription</stp>
        <stp/>
        <stp>T</stp>
        <tr r="I13" s="2"/>
      </tp>
      <tp t="s">
        <v>Swiss Franc (Globex), Sep 25</v>
        <stp/>
        <stp>ContractData</stp>
        <stp>SF6</stp>
        <stp>LongDescription</stp>
        <stp/>
        <stp>T</stp>
        <tr r="S34" s="2"/>
      </tp>
      <tp t="s">
        <v>Platinum (Globex), Oct 25</v>
        <stp/>
        <stp>ContractData</stp>
        <stp>PLE</stp>
        <stp>LongDescription</stp>
        <stp/>
        <stp>T</stp>
        <tr r="N13" s="2"/>
      </tp>
      <tp t="s">
        <v>Palladium (Globex), Sep 25</v>
        <stp/>
        <stp>ContractData</stp>
        <stp>PAE</stp>
        <stp>LongDescription</stp>
        <stp/>
        <stp>T</stp>
        <tr r="S13" s="2"/>
      </tp>
      <tp t="s">
        <v>Natural Gas (Globex), Aug 25</v>
        <stp/>
        <stp>ContractData</stp>
        <stp>NGE</stp>
        <stp>LongDescription</stp>
        <stp/>
        <stp>T</stp>
        <tr r="S23" s="2"/>
      </tp>
      <tp t="s">
        <v>Mexican Peso (Globex), Sep 25</v>
        <stp/>
        <stp>ContractData</stp>
        <stp>MX6</stp>
        <stp>LongDescription</stp>
        <stp/>
        <stp>T</stp>
        <tr r="N33" s="2"/>
      </tp>
      <tp t="s">
        <v>NY Harbor ULSD, Aug 25</v>
        <stp/>
        <stp>ContractData</stp>
        <stp>HOE</stp>
        <stp>LongDescription</stp>
        <stp/>
        <stp>T</stp>
        <tr r="I23" s="2"/>
      </tp>
      <tp t="s">
        <v>Gold (Globex), Aug 25</v>
        <stp/>
        <stp>ContractData</stp>
        <stp>GCE</stp>
        <stp>LongDescription</stp>
        <stp/>
        <stp>T</stp>
        <tr r="D13" s="2"/>
      </tp>
      <tp t="s">
        <v>E-mini MidCap 400, Sep 25</v>
        <stp/>
        <stp>ContractData</stp>
        <stp>EMD</stp>
        <stp>LongDescription</stp>
        <stp/>
        <stp>T</stp>
        <tr r="S3" s="2"/>
      </tp>
      <tp t="s">
        <v>E-mini NASDAQ-100, Sep 25</v>
        <stp/>
        <stp>ContractData</stp>
        <stp>ENQ</stp>
        <stp>LongDescription</stp>
        <stp/>
        <stp>T</stp>
        <tr r="I3" s="2"/>
      </tp>
      <tp t="s">
        <v>Euro FX (Globex), Sep 25</v>
        <stp/>
        <stp>ContractData</stp>
        <stp>EU6</stp>
        <stp>LongDescription</stp>
        <stp/>
        <stp>T</stp>
        <tr r="D33" s="2"/>
      </tp>
      <tp t="s">
        <v>British Pound (Globex), Sep 25</v>
        <stp/>
        <stp>ContractData</stp>
        <stp>BP6</stp>
        <stp>LongDescription</stp>
        <stp/>
        <stp>T</stp>
        <tr r="I33" s="2"/>
      </tp>
      <tp t="s">
        <v>Crude Light (Globex), Aug 25</v>
        <stp/>
        <stp>ContractData</stp>
        <stp>CLE</stp>
        <stp>LongDescription</stp>
        <stp/>
        <stp>T</stp>
        <tr r="D23" s="2"/>
      </tp>
      <tp>
        <v>1383.6000000000001</v>
        <stp/>
        <stp>ContractData</stp>
        <stp>PLE</stp>
        <stp>LastTrade</stp>
        <stp/>
        <stp>T</stp>
        <tr r="N17" s="2"/>
      </tp>
      <tp>
        <v>67.34</v>
        <stp/>
        <stp>ContractData</stp>
        <stp>CLE</stp>
        <stp>LastTrade</stp>
        <stp/>
        <stp>T</stp>
        <tr r="D27" s="2"/>
      </tp>
      <tp>
        <v>1.27145</v>
        <stp/>
        <stp>StudyData</stp>
        <stp>SF6</stp>
        <stp>PvtPts^</stp>
        <stp/>
        <stp>Sup1</stp>
        <stp>D</stp>
        <stp/>
        <stp>all</stp>
        <stp/>
        <stp/>
        <stp/>
        <stp>T</stp>
        <tr r="U39" s="2"/>
      </tp>
      <tp>
        <v>1.268</v>
        <stp/>
        <stp>StudyData</stp>
        <stp>SF6</stp>
        <stp>PvtPts^</stp>
        <stp/>
        <stp>Sup2</stp>
        <stp>D</stp>
        <stp/>
        <stp>all</stp>
        <stp/>
        <stp/>
        <stp/>
        <stp>T</stp>
        <tr r="U40" s="2"/>
      </tp>
      <tp>
        <v>5.2616666700000002E-2</v>
        <stp/>
        <stp>StudyData</stp>
        <stp>MX6</stp>
        <stp>PvtPts^</stp>
        <stp/>
        <stp>Sup2</stp>
        <stp>D</stp>
        <stp/>
        <stp>all</stp>
        <stp/>
        <stp/>
        <stp/>
        <stp>T</stp>
        <tr r="P39" s="2"/>
      </tp>
      <tp>
        <v>5.2753333299999997E-2</v>
        <stp/>
        <stp>StudyData</stp>
        <stp>MX6</stp>
        <stp>PvtPts^</stp>
        <stp/>
        <stp>Sup1</stp>
        <stp>D</stp>
        <stp/>
        <stp>all</stp>
        <stp/>
        <stp/>
        <stp/>
        <stp>T</stp>
        <tr r="P38" s="2"/>
      </tp>
      <tp>
        <v>1.3553999999999999</v>
        <stp/>
        <stp>StudyData</stp>
        <stp>BP6</stp>
        <stp>PvtPts^</stp>
        <stp/>
        <stp>Sup1</stp>
        <stp>D</stp>
        <stp/>
        <stp>all</stp>
        <stp/>
        <stp/>
        <stp/>
        <stp>T</stp>
        <tr r="K38" s="2"/>
      </tp>
      <tp>
        <v>1.3466</v>
        <stp/>
        <stp>StudyData</stp>
        <stp>BP6</stp>
        <stp>PvtPts^</stp>
        <stp/>
        <stp>Sup2</stp>
        <stp>D</stp>
        <stp/>
        <stp>all</stp>
        <stp/>
        <stp/>
        <stp/>
        <stp>T</stp>
        <tr r="K39" s="2"/>
      </tp>
      <tp>
        <v>1.1778</v>
        <stp/>
        <stp>StudyData</stp>
        <stp>EU6</stp>
        <stp>PvtPts^</stp>
        <stp/>
        <stp>Sup2</stp>
        <stp>D</stp>
        <stp/>
        <stp>all</stp>
        <stp/>
        <stp/>
        <stp/>
        <stp>T</stp>
        <tr r="F39" s="2"/>
      </tp>
      <tp>
        <v>1.1817</v>
        <stp/>
        <stp>StudyData</stp>
        <stp>EU6</stp>
        <stp>PvtPts^</stp>
        <stp/>
        <stp>Sup1</stp>
        <stp>D</stp>
        <stp/>
        <stp>all</stp>
        <stp/>
        <stp/>
        <stp/>
        <stp>T</stp>
        <tr r="F38" s="2"/>
      </tp>
      <tp>
        <v>1.3662000000000001</v>
        <stp/>
        <stp>ContractData</stp>
        <stp>BP6</stp>
        <stp>LastTrade</stp>
        <stp/>
        <stp>T</stp>
        <tr r="I37" s="2"/>
      </tp>
      <tp>
        <v>1.1845000000000001</v>
        <stp/>
        <stp>ContractData</stp>
        <stp>EU6</stp>
        <stp>LastTrade</stp>
        <stp/>
        <stp>T</stp>
        <tr r="D37" s="2"/>
      </tp>
      <tp>
        <v>2.1099666667000001</v>
        <stp/>
        <stp>StudyData</stp>
        <stp>RBE</stp>
        <stp>PvtPts^</stp>
        <stp/>
        <stp>PIVOT</stp>
        <stp>D</stp>
        <stp/>
        <stp>all</stp>
        <stp/>
        <stp/>
        <stp/>
        <stp>T</stp>
        <tr r="P27" s="2"/>
      </tp>
      <tp>
        <v>36.532333333300002</v>
        <stp/>
        <stp>StudyData</stp>
        <stp>SIE</stp>
        <stp>PvtPts^</stp>
        <stp/>
        <stp>PIVOT</stp>
        <stp>D</stp>
        <stp/>
        <stp>all</stp>
        <stp/>
        <stp/>
        <stp/>
        <stp>T</stp>
        <tr r="K17" s="2"/>
      </tp>
      <tp>
        <v>1.2740499999999999</v>
        <stp/>
        <stp>StudyData</stp>
        <stp>SF6</stp>
        <stp>PvtPts^</stp>
        <stp/>
        <stp>PIVOT</stp>
        <stp>D</stp>
        <stp/>
        <stp>all</stp>
        <stp/>
        <stp/>
        <stp/>
        <stp>T</stp>
        <tr r="U38" s="2"/>
      </tp>
      <tp>
        <v>1413.5</v>
        <stp/>
        <stp>StudyData</stp>
        <stp>PLE</stp>
        <stp>PvtPts^</stp>
        <stp/>
        <stp>PIVOT</stp>
        <stp>D</stp>
        <stp/>
        <stp>all</stp>
        <stp/>
        <stp/>
        <stp/>
        <stp>T</stp>
        <tr r="P17" s="2"/>
      </tp>
      <tp>
        <v>1151.8666666667</v>
        <stp/>
        <stp>StudyData</stp>
        <stp>PAE</stp>
        <stp>PvtPts^</stp>
        <stp/>
        <stp>PIVOT</stp>
        <stp>D</stp>
        <stp/>
        <stp>all</stp>
        <stp/>
        <stp/>
        <stp/>
        <stp>T</stp>
        <tr r="U17" s="2"/>
      </tp>
      <tp>
        <v>3.4580000000000002</v>
        <stp/>
        <stp>StudyData</stp>
        <stp>NGE</stp>
        <stp>PvtPts^</stp>
        <stp/>
        <stp>PIVOT</stp>
        <stp>D</stp>
        <stp/>
        <stp>all</stp>
        <stp/>
        <stp/>
        <stp/>
        <stp>T</stp>
        <tr r="U27" s="2"/>
      </tp>
      <tp>
        <v>5.2896666699999997E-2</v>
        <stp/>
        <stp>StudyData</stp>
        <stp>MX6</stp>
        <stp>PvtPts^</stp>
        <stp/>
        <stp>PIVOT</stp>
        <stp>D</stp>
        <stp/>
        <stp>all</stp>
        <stp/>
        <stp/>
        <stp/>
        <stp>T</stp>
        <tr r="P37" s="2"/>
      </tp>
      <tp>
        <v>2.3843000000000001</v>
        <stp/>
        <stp>StudyData</stp>
        <stp>HOE</stp>
        <stp>PvtPts^</stp>
        <stp/>
        <stp>PIVOT</stp>
        <stp>D</stp>
        <stp/>
        <stp>all</stp>
        <stp/>
        <stp/>
        <stp/>
        <stp>T</stp>
        <tr r="K27" s="2"/>
      </tp>
      <tp>
        <v>3355.9666666666999</v>
        <stp/>
        <stp>StudyData</stp>
        <stp>GCE</stp>
        <stp>PvtPts^</stp>
        <stp/>
        <stp>PIVOT</stp>
        <stp>D</stp>
        <stp/>
        <stp>all</stp>
        <stp/>
        <stp/>
        <stp/>
        <stp>T</stp>
        <tr r="F17" s="2"/>
      </tp>
      <tp>
        <v>1.1841999999999999</v>
        <stp/>
        <stp>StudyData</stp>
        <stp>EU6</stp>
        <stp>PvtPts^</stp>
        <stp/>
        <stp>PIVOT</stp>
        <stp>D</stp>
        <stp/>
        <stp>all</stp>
        <stp/>
        <stp/>
        <stp/>
        <stp>T</stp>
        <tr r="F37" s="2"/>
      </tp>
      <tp>
        <v>1.3656999999999999</v>
        <stp/>
        <stp>StudyData</stp>
        <stp>BP6</stp>
        <stp>PvtPts^</stp>
        <stp/>
        <stp>PIVOT</stp>
        <stp>D</stp>
        <stp/>
        <stp>all</stp>
        <stp/>
        <stp/>
        <stp/>
        <stp>T</stp>
        <tr r="K37" s="2"/>
      </tp>
      <tp>
        <v>66.753333333300006</v>
        <stp/>
        <stp>StudyData</stp>
        <stp>CLE</stp>
        <stp>PvtPts^</stp>
        <stp/>
        <stp>PIVOT</stp>
        <stp>D</stp>
        <stp/>
        <stp>all</stp>
        <stp/>
        <stp/>
        <stp/>
        <stp>T</stp>
        <tr r="F27" s="2"/>
      </tp>
      <tp>
        <v>5.2839999999999998E-2</v>
        <stp/>
        <stp>ContractData</stp>
        <stp>MX6</stp>
        <stp>LastTrade</stp>
        <stp/>
        <stp>T</stp>
        <tr r="N37" s="2"/>
      </tp>
      <tp>
        <v>1.2775000000000001</v>
        <stp/>
        <stp>StudyData</stp>
        <stp>SF6</stp>
        <stp>PvtPts^</stp>
        <stp/>
        <stp>Res1</stp>
        <stp>D</stp>
        <stp/>
        <stp>all</stp>
        <stp/>
        <stp/>
        <stp/>
        <stp>T</stp>
        <tr r="U37" s="2"/>
      </tp>
      <tp>
        <v>1.2801</v>
        <stp/>
        <stp>StudyData</stp>
        <stp>SF6</stp>
        <stp>PvtPts^</stp>
        <stp/>
        <stp>Res2</stp>
        <stp>D</stp>
        <stp/>
        <stp>all</stp>
        <stp/>
        <stp/>
        <stp/>
        <stp>T</stp>
        <tr r="U36" s="2"/>
      </tp>
      <tp>
        <v>5.31766667E-2</v>
        <stp/>
        <stp>StudyData</stp>
        <stp>MX6</stp>
        <stp>PvtPts^</stp>
        <stp/>
        <stp>Res2</stp>
        <stp>D</stp>
        <stp/>
        <stp>all</stp>
        <stp/>
        <stp/>
        <stp/>
        <stp>T</stp>
        <tr r="P35" s="2"/>
      </tp>
      <tp>
        <v>5.3033333299999999E-2</v>
        <stp/>
        <stp>StudyData</stp>
        <stp>MX6</stp>
        <stp>PvtPts^</stp>
        <stp/>
        <stp>Res1</stp>
        <stp>D</stp>
        <stp/>
        <stp>all</stp>
        <stp/>
        <stp/>
        <stp/>
        <stp>T</stp>
        <tr r="P36" s="2"/>
      </tp>
      <tp>
        <v>1.3745000000000001</v>
        <stp/>
        <stp>StudyData</stp>
        <stp>BP6</stp>
        <stp>PvtPts^</stp>
        <stp/>
        <stp>Res1</stp>
        <stp>D</stp>
        <stp/>
        <stp>all</stp>
        <stp/>
        <stp/>
        <stp/>
        <stp>T</stp>
        <tr r="K36" s="2"/>
      </tp>
      <tp>
        <v>1.3848</v>
        <stp/>
        <stp>StudyData</stp>
        <stp>BP6</stp>
        <stp>PvtPts^</stp>
        <stp/>
        <stp>Res2</stp>
        <stp>D</stp>
        <stp/>
        <stp>all</stp>
        <stp/>
        <stp/>
        <stp/>
        <stp>T</stp>
        <tr r="K35" s="2"/>
      </tp>
      <tp>
        <v>1.1906000000000001</v>
        <stp/>
        <stp>StudyData</stp>
        <stp>EU6</stp>
        <stp>PvtPts^</stp>
        <stp/>
        <stp>Res2</stp>
        <stp>D</stp>
        <stp/>
        <stp>all</stp>
        <stp/>
        <stp/>
        <stp/>
        <stp>T</stp>
        <tr r="F35" s="2"/>
      </tp>
      <tp>
        <v>1.1880999999999999</v>
        <stp/>
        <stp>StudyData</stp>
        <stp>EU6</stp>
        <stp>PvtPts^</stp>
        <stp/>
        <stp>Res1</stp>
        <stp>D</stp>
        <stp/>
        <stp>all</stp>
        <stp/>
        <stp/>
        <stp/>
        <stp>T</stp>
        <tr r="F36" s="2"/>
      </tp>
      <tp>
        <v>45112.666666666701</v>
        <stp/>
        <stp>StudyData</stp>
        <stp>YM</stp>
        <stp>PvtPts^</stp>
        <stp/>
        <stp>Res2</stp>
        <stp>D</stp>
        <stp/>
        <stp>all</stp>
        <stp/>
        <stp/>
        <stp/>
        <stp>T</stp>
        <tr r="F5" s="2"/>
        <tr r="P5" s="2"/>
        <tr r="U5" s="2"/>
        <tr r="K5" s="2"/>
      </tp>
      <tp>
        <v>44944.333333333299</v>
        <stp/>
        <stp>StudyData</stp>
        <stp>YM</stp>
        <stp>PvtPts^</stp>
        <stp/>
        <stp>Res1</stp>
        <stp>D</stp>
        <stp/>
        <stp>all</stp>
        <stp/>
        <stp/>
        <stp/>
        <stp>T</stp>
        <tr r="F6" s="2"/>
        <tr r="K6" s="2"/>
        <tr r="U6" s="2"/>
        <tr r="P6" s="2"/>
      </tp>
      <tp>
        <v>44813</v>
        <stp/>
        <stp>ContractData</stp>
        <stp>YM</stp>
        <stp>LastTrade</stp>
        <stp/>
        <stp>T</stp>
        <tr r="D7" s="2"/>
        <tr r="S7" s="2"/>
        <tr r="I7" s="2"/>
        <tr r="N7" s="2"/>
      </tp>
      <tp>
        <v>68.276666666699995</v>
        <stp/>
        <stp>StudyData</stp>
        <stp>CLE?1</stp>
        <stp>PvtPts^</stp>
        <stp/>
        <stp>Res1</stp>
        <stp>D</stp>
        <stp/>
        <stp>all</stp>
        <stp/>
        <stp/>
        <stp/>
        <stp>T</stp>
        <tr r="C7" s="1"/>
      </tp>
      <tp>
        <v>69.1033333333</v>
        <stp/>
        <stp>StudyData</stp>
        <stp>CLE?1</stp>
        <stp>PvtPts^</stp>
        <stp/>
        <stp>Res2</stp>
        <stp>D</stp>
        <stp/>
        <stp>all</stp>
        <stp/>
        <stp/>
        <stp/>
        <stp>T</stp>
        <tr r="C6" s="1"/>
      </tp>
      <tp>
        <v>37</v>
        <stp/>
        <stp>ContractData</stp>
        <stp>YM</stp>
        <stp>NetLastTrade</stp>
        <stp/>
        <stp>T</stp>
        <tr r="N8" s="2"/>
        <tr r="S8" s="2"/>
        <tr r="D8" s="2"/>
        <tr r="I8" s="2"/>
      </tp>
      <tp>
        <v>44472.666666666701</v>
        <stp/>
        <stp>StudyData</stp>
        <stp>YM</stp>
        <stp>PvtPts^</stp>
        <stp/>
        <stp>Sup2</stp>
        <stp>D</stp>
        <stp/>
        <stp>all</stp>
        <stp/>
        <stp/>
        <stp/>
        <stp>T</stp>
        <tr r="F9" s="2"/>
        <tr r="K9" s="2"/>
        <tr r="P9" s="2"/>
        <tr r="U9" s="2"/>
      </tp>
      <tp>
        <v>44624.333333333299</v>
        <stp/>
        <stp>StudyData</stp>
        <stp>YM</stp>
        <stp>PvtPts^</stp>
        <stp/>
        <stp>Sup1</stp>
        <stp>D</stp>
        <stp/>
        <stp>all</stp>
        <stp/>
        <stp/>
        <stp/>
        <stp>T</stp>
        <tr r="F8" s="2"/>
        <tr r="P8" s="2"/>
        <tr r="K8" s="2"/>
        <tr r="U8" s="2"/>
      </tp>
      <tp>
        <v>65.926666666700001</v>
        <stp/>
        <stp>StudyData</stp>
        <stp>CLE?1</stp>
        <stp>PvtPts^</stp>
        <stp/>
        <stp>Sup1</stp>
        <stp>D</stp>
        <stp/>
        <stp>all</stp>
        <stp/>
        <stp/>
        <stp/>
        <stp>T</stp>
        <tr r="C9" s="1"/>
      </tp>
      <tp>
        <v>64.403333333299997</v>
        <stp/>
        <stp>StudyData</stp>
        <stp>CLE?1</stp>
        <stp>PvtPts^</stp>
        <stp/>
        <stp>Sup2</stp>
        <stp>D</stp>
        <stp/>
        <stp>all</stp>
        <stp/>
        <stp/>
        <stp/>
        <stp>T</stp>
        <tr r="C10" s="1"/>
      </tp>
      <tp>
        <v>44854</v>
        <stp/>
        <stp>ContractData</stp>
        <stp>YM</stp>
        <stp>High</stp>
        <stp/>
        <stp>T</stp>
        <tr r="I5" s="2"/>
        <tr r="D5" s="2"/>
        <tr r="S5" s="2"/>
        <tr r="N5" s="2"/>
      </tp>
      <tp>
        <v>44785</v>
        <stp/>
        <stp>ContractData</stp>
        <stp>YM</stp>
        <stp>Open</stp>
        <stp/>
        <stp>T</stp>
        <tr r="I4" s="2"/>
        <tr r="S4" s="2"/>
        <tr r="N4" s="2"/>
        <tr r="D4" s="2"/>
      </tp>
      <tp>
        <v>1E-4</v>
        <stp/>
        <stp>ContractData</stp>
        <stp>Tsize(RBE)</stp>
        <stp>LastQuoteToday</stp>
        <stp/>
        <stp>T</stp>
        <tr r="O24" s="2"/>
        <tr r="O24" s="2"/>
      </tp>
      <tp>
        <v>5.0000000000000001E-3</v>
        <stp/>
        <stp>ContractData</stp>
        <stp>Tsize(SIE)</stp>
        <stp>LastQuoteToday</stp>
        <stp/>
        <stp>T</stp>
        <tr r="J14" s="2"/>
        <tr r="J14" s="2"/>
      </tp>
      <tp>
        <v>5.0000000000000002E-5</v>
        <stp/>
        <stp>ContractData</stp>
        <stp>Tsize(SF6)</stp>
        <stp>LastQuoteToday</stp>
        <stp/>
        <stp>T</stp>
        <tr r="T35" s="2"/>
        <tr r="T35" s="2"/>
      </tp>
      <tp>
        <v>0.1</v>
        <stp/>
        <stp>ContractData</stp>
        <stp>Tsize(PLE)</stp>
        <stp>LastQuoteToday</stp>
        <stp/>
        <stp>T</stp>
        <tr r="O14" s="2"/>
        <tr r="O14" s="2"/>
      </tp>
      <tp>
        <v>0.5</v>
        <stp/>
        <stp>ContractData</stp>
        <stp>Tsize(PAE)</stp>
        <stp>LastQuoteToday</stp>
        <stp/>
        <stp>T</stp>
        <tr r="T14" s="2"/>
        <tr r="T14" s="2"/>
      </tp>
      <tp>
        <v>1E-3</v>
        <stp/>
        <stp>ContractData</stp>
        <stp>Tsize(NGE)</stp>
        <stp>LastQuoteToday</stp>
        <stp/>
        <stp>T</stp>
        <tr r="T24" s="2"/>
        <tr r="T24" s="2"/>
      </tp>
      <tp>
        <v>9.9999999999999991E-6</v>
        <stp/>
        <stp>ContractData</stp>
        <stp>Tsize(MX6)</stp>
        <stp>LastQuoteToday</stp>
        <stp/>
        <stp>T</stp>
        <tr r="O34" s="2"/>
        <tr r="O34" s="2"/>
      </tp>
      <tp>
        <v>1E-4</v>
        <stp/>
        <stp>ContractData</stp>
        <stp>Tsize(HOE)</stp>
        <stp>LastQuoteToday</stp>
        <stp/>
        <stp>T</stp>
        <tr r="J24" s="2"/>
        <tr r="J24" s="2"/>
      </tp>
      <tp>
        <v>0.1</v>
        <stp/>
        <stp>ContractData</stp>
        <stp>Tsize(GCE)</stp>
        <stp>LastQuoteToday</stp>
        <stp/>
        <stp>T</stp>
        <tr r="E14" s="2"/>
        <tr r="E14" s="2"/>
      </tp>
      <tp>
        <v>0.1</v>
        <stp/>
        <stp>ContractData</stp>
        <stp>Tsize(EMD)</stp>
        <stp>LastQuoteToday</stp>
        <stp/>
        <stp>T</stp>
        <tr r="T4" s="2"/>
        <tr r="T4" s="2"/>
      </tp>
      <tp>
        <v>0.25</v>
        <stp/>
        <stp>ContractData</stp>
        <stp>Tsize(ENQ)</stp>
        <stp>LastQuoteToday</stp>
        <stp/>
        <stp>T</stp>
        <tr r="J4" s="2"/>
        <tr r="J4" s="2"/>
      </tp>
      <tp>
        <v>5.0000000000000002E-5</v>
        <stp/>
        <stp>ContractData</stp>
        <stp>Tsize(EU6)</stp>
        <stp>LastQuoteToday</stp>
        <stp/>
        <stp>T</stp>
        <tr r="E34" s="2"/>
        <tr r="E34" s="2"/>
      </tp>
      <tp>
        <v>1E-4</v>
        <stp/>
        <stp>ContractData</stp>
        <stp>Tsize(BP6)</stp>
        <stp>LastQuoteToday</stp>
        <stp/>
        <stp>T</stp>
        <tr r="J34" s="2"/>
        <tr r="J34" s="2"/>
      </tp>
      <tp>
        <v>0.01</v>
        <stp/>
        <stp>ContractData</stp>
        <stp>Tsize(CLE)</stp>
        <stp>LastQuoteToday</stp>
        <stp/>
        <stp>T</stp>
        <tr r="E24" s="2"/>
        <tr r="E24" s="2"/>
      </tp>
      <tp>
        <v>45841.308888888889</v>
        <stp/>
        <stp>SystemInfo</stp>
        <stp>Linetime</stp>
        <tr r="V2" s="2"/>
      </tp>
      <tp>
        <v>67.5</v>
        <stp/>
        <stp>ContractData</stp>
        <stp>CLE</stp>
        <stp>Open</stp>
        <stp/>
        <stp>T</stp>
        <tr r="D24" s="2"/>
      </tp>
      <tp>
        <v>-30.100000000000136</v>
        <stp/>
        <stp>ContractData</stp>
        <stp>PAE</stp>
        <stp>NetLastTrade</stp>
        <stp/>
        <stp>T</stp>
        <tr r="S18" s="2"/>
      </tp>
      <tp>
        <v>-49.899999999999864</v>
        <stp/>
        <stp>ContractData</stp>
        <stp>PLE</stp>
        <stp>NetLastTrade</stp>
        <stp/>
        <stp>T</stp>
        <tr r="N18" s="2"/>
      </tp>
      <tp>
        <v>1.1867000000000001</v>
        <stp/>
        <stp>ContractData</stp>
        <stp>EU6</stp>
        <stp>High</stp>
        <stp/>
        <stp>T</stp>
        <tr r="D35" s="2"/>
      </tp>
      <tp>
        <v>1.365</v>
        <stp/>
        <stp>ContractData</stp>
        <stp>BP6</stp>
        <stp>Open</stp>
        <stp/>
        <stp>T</stp>
        <tr r="I34" s="2"/>
      </tp>
      <tp>
        <v>-2.9000000000001247E-3</v>
        <stp/>
        <stp>ContractData</stp>
        <stp>SF6</stp>
        <stp>NetLastTrade</stp>
        <stp/>
        <stp>T</stp>
        <tr r="S39" s="2"/>
      </tp>
      <tp>
        <v>0.26299999999999812</v>
        <stp/>
        <stp>ContractData</stp>
        <stp>SIE</stp>
        <stp>NetLastTrade</stp>
        <stp/>
        <stp>T</stp>
        <tr r="I18" s="2"/>
      </tp>
      <tp>
        <v>-4.9000000000001265E-3</v>
        <stp/>
        <stp>ContractData</stp>
        <stp>RBE</stp>
        <stp>NetLastTrade</stp>
        <stp/>
        <stp>T</stp>
        <tr r="N28" s="2"/>
      </tp>
      <tp>
        <v>3376.9</v>
        <stp/>
        <stp>ContractData</stp>
        <stp>GCE</stp>
        <stp>High</stp>
        <stp/>
        <stp>T</stp>
        <tr r="D15" s="2"/>
      </tp>
      <tp>
        <v>3369</v>
        <stp/>
        <stp>ContractData</stp>
        <stp>GCE</stp>
        <stp>Open</stp>
        <stp/>
        <stp>T</stp>
        <tr r="D14" s="2"/>
      </tp>
      <tp>
        <v>1.3683000000000001</v>
        <stp/>
        <stp>ContractData</stp>
        <stp>BP6</stp>
        <stp>High</stp>
        <stp/>
        <stp>T</stp>
        <tr r="I35" s="2"/>
      </tp>
      <tp>
        <v>1.1856</v>
        <stp/>
        <stp>ContractData</stp>
        <stp>EU6</stp>
        <stp>Open</stp>
        <stp/>
        <stp>T</stp>
        <tr r="D34" s="2"/>
      </tp>
      <tp>
        <v>44792.666666666701</v>
        <stp/>
        <stp>StudyData</stp>
        <stp>YM</stp>
        <stp>PvtPts^</stp>
        <stp/>
        <stp>PIVOT</stp>
        <stp>D</stp>
        <stp/>
        <stp>all</stp>
        <stp/>
        <stp/>
        <stp/>
        <stp>T</stp>
        <tr r="P7" s="2"/>
        <tr r="K7" s="2"/>
        <tr r="F7" s="2"/>
        <tr r="U7" s="2"/>
      </tp>
      <tp>
        <v>67.58</v>
        <stp/>
        <stp>ContractData</stp>
        <stp>CLE</stp>
        <stp>High</stp>
        <stp/>
        <stp>T</stp>
        <tr r="D25" s="2"/>
      </tp>
      <tp>
        <v>5.2940000000000001E-2</v>
        <stp/>
        <stp>ContractData</stp>
        <stp>MX6</stp>
        <stp>High</stp>
        <stp/>
        <stp>T</stp>
        <tr r="N35" s="2"/>
      </tp>
      <tp>
        <v>3.5609999999999999</v>
        <stp/>
        <stp>ContractData</stp>
        <stp>NGE</stp>
        <stp>High</stp>
        <stp/>
        <stp>T</stp>
        <tr r="S25" s="2"/>
      </tp>
      <tp>
        <v>2.4165000000000001</v>
        <stp/>
        <stp>ContractData</stp>
        <stp>HOE</stp>
        <stp>Open</stp>
        <stp/>
        <stp>T</stp>
        <tr r="I24" s="2"/>
      </tp>
      <tp>
        <v>2.4235000000000002</v>
        <stp/>
        <stp>ContractData</stp>
        <stp>HOE</stp>
        <stp>High</stp>
        <stp/>
        <stp>T</stp>
        <tr r="I25" s="2"/>
      </tp>
      <tp>
        <v>1502.3</v>
        <stp/>
        <stp>StudyData</stp>
        <stp>PLE</stp>
        <stp>PvtPts^</stp>
        <stp/>
        <stp>Res2</stp>
        <stp>D</stp>
        <stp/>
        <stp>all</stp>
        <stp/>
        <stp/>
        <stp/>
        <stp>T</stp>
        <tr r="P15" s="2"/>
      </tp>
      <tp>
        <v>37.009666666699999</v>
        <stp/>
        <stp>StudyData</stp>
        <stp>SIE</stp>
        <stp>PvtPts^</stp>
        <stp/>
        <stp>Res1</stp>
        <stp>D</stp>
        <stp/>
        <stp>all</stp>
        <stp/>
        <stp/>
        <stp/>
        <stp>T</stp>
        <tr r="K16" s="2"/>
      </tp>
      <tp>
        <v>1213.8666666667</v>
        <stp/>
        <stp>StudyData</stp>
        <stp>PAE</stp>
        <stp>PvtPts^</stp>
        <stp/>
        <stp>Res2</stp>
        <stp>D</stp>
        <stp/>
        <stp>all</stp>
        <stp/>
        <stp/>
        <stp/>
        <stp>T</stp>
        <tr r="U15" s="2"/>
      </tp>
      <tp>
        <v>2.1386333333000001</v>
        <stp/>
        <stp>StudyData</stp>
        <stp>RBE</stp>
        <stp>PvtPts^</stp>
        <stp/>
        <stp>Res1</stp>
        <stp>D</stp>
        <stp/>
        <stp>all</stp>
        <stp/>
        <stp/>
        <stp/>
        <stp>T</stp>
        <tr r="P26" s="2"/>
      </tp>
      <tp>
        <v>2.1543666667000001</v>
        <stp/>
        <stp>StudyData</stp>
        <stp>RBE</stp>
        <stp>PvtPts^</stp>
        <stp/>
        <stp>Res2</stp>
        <stp>D</stp>
        <stp/>
        <stp>all</stp>
        <stp/>
        <stp/>
        <stp/>
        <stp>T</stp>
        <tr r="P25" s="2"/>
      </tp>
      <tp>
        <v>1467.9</v>
        <stp/>
        <stp>StudyData</stp>
        <stp>PLE</stp>
        <stp>PvtPts^</stp>
        <stp/>
        <stp>Res1</stp>
        <stp>D</stp>
        <stp/>
        <stp>all</stp>
        <stp/>
        <stp/>
        <stp/>
        <stp>T</stp>
        <tr r="P16" s="2"/>
      </tp>
      <tp>
        <v>37.2923333333</v>
        <stp/>
        <stp>StudyData</stp>
        <stp>SIE</stp>
        <stp>PvtPts^</stp>
        <stp/>
        <stp>Res2</stp>
        <stp>D</stp>
        <stp/>
        <stp>all</stp>
        <stp/>
        <stp/>
        <stp/>
        <stp>T</stp>
        <tr r="K15" s="2"/>
      </tp>
      <tp>
        <v>1190.7333333332999</v>
        <stp/>
        <stp>StudyData</stp>
        <stp>PAE</stp>
        <stp>PvtPts^</stp>
        <stp/>
        <stp>Res1</stp>
        <stp>D</stp>
        <stp/>
        <stp>all</stp>
        <stp/>
        <stp/>
        <stp/>
        <stp>T</stp>
        <tr r="U16" s="2"/>
      </tp>
      <tp>
        <v>2.4841000000000002</v>
        <stp/>
        <stp>StudyData</stp>
        <stp>HOE</stp>
        <stp>PvtPts^</stp>
        <stp/>
        <stp>Res2</stp>
        <stp>D</stp>
        <stp/>
        <stp>all</stp>
        <stp/>
        <stp/>
        <stp/>
        <stp>T</stp>
        <tr r="K25" s="2"/>
      </tp>
      <tp>
        <v>2.4479000000000002</v>
        <stp/>
        <stp>StudyData</stp>
        <stp>HOE</stp>
        <stp>PvtPts^</stp>
        <stp/>
        <stp>Res1</stp>
        <stp>D</stp>
        <stp/>
        <stp>all</stp>
        <stp/>
        <stp/>
        <stp/>
        <stp>T</stp>
        <tr r="K26" s="2"/>
      </tp>
      <tp>
        <v>3.55</v>
        <stp/>
        <stp>StudyData</stp>
        <stp>NGE</stp>
        <stp>PvtPts^</stp>
        <stp/>
        <stp>Res1</stp>
        <stp>D</stp>
        <stp/>
        <stp>all</stp>
        <stp/>
        <stp/>
        <stp/>
        <stp>T</stp>
        <tr r="U26" s="2"/>
      </tp>
      <tp>
        <v>3.6120000000000001</v>
        <stp/>
        <stp>StudyData</stp>
        <stp>NGE</stp>
        <stp>PvtPts^</stp>
        <stp/>
        <stp>Res2</stp>
        <stp>D</stp>
        <stp/>
        <stp>all</stp>
        <stp/>
        <stp/>
        <stp/>
        <stp>T</stp>
        <tr r="U25" s="2"/>
      </tp>
      <tp>
        <v>68.276666666699995</v>
        <stp/>
        <stp>StudyData</stp>
        <stp>CLE</stp>
        <stp>PvtPts^</stp>
        <stp/>
        <stp>Res1</stp>
        <stp>D</stp>
        <stp/>
        <stp>all</stp>
        <stp/>
        <stp/>
        <stp/>
        <stp>T</stp>
        <tr r="F26" s="2"/>
      </tp>
      <tp>
        <v>69.1033333333</v>
        <stp/>
        <stp>StudyData</stp>
        <stp>CLE</stp>
        <stp>PvtPts^</stp>
        <stp/>
        <stp>Res2</stp>
        <stp>D</stp>
        <stp/>
        <stp>all</stp>
        <stp/>
        <stp/>
        <stp/>
        <stp>T</stp>
        <tr r="F25" s="2"/>
      </tp>
      <tp>
        <v>3374.7333333332999</v>
        <stp/>
        <stp>StudyData</stp>
        <stp>GCE</stp>
        <stp>PvtPts^</stp>
        <stp/>
        <stp>Res1</stp>
        <stp>D</stp>
        <stp/>
        <stp>all</stp>
        <stp/>
        <stp/>
        <stp/>
        <stp>T</stp>
        <tr r="F16" s="2"/>
      </tp>
      <tp>
        <v>3389.7666666667001</v>
        <stp/>
        <stp>StudyData</stp>
        <stp>GCE</stp>
        <stp>PvtPts^</stp>
        <stp/>
        <stp>Res2</stp>
        <stp>D</stp>
        <stp/>
        <stp>all</stp>
        <stp/>
        <stp/>
        <stp/>
        <stp>T</stp>
        <tr r="F15" s="2"/>
      </tp>
      <tp>
        <v>66.753333333300006</v>
        <stp/>
        <stp>StudyData</stp>
        <stp>CLE?1</stp>
        <stp>PvtPts^</stp>
        <stp/>
        <stp>PIVOT</stp>
        <stp>D</stp>
        <stp/>
        <stp>all</stp>
        <stp/>
        <stp/>
        <stp/>
        <stp>T</stp>
        <tr r="C8" s="1"/>
      </tp>
      <tp>
        <v>3.5</v>
        <stp/>
        <stp>ContractData</stp>
        <stp>NGE</stp>
        <stp>Open</stp>
        <stp/>
        <stp>T</stp>
        <tr r="S24" s="2"/>
      </tp>
      <tp>
        <v>5.28E-2</v>
        <stp/>
        <stp>ContractData</stp>
        <stp>MX6</stp>
        <stp>Open</stp>
        <stp/>
        <stp>T</stp>
        <tr r="N34" s="2"/>
      </tp>
      <tp>
        <v>66.650000000000006</v>
        <stp/>
        <stp>ContractData</stp>
        <stp>CLE</stp>
        <stp>Low</stp>
        <stp/>
        <stp>T</stp>
        <tr r="D26" s="2"/>
      </tp>
      <tp>
        <v>1.363</v>
        <stp/>
        <stp>ContractData</stp>
        <stp>BP6</stp>
        <stp>Low</stp>
        <stp/>
        <stp>T</stp>
        <tr r="I36" s="2"/>
      </tp>
      <tp>
        <v>1.1838000000000002</v>
        <stp/>
        <stp>ContractData</stp>
        <stp>EU6</stp>
        <stp>Low</stp>
        <stp/>
        <stp>T</stp>
        <tr r="D36" s="2"/>
      </tp>
      <tp>
        <v>3352.4</v>
        <stp/>
        <stp>ContractData</stp>
        <stp>GCE</stp>
        <stp>Low</stp>
        <stp/>
        <stp>T</stp>
        <tr r="D16" s="2"/>
      </tp>
      <tp>
        <v>1.2746000000000002</v>
        <stp/>
        <stp>ContractData</stp>
        <stp>SF6</stp>
        <stp>Open</stp>
        <stp/>
        <stp>T</stp>
        <tr r="S35" s="2"/>
      </tp>
      <tp>
        <v>36.79</v>
        <stp/>
        <stp>ContractData</stp>
        <stp>SIE</stp>
        <stp>Open</stp>
        <stp/>
        <stp>T</stp>
        <tr r="I14" s="2"/>
      </tp>
      <tp>
        <v>2.391</v>
        <stp/>
        <stp>ContractData</stp>
        <stp>HOE</stp>
        <stp>Low</stp>
        <stp/>
        <stp>T</stp>
        <tr r="I26" s="2"/>
      </tp>
      <tp>
        <v>5.2749999999999998E-2</v>
        <stp/>
        <stp>ContractData</stp>
        <stp>MX6</stp>
        <stp>Low</stp>
        <stp/>
        <stp>T</stp>
        <tr r="N36" s="2"/>
      </tp>
      <tp>
        <v>3.468</v>
        <stp/>
        <stp>ContractData</stp>
        <stp>NGE</stp>
        <stp>Low</stp>
        <stp/>
        <stp>T</stp>
        <tr r="S26" s="2"/>
      </tp>
      <tp>
        <v>1370.9</v>
        <stp/>
        <stp>ContractData</stp>
        <stp>PLE</stp>
        <stp>Low</stp>
        <stp/>
        <stp>T</stp>
        <tr r="N16" s="2"/>
      </tp>
      <tp>
        <v>1129.5</v>
        <stp/>
        <stp>ContractData</stp>
        <stp>PAE</stp>
        <stp>Low</stp>
        <stp/>
        <stp>T</stp>
        <tr r="S16" s="2"/>
      </tp>
      <tp>
        <v>36.57</v>
        <stp/>
        <stp>ContractData</stp>
        <stp>SIE</stp>
        <stp>Low</stp>
        <stp/>
        <stp>T</stp>
        <tr r="I16" s="2"/>
      </tp>
      <tp>
        <v>1.2711000000000001</v>
        <stp/>
        <stp>ContractData</stp>
        <stp>SF6</stp>
        <stp>Low</stp>
        <stp/>
        <stp>T</stp>
        <tr r="S37" s="2"/>
      </tp>
      <tp>
        <v>2.1053999999999999</v>
        <stp/>
        <stp>ContractData</stp>
        <stp>RBE</stp>
        <stp>Low</stp>
        <stp/>
        <stp>T</stp>
        <tr r="N26" s="2"/>
      </tp>
      <tp>
        <v>8.2633553689476502E-2</v>
        <stp/>
        <stp>ContractData</stp>
        <stp>YM</stp>
        <stp>PerCentNetLastTrade</stp>
        <stp/>
        <stp>T</stp>
        <tr r="I9" s="2"/>
        <tr r="N9" s="2"/>
        <tr r="D9" s="2"/>
        <tr r="S9" s="2"/>
      </tp>
      <tp>
        <v>2.1192000000000002</v>
        <stp/>
        <stp>ContractData</stp>
        <stp>RBE</stp>
        <stp>Open</stp>
        <stp/>
        <stp>T</stp>
        <tr r="N24" s="2"/>
      </tp>
      <tp>
        <v>-0.10999999999999943</v>
        <stp/>
        <stp>ContractData</stp>
        <stp>CLE</stp>
        <stp>NetLastTrade</stp>
        <stp/>
        <stp>T</stp>
        <tr r="D28" s="2"/>
      </tp>
      <tp>
        <v>1173.5</v>
        <stp/>
        <stp>ContractData</stp>
        <stp>PAE</stp>
        <stp>Open</stp>
        <stp/>
        <stp>T</stp>
        <tr r="S14" s="2"/>
      </tp>
      <tp>
        <v>1436.2</v>
        <stp/>
        <stp>ContractData</stp>
        <stp>PLE</stp>
        <stp>Open</stp>
        <stp/>
        <stp>T</stp>
        <tr r="N14" s="2"/>
      </tp>
      <tp>
        <v>2.0000000000000018E-3</v>
        <stp/>
        <stp>ContractData</stp>
        <stp>BP6</stp>
        <stp>NetLastTrade</stp>
        <stp/>
        <stp>T</stp>
        <tr r="I38" s="2"/>
      </tp>
      <tp>
        <v>-1.0999999999998789E-3</v>
        <stp/>
        <stp>ContractData</stp>
        <stp>EU6</stp>
        <stp>NetLastTrade</stp>
        <stp/>
        <stp>T</stp>
        <tr r="D38" s="2"/>
      </tp>
      <tp>
        <v>1439.3000000000002</v>
        <stp/>
        <stp>ContractData</stp>
        <stp>PLE</stp>
        <stp>High</stp>
        <stp/>
        <stp>T</stp>
        <tr r="N15" s="2"/>
      </tp>
      <tp>
        <v>1175.5</v>
        <stp/>
        <stp>ContractData</stp>
        <stp>PAE</stp>
        <stp>High</stp>
        <stp/>
        <stp>T</stp>
        <tr r="S15" s="2"/>
      </tp>
      <tp>
        <v>1.2999999999997272</v>
        <stp/>
        <stp>ContractData</stp>
        <stp>GCE</stp>
        <stp>NetLastTrade</stp>
        <stp/>
        <stp>T</stp>
        <tr r="D18" s="2"/>
      </tp>
      <tp>
        <v>2.1248</v>
        <stp/>
        <stp>ContractData</stp>
        <stp>RBE</stp>
        <stp>High</stp>
        <stp/>
        <stp>T</stp>
        <tr r="N25" s="2"/>
      </tp>
      <tp>
        <v>37.314999999999998</v>
        <stp/>
        <stp>ContractData</stp>
        <stp>SIE</stp>
        <stp>High</stp>
        <stp/>
        <stp>T</stp>
        <tr r="I15" s="2"/>
      </tp>
      <tp>
        <v>1.2771000000000001</v>
        <stp/>
        <stp>ContractData</stp>
        <stp>SF6</stp>
        <stp>High</stp>
        <stp/>
        <stp>T</stp>
        <tr r="S36" s="2"/>
      </tp>
      <tp>
        <v>-7.0000000000001172E-3</v>
        <stp/>
        <stp>ContractData</stp>
        <stp>HOE</stp>
        <stp>NetLastTrade</stp>
        <stp/>
        <stp>T</stp>
        <tr r="I28" s="2"/>
      </tp>
      <tp>
        <v>1324.7</v>
        <stp/>
        <stp>StudyData</stp>
        <stp>PLE</stp>
        <stp>PvtPts^</stp>
        <stp/>
        <stp>Sup2</stp>
        <stp>D</stp>
        <stp/>
        <stp>all</stp>
        <stp/>
        <stp/>
        <stp/>
        <stp>T</stp>
        <tr r="P19" s="2"/>
      </tp>
      <tp>
        <v>36.249666666700001</v>
        <stp/>
        <stp>StudyData</stp>
        <stp>SIE</stp>
        <stp>PvtPts^</stp>
        <stp/>
        <stp>Sup1</stp>
        <stp>D</stp>
        <stp/>
        <stp>all</stp>
        <stp/>
        <stp/>
        <stp/>
        <stp>T</stp>
        <tr r="K18" s="2"/>
      </tp>
      <tp>
        <v>1089.8666666667</v>
        <stp/>
        <stp>StudyData</stp>
        <stp>PAE</stp>
        <stp>PvtPts^</stp>
        <stp/>
        <stp>Sup2</stp>
        <stp>D</stp>
        <stp/>
        <stp>all</stp>
        <stp/>
        <stp/>
        <stp/>
        <stp>T</stp>
        <tr r="U19" s="2"/>
      </tp>
      <tp>
        <v>2.0942333333000001</v>
        <stp/>
        <stp>StudyData</stp>
        <stp>RBE</stp>
        <stp>PvtPts^</stp>
        <stp/>
        <stp>Sup1</stp>
        <stp>D</stp>
        <stp/>
        <stp>all</stp>
        <stp/>
        <stp/>
        <stp/>
        <stp>T</stp>
        <tr r="P28" s="2"/>
      </tp>
      <tp>
        <v>2.0655666667000001</v>
        <stp/>
        <stp>StudyData</stp>
        <stp>RBE</stp>
        <stp>PvtPts^</stp>
        <stp/>
        <stp>Sup2</stp>
        <stp>D</stp>
        <stp/>
        <stp>all</stp>
        <stp/>
        <stp/>
        <stp/>
        <stp>T</stp>
        <tr r="P29" s="2"/>
      </tp>
      <tp>
        <v>1379.1</v>
        <stp/>
        <stp>StudyData</stp>
        <stp>PLE</stp>
        <stp>PvtPts^</stp>
        <stp/>
        <stp>Sup1</stp>
        <stp>D</stp>
        <stp/>
        <stp>all</stp>
        <stp/>
        <stp/>
        <stp/>
        <stp>T</stp>
        <tr r="P18" s="2"/>
      </tp>
      <tp>
        <v>35.772333333299997</v>
        <stp/>
        <stp>StudyData</stp>
        <stp>SIE</stp>
        <stp>PvtPts^</stp>
        <stp/>
        <stp>Sup2</stp>
        <stp>D</stp>
        <stp/>
        <stp>all</stp>
        <stp/>
        <stp/>
        <stp/>
        <stp>T</stp>
        <tr r="K19" s="2"/>
      </tp>
      <tp>
        <v>1128.7333333332999</v>
        <stp/>
        <stp>StudyData</stp>
        <stp>PAE</stp>
        <stp>PvtPts^</stp>
        <stp/>
        <stp>Sup1</stp>
        <stp>D</stp>
        <stp/>
        <stp>all</stp>
        <stp/>
        <stp/>
        <stp/>
        <stp>T</stp>
        <tr r="U18" s="2"/>
      </tp>
      <tp>
        <v>2.2845</v>
        <stp/>
        <stp>StudyData</stp>
        <stp>HOE</stp>
        <stp>PvtPts^</stp>
        <stp/>
        <stp>Sup2</stp>
        <stp>D</stp>
        <stp/>
        <stp>all</stp>
        <stp/>
        <stp/>
        <stp/>
        <stp>T</stp>
        <tr r="K29" s="2"/>
      </tp>
      <tp>
        <v>2.3481000000000001</v>
        <stp/>
        <stp>StudyData</stp>
        <stp>HOE</stp>
        <stp>PvtPts^</stp>
        <stp/>
        <stp>Sup1</stp>
        <stp>D</stp>
        <stp/>
        <stp>all</stp>
        <stp/>
        <stp/>
        <stp/>
        <stp>T</stp>
        <tr r="K28" s="2"/>
      </tp>
      <tp>
        <v>3.3959999999999999</v>
        <stp/>
        <stp>StudyData</stp>
        <stp>NGE</stp>
        <stp>PvtPts^</stp>
        <stp/>
        <stp>Sup1</stp>
        <stp>D</stp>
        <stp/>
        <stp>all</stp>
        <stp/>
        <stp/>
        <stp/>
        <stp>T</stp>
        <tr r="U28" s="2"/>
      </tp>
      <tp>
        <v>3.3039999999999998</v>
        <stp/>
        <stp>StudyData</stp>
        <stp>NGE</stp>
        <stp>PvtPts^</stp>
        <stp/>
        <stp>Sup2</stp>
        <stp>D</stp>
        <stp/>
        <stp>all</stp>
        <stp/>
        <stp/>
        <stp/>
        <stp>T</stp>
        <tr r="U29" s="2"/>
      </tp>
      <tp>
        <v>65.926666666700001</v>
        <stp/>
        <stp>StudyData</stp>
        <stp>CLE</stp>
        <stp>PvtPts^</stp>
        <stp/>
        <stp>Sup1</stp>
        <stp>D</stp>
        <stp/>
        <stp>all</stp>
        <stp/>
        <stp/>
        <stp/>
        <stp>T</stp>
        <tr r="F28" s="2"/>
      </tp>
      <tp>
        <v>64.403333333299997</v>
        <stp/>
        <stp>StudyData</stp>
        <stp>CLE</stp>
        <stp>PvtPts^</stp>
        <stp/>
        <stp>Sup2</stp>
        <stp>D</stp>
        <stp/>
        <stp>all</stp>
        <stp/>
        <stp/>
        <stp/>
        <stp>T</stp>
        <tr r="F29" s="2"/>
      </tp>
      <tp>
        <v>3340.9333333333002</v>
        <stp/>
        <stp>StudyData</stp>
        <stp>GCE</stp>
        <stp>PvtPts^</stp>
        <stp/>
        <stp>Sup1</stp>
        <stp>D</stp>
        <stp/>
        <stp>all</stp>
        <stp/>
        <stp/>
        <stp/>
        <stp>T</stp>
        <tr r="F18" s="2"/>
      </tp>
      <tp>
        <v>3322.1666666667002</v>
        <stp/>
        <stp>StudyData</stp>
        <stp>GCE</stp>
        <stp>PvtPts^</stp>
        <stp/>
        <stp>Sup2</stp>
        <stp>D</stp>
        <stp/>
        <stp>all</stp>
        <stp/>
        <stp/>
        <stp/>
        <stp>T</stp>
        <tr r="F19" s="2"/>
      </tp>
      <tp>
        <v>-5.0000000000001432E-5</v>
        <stp/>
        <stp>ContractData</stp>
        <stp>MX6</stp>
        <stp>NetLastTrade</stp>
        <stp/>
        <stp>T</stp>
        <tr r="N38" s="2"/>
      </tp>
      <tp>
        <v>0.7740825688073395</v>
        <stp/>
        <stp>ContractData</stp>
        <stp>NGE</stp>
        <stp>PerCentNetLastTrade</stp>
        <stp/>
        <stp>T</stp>
        <tr r="S29" s="2"/>
      </tp>
      <tp>
        <v>-9.453582907922102E-2</v>
        <stp/>
        <stp>ContractData</stp>
        <stp>MX6</stp>
        <stp>PerCentNetLastTrade</stp>
        <stp/>
        <stp>T</stp>
        <tr r="N39" s="2"/>
      </tp>
      <tp>
        <v>-0.29025168967947923</v>
        <stp/>
        <stp>ContractData</stp>
        <stp>HOE</stp>
        <stp>PerCentNetLastTrade</stp>
        <stp/>
        <stp>T</stp>
        <tr r="I29" s="2"/>
      </tp>
      <tp>
        <v>3.8693931005744558E-2</v>
        <stp/>
        <stp>ContractData</stp>
        <stp>GCE</stp>
        <stp>PerCentNetLastTrade</stp>
        <stp/>
        <stp>T</stp>
        <tr r="D19" s="2"/>
      </tp>
      <tp>
        <v>-9.2780026990553308E-2</v>
        <stp/>
        <stp>ContractData</stp>
        <stp>EU6</stp>
        <stp>PerCentNetLastTrade</stp>
        <stp/>
        <stp>T</stp>
        <tr r="D39" s="2"/>
      </tp>
      <tp>
        <v>-0.16308376575240918</v>
        <stp/>
        <stp>ContractData</stp>
        <stp>CLE</stp>
        <stp>PerCentNetLastTrade</stp>
        <stp/>
        <stp>T</stp>
        <tr r="D29" s="2"/>
      </tp>
      <tp>
        <v>0.14660606949127694</v>
        <stp/>
        <stp>ContractData</stp>
        <stp>BP6</stp>
        <stp>PerCentNetLastTrade</stp>
        <stp/>
        <stp>T</stp>
        <tr r="I39" s="2"/>
      </tp>
      <tp>
        <v>0.71609442644376076</v>
        <stp/>
        <stp>ContractData</stp>
        <stp>SIE</stp>
        <stp>PerCentNetLastTrade</stp>
        <stp/>
        <stp>T</stp>
        <tr r="I19" s="2"/>
      </tp>
      <tp>
        <v>-0.22746882108400659</v>
        <stp/>
        <stp>ContractData</stp>
        <stp>SF6</stp>
        <stp>PerCentNetLastTrade</stp>
        <stp/>
        <stp>T</stp>
        <tr r="S40" s="2"/>
      </tp>
      <tp>
        <v>-0.23081633614395403</v>
        <stp/>
        <stp>ContractData</stp>
        <stp>RBE</stp>
        <stp>PerCentNetLastTrade</stp>
        <stp/>
        <stp>T</stp>
        <tr r="N29" s="2"/>
      </tp>
      <tp>
        <v>-3.4809905824904082</v>
        <stp/>
        <stp>ContractData</stp>
        <stp>PLE</stp>
        <stp>PerCentNetLastTrade</stp>
        <stp/>
        <stp>T</stp>
        <tr r="N19" s="2"/>
      </tp>
      <tp>
        <v>-2.5779376498800959</v>
        <stp/>
        <stp>ContractData</stp>
        <stp>PAE</stp>
        <stp>PerCentNetLastTrade</stp>
        <stp/>
        <stp>T</stp>
        <tr r="S19" s="2"/>
      </tp>
      <tp>
        <v>44751</v>
        <stp/>
        <stp>ContractData</stp>
        <stp>YM</stp>
        <stp>Low</stp>
        <stp/>
        <stp>T</stp>
        <tr r="N6" s="2"/>
        <tr r="S6" s="2"/>
        <tr r="D6" s="2"/>
        <tr r="I6" s="2"/>
      </tp>
      <tp>
        <v>2.7000000000000135E-2</v>
        <stp/>
        <stp>ContractData</stp>
        <stp>NGE</stp>
        <stp>NetLastTrade</stp>
        <stp/>
        <stp>T</stp>
        <tr r="S28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volatileDependencies" Target="volatileDependenci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8FE0-87FD-46E1-A769-03458A7275EB}">
  <dimension ref="B4:C10"/>
  <sheetViews>
    <sheetView workbookViewId="0">
      <selection activeCell="H23" sqref="H23"/>
    </sheetView>
  </sheetViews>
  <sheetFormatPr defaultRowHeight="16.5" x14ac:dyDescent="0.3"/>
  <cols>
    <col min="1" max="16384" width="9" style="1"/>
  </cols>
  <sheetData>
    <row r="4" spans="2:3" x14ac:dyDescent="0.3">
      <c r="B4" s="1" t="s">
        <v>0</v>
      </c>
      <c r="C4" s="1" t="s">
        <v>20</v>
      </c>
    </row>
    <row r="5" spans="2:3" x14ac:dyDescent="0.3">
      <c r="B5" s="2"/>
    </row>
    <row r="6" spans="2:3" x14ac:dyDescent="0.3">
      <c r="B6" s="2" t="s">
        <v>1</v>
      </c>
      <c r="C6" s="3">
        <f xml:space="preserve"> RTD("cqg.rtd",,"StudyData","CLE?1", "PvtPts^",, "Res2","D",,"all",,,,"T")</f>
        <v>69.1033333333</v>
      </c>
    </row>
    <row r="7" spans="2:3" x14ac:dyDescent="0.3">
      <c r="B7" s="2" t="s">
        <v>2</v>
      </c>
      <c r="C7" s="3">
        <f xml:space="preserve"> RTD("cqg.rtd",,"StudyData","CLE?1", "PvtPts^",, "Res1","D",,"all",,,,"T")</f>
        <v>68.276666666699995</v>
      </c>
    </row>
    <row r="8" spans="2:3" x14ac:dyDescent="0.3">
      <c r="B8" s="2" t="s">
        <v>3</v>
      </c>
      <c r="C8" s="3">
        <f xml:space="preserve"> RTD("cqg.rtd",,"StudyData","CLE?1", "PvtPts^",, "PIVOT","D",,"all",,,,"T")</f>
        <v>66.753333333300006</v>
      </c>
    </row>
    <row r="9" spans="2:3" x14ac:dyDescent="0.3">
      <c r="B9" s="2" t="s">
        <v>4</v>
      </c>
      <c r="C9" s="3">
        <f xml:space="preserve"> RTD("cqg.rtd",,"StudyData","CLE?1", "PvtPts^",, "Sup1","D",,"all",,,,"T")</f>
        <v>65.926666666700001</v>
      </c>
    </row>
    <row r="10" spans="2:3" x14ac:dyDescent="0.3">
      <c r="B10" s="2" t="s">
        <v>5</v>
      </c>
      <c r="C10" s="3">
        <f xml:space="preserve"> RTD("cqg.rtd",,"StudyData","CLE?1", "PvtPts^",, "Sup2","D",,"all",,,,"T")</f>
        <v>64.403333333299997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20CAD-9DF6-4FE1-80E0-B5A3AAF1795D}">
  <dimension ref="A2:W47"/>
  <sheetViews>
    <sheetView showRowColHeaders="0" tabSelected="1" workbookViewId="0">
      <selection activeCell="C3" sqref="C3"/>
    </sheetView>
  </sheetViews>
  <sheetFormatPr defaultRowHeight="16.5" x14ac:dyDescent="0.3"/>
  <cols>
    <col min="1" max="1" width="4.75" style="6" bestFit="1" customWidth="1"/>
    <col min="2" max="2" width="9" style="6"/>
    <col min="3" max="6" width="10.625" style="4" customWidth="1"/>
    <col min="7" max="23" width="10.625" style="6" customWidth="1"/>
    <col min="24" max="16384" width="9" style="6"/>
  </cols>
  <sheetData>
    <row r="2" spans="3:23" x14ac:dyDescent="0.3">
      <c r="C2" s="4" t="s">
        <v>14</v>
      </c>
      <c r="D2" s="5" t="s">
        <v>15</v>
      </c>
      <c r="E2" s="5"/>
      <c r="F2" s="5"/>
      <c r="H2" s="4" t="s">
        <v>14</v>
      </c>
      <c r="I2" s="5" t="s">
        <v>15</v>
      </c>
      <c r="J2" s="5"/>
      <c r="K2" s="5"/>
      <c r="M2" s="4" t="s">
        <v>14</v>
      </c>
      <c r="N2" s="5" t="s">
        <v>15</v>
      </c>
      <c r="O2" s="5"/>
      <c r="P2" s="5"/>
      <c r="R2" s="4" t="s">
        <v>14</v>
      </c>
      <c r="S2" s="5" t="s">
        <v>15</v>
      </c>
      <c r="T2" s="5"/>
      <c r="U2" s="5"/>
      <c r="V2" s="11">
        <f>RTD("cqg.rtd", ,"SystemInfo", "Linetime")</f>
        <v>45841.308888888889</v>
      </c>
      <c r="W2" s="11"/>
    </row>
    <row r="3" spans="3:23" x14ac:dyDescent="0.3">
      <c r="C3" s="4" t="s">
        <v>17</v>
      </c>
      <c r="D3" s="5" t="str">
        <f>RTD("cqg.rtd", ,"ContractData", C3, "LongDescription",, "T")</f>
        <v>E-mini Dow ($5), Sep 25</v>
      </c>
      <c r="E3" s="5"/>
      <c r="F3" s="5"/>
      <c r="H3" s="4" t="s">
        <v>6</v>
      </c>
      <c r="I3" s="5" t="str">
        <f>RTD("cqg.rtd", ,"ContractData", H3, "LongDescription",, "T")</f>
        <v>E-mini NASDAQ-100, Sep 25</v>
      </c>
      <c r="J3" s="5"/>
      <c r="K3" s="5"/>
      <c r="M3" s="4" t="s">
        <v>13</v>
      </c>
      <c r="N3" s="5" t="str">
        <f>RTD("cqg.rtd", ,"ContractData", M3, "LongDescription",, "T")</f>
        <v>E-Mini S&amp;P 500, Sep 25</v>
      </c>
      <c r="O3" s="5"/>
      <c r="P3" s="5"/>
      <c r="R3" s="4" t="s">
        <v>21</v>
      </c>
      <c r="S3" s="5" t="str">
        <f>RTD("cqg.rtd", ,"ContractData", R3, "LongDescription",, "T")</f>
        <v>E-mini MidCap 400, Sep 25</v>
      </c>
      <c r="T3" s="5"/>
      <c r="U3" s="5"/>
      <c r="V3" s="11"/>
      <c r="W3" s="11"/>
    </row>
    <row r="4" spans="3:23" x14ac:dyDescent="0.3">
      <c r="C4" s="4" t="s">
        <v>7</v>
      </c>
      <c r="D4" s="4" t="str">
        <f>TEXT(RTD("cqg.rtd", ,"ContractData",$C$3, "Open",, "T"),$F$4)</f>
        <v>44785</v>
      </c>
      <c r="E4" s="4">
        <f>IF(LEN(RTD("cqg.rtd", ,"ContractData", "Tsize("&amp;C3&amp;")", "LastQuoteToday",,"T"))=1,0,LEN(RTD("cqg.rtd", ,"ContractData", "Tsize("&amp;C3&amp;")", "LastQuoteToday",,"T"))-2)</f>
        <v>0</v>
      </c>
      <c r="F4" s="4" t="str" cm="1">
        <f t="array" ref="F4">_xlfn.IFS(E4=0,"#",E4=1,"#.00",E4=2,"#.00",E4=3,"#.000",E4=4,"#.0000",E4=5,"#.00000",E4=6,"#.000000",E4=7,"#.0000000")</f>
        <v>#</v>
      </c>
      <c r="H4" s="4" t="s">
        <v>7</v>
      </c>
      <c r="I4" s="4" t="str">
        <f>TEXT(RTD("cqg.rtd", ,"ContractData",$C$3, "Open",, "T"),$K$4)</f>
        <v>44785.00</v>
      </c>
      <c r="J4" s="4">
        <f>IF(LEN(RTD("cqg.rtd", ,"ContractData", "Tsize("&amp;H3&amp;")", "LastQuoteToday",,"T"))=1,0,LEN(RTD("cqg.rtd", ,"ContractData", "Tsize("&amp;H3&amp;")", "LastQuoteToday",,"T"))-2)</f>
        <v>2</v>
      </c>
      <c r="K4" s="4" t="str" cm="1">
        <f t="array" ref="K4">_xlfn.IFS(J4=0,"#",J4=1,"#.00",J4=2,"#.00",J4=3,"#.000",J4=4,"#.0000",J4=5,"#.00000",J4=6,"#.000000",J4=7,"#.0000000")</f>
        <v>#.00</v>
      </c>
      <c r="M4" s="4" t="s">
        <v>7</v>
      </c>
      <c r="N4" s="4" t="str">
        <f>TEXT(RTD("cqg.rtd", ,"ContractData",$C$3, "Open",, "T"),$P$4)</f>
        <v>44785.00</v>
      </c>
      <c r="O4" s="4">
        <f>IF(LEN(RTD("cqg.rtd", ,"ContractData", "Tsize("&amp;M3&amp;")", "LastQuoteToday",,"T"))=1,0,LEN(RTD("cqg.rtd", ,"ContractData", "Tsize("&amp;M3&amp;")", "LastQuoteToday",,"T"))-2)</f>
        <v>2</v>
      </c>
      <c r="P4" s="4" t="str" cm="1">
        <f t="array" ref="P4">_xlfn.IFS(O4=0,"#",O4=1,"#.00",O4=2,"#.00",O4=3,"#.000",O4=4,"#.0000",O4=5,"#.00000",O4=6,"#.000000",O4=7,"#.0000000")</f>
        <v>#.00</v>
      </c>
      <c r="R4" s="4" t="s">
        <v>7</v>
      </c>
      <c r="S4" s="4" t="str">
        <f>TEXT(RTD("cqg.rtd", ,"ContractData",$C$3, "Open",, "T"),$U$4)</f>
        <v>44785.00</v>
      </c>
      <c r="T4" s="4">
        <f>IF(LEN(RTD("cqg.rtd", ,"ContractData", "Tsize("&amp;R3&amp;")", "LastQuoteToday",,"T"))=1,0,LEN(RTD("cqg.rtd", ,"ContractData", "Tsize("&amp;R3&amp;")", "LastQuoteToday",,"T"))-2)</f>
        <v>1</v>
      </c>
      <c r="U4" s="4" t="str" cm="1">
        <f t="array" ref="U4">_xlfn.IFS(T4=0,"#",T4=1,"#.00",T4=2,"#.00",T4=3,"#.000",T4=4,"#.0000",T4=5,"#.00000",T4=6,"#.000000",T4=7,"#.0000000")</f>
        <v>#.00</v>
      </c>
    </row>
    <row r="5" spans="3:23" x14ac:dyDescent="0.3">
      <c r="C5" s="4" t="s">
        <v>8</v>
      </c>
      <c r="D5" s="7" t="str">
        <f>TEXT(RTD("cqg.rtd", ,"ContractData",$C$3, "High",, "T"),$F$4)</f>
        <v>44854</v>
      </c>
      <c r="E5" s="8" t="s">
        <v>1</v>
      </c>
      <c r="F5" s="9" t="str">
        <f xml:space="preserve"> TEXT(RTD("cqg.rtd",,"StudyData",$C$3, "PvtPts^",, "Res2","D",,"all",,,,"T"),$F$4)</f>
        <v>45113</v>
      </c>
      <c r="H5" s="4" t="s">
        <v>8</v>
      </c>
      <c r="I5" s="7" t="str">
        <f>TEXT(RTD("cqg.rtd", ,"ContractData",$C$3, "High",, "T"),$K$4)</f>
        <v>44854.00</v>
      </c>
      <c r="J5" s="8" t="s">
        <v>1</v>
      </c>
      <c r="K5" s="9" t="str">
        <f xml:space="preserve"> TEXT(RTD("cqg.rtd",,"StudyData",$C$3, "PvtPts^",, "Res2","D",,"all",,,,"T"),$K$4)</f>
        <v>45112.67</v>
      </c>
      <c r="M5" s="4" t="s">
        <v>8</v>
      </c>
      <c r="N5" s="7" t="str">
        <f>TEXT(RTD("cqg.rtd", ,"ContractData",$C$3, "High",, "T"),$P$4)</f>
        <v>44854.00</v>
      </c>
      <c r="O5" s="8" t="s">
        <v>1</v>
      </c>
      <c r="P5" s="9" t="str">
        <f xml:space="preserve"> TEXT(RTD("cqg.rtd",,"StudyData",$C$3, "PvtPts^",, "Res2","D",,"all",,,,"T"),$P$4)</f>
        <v>45112.67</v>
      </c>
      <c r="R5" s="4" t="s">
        <v>8</v>
      </c>
      <c r="S5" s="7" t="str">
        <f>TEXT(RTD("cqg.rtd", ,"ContractData",$C$3, "High",, "T"),$U$4)</f>
        <v>44854.00</v>
      </c>
      <c r="T5" s="8" t="s">
        <v>1</v>
      </c>
      <c r="U5" s="9" t="str">
        <f xml:space="preserve"> TEXT(RTD("cqg.rtd",,"StudyData",$C$3, "PvtPts^",, "Res2","D",,"all",,,,"T"),$U$4)</f>
        <v>45112.67</v>
      </c>
    </row>
    <row r="6" spans="3:23" x14ac:dyDescent="0.3">
      <c r="C6" s="4" t="s">
        <v>9</v>
      </c>
      <c r="D6" s="7" t="str">
        <f>TEXT(RTD("cqg.rtd", ,"ContractData",$C$3, "Low",, "T"),$F$4)</f>
        <v>44751</v>
      </c>
      <c r="E6" s="8" t="s">
        <v>2</v>
      </c>
      <c r="F6" s="9" t="str">
        <f>TEXT(RTD("cqg.rtd",,"StudyData",$C$3,"PvtPts^",,"Res1","D",,"all",,,,"T"),$F$4)</f>
        <v>44944</v>
      </c>
      <c r="H6" s="4" t="s">
        <v>9</v>
      </c>
      <c r="I6" s="7" t="str">
        <f>TEXT(RTD("cqg.rtd", ,"ContractData",$C$3, "Low",, "T"),$K$4)</f>
        <v>44751.00</v>
      </c>
      <c r="J6" s="8" t="s">
        <v>2</v>
      </c>
      <c r="K6" s="9" t="str">
        <f>TEXT(RTD("cqg.rtd",,"StudyData",$C$3,"PvtPts^",,"Res1","D",,"all",,,,"T"),$K$4)</f>
        <v>44944.33</v>
      </c>
      <c r="M6" s="4" t="s">
        <v>9</v>
      </c>
      <c r="N6" s="7" t="str">
        <f>TEXT(RTD("cqg.rtd", ,"ContractData",$C$3, "Low",, "T"),$P$4)</f>
        <v>44751.00</v>
      </c>
      <c r="O6" s="8" t="s">
        <v>2</v>
      </c>
      <c r="P6" s="9" t="str">
        <f>TEXT(RTD("cqg.rtd",,"StudyData",$C$3,"PvtPts^",,"Res1","D",,"all",,,,"T"),$P$4)</f>
        <v>44944.33</v>
      </c>
      <c r="R6" s="4" t="s">
        <v>9</v>
      </c>
      <c r="S6" s="7" t="str">
        <f>TEXT(RTD("cqg.rtd", ,"ContractData",$C$3, "Low",, "T"),$U$4)</f>
        <v>44751.00</v>
      </c>
      <c r="T6" s="8" t="s">
        <v>2</v>
      </c>
      <c r="U6" s="9" t="str">
        <f>TEXT(RTD("cqg.rtd",,"StudyData",$C$3,"PvtPts^",,"Res1","D",,"all",,,,"T"),$U$4)</f>
        <v>44944.33</v>
      </c>
    </row>
    <row r="7" spans="3:23" x14ac:dyDescent="0.3">
      <c r="C7" s="4" t="s">
        <v>10</v>
      </c>
      <c r="D7" s="7" t="str">
        <f>TEXT(RTD("cqg.rtd", ,"ContractData",$C$3, "LastTrade",, "T"),$F$4)</f>
        <v>44813</v>
      </c>
      <c r="E7" s="8" t="s">
        <v>3</v>
      </c>
      <c r="F7" s="9" t="str">
        <f>TEXT(RTD("cqg.rtd",,"StudyData",$C$3, "PvtPts^",, "PIVOT","D",,"all",,,,"T"),$F$4)</f>
        <v>44793</v>
      </c>
      <c r="H7" s="4" t="s">
        <v>10</v>
      </c>
      <c r="I7" s="7" t="str">
        <f>TEXT(RTD("cqg.rtd", ,"ContractData",$C$3, "LastTrade",, "T"),$K$4)</f>
        <v>44813.00</v>
      </c>
      <c r="J7" s="8" t="s">
        <v>3</v>
      </c>
      <c r="K7" s="9" t="str">
        <f>TEXT(RTD("cqg.rtd",,"StudyData",$C$3, "PvtPts^",, "PIVOT","D",,"all",,,,"T"),$K$4)</f>
        <v>44792.67</v>
      </c>
      <c r="M7" s="4" t="s">
        <v>10</v>
      </c>
      <c r="N7" s="7" t="str">
        <f>TEXT(RTD("cqg.rtd", ,"ContractData",$C$3, "LastTrade",, "T"),$P$4)</f>
        <v>44813.00</v>
      </c>
      <c r="O7" s="8" t="s">
        <v>3</v>
      </c>
      <c r="P7" s="9" t="str">
        <f>TEXT(RTD("cqg.rtd",,"StudyData",$C$3, "PvtPts^",, "PIVOT","D",,"all",,,,"T"),$P$4)</f>
        <v>44792.67</v>
      </c>
      <c r="R7" s="4" t="s">
        <v>10</v>
      </c>
      <c r="S7" s="7" t="str">
        <f>TEXT(RTD("cqg.rtd", ,"ContractData",$C$3, "LastTrade",, "T"),$U$4)</f>
        <v>44813.00</v>
      </c>
      <c r="T7" s="8" t="s">
        <v>3</v>
      </c>
      <c r="U7" s="9" t="str">
        <f>TEXT(RTD("cqg.rtd",,"StudyData",$C$3, "PvtPts^",, "PIVOT","D",,"all",,,,"T"),$U$4)</f>
        <v>44792.67</v>
      </c>
    </row>
    <row r="8" spans="3:23" x14ac:dyDescent="0.3">
      <c r="C8" s="4" t="s">
        <v>11</v>
      </c>
      <c r="D8" s="7" t="str">
        <f>TEXT(RTD("cqg.rtd", ,"ContractData",$C$3, "NetLastTrade",, "T"),$F$4)</f>
        <v>37</v>
      </c>
      <c r="E8" s="8" t="s">
        <v>4</v>
      </c>
      <c r="F8" s="9" t="str">
        <f>TEXT(RTD("cqg.rtd",,"StudyData",$C$3, "PvtPts^",, "Sup1","D",,"all",,,,"T"),$F$4)</f>
        <v>44624</v>
      </c>
      <c r="H8" s="4" t="s">
        <v>11</v>
      </c>
      <c r="I8" s="7" t="str">
        <f>TEXT(RTD("cqg.rtd", ,"ContractData",$C$3, "NetLastTrade",, "T"),$K$4)</f>
        <v>37.00</v>
      </c>
      <c r="J8" s="8" t="s">
        <v>4</v>
      </c>
      <c r="K8" s="9" t="str">
        <f>TEXT(RTD("cqg.rtd",,"StudyData",$C$3, "PvtPts^",, "Sup1","D",,"all",,,,"T"),$K$4)</f>
        <v>44624.33</v>
      </c>
      <c r="M8" s="4" t="s">
        <v>11</v>
      </c>
      <c r="N8" s="7" t="str">
        <f>TEXT(RTD("cqg.rtd", ,"ContractData",$C$3, "NetLastTrade",, "T"),$P$4)</f>
        <v>37.00</v>
      </c>
      <c r="O8" s="8" t="s">
        <v>4</v>
      </c>
      <c r="P8" s="9" t="str">
        <f>TEXT(RTD("cqg.rtd",,"StudyData",$C$3, "PvtPts^",, "Sup1","D",,"all",,,,"T"),$P$4)</f>
        <v>44624.33</v>
      </c>
      <c r="R8" s="4" t="s">
        <v>11</v>
      </c>
      <c r="S8" s="7" t="str">
        <f>TEXT(RTD("cqg.rtd", ,"ContractData",$C$3, "NetLastTrade",, "T"),$U$4)</f>
        <v>37.00</v>
      </c>
      <c r="T8" s="8" t="s">
        <v>4</v>
      </c>
      <c r="U8" s="9" t="str">
        <f>TEXT(RTD("cqg.rtd",,"StudyData",$C$3, "PvtPts^",, "Sup1","D",,"all",,,,"T"),$U$4)</f>
        <v>44624.33</v>
      </c>
    </row>
    <row r="9" spans="3:23" x14ac:dyDescent="0.3">
      <c r="C9" s="4" t="s">
        <v>12</v>
      </c>
      <c r="D9" s="10">
        <f>IFERROR(RTD("cqg.rtd", ,"ContractData", $C$3, "PerCentNetLastTrade",, "T")/100,"")</f>
        <v>8.2633553689476506E-4</v>
      </c>
      <c r="E9" s="8" t="s">
        <v>5</v>
      </c>
      <c r="F9" s="9" t="str">
        <f>TEXT(RTD("cqg.rtd",,"StudyData",$C$3, "PvtPts^",, "Sup2","D",,"all",,,,"T"),$F$4)</f>
        <v>44473</v>
      </c>
      <c r="H9" s="4" t="s">
        <v>12</v>
      </c>
      <c r="I9" s="10">
        <f>IFERROR(RTD("cqg.rtd", ,"ContractData", $C$3, "PerCentNetLastTrade",, "T")/100,"")</f>
        <v>8.2633553689476506E-4</v>
      </c>
      <c r="J9" s="8" t="s">
        <v>5</v>
      </c>
      <c r="K9" s="9" t="str">
        <f>TEXT(RTD("cqg.rtd",,"StudyData",$C$3, "PvtPts^",, "Sup2","D",,"all",,,,"T"),$K$4)</f>
        <v>44472.67</v>
      </c>
      <c r="M9" s="4" t="s">
        <v>12</v>
      </c>
      <c r="N9" s="10">
        <f>IFERROR(RTD("cqg.rtd", ,"ContractData", $C$3, "PerCentNetLastTrade",, "T")/100,"")</f>
        <v>8.2633553689476506E-4</v>
      </c>
      <c r="O9" s="8" t="s">
        <v>5</v>
      </c>
      <c r="P9" s="9" t="str">
        <f>TEXT(RTD("cqg.rtd",,"StudyData",$C$3, "PvtPts^",, "Sup2","D",,"all",,,,"T"),$P$4)</f>
        <v>44472.67</v>
      </c>
      <c r="R9" s="4" t="s">
        <v>12</v>
      </c>
      <c r="S9" s="10">
        <f>IFERROR(RTD("cqg.rtd", ,"ContractData", $C$3, "PerCentNetLastTrade",, "T")/100,"")</f>
        <v>8.2633553689476506E-4</v>
      </c>
      <c r="T9" s="8" t="s">
        <v>5</v>
      </c>
      <c r="U9" s="9" t="str">
        <f>TEXT(RTD("cqg.rtd",,"StudyData",$C$3, "PvtPts^",, "Sup2","D",,"all",,,,"T"),$U$4)</f>
        <v>44472.67</v>
      </c>
    </row>
    <row r="12" spans="3:23" x14ac:dyDescent="0.3">
      <c r="C12" s="4" t="s">
        <v>14</v>
      </c>
      <c r="D12" s="5" t="s">
        <v>15</v>
      </c>
      <c r="E12" s="5"/>
      <c r="F12" s="5"/>
      <c r="H12" s="4" t="s">
        <v>14</v>
      </c>
      <c r="I12" s="5" t="s">
        <v>15</v>
      </c>
      <c r="J12" s="5"/>
      <c r="K12" s="5"/>
      <c r="M12" s="4" t="s">
        <v>14</v>
      </c>
      <c r="N12" s="5" t="s">
        <v>15</v>
      </c>
      <c r="O12" s="5"/>
      <c r="P12" s="5"/>
      <c r="R12" s="4" t="s">
        <v>14</v>
      </c>
      <c r="S12" s="5" t="s">
        <v>15</v>
      </c>
      <c r="T12" s="5"/>
      <c r="U12" s="5"/>
    </row>
    <row r="13" spans="3:23" x14ac:dyDescent="0.3">
      <c r="C13" s="4" t="s">
        <v>16</v>
      </c>
      <c r="D13" s="5" t="str">
        <f>RTD("cqg.rtd", ,"ContractData", C13, "LongDescription",, "T")</f>
        <v>Gold (Globex), Aug 25</v>
      </c>
      <c r="E13" s="5"/>
      <c r="F13" s="5"/>
      <c r="H13" s="4" t="s">
        <v>22</v>
      </c>
      <c r="I13" s="5" t="str">
        <f>RTD("cqg.rtd", ,"ContractData", H13, "LongDescription",, "T")</f>
        <v>Silver (Globex), Sep 25</v>
      </c>
      <c r="J13" s="5"/>
      <c r="K13" s="5"/>
      <c r="M13" s="4" t="s">
        <v>23</v>
      </c>
      <c r="N13" s="5" t="str">
        <f>RTD("cqg.rtd", ,"ContractData", M13, "LongDescription",, "T")</f>
        <v>Platinum (Globex), Oct 25</v>
      </c>
      <c r="O13" s="5"/>
      <c r="P13" s="5"/>
      <c r="R13" s="4" t="s">
        <v>24</v>
      </c>
      <c r="S13" s="5" t="str">
        <f>RTD("cqg.rtd", ,"ContractData", R13, "LongDescription",, "T")</f>
        <v>Palladium (Globex), Sep 25</v>
      </c>
      <c r="T13" s="5"/>
      <c r="U13" s="5"/>
    </row>
    <row r="14" spans="3:23" x14ac:dyDescent="0.3">
      <c r="C14" s="4" t="s">
        <v>7</v>
      </c>
      <c r="D14" s="4" t="str">
        <f>TEXT(RTD("cqg.rtd", ,"ContractData",$C$13, "Open",, "T"),$F$14)</f>
        <v>3369.00</v>
      </c>
      <c r="E14" s="4">
        <f>IF(LEN(RTD("cqg.rtd", ,"ContractData", "Tsize("&amp;C13&amp;")", "LastQuoteToday",,"T"))=1,0,LEN(RTD("cqg.rtd", ,"ContractData", "Tsize("&amp;C13&amp;")", "LastQuoteToday",,"T"))-2)</f>
        <v>1</v>
      </c>
      <c r="F14" s="4" t="str" cm="1">
        <f t="array" ref="F14">_xlfn.IFS(E14=0,"#",E14=1,"#.00",E14=2,"#.00",E14=3,"#.000",E14=4,"#.0000",E14=5,"#.00000",E14=6,"#.000000",E14=7,"#.0000000")</f>
        <v>#.00</v>
      </c>
      <c r="H14" s="4" t="s">
        <v>7</v>
      </c>
      <c r="I14" s="4" t="str">
        <f>TEXT(RTD("cqg.rtd", ,"ContractData",$H$13, "Open",, "T"),$K$14)</f>
        <v>36.790</v>
      </c>
      <c r="J14" s="4">
        <f>IF(LEN(RTD("cqg.rtd", ,"ContractData", "Tsize("&amp;H13&amp;")", "LastQuoteToday",,"T"))=1,0,LEN(RTD("cqg.rtd", ,"ContractData", "Tsize("&amp;H13&amp;")", "LastQuoteToday",,"T"))-2)</f>
        <v>3</v>
      </c>
      <c r="K14" s="4" t="str" cm="1">
        <f t="array" ref="K14">_xlfn.IFS(J14=0,"#",J14=1,"#.00",J14=2,"#.00",J14=3,"#.000",J14=4,"#.0000",J14=5,"#.00000",J14=6,"#.000000",J14=7,"#.0000000")</f>
        <v>#.000</v>
      </c>
      <c r="M14" s="4" t="s">
        <v>7</v>
      </c>
      <c r="N14" s="4" t="str">
        <f>TEXT(RTD("cqg.rtd", ,"ContractData",$M$13, "Open",, "T"),$P$14)</f>
        <v>1436.20</v>
      </c>
      <c r="O14" s="4">
        <f>IF(LEN(RTD("cqg.rtd", ,"ContractData", "Tsize("&amp;M13&amp;")", "LastQuoteToday",,"T"))=1,0,LEN(RTD("cqg.rtd", ,"ContractData", "Tsize("&amp;M13&amp;")", "LastQuoteToday",,"T"))-2)</f>
        <v>1</v>
      </c>
      <c r="P14" s="4" t="str" cm="1">
        <f t="array" ref="P14">_xlfn.IFS(O14=0,"#",O14=1,"#.00",O14=2,"#.00",O14=3,"#.000",O14=4,"#.0000",O14=5,"#.00000",O14=6,"#.000000",O14=7,"#.0000000")</f>
        <v>#.00</v>
      </c>
      <c r="R14" s="4" t="s">
        <v>7</v>
      </c>
      <c r="S14" s="4" t="str">
        <f>TEXT(RTD("cqg.rtd", ,"ContractData",$R$13, "Open",, "T"),$U$14)</f>
        <v>1173.50</v>
      </c>
      <c r="T14" s="4">
        <f>IF(LEN(RTD("cqg.rtd", ,"ContractData", "Tsize("&amp;R13&amp;")", "LastQuoteToday",,"T"))=1,0,LEN(RTD("cqg.rtd", ,"ContractData", "Tsize("&amp;R13&amp;")", "LastQuoteToday",,"T"))-2)</f>
        <v>1</v>
      </c>
      <c r="U14" s="4" t="str" cm="1">
        <f t="array" ref="U14">_xlfn.IFS(T14=0,"#",T14=1,"#.00",T14=2,"#.00",T14=3,"#.000",T14=4,"#.0000",T14=5,"#.00000",T14=6,"#.000000",T14=7,"#.0000000")</f>
        <v>#.00</v>
      </c>
    </row>
    <row r="15" spans="3:23" x14ac:dyDescent="0.3">
      <c r="C15" s="4" t="s">
        <v>8</v>
      </c>
      <c r="D15" s="7" t="str">
        <f>TEXT(RTD("cqg.rtd", ,"ContractData",$C$13, "High",, "T"),$F$14)</f>
        <v>3376.90</v>
      </c>
      <c r="E15" s="8" t="s">
        <v>1</v>
      </c>
      <c r="F15" s="9" t="str">
        <f xml:space="preserve"> TEXT(RTD("cqg.rtd",,"StudyData",$C$13, "PvtPts^",, "Res2","D",,"all",,,,"T"),$F$14)</f>
        <v>3389.77</v>
      </c>
      <c r="H15" s="4" t="s">
        <v>8</v>
      </c>
      <c r="I15" s="7" t="str">
        <f>TEXT(RTD("cqg.rtd", ,"ContractData",$H$13, "High",, "T"),$K$14)</f>
        <v>37.315</v>
      </c>
      <c r="J15" s="8" t="s">
        <v>1</v>
      </c>
      <c r="K15" s="9" t="str">
        <f xml:space="preserve"> TEXT(RTD("cqg.rtd",,"StudyData",$H$13, "PvtPts^",, "Res2","D",,"all",,,,"T"),$K$14)</f>
        <v>37.292</v>
      </c>
      <c r="M15" s="4" t="s">
        <v>8</v>
      </c>
      <c r="N15" s="7" t="str">
        <f>TEXT(RTD("cqg.rtd", ,"ContractData",$M$13, "High",, "T"),$P$14)</f>
        <v>1439.30</v>
      </c>
      <c r="O15" s="8" t="s">
        <v>1</v>
      </c>
      <c r="P15" s="9" t="str">
        <f xml:space="preserve"> TEXT(RTD("cqg.rtd",,"StudyData",$M$13, "PvtPts^",, "Res2","D",,"all",,,,"T"),$P$14)</f>
        <v>1502.30</v>
      </c>
      <c r="R15" s="4" t="s">
        <v>8</v>
      </c>
      <c r="S15" s="7" t="str">
        <f>TEXT(RTD("cqg.rtd", ,"ContractData",$R$13, "High",, "T"),$U$14)</f>
        <v>1175.50</v>
      </c>
      <c r="T15" s="8" t="s">
        <v>1</v>
      </c>
      <c r="U15" s="9" t="str">
        <f xml:space="preserve"> TEXT(RTD("cqg.rtd",,"StudyData",$R$13, "PvtPts^",, "Res2","D",,"all",,,,"T"),$U$14)</f>
        <v>1213.87</v>
      </c>
    </row>
    <row r="16" spans="3:23" x14ac:dyDescent="0.3">
      <c r="C16" s="4" t="s">
        <v>9</v>
      </c>
      <c r="D16" s="7" t="str">
        <f>TEXT(RTD("cqg.rtd", ,"ContractData",$C$13, "Low",, "T"),$F$14)</f>
        <v>3352.40</v>
      </c>
      <c r="E16" s="8" t="s">
        <v>2</v>
      </c>
      <c r="F16" s="9" t="str">
        <f>TEXT(RTD("cqg.rtd",,"StudyData",$C$13,"PvtPts^",,"Res1","D",,"all",,,,"T"),$F$14)</f>
        <v>3374.73</v>
      </c>
      <c r="H16" s="4" t="s">
        <v>9</v>
      </c>
      <c r="I16" s="7" t="str">
        <f>TEXT(RTD("cqg.rtd", ,"ContractData",$H$13, "Low",, "T"),$K$14)</f>
        <v>36.570</v>
      </c>
      <c r="J16" s="8" t="s">
        <v>2</v>
      </c>
      <c r="K16" s="9" t="str">
        <f>TEXT(RTD("cqg.rtd",,"StudyData",$H$13,"PvtPts^",,"Res1","D",,"all",,,,"T"),$K$14)</f>
        <v>37.010</v>
      </c>
      <c r="M16" s="4" t="s">
        <v>9</v>
      </c>
      <c r="N16" s="7" t="str">
        <f>TEXT(RTD("cqg.rtd", ,"ContractData",$M$13, "Low",, "T"),$P$14)</f>
        <v>1370.90</v>
      </c>
      <c r="O16" s="8" t="s">
        <v>2</v>
      </c>
      <c r="P16" s="9" t="str">
        <f>TEXT(RTD("cqg.rtd",,"StudyData",$M$13,"PvtPts^",,"Res1","D",,"all",,,,"T"),$P$14)</f>
        <v>1467.90</v>
      </c>
      <c r="R16" s="4" t="s">
        <v>9</v>
      </c>
      <c r="S16" s="7" t="str">
        <f>TEXT(RTD("cqg.rtd", ,"ContractData",$R$13, "Low",, "T"),$U$14)</f>
        <v>1129.50</v>
      </c>
      <c r="T16" s="8" t="s">
        <v>2</v>
      </c>
      <c r="U16" s="9" t="str">
        <f>TEXT(RTD("cqg.rtd",,"StudyData",$R$13,"PvtPts^",,"Res1","D",,"all",,,,"T"),$U$14)</f>
        <v>1190.73</v>
      </c>
    </row>
    <row r="17" spans="3:21" x14ac:dyDescent="0.3">
      <c r="C17" s="4" t="s">
        <v>10</v>
      </c>
      <c r="D17" s="7" t="str">
        <f>TEXT(RTD("cqg.rtd", ,"ContractData",$C$13, "LastTrade",, "T"),$F$14)</f>
        <v>3361.00</v>
      </c>
      <c r="E17" s="8" t="s">
        <v>3</v>
      </c>
      <c r="F17" s="9" t="str">
        <f>TEXT(RTD("cqg.rtd",,"StudyData",$C$13, "PvtPts^",, "PIVOT","D",,"all",,,,"T"),$F$14)</f>
        <v>3355.97</v>
      </c>
      <c r="H17" s="4" t="s">
        <v>10</v>
      </c>
      <c r="I17" s="7" t="str">
        <f>TEXT(RTD("cqg.rtd", ,"ContractData",$H$13, "LastTrade",, "T"),$K$14)</f>
        <v>36.990</v>
      </c>
      <c r="J17" s="8" t="s">
        <v>3</v>
      </c>
      <c r="K17" s="9" t="str">
        <f>TEXT(RTD("cqg.rtd",,"StudyData",$H$13, "PvtPts^",, "PIVOT","D",,"all",,,,"T"),$K$14)</f>
        <v>36.532</v>
      </c>
      <c r="M17" s="4" t="s">
        <v>10</v>
      </c>
      <c r="N17" s="7" t="str">
        <f>TEXT(RTD("cqg.rtd", ,"ContractData",$M$13, "LastTrade",, "T"),$P$14)</f>
        <v>1383.60</v>
      </c>
      <c r="O17" s="8" t="s">
        <v>3</v>
      </c>
      <c r="P17" s="9" t="str">
        <f>TEXT(RTD("cqg.rtd",,"StudyData",$M$13, "PvtPts^",, "PIVOT","D",,"all",,,,"T"),$P$14)</f>
        <v>1413.50</v>
      </c>
      <c r="R17" s="4" t="s">
        <v>10</v>
      </c>
      <c r="S17" s="7" t="str">
        <f>TEXT(RTD("cqg.rtd", ,"ContractData",$R$13, "LastTrade",, "T"),$U$14)</f>
        <v>1137.50</v>
      </c>
      <c r="T17" s="8" t="s">
        <v>3</v>
      </c>
      <c r="U17" s="9" t="str">
        <f>TEXT(RTD("cqg.rtd",,"StudyData",$R$13, "PvtPts^",, "PIVOT","D",,"all",,,,"T"),$U$14)</f>
        <v>1151.87</v>
      </c>
    </row>
    <row r="18" spans="3:21" x14ac:dyDescent="0.3">
      <c r="C18" s="4" t="s">
        <v>11</v>
      </c>
      <c r="D18" s="7" t="str">
        <f>TEXT(RTD("cqg.rtd", ,"ContractData",$C$13, "NetLastTrade",, "T"),$F$14)</f>
        <v>1.30</v>
      </c>
      <c r="E18" s="8" t="s">
        <v>4</v>
      </c>
      <c r="F18" s="9" t="str">
        <f>TEXT(RTD("cqg.rtd",,"StudyData",$C$13, "PvtPts^",, "Sup1","D",,"all",,,,"T"),$F$14)</f>
        <v>3340.93</v>
      </c>
      <c r="H18" s="4" t="s">
        <v>11</v>
      </c>
      <c r="I18" s="7" t="str">
        <f>TEXT(RTD("cqg.rtd", ,"ContractData",$H$13, "NetLastTrade",, "T"),$K$14)</f>
        <v>.263</v>
      </c>
      <c r="J18" s="8" t="s">
        <v>4</v>
      </c>
      <c r="K18" s="9" t="str">
        <f>TEXT(RTD("cqg.rtd",,"StudyData",$H$13, "PvtPts^",, "Sup1","D",,"all",,,,"T"),$K$14)</f>
        <v>36.250</v>
      </c>
      <c r="M18" s="4" t="s">
        <v>11</v>
      </c>
      <c r="N18" s="7" t="str">
        <f>TEXT(RTD("cqg.rtd", ,"ContractData",$M$13, "NetLastTrade",, "T"),$P$14)</f>
        <v>-49.90</v>
      </c>
      <c r="O18" s="8" t="s">
        <v>4</v>
      </c>
      <c r="P18" s="9" t="str">
        <f>TEXT(RTD("cqg.rtd",,"StudyData",$M$13, "PvtPts^",, "Sup1","D",,"all",,,,"T"),$P$14)</f>
        <v>1379.10</v>
      </c>
      <c r="R18" s="4" t="s">
        <v>11</v>
      </c>
      <c r="S18" s="7" t="str">
        <f>TEXT(RTD("cqg.rtd", ,"ContractData",$R$13, "NetLastTrade",, "T"),$U$14)</f>
        <v>-30.10</v>
      </c>
      <c r="T18" s="8" t="s">
        <v>4</v>
      </c>
      <c r="U18" s="9" t="str">
        <f>TEXT(RTD("cqg.rtd",,"StudyData",$R$13, "PvtPts^",, "Sup1","D",,"all",,,,"T"),$U$14)</f>
        <v>1128.73</v>
      </c>
    </row>
    <row r="19" spans="3:21" x14ac:dyDescent="0.3">
      <c r="C19" s="4" t="s">
        <v>12</v>
      </c>
      <c r="D19" s="10">
        <f>IFERROR(RTD("cqg.rtd", ,"ContractData", $C$13, "PerCentNetLastTrade",, "T")/100,"")</f>
        <v>3.8693931005744558E-4</v>
      </c>
      <c r="E19" s="8" t="s">
        <v>5</v>
      </c>
      <c r="F19" s="9" t="str">
        <f>TEXT(RTD("cqg.rtd",,"StudyData",$C$13, "PvtPts^",, "Sup2","D",,"all",,,,"T"),$F$14)</f>
        <v>3322.17</v>
      </c>
      <c r="H19" s="4" t="s">
        <v>12</v>
      </c>
      <c r="I19" s="10">
        <f>IFERROR(RTD("cqg.rtd", ,"ContractData", $H$13, "PerCentNetLastTrade",, "T")/100,"")</f>
        <v>7.1609442644376079E-3</v>
      </c>
      <c r="J19" s="8" t="s">
        <v>5</v>
      </c>
      <c r="K19" s="9" t="str">
        <f>TEXT(RTD("cqg.rtd",,"StudyData",$H$13, "PvtPts^",, "Sup2","D",,"all",,,,"T"),$K$14)</f>
        <v>35.772</v>
      </c>
      <c r="M19" s="4" t="s">
        <v>12</v>
      </c>
      <c r="N19" s="10">
        <f>IFERROR(RTD("cqg.rtd", ,"ContractData", $M$13, "PerCentNetLastTrade",, "T")/100,"")</f>
        <v>-3.4809905824904085E-2</v>
      </c>
      <c r="O19" s="8" t="s">
        <v>5</v>
      </c>
      <c r="P19" s="9" t="str">
        <f>TEXT(RTD("cqg.rtd",,"StudyData",$M$13, "PvtPts^",, "Sup2","D",,"all",,,,"T"),$P$14)</f>
        <v>1324.70</v>
      </c>
      <c r="R19" s="4" t="s">
        <v>12</v>
      </c>
      <c r="S19" s="10">
        <f>IFERROR(RTD("cqg.rtd", ,"ContractData", $R$13, "PerCentNetLastTrade",, "T")/100,"")</f>
        <v>-2.5779376498800959E-2</v>
      </c>
      <c r="T19" s="8" t="s">
        <v>5</v>
      </c>
      <c r="U19" s="9" t="str">
        <f>TEXT(RTD("cqg.rtd",,"StudyData",$R$13, "PvtPts^",, "Sup2","D",,"all",,,,"T"),$U$14)</f>
        <v>1089.87</v>
      </c>
    </row>
    <row r="22" spans="3:21" x14ac:dyDescent="0.3">
      <c r="C22" s="4" t="s">
        <v>14</v>
      </c>
      <c r="D22" s="5" t="s">
        <v>15</v>
      </c>
      <c r="E22" s="5"/>
      <c r="F22" s="5"/>
      <c r="H22" s="4" t="s">
        <v>14</v>
      </c>
      <c r="I22" s="5" t="s">
        <v>15</v>
      </c>
      <c r="J22" s="5"/>
      <c r="K22" s="5"/>
      <c r="M22" s="4" t="s">
        <v>14</v>
      </c>
      <c r="N22" s="5" t="s">
        <v>15</v>
      </c>
      <c r="O22" s="5"/>
      <c r="P22" s="5"/>
      <c r="R22" s="4" t="s">
        <v>14</v>
      </c>
      <c r="S22" s="5" t="s">
        <v>15</v>
      </c>
      <c r="T22" s="5"/>
      <c r="U22" s="5"/>
    </row>
    <row r="23" spans="3:21" x14ac:dyDescent="0.3">
      <c r="C23" s="4" t="s">
        <v>20</v>
      </c>
      <c r="D23" s="5" t="str">
        <f>RTD("cqg.rtd", ,"ContractData", C23, "LongDescription",, "T")</f>
        <v>Crude Light (Globex), Aug 25</v>
      </c>
      <c r="E23" s="5"/>
      <c r="F23" s="5"/>
      <c r="H23" s="4" t="s">
        <v>18</v>
      </c>
      <c r="I23" s="5" t="str">
        <f>RTD("cqg.rtd", ,"ContractData", H23, "LongDescription",, "T")</f>
        <v>NY Harbor ULSD, Aug 25</v>
      </c>
      <c r="J23" s="5"/>
      <c r="K23" s="5"/>
      <c r="M23" s="4" t="s">
        <v>25</v>
      </c>
      <c r="N23" s="5" t="str">
        <f>RTD("cqg.rtd", ,"ContractData", M23, "LongDescription",, "T")</f>
        <v>RBOB Gasoline (Globex), Aug 25</v>
      </c>
      <c r="O23" s="5"/>
      <c r="P23" s="5"/>
      <c r="R23" s="4" t="s">
        <v>26</v>
      </c>
      <c r="S23" s="5" t="str">
        <f>RTD("cqg.rtd", ,"ContractData", R23, "LongDescription",, "T")</f>
        <v>Natural Gas (Globex), Aug 25</v>
      </c>
      <c r="T23" s="5"/>
      <c r="U23" s="5"/>
    </row>
    <row r="24" spans="3:21" x14ac:dyDescent="0.3">
      <c r="C24" s="4" t="s">
        <v>7</v>
      </c>
      <c r="D24" s="4" t="str">
        <f>TEXT(RTD("cqg.rtd", ,"ContractData",$C$23, "Open",, "T"),$F$24)</f>
        <v>67.50</v>
      </c>
      <c r="E24" s="4">
        <f>IF(LEN(RTD("cqg.rtd", ,"ContractData", "Tsize("&amp;C23&amp;")", "LastQuoteToday",,"T"))=1,0,LEN(RTD("cqg.rtd", ,"ContractData", "Tsize("&amp;C23&amp;")", "LastQuoteToday",,"T"))-2)</f>
        <v>2</v>
      </c>
      <c r="F24" s="4" t="str" cm="1">
        <f t="array" ref="F24">_xlfn.IFS(E24=0,"#",E24=1,"#.00",E24=2,"#.00",E24=3,"#.000",E24=4,"#.0000",E24=5,"#.00000",E24=6,"#.000000",E24=7,"#.0000000")</f>
        <v>#.00</v>
      </c>
      <c r="H24" s="4" t="s">
        <v>7</v>
      </c>
      <c r="I24" s="4" t="str">
        <f>TEXT(RTD("cqg.rtd", ,"ContractData",$H$23, "Open",, "T"),$K$24)</f>
        <v>2.4165</v>
      </c>
      <c r="J24" s="4">
        <f>IF(LEN(RTD("cqg.rtd", ,"ContractData", "Tsize("&amp;H23&amp;")", "LastQuoteToday",,"T"))=1,0,LEN(RTD("cqg.rtd", ,"ContractData", "Tsize("&amp;H23&amp;")", "LastQuoteToday",,"T"))-2)</f>
        <v>4</v>
      </c>
      <c r="K24" s="4" t="str" cm="1">
        <f t="array" ref="K24">_xlfn.IFS(J24=0,"#",J24=1,"#.00",J24=2,"#.00",J24=3,"#.000",J24=4,"#.0000",J24=5,"#.00000",J24=6,"#.000000",J24=7,"#.0000000")</f>
        <v>#.0000</v>
      </c>
      <c r="M24" s="4" t="s">
        <v>7</v>
      </c>
      <c r="N24" s="4" t="str">
        <f>TEXT(RTD("cqg.rtd", ,"ContractData",$M$23, "Open",, "T"),$P$24)</f>
        <v>2.1192</v>
      </c>
      <c r="O24" s="4">
        <f>IF(LEN(RTD("cqg.rtd", ,"ContractData", "Tsize("&amp;M23&amp;")", "LastQuoteToday",,"T"))=1,0,LEN(RTD("cqg.rtd", ,"ContractData", "Tsize("&amp;M23&amp;")", "LastQuoteToday",,"T"))-2)</f>
        <v>4</v>
      </c>
      <c r="P24" s="4" t="str" cm="1">
        <f t="array" ref="P24">_xlfn.IFS(O24=0,"#",O24=1,"#.00",O24=2,"#.00",O24=3,"#.000",O24=4,"#.0000",O24=5,"#.00000",O24=6,"#.000000",O24=7,"#.0000000")</f>
        <v>#.0000</v>
      </c>
      <c r="R24" s="4" t="s">
        <v>7</v>
      </c>
      <c r="S24" s="4" t="str">
        <f>TEXT(RTD("cqg.rtd", ,"ContractData",$R$23, "Open",, "T"),$U$24)</f>
        <v>3.500</v>
      </c>
      <c r="T24" s="4">
        <f>IF(LEN(RTD("cqg.rtd", ,"ContractData", "Tsize("&amp;R23&amp;")", "LastQuoteToday",,"T"))=1,0,LEN(RTD("cqg.rtd", ,"ContractData", "Tsize("&amp;R23&amp;")", "LastQuoteToday",,"T"))-2)</f>
        <v>3</v>
      </c>
      <c r="U24" s="4" t="str" cm="1">
        <f t="array" ref="U24">_xlfn.IFS(T24=0,"#",T24=1,"#.00",T24=2,"#.00",T24=3,"#.000",T24=4,"#.0000",T24=5,"#.00000",T24=6,"#.000000",T24=7,"#.0000000")</f>
        <v>#.000</v>
      </c>
    </row>
    <row r="25" spans="3:21" x14ac:dyDescent="0.3">
      <c r="C25" s="4" t="s">
        <v>8</v>
      </c>
      <c r="D25" s="7" t="str">
        <f>TEXT(RTD("cqg.rtd", ,"ContractData",$C$23, "High",, "T"),$F$24)</f>
        <v>67.58</v>
      </c>
      <c r="E25" s="8" t="s">
        <v>1</v>
      </c>
      <c r="F25" s="9" t="str">
        <f xml:space="preserve"> TEXT(RTD("cqg.rtd",,"StudyData",$C$23, "PvtPts^",, "Res2","D",,"all",,,,"T"),$F$24)</f>
        <v>69.10</v>
      </c>
      <c r="H25" s="4" t="s">
        <v>8</v>
      </c>
      <c r="I25" s="7" t="str">
        <f>TEXT(RTD("cqg.rtd", ,"ContractData",$H$23, "High",, "T"),$K$24)</f>
        <v>2.4235</v>
      </c>
      <c r="J25" s="8" t="s">
        <v>1</v>
      </c>
      <c r="K25" s="9" t="str">
        <f xml:space="preserve"> TEXT(RTD("cqg.rtd",,"StudyData",$H$23, "PvtPts^",, "Res2","D",,"all",,,,"T"),$K$24)</f>
        <v>2.4841</v>
      </c>
      <c r="M25" s="4" t="s">
        <v>8</v>
      </c>
      <c r="N25" s="7" t="str">
        <f>TEXT(RTD("cqg.rtd", ,"ContractData",$M$23, "High",, "T"),$P$24)</f>
        <v>2.1248</v>
      </c>
      <c r="O25" s="8" t="s">
        <v>1</v>
      </c>
      <c r="P25" s="9" t="str">
        <f xml:space="preserve"> TEXT(RTD("cqg.rtd",,"StudyData",$M$23, "PvtPts^",, "Res2","D",,"all",,,,"T"),$P$24)</f>
        <v>2.1544</v>
      </c>
      <c r="R25" s="4" t="s">
        <v>8</v>
      </c>
      <c r="S25" s="7" t="str">
        <f>TEXT(RTD("cqg.rtd", ,"ContractData",$R$23, "High",, "T"),$U$24)</f>
        <v>3.561</v>
      </c>
      <c r="T25" s="8" t="s">
        <v>1</v>
      </c>
      <c r="U25" s="9" t="str">
        <f xml:space="preserve"> TEXT(RTD("cqg.rtd",,"StudyData",$R$23, "PvtPts^",, "Res2","D",,"all",,,,"T"),$U$24)</f>
        <v>3.612</v>
      </c>
    </row>
    <row r="26" spans="3:21" x14ac:dyDescent="0.3">
      <c r="C26" s="4" t="s">
        <v>9</v>
      </c>
      <c r="D26" s="7" t="str">
        <f>TEXT(RTD("cqg.rtd", ,"ContractData",$C$23, "Low",, "T"),$F$24)</f>
        <v>66.65</v>
      </c>
      <c r="E26" s="8" t="s">
        <v>2</v>
      </c>
      <c r="F26" s="9" t="str">
        <f>TEXT(RTD("cqg.rtd",,"StudyData",$C$23,"PvtPts^",,"Res1","D",,"all",,,,"T"),$F$24)</f>
        <v>68.28</v>
      </c>
      <c r="H26" s="4" t="s">
        <v>9</v>
      </c>
      <c r="I26" s="7" t="str">
        <f>TEXT(RTD("cqg.rtd", ,"ContractData",$H$23, "Low",, "T"),$K$24)</f>
        <v>2.3910</v>
      </c>
      <c r="J26" s="8" t="s">
        <v>2</v>
      </c>
      <c r="K26" s="9" t="str">
        <f>TEXT(RTD("cqg.rtd",,"StudyData",$H$23,"PvtPts^",,"Res1","D",,"all",,,,"T"),$K$24)</f>
        <v>2.4479</v>
      </c>
      <c r="M26" s="4" t="s">
        <v>9</v>
      </c>
      <c r="N26" s="7" t="str">
        <f>TEXT(RTD("cqg.rtd", ,"ContractData",$M$23, "Low",, "T"),$P$24)</f>
        <v>2.1054</v>
      </c>
      <c r="O26" s="8" t="s">
        <v>2</v>
      </c>
      <c r="P26" s="9" t="str">
        <f>TEXT(RTD("cqg.rtd",,"StudyData",$M$23,"PvtPts^",,"Res1","D",,"all",,,,"T"),$P$24)</f>
        <v>2.1386</v>
      </c>
      <c r="R26" s="4" t="s">
        <v>9</v>
      </c>
      <c r="S26" s="7" t="str">
        <f>TEXT(RTD("cqg.rtd", ,"ContractData",$R$23, "Low",, "T"),$U$24)</f>
        <v>3.468</v>
      </c>
      <c r="T26" s="8" t="s">
        <v>2</v>
      </c>
      <c r="U26" s="9" t="str">
        <f>TEXT(RTD("cqg.rtd",,"StudyData",$R$23,"PvtPts^",,"Res1","D",,"all",,,,"T"),$U$24)</f>
        <v>3.550</v>
      </c>
    </row>
    <row r="27" spans="3:21" x14ac:dyDescent="0.3">
      <c r="C27" s="4" t="s">
        <v>10</v>
      </c>
      <c r="D27" s="7" t="str">
        <f>TEXT(RTD("cqg.rtd", ,"ContractData",$C$23, "LastTrade",, "T"),$F$24)</f>
        <v>67.34</v>
      </c>
      <c r="E27" s="8" t="s">
        <v>3</v>
      </c>
      <c r="F27" s="9" t="str">
        <f>TEXT(RTD("cqg.rtd",,"StudyData",$C$23, "PvtPts^",, "PIVOT","D",,"all",,,,"T"),$F$24)</f>
        <v>66.75</v>
      </c>
      <c r="H27" s="4" t="s">
        <v>10</v>
      </c>
      <c r="I27" s="7" t="str">
        <f>TEXT(RTD("cqg.rtd", ,"ContractData",$H$23, "LastTrade",, "T"),$K$24)</f>
        <v>2.4047</v>
      </c>
      <c r="J27" s="8" t="s">
        <v>3</v>
      </c>
      <c r="K27" s="9" t="str">
        <f>TEXT(RTD("cqg.rtd",,"StudyData",$H$23, "PvtPts^",, "PIVOT","D",,"all",,,,"T"),$K$24)</f>
        <v>2.3843</v>
      </c>
      <c r="M27" s="4" t="s">
        <v>10</v>
      </c>
      <c r="N27" s="7" t="str">
        <f>TEXT(RTD("cqg.rtd", ,"ContractData",$M$23, "LastTrade",, "T"),$P$24)</f>
        <v>2.1180</v>
      </c>
      <c r="O27" s="8" t="s">
        <v>3</v>
      </c>
      <c r="P27" s="9" t="str">
        <f>TEXT(RTD("cqg.rtd",,"StudyData",$M$23, "PvtPts^",, "PIVOT","D",,"all",,,,"T"),$P$24)</f>
        <v>2.1100</v>
      </c>
      <c r="R27" s="4" t="s">
        <v>10</v>
      </c>
      <c r="S27" s="7" t="str">
        <f>TEXT(RTD("cqg.rtd", ,"ContractData",$R$23, "LastTrade",, "T"),$U$24)</f>
        <v>3.515</v>
      </c>
      <c r="T27" s="8" t="s">
        <v>3</v>
      </c>
      <c r="U27" s="9" t="str">
        <f>TEXT(RTD("cqg.rtd",,"StudyData",$R$23, "PvtPts^",, "PIVOT","D",,"all",,,,"T"),$U$24)</f>
        <v>3.458</v>
      </c>
    </row>
    <row r="28" spans="3:21" x14ac:dyDescent="0.3">
      <c r="C28" s="4" t="s">
        <v>11</v>
      </c>
      <c r="D28" s="7" t="str">
        <f>TEXT(RTD("cqg.rtd", ,"ContractData",$C$23, "NetLastTrade",, "T"),$F$24)</f>
        <v>-.11</v>
      </c>
      <c r="E28" s="8" t="s">
        <v>4</v>
      </c>
      <c r="F28" s="9" t="str">
        <f>TEXT(RTD("cqg.rtd",,"StudyData",$C$23, "PvtPts^",, "Sup1","D",,"all",,,,"T"),$F$24)</f>
        <v>65.93</v>
      </c>
      <c r="H28" s="4" t="s">
        <v>11</v>
      </c>
      <c r="I28" s="7" t="str">
        <f>TEXT(RTD("cqg.rtd", ,"ContractData",$H$23, "NetLastTrade",, "T"),$K$24)</f>
        <v>-.0070</v>
      </c>
      <c r="J28" s="8" t="s">
        <v>4</v>
      </c>
      <c r="K28" s="9" t="str">
        <f>TEXT(RTD("cqg.rtd",,"StudyData",$H$23, "PvtPts^",, "Sup1","D",,"all",,,,"T"),$K$24)</f>
        <v>2.3481</v>
      </c>
      <c r="M28" s="4" t="s">
        <v>11</v>
      </c>
      <c r="N28" s="7" t="str">
        <f>TEXT(RTD("cqg.rtd", ,"ContractData",$M$23, "NetLastTrade",, "T"),$P$24)</f>
        <v>-.0049</v>
      </c>
      <c r="O28" s="8" t="s">
        <v>4</v>
      </c>
      <c r="P28" s="9" t="str">
        <f>TEXT(RTD("cqg.rtd",,"StudyData",$M$23, "PvtPts^",, "Sup1","D",,"all",,,,"T"),$P$24)</f>
        <v>2.0942</v>
      </c>
      <c r="R28" s="4" t="s">
        <v>11</v>
      </c>
      <c r="S28" s="7" t="str">
        <f>TEXT(RTD("cqg.rtd", ,"ContractData",$R$23, "NetLastTrade",, "T"),$U$24)</f>
        <v>.027</v>
      </c>
      <c r="T28" s="8" t="s">
        <v>4</v>
      </c>
      <c r="U28" s="9" t="str">
        <f>TEXT(RTD("cqg.rtd",,"StudyData",$R$23, "PvtPts^",, "Sup1","D",,"all",,,,"T"),$U$24)</f>
        <v>3.396</v>
      </c>
    </row>
    <row r="29" spans="3:21" x14ac:dyDescent="0.3">
      <c r="C29" s="4" t="s">
        <v>12</v>
      </c>
      <c r="D29" s="10">
        <f>IFERROR(RTD("cqg.rtd", ,"ContractData", $C$23, "PerCentNetLastTrade",, "T")/100,"")</f>
        <v>-1.6308376575240918E-3</v>
      </c>
      <c r="E29" s="8" t="s">
        <v>5</v>
      </c>
      <c r="F29" s="9" t="str">
        <f>TEXT(RTD("cqg.rtd",,"StudyData",$C$23, "PvtPts^",, "Sup2","D",,"all",,,,"T"),$F$24)</f>
        <v>64.40</v>
      </c>
      <c r="H29" s="4" t="s">
        <v>12</v>
      </c>
      <c r="I29" s="10">
        <f>IFERROR(RTD("cqg.rtd", ,"ContractData", $H$23, "PerCentNetLastTrade",, "T")/100,"")</f>
        <v>-2.9025168967947925E-3</v>
      </c>
      <c r="J29" s="8" t="s">
        <v>5</v>
      </c>
      <c r="K29" s="9" t="str">
        <f>TEXT(RTD("cqg.rtd",,"StudyData",$H$23, "PvtPts^",, "Sup2","D",,"all",,,,"T"),$K$24)</f>
        <v>2.2845</v>
      </c>
      <c r="M29" s="4" t="s">
        <v>12</v>
      </c>
      <c r="N29" s="10">
        <f>IFERROR(RTD("cqg.rtd", ,"ContractData", $M$23, "PerCentNetLastTrade",, "T")/100,"")</f>
        <v>-2.3081633614395404E-3</v>
      </c>
      <c r="O29" s="8" t="s">
        <v>5</v>
      </c>
      <c r="P29" s="9" t="str">
        <f>TEXT(RTD("cqg.rtd",,"StudyData",$M$23, "PvtPts^",, "Sup2","D",,"all",,,,"T"),$P$24)</f>
        <v>2.0656</v>
      </c>
      <c r="R29" s="4" t="s">
        <v>12</v>
      </c>
      <c r="S29" s="10">
        <f>IFERROR(RTD("cqg.rtd", ,"ContractData", $R$23, "PerCentNetLastTrade",, "T")/100,"")</f>
        <v>7.7408256880733949E-3</v>
      </c>
      <c r="T29" s="8" t="s">
        <v>5</v>
      </c>
      <c r="U29" s="9" t="str">
        <f>TEXT(RTD("cqg.rtd",,"StudyData",$R$23, "PvtPts^",, "Sup2","D",,"all",,,,"T"),$U$24)</f>
        <v>3.304</v>
      </c>
    </row>
    <row r="32" spans="3:21" x14ac:dyDescent="0.3">
      <c r="C32" s="4" t="s">
        <v>14</v>
      </c>
      <c r="D32" s="5" t="s">
        <v>15</v>
      </c>
      <c r="E32" s="5"/>
      <c r="F32" s="5"/>
      <c r="H32" s="4" t="s">
        <v>14</v>
      </c>
      <c r="I32" s="5" t="s">
        <v>15</v>
      </c>
      <c r="J32" s="5"/>
      <c r="K32" s="5"/>
      <c r="M32" s="4" t="s">
        <v>14</v>
      </c>
      <c r="N32" s="5" t="s">
        <v>15</v>
      </c>
      <c r="O32" s="5"/>
      <c r="P32" s="5"/>
    </row>
    <row r="33" spans="1:21" x14ac:dyDescent="0.3">
      <c r="C33" s="4" t="s">
        <v>19</v>
      </c>
      <c r="D33" s="5" t="str">
        <f>RTD("cqg.rtd", ,"ContractData", C33, "LongDescription",, "T")</f>
        <v>Euro FX (Globex), Sep 25</v>
      </c>
      <c r="E33" s="5"/>
      <c r="F33" s="5"/>
      <c r="H33" s="4" t="s">
        <v>27</v>
      </c>
      <c r="I33" s="5" t="str">
        <f>RTD("cqg.rtd", ,"ContractData", H33, "LongDescription",, "T")</f>
        <v>British Pound (Globex), Sep 25</v>
      </c>
      <c r="J33" s="5"/>
      <c r="K33" s="5"/>
      <c r="M33" s="4" t="s">
        <v>28</v>
      </c>
      <c r="N33" s="5" t="str">
        <f>RTD("cqg.rtd", ,"ContractData", M33, "LongDescription",, "T")</f>
        <v>Mexican Peso (Globex), Sep 25</v>
      </c>
      <c r="O33" s="5"/>
      <c r="P33" s="5"/>
      <c r="R33" s="4" t="s">
        <v>14</v>
      </c>
      <c r="S33" s="5" t="s">
        <v>15</v>
      </c>
      <c r="T33" s="5"/>
      <c r="U33" s="5"/>
    </row>
    <row r="34" spans="1:21" x14ac:dyDescent="0.3">
      <c r="C34" s="4" t="s">
        <v>7</v>
      </c>
      <c r="D34" s="4" t="str">
        <f>TEXT(RTD("cqg.rtd", ,"ContractData",$C$33, "Open",, "T"),$F$34)</f>
        <v>1.18560</v>
      </c>
      <c r="E34" s="4">
        <f>IF(LEN(RTD("cqg.rtd", ,"ContractData", "Tsize("&amp;C33&amp;")", "LastQuoteToday",,"T"))=1,0,LEN(RTD("cqg.rtd", ,"ContractData", "Tsize("&amp;C33&amp;")", "LastQuoteToday",,"T"))-2)</f>
        <v>5</v>
      </c>
      <c r="F34" s="4" t="str" cm="1">
        <f t="array" ref="F34">_xlfn.IFS(E34=0,"#",E34=1,"#.00",E34=2,"#.00",E34=3,"#.000",E34=4,"#.0000",E34=5,"#.00000",E34=6,"#.000000",E34=7,"#.0000000")</f>
        <v>#.00000</v>
      </c>
      <c r="H34" s="4" t="s">
        <v>7</v>
      </c>
      <c r="I34" s="4" t="str">
        <f>TEXT(RTD("cqg.rtd", ,"ContractData",$H$33, "Open",, "T"),$K$34)</f>
        <v>1.3650</v>
      </c>
      <c r="J34" s="4">
        <f>IF(LEN(RTD("cqg.rtd", ,"ContractData", "Tsize("&amp;H33&amp;")", "LastQuoteToday",,"T"))=1,0,LEN(RTD("cqg.rtd", ,"ContractData", "Tsize("&amp;H33&amp;")", "LastQuoteToday",,"T"))-2)</f>
        <v>4</v>
      </c>
      <c r="K34" s="4" t="str" cm="1">
        <f t="array" ref="K34">_xlfn.IFS(J34=0,"#",J34=1,"#.00",J34=2,"#.00",J34=3,"#.000",J34=4,"#.0000",J34=5,"#.00000",J34=6,"#.000000",J34=7,"#.0000000")</f>
        <v>#.0000</v>
      </c>
      <c r="M34" s="4" t="s">
        <v>7</v>
      </c>
      <c r="N34" s="4" t="str">
        <f>TEXT(RTD("cqg.rtd", ,"ContractData",$M$33, "Open",, "T"),$P$34)</f>
        <v>.05280</v>
      </c>
      <c r="O34" s="4">
        <f>IF(LEN(RTD("cqg.rtd", ,"ContractData", "Tsize("&amp;M33&amp;")", "LastQuoteToday",,"T"))=1,0,LEN(RTD("cqg.rtd", ,"ContractData", "Tsize("&amp;M33&amp;")", "LastQuoteToday",,"T"))-2)</f>
        <v>5</v>
      </c>
      <c r="P34" s="4" t="str" cm="1">
        <f t="array" ref="P34">_xlfn.IFS(O34=0,"#",O34=1,"#.00",O34=2,"#.00",O34=3,"#.000",O34=4,"#.0000",O34=5,"#.00000",O34=6,"#.000000",O34=7,"#.0000000")</f>
        <v>#.00000</v>
      </c>
      <c r="R34" s="4" t="s">
        <v>29</v>
      </c>
      <c r="S34" s="5" t="str">
        <f>RTD("cqg.rtd", ,"ContractData", R34, "LongDescription",, "T")</f>
        <v>Swiss Franc (Globex), Sep 25</v>
      </c>
      <c r="T34" s="5"/>
      <c r="U34" s="5"/>
    </row>
    <row r="35" spans="1:21" x14ac:dyDescent="0.3">
      <c r="C35" s="4" t="s">
        <v>8</v>
      </c>
      <c r="D35" s="7" t="str">
        <f>TEXT(RTD("cqg.rtd", ,"ContractData",$C$33, "High",, "T"),$F$34)</f>
        <v>1.18670</v>
      </c>
      <c r="E35" s="8" t="s">
        <v>1</v>
      </c>
      <c r="F35" s="9" t="str">
        <f xml:space="preserve"> TEXT(RTD("cqg.rtd",,"StudyData",$C$33, "PvtPts^",, "Res2","D",,"all",,,,"T"),$F$34)</f>
        <v>1.19060</v>
      </c>
      <c r="H35" s="4" t="s">
        <v>8</v>
      </c>
      <c r="I35" s="7" t="str">
        <f>TEXT(RTD("cqg.rtd", ,"ContractData",$H$33, "High",, "T"),$K$34)</f>
        <v>1.3683</v>
      </c>
      <c r="J35" s="8" t="s">
        <v>1</v>
      </c>
      <c r="K35" s="9" t="str">
        <f xml:space="preserve"> TEXT(RTD("cqg.rtd",,"StudyData",$H$33, "PvtPts^",, "Res2","D",,"all",,,,"T"),$K$34)</f>
        <v>1.3848</v>
      </c>
      <c r="M35" s="4" t="s">
        <v>8</v>
      </c>
      <c r="N35" s="7" t="str">
        <f>TEXT(RTD("cqg.rtd", ,"ContractData",$M$33, "High",, "T"),$P$34)</f>
        <v>.05294</v>
      </c>
      <c r="O35" s="8" t="s">
        <v>1</v>
      </c>
      <c r="P35" s="9" t="str">
        <f xml:space="preserve"> TEXT(RTD("cqg.rtd",,"StudyData",$M$33, "PvtPts^",, "Res2","D",,"all",,,,"T"),$P$34)</f>
        <v>.05318</v>
      </c>
      <c r="R35" s="4" t="s">
        <v>7</v>
      </c>
      <c r="S35" s="4" t="str">
        <f>TEXT(RTD("cqg.rtd", ,"ContractData",$R$34, "Open",, "T"),$U$35)</f>
        <v>1.27460</v>
      </c>
      <c r="T35" s="4">
        <f>IF(LEN(RTD("cqg.rtd", ,"ContractData", "Tsize("&amp;R34&amp;")", "LastQuoteToday",,"T"))=1,0,LEN(RTD("cqg.rtd", ,"ContractData", "Tsize("&amp;R34&amp;")", "LastQuoteToday",,"T"))-2)</f>
        <v>5</v>
      </c>
      <c r="U35" s="4" t="str" cm="1">
        <f t="array" ref="U35">_xlfn.IFS(T35=0,"#",T35=1,"#.00",T35=2,"#.00",T35=3,"#.000",T35=4,"#.0000",T35=5,"#.00000",T35=6,"#.000000",T35=7,"#.0000000")</f>
        <v>#.00000</v>
      </c>
    </row>
    <row r="36" spans="1:21" x14ac:dyDescent="0.3">
      <c r="C36" s="4" t="s">
        <v>9</v>
      </c>
      <c r="D36" s="7" t="str">
        <f>TEXT(RTD("cqg.rtd", ,"ContractData",$C$33, "Low",, "T"),$F$34)</f>
        <v>1.18380</v>
      </c>
      <c r="E36" s="8" t="s">
        <v>2</v>
      </c>
      <c r="F36" s="9" t="str">
        <f>TEXT(RTD("cqg.rtd",,"StudyData",$C$33,"PvtPts^",,"Res1","D",,"all",,,,"T"),$F$34)</f>
        <v>1.18810</v>
      </c>
      <c r="H36" s="4" t="s">
        <v>9</v>
      </c>
      <c r="I36" s="7" t="str">
        <f>TEXT(RTD("cqg.rtd", ,"ContractData",$H$33, "Low",, "T"),$K$34)</f>
        <v>1.3630</v>
      </c>
      <c r="J36" s="8" t="s">
        <v>2</v>
      </c>
      <c r="K36" s="9" t="str">
        <f>TEXT(RTD("cqg.rtd",,"StudyData",$H$33,"PvtPts^",,"Res1","D",,"all",,,,"T"),$K$34)</f>
        <v>1.3745</v>
      </c>
      <c r="M36" s="4" t="s">
        <v>9</v>
      </c>
      <c r="N36" s="7" t="str">
        <f>TEXT(RTD("cqg.rtd", ,"ContractData",$M$33, "Low",, "T"),$P$34)</f>
        <v>.05275</v>
      </c>
      <c r="O36" s="8" t="s">
        <v>2</v>
      </c>
      <c r="P36" s="9" t="str">
        <f>TEXT(RTD("cqg.rtd",,"StudyData",$M$33,"PvtPts^",,"Res1","D",,"all",,,,"T"),$P$34)</f>
        <v>.05303</v>
      </c>
      <c r="R36" s="4" t="s">
        <v>8</v>
      </c>
      <c r="S36" s="7" t="str">
        <f>TEXT(RTD("cqg.rtd", ,"ContractData",$R$34, "High",, "T"),$U$35)</f>
        <v>1.27710</v>
      </c>
      <c r="T36" s="8" t="s">
        <v>1</v>
      </c>
      <c r="U36" s="9" t="str">
        <f xml:space="preserve"> TEXT(RTD("cqg.rtd",,"StudyData",$R$34, "PvtPts^",, "Res2","D",,"all",,,,"T"),$U$35)</f>
        <v>1.28010</v>
      </c>
    </row>
    <row r="37" spans="1:21" x14ac:dyDescent="0.3">
      <c r="C37" s="4" t="s">
        <v>10</v>
      </c>
      <c r="D37" s="7" t="str">
        <f>TEXT(RTD("cqg.rtd", ,"ContractData",$C$33, "LastTrade",, "T"),$F$34)</f>
        <v>1.18450</v>
      </c>
      <c r="E37" s="8" t="s">
        <v>3</v>
      </c>
      <c r="F37" s="9" t="str">
        <f>TEXT(RTD("cqg.rtd",,"StudyData",$C$33, "PvtPts^",, "PIVOT","D",,"all",,,,"T"),$F$34)</f>
        <v>1.18420</v>
      </c>
      <c r="H37" s="4" t="s">
        <v>10</v>
      </c>
      <c r="I37" s="7" t="str">
        <f>TEXT(RTD("cqg.rtd", ,"ContractData",$H$33, "LastTrade",, "T"),$K$34)</f>
        <v>1.3662</v>
      </c>
      <c r="J37" s="8" t="s">
        <v>3</v>
      </c>
      <c r="K37" s="9" t="str">
        <f>TEXT(RTD("cqg.rtd",,"StudyData",$H$33, "PvtPts^",, "PIVOT","D",,"all",,,,"T"),$K$34)</f>
        <v>1.3657</v>
      </c>
      <c r="M37" s="4" t="s">
        <v>10</v>
      </c>
      <c r="N37" s="7" t="str">
        <f>TEXT(RTD("cqg.rtd", ,"ContractData",$M$33, "LastTrade",, "T"),$P$34)</f>
        <v>.05284</v>
      </c>
      <c r="O37" s="8" t="s">
        <v>3</v>
      </c>
      <c r="P37" s="9" t="str">
        <f>TEXT(RTD("cqg.rtd",,"StudyData",$M$33, "PvtPts^",, "PIVOT","D",,"all",,,,"T"),$P$34)</f>
        <v>.05290</v>
      </c>
      <c r="R37" s="4" t="s">
        <v>9</v>
      </c>
      <c r="S37" s="7" t="str">
        <f>TEXT(RTD("cqg.rtd", ,"ContractData",$R$34, "Low",, "T"),$U$35)</f>
        <v>1.27110</v>
      </c>
      <c r="T37" s="8" t="s">
        <v>2</v>
      </c>
      <c r="U37" s="9" t="str">
        <f>TEXT(RTD("cqg.rtd",,"StudyData",$R$34,"PvtPts^",,"Res1","D",,"all",,,,"T"),$U$35)</f>
        <v>1.27750</v>
      </c>
    </row>
    <row r="38" spans="1:21" x14ac:dyDescent="0.3">
      <c r="C38" s="4" t="s">
        <v>11</v>
      </c>
      <c r="D38" s="7" t="str">
        <f>TEXT(RTD("cqg.rtd", ,"ContractData",$C$33, "NetLastTrade",, "T"),$F$34)</f>
        <v>-.00110</v>
      </c>
      <c r="E38" s="8" t="s">
        <v>4</v>
      </c>
      <c r="F38" s="9" t="str">
        <f>TEXT(RTD("cqg.rtd",,"StudyData",$C$33, "PvtPts^",, "Sup1","D",,"all",,,,"T"),$F$34)</f>
        <v>1.18170</v>
      </c>
      <c r="H38" s="4" t="s">
        <v>11</v>
      </c>
      <c r="I38" s="7" t="str">
        <f>TEXT(RTD("cqg.rtd", ,"ContractData",$H$33, "NetLastTrade",, "T"),$K$34)</f>
        <v>.0020</v>
      </c>
      <c r="J38" s="8" t="s">
        <v>4</v>
      </c>
      <c r="K38" s="9" t="str">
        <f>TEXT(RTD("cqg.rtd",,"StudyData",$H$33, "PvtPts^",, "Sup1","D",,"all",,,,"T"),$K$34)</f>
        <v>1.3554</v>
      </c>
      <c r="M38" s="4" t="s">
        <v>11</v>
      </c>
      <c r="N38" s="7" t="str">
        <f>TEXT(RTD("cqg.rtd", ,"ContractData",$M$33, "NetLastTrade",, "T"),$P$34)</f>
        <v>-.00005</v>
      </c>
      <c r="O38" s="8" t="s">
        <v>4</v>
      </c>
      <c r="P38" s="9" t="str">
        <f>TEXT(RTD("cqg.rtd",,"StudyData",$M$33, "PvtPts^",, "Sup1","D",,"all",,,,"T"),$P$34)</f>
        <v>.05275</v>
      </c>
      <c r="R38" s="4" t="s">
        <v>10</v>
      </c>
      <c r="S38" s="7" t="str">
        <f>TEXT(RTD("cqg.rtd", ,"ContractData",$R$34, "LastTrade",, "T"),$U$35)</f>
        <v>1.27200</v>
      </c>
      <c r="T38" s="8" t="s">
        <v>3</v>
      </c>
      <c r="U38" s="9" t="str">
        <f>TEXT(RTD("cqg.rtd",,"StudyData",$R$34, "PvtPts^",, "PIVOT","D",,"all",,,,"T"),$U$35)</f>
        <v>1.27405</v>
      </c>
    </row>
    <row r="39" spans="1:21" x14ac:dyDescent="0.3">
      <c r="C39" s="4" t="s">
        <v>12</v>
      </c>
      <c r="D39" s="10">
        <f>IFERROR(RTD("cqg.rtd", ,"ContractData", $C$33, "PerCentNetLastTrade",, "T")/100,"")</f>
        <v>-9.2780026990553304E-4</v>
      </c>
      <c r="E39" s="8" t="s">
        <v>5</v>
      </c>
      <c r="F39" s="9" t="str">
        <f>TEXT(RTD("cqg.rtd",,"StudyData",$C$33, "PvtPts^",, "Sup2","D",,"all",,,,"T"),$F$34)</f>
        <v>1.17780</v>
      </c>
      <c r="H39" s="4" t="s">
        <v>12</v>
      </c>
      <c r="I39" s="10">
        <f>IFERROR(RTD("cqg.rtd", ,"ContractData", $H$33, "PerCentNetLastTrade",, "T")/100,"")</f>
        <v>1.4660606949127694E-3</v>
      </c>
      <c r="J39" s="8" t="s">
        <v>5</v>
      </c>
      <c r="K39" s="9" t="str">
        <f>TEXT(RTD("cqg.rtd",,"StudyData",$H$33, "PvtPts^",, "Sup2","D",,"all",,,,"T"),$K$34)</f>
        <v>1.3466</v>
      </c>
      <c r="M39" s="4" t="s">
        <v>12</v>
      </c>
      <c r="N39" s="10">
        <f>IFERROR(RTD("cqg.rtd", ,"ContractData", $M$33, "PerCentNetLastTrade",, "T")/100,"")</f>
        <v>-9.4535829079221017E-4</v>
      </c>
      <c r="O39" s="8" t="s">
        <v>5</v>
      </c>
      <c r="P39" s="9" t="str">
        <f>TEXT(RTD("cqg.rtd",,"StudyData",$M$33, "PvtPts^",, "Sup2","D",,"all",,,,"T"),$P$34)</f>
        <v>.05262</v>
      </c>
      <c r="R39" s="4" t="s">
        <v>11</v>
      </c>
      <c r="S39" s="7" t="str">
        <f>TEXT(RTD("cqg.rtd", ,"ContractData",$R$34, "NetLastTrade",, "T"),$U$35)</f>
        <v>-.00290</v>
      </c>
      <c r="T39" s="8" t="s">
        <v>4</v>
      </c>
      <c r="U39" s="9" t="str">
        <f>TEXT(RTD("cqg.rtd",,"StudyData",$R$34, "PvtPts^",, "Sup1","D",,"all",,,,"T"),$U$35)</f>
        <v>1.27145</v>
      </c>
    </row>
    <row r="40" spans="1:21" x14ac:dyDescent="0.3">
      <c r="R40" s="4" t="s">
        <v>12</v>
      </c>
      <c r="S40" s="10">
        <f>IFERROR(RTD("cqg.rtd", ,"ContractData", $R$34, "PerCentNetLastTrade",, "T")/100,"")</f>
        <v>-2.2746882108400659E-3</v>
      </c>
      <c r="T40" s="8" t="s">
        <v>5</v>
      </c>
      <c r="U40" s="9" t="str">
        <f>TEXT(RTD("cqg.rtd",,"StudyData",$R$34, "PvtPts^",, "Sup2","D",,"all",,,,"T"),$U$35)</f>
        <v>1.26800</v>
      </c>
    </row>
    <row r="46" spans="1:21" x14ac:dyDescent="0.3">
      <c r="A46" s="6">
        <v>2</v>
      </c>
    </row>
    <row r="47" spans="1:21" x14ac:dyDescent="0.3">
      <c r="A47" s="6" t="str" cm="1">
        <f t="array" ref="A47">_xlfn.IFS(A46=0,"#",A46=1,"#.00",A46=2,"#.00",A46=3,"#.000",A46=4,"#.0000",A46=5,"#.00000",A46=6,"#.000000",A46=7,"#.0000000")</f>
        <v>#.00</v>
      </c>
    </row>
  </sheetData>
  <mergeCells count="33">
    <mergeCell ref="S33:U33"/>
    <mergeCell ref="S34:U34"/>
    <mergeCell ref="D23:F23"/>
    <mergeCell ref="I23:K23"/>
    <mergeCell ref="N23:P23"/>
    <mergeCell ref="S23:U23"/>
    <mergeCell ref="D32:F32"/>
    <mergeCell ref="D33:F33"/>
    <mergeCell ref="I32:K32"/>
    <mergeCell ref="I33:K33"/>
    <mergeCell ref="N32:P32"/>
    <mergeCell ref="N33:P33"/>
    <mergeCell ref="V2:W3"/>
    <mergeCell ref="N12:P12"/>
    <mergeCell ref="N13:P13"/>
    <mergeCell ref="S12:U12"/>
    <mergeCell ref="S13:U13"/>
    <mergeCell ref="D22:F22"/>
    <mergeCell ref="I22:K22"/>
    <mergeCell ref="N22:P22"/>
    <mergeCell ref="S22:U22"/>
    <mergeCell ref="S2:U2"/>
    <mergeCell ref="S3:U3"/>
    <mergeCell ref="D12:F12"/>
    <mergeCell ref="D13:F13"/>
    <mergeCell ref="I12:K12"/>
    <mergeCell ref="I13:K13"/>
    <mergeCell ref="D3:F3"/>
    <mergeCell ref="D2:F2"/>
    <mergeCell ref="I2:K2"/>
    <mergeCell ref="I3:K3"/>
    <mergeCell ref="N2:P2"/>
    <mergeCell ref="N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2025-07-02T11:57:04Z</dcterms:created>
  <dcterms:modified xsi:type="dcterms:W3CDTF">2025-07-03T12:24:49Z</dcterms:modified>
</cp:coreProperties>
</file>