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xl/volatileDependencies.xml" ContentType="application/vnd.openxmlformats-officedocument.spreadsheetml.volatileDependenc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hartle\Downloads\"/>
    </mc:Choice>
  </mc:AlternateContent>
  <bookViews>
    <workbookView xWindow="0" yWindow="0" windowWidth="28800" windowHeight="15150"/>
  </bookViews>
  <sheets>
    <sheet name="Display" sheetId="2" r:id="rId1"/>
    <sheet name="Sheet1" sheetId="1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Q73" i="1" l="1" a="1"/>
  <c r="AX73" i="1" a="1"/>
  <c r="AQ49" i="1" a="1"/>
  <c r="AX49" i="1" a="1"/>
  <c r="AC73" i="1" a="1"/>
  <c r="AJ73" i="1" a="1"/>
  <c r="H49" i="1" a="1"/>
  <c r="A49" i="1" a="1"/>
  <c r="AC49" i="1" a="1"/>
  <c r="AJ49" i="1" a="1"/>
  <c r="A73" i="1" a="1"/>
  <c r="H73" i="1" a="1"/>
  <c r="O73" i="1" a="1"/>
  <c r="V73" i="1" a="1"/>
  <c r="O49" i="1" a="1"/>
  <c r="V49" i="1" a="1"/>
  <c r="AQ25" i="1" a="1"/>
  <c r="AX25" i="1" a="1"/>
  <c r="AJ25" i="1" a="1"/>
  <c r="O25" i="1" a="1"/>
  <c r="AC25" i="1" a="1"/>
  <c r="V25" i="1" a="1"/>
  <c r="AQ1" i="1" a="1"/>
  <c r="O1" i="1" a="1"/>
  <c r="A1" i="1" a="1"/>
  <c r="A25" i="1" a="1"/>
  <c r="AC1" i="1" a="1"/>
  <c r="H25" i="1" a="1"/>
  <c r="AJ1" i="1" a="1"/>
  <c r="AX1" i="1" a="1"/>
  <c r="V1" i="1" a="1"/>
  <c r="H1" i="1" a="1"/>
  <c r="A95" i="1" a="1"/>
  <c r="Z2" i="2"/>
  <c r="AQ92" i="1"/>
  <c r="AQ88" i="1"/>
  <c r="AQ81" i="1"/>
  <c r="AQ93" i="1"/>
  <c r="AQ85" i="1"/>
  <c r="AQ86" i="1"/>
  <c r="AQ74" i="1"/>
  <c r="AQ82" i="1"/>
  <c r="AQ79" i="1"/>
  <c r="AQ87" i="1"/>
  <c r="AQ80" i="1"/>
  <c r="AQ77" i="1"/>
  <c r="AQ78" i="1"/>
  <c r="AQ91" i="1"/>
  <c r="AQ76" i="1"/>
  <c r="AQ84" i="1"/>
  <c r="AQ83" i="1"/>
  <c r="AQ89" i="1"/>
  <c r="AQ75" i="1"/>
  <c r="AQ73" i="1"/>
  <c r="AQ90" i="1"/>
  <c r="AX75" i="1"/>
  <c r="AX77" i="1"/>
  <c r="AX90" i="1"/>
  <c r="AX78" i="1"/>
  <c r="AX76" i="1"/>
  <c r="AX81" i="1"/>
  <c r="AX73" i="1"/>
  <c r="AX83" i="1"/>
  <c r="AX92" i="1"/>
  <c r="AX86" i="1"/>
  <c r="AX91" i="1"/>
  <c r="AX85" i="1"/>
  <c r="AX88" i="1"/>
  <c r="AX74" i="1"/>
  <c r="AX87" i="1"/>
  <c r="AX84" i="1"/>
  <c r="AX89" i="1"/>
  <c r="AX82" i="1"/>
  <c r="AX79" i="1"/>
  <c r="AX80" i="1"/>
  <c r="AX93" i="1"/>
  <c r="AQ60" i="1"/>
  <c r="AQ52" i="1"/>
  <c r="AQ56" i="1"/>
  <c r="AQ50" i="1"/>
  <c r="AQ62" i="1"/>
  <c r="AQ63" i="1"/>
  <c r="AQ61" i="1"/>
  <c r="AQ59" i="1"/>
  <c r="AQ54" i="1"/>
  <c r="AQ53" i="1"/>
  <c r="AQ57" i="1"/>
  <c r="AQ67" i="1"/>
  <c r="AQ55" i="1"/>
  <c r="AQ66" i="1"/>
  <c r="AQ58" i="1"/>
  <c r="AQ69" i="1"/>
  <c r="AQ64" i="1"/>
  <c r="AQ65" i="1"/>
  <c r="AQ49" i="1"/>
  <c r="AQ68" i="1"/>
  <c r="AQ51" i="1"/>
  <c r="AX60" i="1"/>
  <c r="AX59" i="1"/>
  <c r="AX69" i="1"/>
  <c r="AX52" i="1"/>
  <c r="AX55" i="1"/>
  <c r="AX66" i="1"/>
  <c r="AX65" i="1"/>
  <c r="AX67" i="1"/>
  <c r="AX64" i="1"/>
  <c r="AX61" i="1"/>
  <c r="AX57" i="1"/>
  <c r="AX62" i="1"/>
  <c r="AX68" i="1"/>
  <c r="AX58" i="1"/>
  <c r="AX51" i="1"/>
  <c r="AX53" i="1"/>
  <c r="AX49" i="1"/>
  <c r="AX50" i="1"/>
  <c r="AX63" i="1"/>
  <c r="AX54" i="1"/>
  <c r="AX56" i="1"/>
  <c r="AC81" i="1"/>
  <c r="AC86" i="1"/>
  <c r="AC74" i="1"/>
  <c r="AC88" i="1"/>
  <c r="AC76" i="1"/>
  <c r="AC79" i="1"/>
  <c r="AC91" i="1"/>
  <c r="AC92" i="1"/>
  <c r="AC85" i="1"/>
  <c r="AC73" i="1"/>
  <c r="AC84" i="1"/>
  <c r="AC93" i="1"/>
  <c r="AC89" i="1"/>
  <c r="AC82" i="1"/>
  <c r="AC75" i="1"/>
  <c r="AC77" i="1"/>
  <c r="AC87" i="1"/>
  <c r="AC78" i="1"/>
  <c r="AC83" i="1"/>
  <c r="AC90" i="1"/>
  <c r="AC80" i="1"/>
  <c r="AJ74" i="1"/>
  <c r="AJ79" i="1"/>
  <c r="AJ84" i="1"/>
  <c r="AJ91" i="1"/>
  <c r="AJ93" i="1"/>
  <c r="AJ87" i="1"/>
  <c r="AJ78" i="1"/>
  <c r="AJ92" i="1"/>
  <c r="AJ75" i="1"/>
  <c r="AJ77" i="1"/>
  <c r="AJ80" i="1"/>
  <c r="AJ88" i="1"/>
  <c r="AJ90" i="1"/>
  <c r="AJ73" i="1"/>
  <c r="AJ83" i="1"/>
  <c r="AJ85" i="1"/>
  <c r="AJ81" i="1"/>
  <c r="AJ82" i="1"/>
  <c r="AJ76" i="1"/>
  <c r="AJ86" i="1"/>
  <c r="AJ89" i="1"/>
  <c r="A60" i="1"/>
  <c r="A68" i="1"/>
  <c r="A57" i="1"/>
  <c r="A53" i="1"/>
  <c r="A66" i="1"/>
  <c r="A50" i="1"/>
  <c r="H61" i="1"/>
  <c r="H52" i="1"/>
  <c r="H63" i="1"/>
  <c r="H68" i="1"/>
  <c r="H62" i="1"/>
  <c r="A65" i="1"/>
  <c r="A52" i="1"/>
  <c r="A63" i="1"/>
  <c r="A59" i="1"/>
  <c r="A54" i="1"/>
  <c r="H59" i="1"/>
  <c r="H67" i="1"/>
  <c r="H50" i="1"/>
  <c r="H57" i="1"/>
  <c r="H69" i="1"/>
  <c r="H54" i="1"/>
  <c r="A51" i="1"/>
  <c r="A69" i="1"/>
  <c r="A56" i="1"/>
  <c r="A49" i="1"/>
  <c r="A62" i="1"/>
  <c r="H60" i="1"/>
  <c r="H49" i="1"/>
  <c r="H55" i="1"/>
  <c r="H64" i="1"/>
  <c r="H58" i="1"/>
  <c r="A58" i="1"/>
  <c r="A61" i="1"/>
  <c r="A64" i="1"/>
  <c r="A67" i="1"/>
  <c r="A55" i="1"/>
  <c r="H53" i="1"/>
  <c r="H51" i="1"/>
  <c r="H56" i="1"/>
  <c r="H66" i="1"/>
  <c r="H65" i="1"/>
  <c r="AJ61" i="1"/>
  <c r="AJ65" i="1"/>
  <c r="AJ57" i="1"/>
  <c r="AJ62" i="1"/>
  <c r="AJ60" i="1"/>
  <c r="AJ53" i="1"/>
  <c r="AC69" i="1"/>
  <c r="AC67" i="1"/>
  <c r="AC58" i="1"/>
  <c r="AC54" i="1"/>
  <c r="AC64" i="1"/>
  <c r="AJ54" i="1"/>
  <c r="AJ69" i="1"/>
  <c r="AJ58" i="1"/>
  <c r="AJ49" i="1"/>
  <c r="AJ50" i="1"/>
  <c r="AC52" i="1"/>
  <c r="AC57" i="1"/>
  <c r="AC56" i="1"/>
  <c r="AC59" i="1"/>
  <c r="AC49" i="1"/>
  <c r="AC50" i="1"/>
  <c r="AJ68" i="1"/>
  <c r="AJ64" i="1"/>
  <c r="AJ51" i="1"/>
  <c r="AJ59" i="1"/>
  <c r="AJ67" i="1"/>
  <c r="AC55" i="1"/>
  <c r="AC63" i="1"/>
  <c r="AC66" i="1"/>
  <c r="AC68" i="1"/>
  <c r="AC61" i="1"/>
  <c r="AJ63" i="1"/>
  <c r="AJ52" i="1"/>
  <c r="AJ56" i="1"/>
  <c r="AJ66" i="1"/>
  <c r="AJ55" i="1"/>
  <c r="AC60" i="1"/>
  <c r="AC53" i="1"/>
  <c r="AC62" i="1"/>
  <c r="AC65" i="1"/>
  <c r="AC51" i="1"/>
  <c r="A91" i="1"/>
  <c r="A83" i="1"/>
  <c r="A86" i="1"/>
  <c r="A74" i="1"/>
  <c r="A84" i="1"/>
  <c r="A82" i="1"/>
  <c r="A88" i="1"/>
  <c r="A89" i="1"/>
  <c r="A73" i="1"/>
  <c r="A76" i="1"/>
  <c r="A93" i="1"/>
  <c r="A87" i="1"/>
  <c r="A79" i="1"/>
  <c r="A75" i="1"/>
  <c r="A90" i="1"/>
  <c r="A85" i="1"/>
  <c r="A80" i="1"/>
  <c r="A77" i="1"/>
  <c r="A92" i="1"/>
  <c r="A81" i="1"/>
  <c r="A78" i="1"/>
  <c r="H73" i="1"/>
  <c r="H93" i="1"/>
  <c r="H79" i="1"/>
  <c r="H81" i="1"/>
  <c r="H83" i="1"/>
  <c r="H75" i="1"/>
  <c r="H90" i="1"/>
  <c r="H88" i="1"/>
  <c r="H86" i="1"/>
  <c r="H74" i="1"/>
  <c r="H84" i="1"/>
  <c r="H78" i="1"/>
  <c r="H82" i="1"/>
  <c r="H80" i="1"/>
  <c r="H92" i="1"/>
  <c r="H76" i="1"/>
  <c r="H77" i="1"/>
  <c r="H89" i="1"/>
  <c r="H87" i="1"/>
  <c r="H85" i="1"/>
  <c r="H91" i="1"/>
  <c r="O83" i="1"/>
  <c r="O87" i="1"/>
  <c r="O92" i="1"/>
  <c r="O80" i="1"/>
  <c r="O73" i="1"/>
  <c r="O91" i="1"/>
  <c r="O76" i="1"/>
  <c r="O79" i="1"/>
  <c r="O88" i="1"/>
  <c r="O86" i="1"/>
  <c r="O81" i="1"/>
  <c r="O93" i="1"/>
  <c r="O89" i="1"/>
  <c r="O90" i="1"/>
  <c r="O84" i="1"/>
  <c r="O77" i="1"/>
  <c r="O85" i="1"/>
  <c r="O82" i="1"/>
  <c r="O78" i="1"/>
  <c r="O75" i="1"/>
  <c r="O74" i="1"/>
  <c r="V76" i="1"/>
  <c r="V79" i="1"/>
  <c r="V75" i="1"/>
  <c r="V93" i="1"/>
  <c r="V83" i="1"/>
  <c r="V88" i="1"/>
  <c r="V78" i="1"/>
  <c r="V77" i="1"/>
  <c r="V84" i="1"/>
  <c r="V80" i="1"/>
  <c r="V87" i="1"/>
  <c r="V73" i="1"/>
  <c r="V91" i="1"/>
  <c r="V74" i="1"/>
  <c r="V82" i="1"/>
  <c r="V89" i="1"/>
  <c r="V92" i="1"/>
  <c r="V81" i="1"/>
  <c r="V86" i="1"/>
  <c r="V90" i="1"/>
  <c r="V85" i="1"/>
  <c r="O68" i="1"/>
  <c r="O61" i="1"/>
  <c r="O69" i="1"/>
  <c r="O67" i="1"/>
  <c r="O53" i="1"/>
  <c r="O64" i="1"/>
  <c r="O59" i="1"/>
  <c r="O56" i="1"/>
  <c r="O60" i="1"/>
  <c r="O50" i="1"/>
  <c r="O66" i="1"/>
  <c r="O49" i="1"/>
  <c r="O51" i="1"/>
  <c r="O65" i="1"/>
  <c r="O55" i="1"/>
  <c r="O57" i="1"/>
  <c r="O54" i="1"/>
  <c r="O62" i="1"/>
  <c r="O58" i="1"/>
  <c r="O63" i="1"/>
  <c r="O52" i="1"/>
  <c r="V67" i="1"/>
  <c r="V60" i="1"/>
  <c r="V66" i="1"/>
  <c r="V56" i="1"/>
  <c r="V69" i="1"/>
  <c r="V65" i="1"/>
  <c r="V50" i="1"/>
  <c r="V57" i="1"/>
  <c r="V62" i="1"/>
  <c r="V54" i="1"/>
  <c r="V58" i="1"/>
  <c r="V68" i="1"/>
  <c r="V53" i="1"/>
  <c r="V64" i="1"/>
  <c r="V52" i="1"/>
  <c r="V51" i="1"/>
  <c r="V59" i="1"/>
  <c r="V49" i="1"/>
  <c r="V55" i="1"/>
  <c r="V63" i="1"/>
  <c r="V61" i="1"/>
  <c r="AQ44" i="1"/>
  <c r="AQ38" i="1"/>
  <c r="AQ34" i="1"/>
  <c r="AQ43" i="1"/>
  <c r="AQ39" i="1"/>
  <c r="AQ36" i="1"/>
  <c r="AQ37" i="1"/>
  <c r="AQ29" i="1"/>
  <c r="AQ32" i="1"/>
  <c r="AQ35" i="1"/>
  <c r="AQ28" i="1"/>
  <c r="AQ45" i="1"/>
  <c r="AQ26" i="1"/>
  <c r="AQ31" i="1"/>
  <c r="AQ25" i="1"/>
  <c r="AQ33" i="1"/>
  <c r="AQ42" i="1"/>
  <c r="AQ41" i="1"/>
  <c r="AQ40" i="1"/>
  <c r="AQ27" i="1"/>
  <c r="AQ30" i="1"/>
  <c r="AX35" i="1"/>
  <c r="AX26" i="1"/>
  <c r="AX32" i="1"/>
  <c r="AX38" i="1"/>
  <c r="AX41" i="1"/>
  <c r="AX34" i="1"/>
  <c r="AX25" i="1"/>
  <c r="AX31" i="1"/>
  <c r="AX27" i="1"/>
  <c r="AX37" i="1"/>
  <c r="AX39" i="1"/>
  <c r="AX45" i="1"/>
  <c r="AX29" i="1"/>
  <c r="AX42" i="1"/>
  <c r="AX33" i="1"/>
  <c r="AX36" i="1"/>
  <c r="AX43" i="1"/>
  <c r="AX30" i="1"/>
  <c r="AX44" i="1"/>
  <c r="AX28" i="1"/>
  <c r="AX40" i="1"/>
  <c r="V35" i="1"/>
  <c r="V41" i="1"/>
  <c r="V38" i="1"/>
  <c r="V33" i="1"/>
  <c r="V39" i="1"/>
  <c r="V27" i="1"/>
  <c r="AC42" i="1"/>
  <c r="AC25" i="1"/>
  <c r="AC30" i="1"/>
  <c r="AC28" i="1"/>
  <c r="AC36" i="1"/>
  <c r="O39" i="1"/>
  <c r="O43" i="1"/>
  <c r="O35" i="1"/>
  <c r="O28" i="1"/>
  <c r="O38" i="1"/>
  <c r="AJ31" i="1"/>
  <c r="AJ25" i="1"/>
  <c r="AJ45" i="1"/>
  <c r="AJ37" i="1"/>
  <c r="AJ33" i="1"/>
  <c r="V26" i="1"/>
  <c r="V29" i="1"/>
  <c r="V45" i="1"/>
  <c r="V42" i="1"/>
  <c r="V40" i="1"/>
  <c r="AC27" i="1"/>
  <c r="AC43" i="1"/>
  <c r="AC40" i="1"/>
  <c r="AC33" i="1"/>
  <c r="AC41" i="1"/>
  <c r="AC37" i="1"/>
  <c r="O27" i="1"/>
  <c r="O37" i="1"/>
  <c r="O25" i="1"/>
  <c r="O30" i="1"/>
  <c r="O34" i="1"/>
  <c r="AJ40" i="1"/>
  <c r="AJ36" i="1"/>
  <c r="AJ41" i="1"/>
  <c r="AJ35" i="1"/>
  <c r="AJ29" i="1"/>
  <c r="V37" i="1"/>
  <c r="V25" i="1"/>
  <c r="V28" i="1"/>
  <c r="V30" i="1"/>
  <c r="V36" i="1"/>
  <c r="AC31" i="1"/>
  <c r="AC45" i="1"/>
  <c r="AC35" i="1"/>
  <c r="AC34" i="1"/>
  <c r="AC26" i="1"/>
  <c r="O44" i="1"/>
  <c r="O31" i="1"/>
  <c r="O36" i="1"/>
  <c r="O32" i="1"/>
  <c r="O33" i="1"/>
  <c r="O45" i="1"/>
  <c r="AJ26" i="1"/>
  <c r="AJ28" i="1"/>
  <c r="AJ32" i="1"/>
  <c r="AJ42" i="1"/>
  <c r="AJ34" i="1"/>
  <c r="V34" i="1"/>
  <c r="V32" i="1"/>
  <c r="V43" i="1"/>
  <c r="V44" i="1"/>
  <c r="V31" i="1"/>
  <c r="AC39" i="1"/>
  <c r="AC44" i="1"/>
  <c r="AC38" i="1"/>
  <c r="AC29" i="1"/>
  <c r="AC32" i="1"/>
  <c r="O42" i="1"/>
  <c r="O41" i="1"/>
  <c r="O29" i="1"/>
  <c r="O26" i="1"/>
  <c r="O40" i="1"/>
  <c r="AJ39" i="1"/>
  <c r="AJ43" i="1"/>
  <c r="AJ44" i="1"/>
  <c r="AJ30" i="1"/>
  <c r="AJ27" i="1"/>
  <c r="AJ38" i="1"/>
  <c r="H6" i="1"/>
  <c r="H3" i="1"/>
  <c r="H13" i="1"/>
  <c r="H2" i="1"/>
  <c r="H11" i="1"/>
  <c r="H10" i="1"/>
  <c r="V20" i="1"/>
  <c r="V9" i="1"/>
  <c r="V11" i="1"/>
  <c r="V6" i="1"/>
  <c r="V4" i="1"/>
  <c r="AX7" i="1"/>
  <c r="AX8" i="1"/>
  <c r="AX5" i="1"/>
  <c r="AX16" i="1"/>
  <c r="AX20" i="1"/>
  <c r="AJ18" i="1"/>
  <c r="AJ5" i="1"/>
  <c r="AJ1" i="1"/>
  <c r="AJ4" i="1"/>
  <c r="AJ15" i="1"/>
  <c r="H44" i="1"/>
  <c r="H33" i="1"/>
  <c r="H28" i="1"/>
  <c r="H29" i="1"/>
  <c r="H36" i="1"/>
  <c r="H43" i="1"/>
  <c r="AC9" i="1"/>
  <c r="AC17" i="1"/>
  <c r="AC18" i="1"/>
  <c r="AC7" i="1"/>
  <c r="AC6" i="1"/>
  <c r="A35" i="1"/>
  <c r="A39" i="1"/>
  <c r="A42" i="1"/>
  <c r="A33" i="1"/>
  <c r="A32" i="1"/>
  <c r="A7" i="1"/>
  <c r="A4" i="1"/>
  <c r="A17" i="1"/>
  <c r="A21" i="1"/>
  <c r="A15" i="1"/>
  <c r="O10" i="1"/>
  <c r="O2" i="1"/>
  <c r="O8" i="1"/>
  <c r="O17" i="1"/>
  <c r="O20" i="1"/>
  <c r="O16" i="1"/>
  <c r="AQ5" i="1"/>
  <c r="AQ16" i="1"/>
  <c r="AQ3" i="1"/>
  <c r="AQ13" i="1"/>
  <c r="AQ4" i="1"/>
  <c r="H12" i="1"/>
  <c r="H19" i="1"/>
  <c r="H17" i="1"/>
  <c r="H9" i="1"/>
  <c r="H1" i="1"/>
  <c r="V19" i="1"/>
  <c r="V10" i="1"/>
  <c r="V1" i="1"/>
  <c r="V21" i="1"/>
  <c r="V3" i="1"/>
  <c r="V18" i="1"/>
  <c r="AX6" i="1"/>
  <c r="AX9" i="1"/>
  <c r="AX10" i="1"/>
  <c r="AX11" i="1"/>
  <c r="AX4" i="1"/>
  <c r="AJ17" i="1"/>
  <c r="AJ6" i="1"/>
  <c r="AJ3" i="1"/>
  <c r="AJ13" i="1"/>
  <c r="AJ16" i="1"/>
  <c r="H27" i="1"/>
  <c r="H42" i="1"/>
  <c r="H45" i="1"/>
  <c r="H37" i="1"/>
  <c r="H26" i="1"/>
  <c r="AC13" i="1"/>
  <c r="AC20" i="1"/>
  <c r="AC19" i="1"/>
  <c r="AC12" i="1"/>
  <c r="AC5" i="1"/>
  <c r="AC15" i="1"/>
  <c r="A29" i="1"/>
  <c r="A38" i="1"/>
  <c r="A45" i="1"/>
  <c r="A43" i="1"/>
  <c r="A27" i="1"/>
  <c r="A9" i="1"/>
  <c r="A14" i="1"/>
  <c r="A16" i="1"/>
  <c r="A8" i="1"/>
  <c r="A2" i="1"/>
  <c r="O14" i="1"/>
  <c r="O15" i="1"/>
  <c r="O3" i="1"/>
  <c r="O18" i="1"/>
  <c r="O12" i="1"/>
  <c r="AQ9" i="1"/>
  <c r="AQ1" i="1"/>
  <c r="AQ2" i="1"/>
  <c r="AQ12" i="1"/>
  <c r="AQ7" i="1"/>
  <c r="AQ6" i="1"/>
  <c r="H15" i="1"/>
  <c r="H21" i="1"/>
  <c r="H14" i="1"/>
  <c r="H4" i="1"/>
  <c r="H20" i="1"/>
  <c r="V7" i="1"/>
  <c r="V14" i="1"/>
  <c r="V13" i="1"/>
  <c r="V15" i="1"/>
  <c r="V16" i="1"/>
  <c r="AX12" i="1"/>
  <c r="AX17" i="1"/>
  <c r="AX21" i="1"/>
  <c r="AX19" i="1"/>
  <c r="AX18" i="1"/>
  <c r="AX15" i="1"/>
  <c r="AJ9" i="1"/>
  <c r="AJ20" i="1"/>
  <c r="AJ7" i="1"/>
  <c r="AJ12" i="1"/>
  <c r="AJ14" i="1"/>
  <c r="H39" i="1"/>
  <c r="H32" i="1"/>
  <c r="H31" i="1"/>
  <c r="H40" i="1"/>
  <c r="H25" i="1"/>
  <c r="AC10" i="1"/>
  <c r="AC3" i="1"/>
  <c r="AC2" i="1"/>
  <c r="AC8" i="1"/>
  <c r="AC16" i="1"/>
  <c r="A31" i="1"/>
  <c r="A34" i="1"/>
  <c r="A44" i="1"/>
  <c r="A30" i="1"/>
  <c r="A40" i="1"/>
  <c r="A28" i="1"/>
  <c r="A20" i="1"/>
  <c r="A5" i="1"/>
  <c r="A19" i="1"/>
  <c r="A6" i="1"/>
  <c r="A1" i="1"/>
  <c r="O19" i="1"/>
  <c r="O11" i="1"/>
  <c r="O6" i="1"/>
  <c r="O7" i="1"/>
  <c r="O4" i="1"/>
  <c r="AQ20" i="1"/>
  <c r="AQ19" i="1"/>
  <c r="AQ10" i="1"/>
  <c r="AQ8" i="1"/>
  <c r="AQ11" i="1"/>
  <c r="H7" i="1"/>
  <c r="H18" i="1"/>
  <c r="H16" i="1"/>
  <c r="H5" i="1"/>
  <c r="H8" i="1"/>
  <c r="V5" i="1"/>
  <c r="V2" i="1"/>
  <c r="V17" i="1"/>
  <c r="V8" i="1"/>
  <c r="V12" i="1"/>
  <c r="AX3" i="1"/>
  <c r="AX1" i="1"/>
  <c r="AX13" i="1"/>
  <c r="AX14" i="1"/>
  <c r="AX2" i="1"/>
  <c r="AJ8" i="1"/>
  <c r="AJ21" i="1"/>
  <c r="AJ19" i="1"/>
  <c r="AJ2" i="1"/>
  <c r="AJ11" i="1"/>
  <c r="AJ10" i="1"/>
  <c r="H35" i="1"/>
  <c r="H38" i="1"/>
  <c r="H34" i="1"/>
  <c r="H30" i="1"/>
  <c r="H41" i="1"/>
  <c r="AC14" i="1"/>
  <c r="AC21" i="1"/>
  <c r="AC1" i="1"/>
  <c r="AC11" i="1"/>
  <c r="AC4" i="1"/>
  <c r="A41" i="1"/>
  <c r="A25" i="1"/>
  <c r="A26" i="1"/>
  <c r="A37" i="1"/>
  <c r="A36" i="1"/>
  <c r="A13" i="1"/>
  <c r="A3" i="1"/>
  <c r="A12" i="1"/>
  <c r="A11" i="1"/>
  <c r="A10" i="1"/>
  <c r="A18" i="1"/>
  <c r="O13" i="1"/>
  <c r="O1" i="1"/>
  <c r="O21" i="1"/>
  <c r="O5" i="1"/>
  <c r="O9" i="1"/>
  <c r="AQ17" i="1"/>
  <c r="AQ15" i="1"/>
  <c r="AQ21" i="1"/>
  <c r="AQ18" i="1"/>
  <c r="AQ14" i="1"/>
  <c r="A111" i="1"/>
  <c r="A132" i="1"/>
  <c r="A110" i="1"/>
  <c r="A131" i="1"/>
  <c r="A109" i="1"/>
  <c r="A130" i="1"/>
  <c r="A108" i="1"/>
  <c r="A129" i="1"/>
  <c r="A107" i="1"/>
  <c r="A128" i="1"/>
  <c r="A106" i="1"/>
  <c r="A105" i="1"/>
  <c r="A126" i="1"/>
  <c r="A104" i="1"/>
  <c r="A125" i="1"/>
  <c r="A103" i="1"/>
  <c r="A124" i="1"/>
  <c r="A102" i="1"/>
  <c r="A123" i="1"/>
  <c r="A101" i="1"/>
  <c r="A122" i="1"/>
  <c r="A100" i="1"/>
  <c r="A121" i="1"/>
  <c r="A99" i="1"/>
  <c r="A120" i="1"/>
  <c r="A98" i="1"/>
  <c r="A119" i="1"/>
  <c r="A97" i="1"/>
  <c r="A118" i="1"/>
  <c r="A96" i="1"/>
  <c r="A117" i="1"/>
  <c r="A138" i="1"/>
  <c r="A95" i="1"/>
  <c r="A116" i="1"/>
  <c r="A137" i="1"/>
  <c r="A115" i="1"/>
  <c r="A136" i="1"/>
  <c r="A114" i="1"/>
  <c r="A135" i="1"/>
  <c r="A113" i="1"/>
  <c r="A134" i="1"/>
  <c r="A112" i="1"/>
  <c r="A133" i="1"/>
  <c r="A127" i="1"/>
  <c r="AT90" i="1" l="1"/>
  <c r="AT73" i="1"/>
  <c r="AT75" i="1"/>
  <c r="AT89" i="1"/>
  <c r="AT83" i="1"/>
  <c r="AT84" i="1"/>
  <c r="AT76" i="1"/>
  <c r="AT91" i="1"/>
  <c r="AT78" i="1"/>
  <c r="AT77" i="1"/>
  <c r="AT80" i="1"/>
  <c r="AT87" i="1"/>
  <c r="AT79" i="1"/>
  <c r="AT82" i="1"/>
  <c r="AT74" i="1"/>
  <c r="AT86" i="1"/>
  <c r="AT85" i="1"/>
  <c r="AT93" i="1"/>
  <c r="AQ71" i="1"/>
  <c r="AT81" i="1"/>
  <c r="AT88" i="1"/>
  <c r="AT92" i="1"/>
  <c r="BA93" i="1"/>
  <c r="BA80" i="1"/>
  <c r="BA79" i="1"/>
  <c r="BA82" i="1"/>
  <c r="BA89" i="1"/>
  <c r="BA84" i="1"/>
  <c r="BA87" i="1"/>
  <c r="BA74" i="1"/>
  <c r="BA88" i="1"/>
  <c r="BA85" i="1"/>
  <c r="BA91" i="1"/>
  <c r="BA86" i="1"/>
  <c r="BA92" i="1"/>
  <c r="BA83" i="1"/>
  <c r="BA73" i="1"/>
  <c r="BA81" i="1"/>
  <c r="BA76" i="1"/>
  <c r="BA78" i="1"/>
  <c r="BA90" i="1"/>
  <c r="BA77" i="1"/>
  <c r="BA75" i="1"/>
  <c r="AT51" i="1"/>
  <c r="AT68" i="1"/>
  <c r="AT49" i="1"/>
  <c r="AT65" i="1"/>
  <c r="AT64" i="1"/>
  <c r="AT69" i="1"/>
  <c r="AT58" i="1"/>
  <c r="AT66" i="1"/>
  <c r="AT55" i="1"/>
  <c r="AT67" i="1"/>
  <c r="AQ47" i="1"/>
  <c r="AT57" i="1"/>
  <c r="AT53" i="1"/>
  <c r="AT54" i="1"/>
  <c r="AT59" i="1"/>
  <c r="AT61" i="1"/>
  <c r="AT63" i="1"/>
  <c r="AT62" i="1"/>
  <c r="AT50" i="1"/>
  <c r="AT56" i="1"/>
  <c r="AT52" i="1"/>
  <c r="AT60" i="1"/>
  <c r="BA56" i="1"/>
  <c r="BA54" i="1"/>
  <c r="BA63" i="1"/>
  <c r="BA50" i="1"/>
  <c r="BA49" i="1"/>
  <c r="BA53" i="1"/>
  <c r="BA51" i="1"/>
  <c r="BA58" i="1"/>
  <c r="BA68" i="1"/>
  <c r="BA62" i="1"/>
  <c r="BA57" i="1"/>
  <c r="BA61" i="1"/>
  <c r="BA64" i="1"/>
  <c r="BA67" i="1"/>
  <c r="BA65" i="1"/>
  <c r="BA66" i="1"/>
  <c r="BA55" i="1"/>
  <c r="BA52" i="1"/>
  <c r="BA69" i="1"/>
  <c r="BA59" i="1"/>
  <c r="BA60" i="1"/>
  <c r="AF80" i="1"/>
  <c r="AF90" i="1"/>
  <c r="AF83" i="1"/>
  <c r="AF78" i="1"/>
  <c r="AF87" i="1"/>
  <c r="AF77" i="1"/>
  <c r="AF75" i="1"/>
  <c r="AF82" i="1"/>
  <c r="AF89" i="1"/>
  <c r="AF93" i="1"/>
  <c r="AF84" i="1"/>
  <c r="AF73" i="1"/>
  <c r="AF85" i="1"/>
  <c r="AF92" i="1"/>
  <c r="AF91" i="1"/>
  <c r="AF79" i="1"/>
  <c r="AF76" i="1"/>
  <c r="AF88" i="1"/>
  <c r="AF74" i="1"/>
  <c r="AF86" i="1"/>
  <c r="AC71" i="1"/>
  <c r="AF81" i="1"/>
  <c r="AM89" i="1"/>
  <c r="AM86" i="1"/>
  <c r="AM76" i="1"/>
  <c r="AM82" i="1"/>
  <c r="AM81" i="1"/>
  <c r="AM85" i="1"/>
  <c r="AM83" i="1"/>
  <c r="AM73" i="1"/>
  <c r="AM90" i="1"/>
  <c r="AM88" i="1"/>
  <c r="AM80" i="1"/>
  <c r="AM77" i="1"/>
  <c r="AM75" i="1"/>
  <c r="AM92" i="1"/>
  <c r="AM78" i="1"/>
  <c r="AM87" i="1"/>
  <c r="AM93" i="1"/>
  <c r="AM91" i="1"/>
  <c r="AM84" i="1"/>
  <c r="AM79" i="1"/>
  <c r="AM74" i="1"/>
  <c r="K65" i="1"/>
  <c r="K66" i="1"/>
  <c r="K56" i="1"/>
  <c r="K51" i="1"/>
  <c r="K53" i="1"/>
  <c r="D55" i="1"/>
  <c r="D67" i="1"/>
  <c r="D64" i="1"/>
  <c r="D61" i="1"/>
  <c r="D58" i="1"/>
  <c r="K58" i="1"/>
  <c r="K64" i="1"/>
  <c r="K55" i="1"/>
  <c r="K49" i="1"/>
  <c r="K60" i="1"/>
  <c r="D62" i="1"/>
  <c r="D49" i="1"/>
  <c r="D56" i="1"/>
  <c r="D69" i="1"/>
  <c r="D51" i="1"/>
  <c r="K54" i="1"/>
  <c r="K69" i="1"/>
  <c r="K57" i="1"/>
  <c r="K50" i="1"/>
  <c r="K67" i="1"/>
  <c r="K59" i="1"/>
  <c r="D54" i="1"/>
  <c r="D59" i="1"/>
  <c r="D63" i="1"/>
  <c r="D52" i="1"/>
  <c r="D65" i="1"/>
  <c r="K62" i="1"/>
  <c r="K68" i="1"/>
  <c r="K63" i="1"/>
  <c r="K52" i="1"/>
  <c r="K61" i="1"/>
  <c r="D50" i="1"/>
  <c r="D66" i="1"/>
  <c r="D53" i="1"/>
  <c r="A47" i="1"/>
  <c r="D57" i="1"/>
  <c r="D68" i="1"/>
  <c r="D60" i="1"/>
  <c r="AF51" i="1"/>
  <c r="AF65" i="1"/>
  <c r="AF62" i="1"/>
  <c r="AF53" i="1"/>
  <c r="AF60" i="1"/>
  <c r="AM55" i="1"/>
  <c r="AM66" i="1"/>
  <c r="AM56" i="1"/>
  <c r="AM52" i="1"/>
  <c r="AM63" i="1"/>
  <c r="AF61" i="1"/>
  <c r="AF68" i="1"/>
  <c r="AF66" i="1"/>
  <c r="AF63" i="1"/>
  <c r="AF55" i="1"/>
  <c r="AM67" i="1"/>
  <c r="AM59" i="1"/>
  <c r="AM51" i="1"/>
  <c r="AM64" i="1"/>
  <c r="AM68" i="1"/>
  <c r="AF50" i="1"/>
  <c r="AF49" i="1"/>
  <c r="AF59" i="1"/>
  <c r="AF56" i="1"/>
  <c r="AF57" i="1"/>
  <c r="AC47" i="1"/>
  <c r="AF52" i="1"/>
  <c r="AM50" i="1"/>
  <c r="AM49" i="1"/>
  <c r="AM58" i="1"/>
  <c r="AM69" i="1"/>
  <c r="AM54" i="1"/>
  <c r="AF64" i="1"/>
  <c r="AF54" i="1"/>
  <c r="AF58" i="1"/>
  <c r="AF67" i="1"/>
  <c r="AF69" i="1"/>
  <c r="AM53" i="1"/>
  <c r="AM60" i="1"/>
  <c r="AM62" i="1"/>
  <c r="AM57" i="1"/>
  <c r="AM65" i="1"/>
  <c r="AM61" i="1"/>
  <c r="D78" i="1"/>
  <c r="A71" i="1"/>
  <c r="D81" i="1"/>
  <c r="D92" i="1"/>
  <c r="D77" i="1"/>
  <c r="D80" i="1"/>
  <c r="D85" i="1"/>
  <c r="D90" i="1"/>
  <c r="D75" i="1"/>
  <c r="D79" i="1"/>
  <c r="D87" i="1"/>
  <c r="D93" i="1"/>
  <c r="D76" i="1"/>
  <c r="D73" i="1"/>
  <c r="D89" i="1"/>
  <c r="D88" i="1"/>
  <c r="D82" i="1"/>
  <c r="D84" i="1"/>
  <c r="D74" i="1"/>
  <c r="D86" i="1"/>
  <c r="D83" i="1"/>
  <c r="D91" i="1"/>
  <c r="K91" i="1"/>
  <c r="K85" i="1"/>
  <c r="K87" i="1"/>
  <c r="K89" i="1"/>
  <c r="K77" i="1"/>
  <c r="K76" i="1"/>
  <c r="K92" i="1"/>
  <c r="K80" i="1"/>
  <c r="K82" i="1"/>
  <c r="K78" i="1"/>
  <c r="K84" i="1"/>
  <c r="K74" i="1"/>
  <c r="K86" i="1"/>
  <c r="K88" i="1"/>
  <c r="K90" i="1"/>
  <c r="K75" i="1"/>
  <c r="K83" i="1"/>
  <c r="K81" i="1"/>
  <c r="K79" i="1"/>
  <c r="K93" i="1"/>
  <c r="K73" i="1"/>
  <c r="R74" i="1"/>
  <c r="R75" i="1"/>
  <c r="R78" i="1"/>
  <c r="R82" i="1"/>
  <c r="R85" i="1"/>
  <c r="R77" i="1"/>
  <c r="R84" i="1"/>
  <c r="R90" i="1"/>
  <c r="R89" i="1"/>
  <c r="R93" i="1"/>
  <c r="O71" i="1"/>
  <c r="R81" i="1"/>
  <c r="R86" i="1"/>
  <c r="R88" i="1"/>
  <c r="R79" i="1"/>
  <c r="R76" i="1"/>
  <c r="R91" i="1"/>
  <c r="R73" i="1"/>
  <c r="R80" i="1"/>
  <c r="R92" i="1"/>
  <c r="R87" i="1"/>
  <c r="R83" i="1"/>
  <c r="Y85" i="1"/>
  <c r="Y90" i="1"/>
  <c r="Y86" i="1"/>
  <c r="Y81" i="1"/>
  <c r="Y92" i="1"/>
  <c r="Y89" i="1"/>
  <c r="Y82" i="1"/>
  <c r="Y74" i="1"/>
  <c r="Y91" i="1"/>
  <c r="Y73" i="1"/>
  <c r="Y87" i="1"/>
  <c r="Y80" i="1"/>
  <c r="Y84" i="1"/>
  <c r="Y77" i="1"/>
  <c r="Y78" i="1"/>
  <c r="Y88" i="1"/>
  <c r="Y83" i="1"/>
  <c r="Y93" i="1"/>
  <c r="Y75" i="1"/>
  <c r="Y79" i="1"/>
  <c r="Y76" i="1"/>
  <c r="R52" i="1"/>
  <c r="R63" i="1"/>
  <c r="R58" i="1"/>
  <c r="R62" i="1"/>
  <c r="R54" i="1"/>
  <c r="O47" i="1"/>
  <c r="R57" i="1"/>
  <c r="R55" i="1"/>
  <c r="R65" i="1"/>
  <c r="R51" i="1"/>
  <c r="R49" i="1"/>
  <c r="R66" i="1"/>
  <c r="R50" i="1"/>
  <c r="R60" i="1"/>
  <c r="R56" i="1"/>
  <c r="R59" i="1"/>
  <c r="R64" i="1"/>
  <c r="R53" i="1"/>
  <c r="R67" i="1"/>
  <c r="R69" i="1"/>
  <c r="R61" i="1"/>
  <c r="R68" i="1"/>
  <c r="Y61" i="1"/>
  <c r="Y63" i="1"/>
  <c r="Y55" i="1"/>
  <c r="Y49" i="1"/>
  <c r="Y59" i="1"/>
  <c r="Y51" i="1"/>
  <c r="Y52" i="1"/>
  <c r="Y64" i="1"/>
  <c r="Y53" i="1"/>
  <c r="Y68" i="1"/>
  <c r="Y58" i="1"/>
  <c r="Y54" i="1"/>
  <c r="Y62" i="1"/>
  <c r="Y57" i="1"/>
  <c r="Y50" i="1"/>
  <c r="Y65" i="1"/>
  <c r="Y69" i="1"/>
  <c r="Y56" i="1"/>
  <c r="Y66" i="1"/>
  <c r="Y60" i="1"/>
  <c r="Y67" i="1"/>
  <c r="AT30" i="1"/>
  <c r="AT27" i="1"/>
  <c r="AT40" i="1"/>
  <c r="AT41" i="1"/>
  <c r="AT42" i="1"/>
  <c r="AQ23" i="1"/>
  <c r="AT33" i="1"/>
  <c r="AT25" i="1"/>
  <c r="AT31" i="1"/>
  <c r="AT26" i="1"/>
  <c r="AT45" i="1"/>
  <c r="AT28" i="1"/>
  <c r="AT35" i="1"/>
  <c r="AT32" i="1"/>
  <c r="AT29" i="1"/>
  <c r="AT37" i="1"/>
  <c r="AT36" i="1"/>
  <c r="AT39" i="1"/>
  <c r="AT43" i="1"/>
  <c r="AT34" i="1"/>
  <c r="AT38" i="1"/>
  <c r="AT44" i="1"/>
  <c r="BA40" i="1"/>
  <c r="BA28" i="1"/>
  <c r="BA44" i="1"/>
  <c r="BA30" i="1"/>
  <c r="BA43" i="1"/>
  <c r="BA36" i="1"/>
  <c r="BA33" i="1"/>
  <c r="BA42" i="1"/>
  <c r="BA29" i="1"/>
  <c r="BA45" i="1"/>
  <c r="BA39" i="1"/>
  <c r="BA37" i="1"/>
  <c r="BA27" i="1"/>
  <c r="BA31" i="1"/>
  <c r="BA25" i="1"/>
  <c r="BA34" i="1"/>
  <c r="BA41" i="1"/>
  <c r="BA38" i="1"/>
  <c r="BA32" i="1"/>
  <c r="BA26" i="1"/>
  <c r="BA35" i="1"/>
  <c r="AM38" i="1"/>
  <c r="AM27" i="1"/>
  <c r="AM30" i="1"/>
  <c r="AM44" i="1"/>
  <c r="AM43" i="1"/>
  <c r="AM39" i="1"/>
  <c r="R40" i="1"/>
  <c r="R26" i="1"/>
  <c r="R29" i="1"/>
  <c r="R41" i="1"/>
  <c r="R42" i="1"/>
  <c r="AF32" i="1"/>
  <c r="AF29" i="1"/>
  <c r="AF38" i="1"/>
  <c r="AF44" i="1"/>
  <c r="AF39" i="1"/>
  <c r="Y31" i="1"/>
  <c r="Y44" i="1"/>
  <c r="Y43" i="1"/>
  <c r="Y32" i="1"/>
  <c r="Y34" i="1"/>
  <c r="AM34" i="1"/>
  <c r="AM42" i="1"/>
  <c r="AM32" i="1"/>
  <c r="AM28" i="1"/>
  <c r="AM26" i="1"/>
  <c r="R45" i="1"/>
  <c r="O23" i="1"/>
  <c r="R33" i="1"/>
  <c r="R32" i="1"/>
  <c r="R36" i="1"/>
  <c r="R31" i="1"/>
  <c r="R44" i="1"/>
  <c r="AF26" i="1"/>
  <c r="AF34" i="1"/>
  <c r="AF35" i="1"/>
  <c r="AF45" i="1"/>
  <c r="AF31" i="1"/>
  <c r="Y36" i="1"/>
  <c r="Y30" i="1"/>
  <c r="Y28" i="1"/>
  <c r="Y25" i="1"/>
  <c r="Y37" i="1"/>
  <c r="AM29" i="1"/>
  <c r="AM35" i="1"/>
  <c r="AM41" i="1"/>
  <c r="AM36" i="1"/>
  <c r="AM40" i="1"/>
  <c r="R34" i="1"/>
  <c r="R30" i="1"/>
  <c r="R25" i="1"/>
  <c r="R37" i="1"/>
  <c r="R27" i="1"/>
  <c r="AF37" i="1"/>
  <c r="AF41" i="1"/>
  <c r="AC23" i="1"/>
  <c r="AF33" i="1"/>
  <c r="AF40" i="1"/>
  <c r="AF43" i="1"/>
  <c r="AF27" i="1"/>
  <c r="Y40" i="1"/>
  <c r="Y42" i="1"/>
  <c r="Y45" i="1"/>
  <c r="Y29" i="1"/>
  <c r="Y26" i="1"/>
  <c r="AM33" i="1"/>
  <c r="AM37" i="1"/>
  <c r="AM45" i="1"/>
  <c r="AM25" i="1"/>
  <c r="AM31" i="1"/>
  <c r="R38" i="1"/>
  <c r="R28" i="1"/>
  <c r="R35" i="1"/>
  <c r="R43" i="1"/>
  <c r="R39" i="1"/>
  <c r="AF36" i="1"/>
  <c r="AF28" i="1"/>
  <c r="AF30" i="1"/>
  <c r="AF25" i="1"/>
  <c r="AF42" i="1"/>
  <c r="Y27" i="1"/>
  <c r="Y39" i="1"/>
  <c r="Y33" i="1"/>
  <c r="Y38" i="1"/>
  <c r="Y41" i="1"/>
  <c r="Y35" i="1"/>
  <c r="AT14" i="1"/>
  <c r="AT18" i="1"/>
  <c r="AT21" i="1"/>
  <c r="AT15" i="1"/>
  <c r="AT17" i="1"/>
  <c r="R9" i="1"/>
  <c r="R5" i="1"/>
  <c r="R21" i="1"/>
  <c r="R1" i="1"/>
  <c r="R13" i="1"/>
  <c r="D18" i="1"/>
  <c r="D10" i="1"/>
  <c r="D23" i="1" s="1"/>
  <c r="D11" i="1"/>
  <c r="D12" i="1"/>
  <c r="D3" i="1"/>
  <c r="D13" i="1"/>
  <c r="D36" i="1"/>
  <c r="D37" i="1"/>
  <c r="D26" i="1"/>
  <c r="D25" i="1"/>
  <c r="D41" i="1"/>
  <c r="AF4" i="1"/>
  <c r="AF11" i="1"/>
  <c r="AF1" i="1"/>
  <c r="AF21" i="1"/>
  <c r="AF14" i="1"/>
  <c r="K41" i="1"/>
  <c r="K30" i="1"/>
  <c r="K34" i="1"/>
  <c r="K38" i="1"/>
  <c r="K35" i="1"/>
  <c r="AM10" i="1"/>
  <c r="AM11" i="1"/>
  <c r="AM2" i="1"/>
  <c r="AM19" i="1"/>
  <c r="AM21" i="1"/>
  <c r="AM8" i="1"/>
  <c r="BA2" i="1"/>
  <c r="BA14" i="1"/>
  <c r="BA13" i="1"/>
  <c r="BA1" i="1"/>
  <c r="BA3" i="1"/>
  <c r="Y12" i="1"/>
  <c r="Y8" i="1"/>
  <c r="Y17" i="1"/>
  <c r="Y2" i="1"/>
  <c r="Y5" i="1"/>
  <c r="K8" i="1"/>
  <c r="K5" i="1"/>
  <c r="K16" i="1"/>
  <c r="K18" i="1"/>
  <c r="K7" i="1"/>
  <c r="AT11" i="1"/>
  <c r="AT8" i="1"/>
  <c r="AT10" i="1"/>
  <c r="AT23" i="1" s="1"/>
  <c r="AT19" i="1"/>
  <c r="AT20" i="1"/>
  <c r="R4" i="1"/>
  <c r="R7" i="1"/>
  <c r="R6" i="1"/>
  <c r="R11" i="1"/>
  <c r="R19" i="1"/>
  <c r="D1" i="1"/>
  <c r="D6" i="1"/>
  <c r="D19" i="1"/>
  <c r="D5" i="1"/>
  <c r="D20" i="1"/>
  <c r="D28" i="1"/>
  <c r="D40" i="1"/>
  <c r="D30" i="1"/>
  <c r="D44" i="1"/>
  <c r="D34" i="1"/>
  <c r="D31" i="1"/>
  <c r="AF16" i="1"/>
  <c r="AF8" i="1"/>
  <c r="AF2" i="1"/>
  <c r="AF3" i="1"/>
  <c r="AF10" i="1"/>
  <c r="AF23" i="1" s="1"/>
  <c r="K25" i="1"/>
  <c r="K40" i="1"/>
  <c r="K31" i="1"/>
  <c r="K32" i="1"/>
  <c r="K39" i="1"/>
  <c r="AM14" i="1"/>
  <c r="AM12" i="1"/>
  <c r="AM7" i="1"/>
  <c r="AM20" i="1"/>
  <c r="AM9" i="1"/>
  <c r="BA15" i="1"/>
  <c r="BA18" i="1"/>
  <c r="BA19" i="1"/>
  <c r="BA21" i="1"/>
  <c r="BA17" i="1"/>
  <c r="BA12" i="1"/>
  <c r="Y16" i="1"/>
  <c r="Y15" i="1"/>
  <c r="Y13" i="1"/>
  <c r="Y14" i="1"/>
  <c r="Y7" i="1"/>
  <c r="K20" i="1"/>
  <c r="K4" i="1"/>
  <c r="K14" i="1"/>
  <c r="K21" i="1"/>
  <c r="K15" i="1"/>
  <c r="AT6" i="1"/>
  <c r="AT7" i="1"/>
  <c r="AT12" i="1"/>
  <c r="AT2" i="1"/>
  <c r="AT1" i="1"/>
  <c r="AT9" i="1"/>
  <c r="R12" i="1"/>
  <c r="R18" i="1"/>
  <c r="R3" i="1"/>
  <c r="R15" i="1"/>
  <c r="R14" i="1"/>
  <c r="D2" i="1"/>
  <c r="D8" i="1"/>
  <c r="D16" i="1"/>
  <c r="D14" i="1"/>
  <c r="D9" i="1"/>
  <c r="D27" i="1"/>
  <c r="D43" i="1"/>
  <c r="D45" i="1"/>
  <c r="D38" i="1"/>
  <c r="D29" i="1"/>
  <c r="AF15" i="1"/>
  <c r="AF5" i="1"/>
  <c r="AF12" i="1"/>
  <c r="AF19" i="1"/>
  <c r="AF20" i="1"/>
  <c r="AF13" i="1"/>
  <c r="K26" i="1"/>
  <c r="K37" i="1"/>
  <c r="K45" i="1"/>
  <c r="K42" i="1"/>
  <c r="K27" i="1"/>
  <c r="AM16" i="1"/>
  <c r="AM13" i="1"/>
  <c r="AM3" i="1"/>
  <c r="AM6" i="1"/>
  <c r="AM17" i="1"/>
  <c r="BA4" i="1"/>
  <c r="BA11" i="1"/>
  <c r="BA10" i="1"/>
  <c r="BA9" i="1"/>
  <c r="BA6" i="1"/>
  <c r="Y18" i="1"/>
  <c r="Y3" i="1"/>
  <c r="Y21" i="1"/>
  <c r="Y1" i="1"/>
  <c r="Y10" i="1"/>
  <c r="Y19" i="1"/>
  <c r="K1" i="1"/>
  <c r="K9" i="1"/>
  <c r="K17" i="1"/>
  <c r="K19" i="1"/>
  <c r="K12" i="1"/>
  <c r="AT4" i="1"/>
  <c r="AT13" i="1"/>
  <c r="AT3" i="1"/>
  <c r="AT16" i="1"/>
  <c r="AT5" i="1"/>
  <c r="R16" i="1"/>
  <c r="R20" i="1"/>
  <c r="R17" i="1"/>
  <c r="R8" i="1"/>
  <c r="R2" i="1"/>
  <c r="R10" i="1"/>
  <c r="R23" i="1" s="1"/>
  <c r="D15" i="1"/>
  <c r="D21" i="1"/>
  <c r="D17" i="1"/>
  <c r="D4" i="1"/>
  <c r="D7" i="1"/>
  <c r="D32" i="1"/>
  <c r="A23" i="1"/>
  <c r="D33" i="1"/>
  <c r="D42" i="1"/>
  <c r="D39" i="1"/>
  <c r="D35" i="1"/>
  <c r="AF6" i="1"/>
  <c r="AF7" i="1"/>
  <c r="AF18" i="1"/>
  <c r="AF17" i="1"/>
  <c r="AF9" i="1"/>
  <c r="K43" i="1"/>
  <c r="K36" i="1"/>
  <c r="K29" i="1"/>
  <c r="K28" i="1"/>
  <c r="K33" i="1"/>
  <c r="K44" i="1"/>
  <c r="AM15" i="1"/>
  <c r="AM4" i="1"/>
  <c r="AM1" i="1"/>
  <c r="AM5" i="1"/>
  <c r="AM18" i="1"/>
  <c r="BA20" i="1"/>
  <c r="BA16" i="1"/>
  <c r="BA5" i="1"/>
  <c r="BA8" i="1"/>
  <c r="BA7" i="1"/>
  <c r="Y4" i="1"/>
  <c r="Y6" i="1"/>
  <c r="Y11" i="1"/>
  <c r="Y9" i="1"/>
  <c r="Y20" i="1"/>
  <c r="K10" i="1"/>
  <c r="K11" i="1"/>
  <c r="K2" i="1"/>
  <c r="K13" i="1"/>
  <c r="K3" i="1"/>
  <c r="K6" i="1"/>
  <c r="AR81" i="1"/>
  <c r="AR92" i="1"/>
  <c r="AR83" i="1"/>
  <c r="AR80" i="1"/>
  <c r="AR85" i="1"/>
  <c r="AR73" i="1"/>
  <c r="AR89" i="1"/>
  <c r="AR84" i="1"/>
  <c r="AR91" i="1"/>
  <c r="AR77" i="1"/>
  <c r="AR87" i="1"/>
  <c r="AR82" i="1"/>
  <c r="AR86" i="1"/>
  <c r="AR93" i="1"/>
  <c r="AR75" i="1"/>
  <c r="AR76" i="1"/>
  <c r="AR79" i="1"/>
  <c r="AQ72" i="1"/>
  <c r="AR88" i="1"/>
  <c r="AR90" i="1"/>
  <c r="AR78" i="1"/>
  <c r="AR74" i="1"/>
  <c r="AY93" i="1"/>
  <c r="AY79" i="1"/>
  <c r="AY89" i="1"/>
  <c r="AY87" i="1"/>
  <c r="AY88" i="1"/>
  <c r="AY91" i="1"/>
  <c r="AY92" i="1"/>
  <c r="AY73" i="1"/>
  <c r="AY76" i="1"/>
  <c r="AY90" i="1"/>
  <c r="AY75" i="1"/>
  <c r="AY80" i="1"/>
  <c r="AY82" i="1"/>
  <c r="AY84" i="1"/>
  <c r="AY74" i="1"/>
  <c r="AY85" i="1"/>
  <c r="AY86" i="1"/>
  <c r="AY83" i="1"/>
  <c r="AY81" i="1"/>
  <c r="AY78" i="1"/>
  <c r="AY77" i="1"/>
  <c r="AR51" i="1"/>
  <c r="AR49" i="1"/>
  <c r="AR64" i="1"/>
  <c r="AR58" i="1"/>
  <c r="AR55" i="1"/>
  <c r="AQ48" i="1"/>
  <c r="AR53" i="1"/>
  <c r="AR50" i="1"/>
  <c r="AR57" i="1"/>
  <c r="AR54" i="1"/>
  <c r="AR61" i="1"/>
  <c r="AR62" i="1"/>
  <c r="AR56" i="1"/>
  <c r="AR60" i="1"/>
  <c r="AR63" i="1"/>
  <c r="AR68" i="1"/>
  <c r="AR65" i="1"/>
  <c r="AR69" i="1"/>
  <c r="AR66" i="1"/>
  <c r="AR67" i="1"/>
  <c r="AR59" i="1"/>
  <c r="AR52" i="1"/>
  <c r="AY56" i="1"/>
  <c r="AY63" i="1"/>
  <c r="AY49" i="1"/>
  <c r="AY51" i="1"/>
  <c r="AY68" i="1"/>
  <c r="AY57" i="1"/>
  <c r="AY64" i="1"/>
  <c r="AY65" i="1"/>
  <c r="AY55" i="1"/>
  <c r="AY69" i="1"/>
  <c r="AY60" i="1"/>
  <c r="AY54" i="1"/>
  <c r="AY50" i="1"/>
  <c r="AY53" i="1"/>
  <c r="AY58" i="1"/>
  <c r="AY62" i="1"/>
  <c r="AY61" i="1"/>
  <c r="AY67" i="1"/>
  <c r="AY66" i="1"/>
  <c r="AY52" i="1"/>
  <c r="AY59" i="1"/>
  <c r="AD80" i="1"/>
  <c r="AD83" i="1"/>
  <c r="AD87" i="1"/>
  <c r="AD75" i="1"/>
  <c r="AD89" i="1"/>
  <c r="AD84" i="1"/>
  <c r="AD85" i="1"/>
  <c r="AD91" i="1"/>
  <c r="AD76" i="1"/>
  <c r="AD74" i="1"/>
  <c r="AD81" i="1"/>
  <c r="AD90" i="1"/>
  <c r="AD78" i="1"/>
  <c r="AD77" i="1"/>
  <c r="AD82" i="1"/>
  <c r="AD93" i="1"/>
  <c r="AD73" i="1"/>
  <c r="AD92" i="1"/>
  <c r="AD79" i="1"/>
  <c r="AD88" i="1"/>
  <c r="AD86" i="1"/>
  <c r="AK89" i="1"/>
  <c r="AK76" i="1"/>
  <c r="AK81" i="1"/>
  <c r="AK83" i="1"/>
  <c r="AK90" i="1"/>
  <c r="AK80" i="1"/>
  <c r="AK75" i="1"/>
  <c r="AK78" i="1"/>
  <c r="AK93" i="1"/>
  <c r="AK84" i="1"/>
  <c r="AK74" i="1"/>
  <c r="AK86" i="1"/>
  <c r="AK82" i="1"/>
  <c r="AK85" i="1"/>
  <c r="AK73" i="1"/>
  <c r="AK88" i="1"/>
  <c r="AK77" i="1"/>
  <c r="AK92" i="1"/>
  <c r="AK87" i="1"/>
  <c r="AK91" i="1"/>
  <c r="AK79" i="1"/>
  <c r="I65" i="1"/>
  <c r="I56" i="1"/>
  <c r="I53" i="1"/>
  <c r="B67" i="1"/>
  <c r="B61" i="1"/>
  <c r="I58" i="1"/>
  <c r="I55" i="1"/>
  <c r="I60" i="1"/>
  <c r="B49" i="1"/>
  <c r="B69" i="1"/>
  <c r="I54" i="1"/>
  <c r="I57" i="1"/>
  <c r="I67" i="1"/>
  <c r="B54" i="1"/>
  <c r="B63" i="1"/>
  <c r="B65" i="1"/>
  <c r="I68" i="1"/>
  <c r="I52" i="1"/>
  <c r="B50" i="1"/>
  <c r="B53" i="1"/>
  <c r="B68" i="1"/>
  <c r="I66" i="1"/>
  <c r="I51" i="1"/>
  <c r="B55" i="1"/>
  <c r="B64" i="1"/>
  <c r="B58" i="1"/>
  <c r="I64" i="1"/>
  <c r="I49" i="1"/>
  <c r="B62" i="1"/>
  <c r="B56" i="1"/>
  <c r="B51" i="1"/>
  <c r="I69" i="1"/>
  <c r="I50" i="1"/>
  <c r="I59" i="1"/>
  <c r="B59" i="1"/>
  <c r="B52" i="1"/>
  <c r="I62" i="1"/>
  <c r="I63" i="1"/>
  <c r="I61" i="1"/>
  <c r="B66" i="1"/>
  <c r="A48" i="1"/>
  <c r="B57" i="1"/>
  <c r="B60" i="1"/>
  <c r="AD51" i="1"/>
  <c r="AD62" i="1"/>
  <c r="AD60" i="1"/>
  <c r="AK66" i="1"/>
  <c r="AK52" i="1"/>
  <c r="AD61" i="1"/>
  <c r="AD66" i="1"/>
  <c r="AD55" i="1"/>
  <c r="AK59" i="1"/>
  <c r="AK64" i="1"/>
  <c r="AD50" i="1"/>
  <c r="AD59" i="1"/>
  <c r="AD57" i="1"/>
  <c r="AK50" i="1"/>
  <c r="AK58" i="1"/>
  <c r="AK54" i="1"/>
  <c r="AD54" i="1"/>
  <c r="AD67" i="1"/>
  <c r="AK53" i="1"/>
  <c r="AK62" i="1"/>
  <c r="AK65" i="1"/>
  <c r="AD65" i="1"/>
  <c r="AD53" i="1"/>
  <c r="AK55" i="1"/>
  <c r="AK56" i="1"/>
  <c r="AK63" i="1"/>
  <c r="AD68" i="1"/>
  <c r="AD63" i="1"/>
  <c r="AK67" i="1"/>
  <c r="AK51" i="1"/>
  <c r="AK68" i="1"/>
  <c r="AD49" i="1"/>
  <c r="AD56" i="1"/>
  <c r="AC48" i="1"/>
  <c r="AD52" i="1"/>
  <c r="AK49" i="1"/>
  <c r="AK69" i="1"/>
  <c r="AD64" i="1"/>
  <c r="AD58" i="1"/>
  <c r="AD69" i="1"/>
  <c r="AK60" i="1"/>
  <c r="AK57" i="1"/>
  <c r="AK61" i="1"/>
  <c r="B78" i="1"/>
  <c r="B92" i="1"/>
  <c r="B80" i="1"/>
  <c r="B90" i="1"/>
  <c r="B79" i="1"/>
  <c r="B93" i="1"/>
  <c r="B73" i="1"/>
  <c r="B88" i="1"/>
  <c r="B84" i="1"/>
  <c r="B86" i="1"/>
  <c r="B91" i="1"/>
  <c r="A72" i="1"/>
  <c r="B81" i="1"/>
  <c r="B77" i="1"/>
  <c r="B85" i="1"/>
  <c r="B75" i="1"/>
  <c r="B87" i="1"/>
  <c r="B76" i="1"/>
  <c r="B89" i="1"/>
  <c r="B82" i="1"/>
  <c r="B74" i="1"/>
  <c r="B83" i="1"/>
  <c r="I91" i="1"/>
  <c r="I87" i="1"/>
  <c r="I77" i="1"/>
  <c r="I92" i="1"/>
  <c r="I82" i="1"/>
  <c r="I84" i="1"/>
  <c r="I86" i="1"/>
  <c r="I90" i="1"/>
  <c r="I83" i="1"/>
  <c r="I79" i="1"/>
  <c r="I73" i="1"/>
  <c r="I85" i="1"/>
  <c r="I89" i="1"/>
  <c r="I76" i="1"/>
  <c r="I80" i="1"/>
  <c r="I78" i="1"/>
  <c r="I74" i="1"/>
  <c r="I88" i="1"/>
  <c r="I75" i="1"/>
  <c r="I81" i="1"/>
  <c r="I93" i="1"/>
  <c r="P74" i="1"/>
  <c r="P78" i="1"/>
  <c r="P85" i="1"/>
  <c r="P84" i="1"/>
  <c r="P89" i="1"/>
  <c r="P81" i="1"/>
  <c r="O72" i="1"/>
  <c r="P88" i="1"/>
  <c r="P76" i="1"/>
  <c r="P73" i="1"/>
  <c r="P92" i="1"/>
  <c r="P83" i="1"/>
  <c r="P75" i="1"/>
  <c r="P82" i="1"/>
  <c r="P77" i="1"/>
  <c r="P90" i="1"/>
  <c r="P93" i="1"/>
  <c r="P86" i="1"/>
  <c r="P79" i="1"/>
  <c r="P91" i="1"/>
  <c r="P80" i="1"/>
  <c r="P87" i="1"/>
  <c r="W85" i="1"/>
  <c r="W86" i="1"/>
  <c r="W92" i="1"/>
  <c r="W82" i="1"/>
  <c r="W91" i="1"/>
  <c r="W87" i="1"/>
  <c r="W84" i="1"/>
  <c r="W78" i="1"/>
  <c r="W83" i="1"/>
  <c r="W75" i="1"/>
  <c r="W76" i="1"/>
  <c r="W81" i="1"/>
  <c r="W74" i="1"/>
  <c r="W73" i="1"/>
  <c r="W80" i="1"/>
  <c r="W88" i="1"/>
  <c r="W79" i="1"/>
  <c r="W90" i="1"/>
  <c r="W89" i="1"/>
  <c r="W77" i="1"/>
  <c r="W93" i="1"/>
  <c r="P52" i="1"/>
  <c r="P58" i="1"/>
  <c r="P54" i="1"/>
  <c r="P55" i="1"/>
  <c r="P51" i="1"/>
  <c r="P66" i="1"/>
  <c r="P60" i="1"/>
  <c r="P59" i="1"/>
  <c r="P53" i="1"/>
  <c r="P69" i="1"/>
  <c r="P68" i="1"/>
  <c r="P63" i="1"/>
  <c r="P62" i="1"/>
  <c r="O48" i="1"/>
  <c r="P57" i="1"/>
  <c r="P65" i="1"/>
  <c r="P49" i="1"/>
  <c r="P50" i="1"/>
  <c r="P56" i="1"/>
  <c r="P64" i="1"/>
  <c r="P67" i="1"/>
  <c r="P61" i="1"/>
  <c r="W61" i="1"/>
  <c r="W55" i="1"/>
  <c r="W59" i="1"/>
  <c r="W52" i="1"/>
  <c r="W53" i="1"/>
  <c r="W58" i="1"/>
  <c r="W62" i="1"/>
  <c r="W50" i="1"/>
  <c r="W69" i="1"/>
  <c r="W66" i="1"/>
  <c r="W67" i="1"/>
  <c r="W63" i="1"/>
  <c r="W49" i="1"/>
  <c r="W51" i="1"/>
  <c r="W64" i="1"/>
  <c r="W68" i="1"/>
  <c r="W54" i="1"/>
  <c r="W57" i="1"/>
  <c r="W65" i="1"/>
  <c r="W56" i="1"/>
  <c r="W60" i="1"/>
  <c r="AR30" i="1"/>
  <c r="AR40" i="1"/>
  <c r="AR42" i="1"/>
  <c r="AR25" i="1"/>
  <c r="AR26" i="1"/>
  <c r="AR28" i="1"/>
  <c r="AR32" i="1"/>
  <c r="AR37" i="1"/>
  <c r="AR39" i="1"/>
  <c r="AR34" i="1"/>
  <c r="AR44" i="1"/>
  <c r="AR27" i="1"/>
  <c r="AR41" i="1"/>
  <c r="AQ24" i="1"/>
  <c r="AR33" i="1"/>
  <c r="AR31" i="1"/>
  <c r="AR45" i="1"/>
  <c r="AR35" i="1"/>
  <c r="AR29" i="1"/>
  <c r="AR36" i="1"/>
  <c r="AR43" i="1"/>
  <c r="AR38" i="1"/>
  <c r="AY40" i="1"/>
  <c r="AY44" i="1"/>
  <c r="AY43" i="1"/>
  <c r="AY33" i="1"/>
  <c r="AY29" i="1"/>
  <c r="AY39" i="1"/>
  <c r="AY27" i="1"/>
  <c r="AY25" i="1"/>
  <c r="AY41" i="1"/>
  <c r="AY32" i="1"/>
  <c r="AY35" i="1"/>
  <c r="AY36" i="1"/>
  <c r="AY42" i="1"/>
  <c r="AY45" i="1"/>
  <c r="AY34" i="1"/>
  <c r="AY38" i="1"/>
  <c r="AY28" i="1"/>
  <c r="AY37" i="1"/>
  <c r="AY26" i="1"/>
  <c r="AY30" i="1"/>
  <c r="AY31" i="1"/>
  <c r="AK38" i="1"/>
  <c r="AK30" i="1"/>
  <c r="AK43" i="1"/>
  <c r="P40" i="1"/>
  <c r="P29" i="1"/>
  <c r="P42" i="1"/>
  <c r="AD29" i="1"/>
  <c r="AD44" i="1"/>
  <c r="W31" i="1"/>
  <c r="W43" i="1"/>
  <c r="W34" i="1"/>
  <c r="AK42" i="1"/>
  <c r="AK28" i="1"/>
  <c r="P45" i="1"/>
  <c r="AD40" i="1"/>
  <c r="AD27" i="1"/>
  <c r="W42" i="1"/>
  <c r="W29" i="1"/>
  <c r="AK33" i="1"/>
  <c r="AK45" i="1"/>
  <c r="AK31" i="1"/>
  <c r="P28" i="1"/>
  <c r="P43" i="1"/>
  <c r="AD36" i="1"/>
  <c r="AD30" i="1"/>
  <c r="AD42" i="1"/>
  <c r="W39" i="1"/>
  <c r="W38" i="1"/>
  <c r="W35" i="1"/>
  <c r="W30" i="1"/>
  <c r="AC24" i="1"/>
  <c r="P32" i="1"/>
  <c r="P31" i="1"/>
  <c r="AD26" i="1"/>
  <c r="AK27" i="1"/>
  <c r="AK44" i="1"/>
  <c r="AK39" i="1"/>
  <c r="P26" i="1"/>
  <c r="P41" i="1"/>
  <c r="AD32" i="1"/>
  <c r="AD38" i="1"/>
  <c r="AD39" i="1"/>
  <c r="W44" i="1"/>
  <c r="W32" i="1"/>
  <c r="AK34" i="1"/>
  <c r="AK32" i="1"/>
  <c r="AK26" i="1"/>
  <c r="O24" i="1"/>
  <c r="AD33" i="1"/>
  <c r="AD43" i="1"/>
  <c r="W40" i="1"/>
  <c r="W45" i="1"/>
  <c r="W26" i="1"/>
  <c r="AK37" i="1"/>
  <c r="AK25" i="1"/>
  <c r="P38" i="1"/>
  <c r="P35" i="1"/>
  <c r="P39" i="1"/>
  <c r="AD28" i="1"/>
  <c r="AD25" i="1"/>
  <c r="W27" i="1"/>
  <c r="W33" i="1"/>
  <c r="W41" i="1"/>
  <c r="AD35" i="1"/>
  <c r="W25" i="1"/>
  <c r="AK41" i="1"/>
  <c r="P30" i="1"/>
  <c r="AD37" i="1"/>
  <c r="P33" i="1"/>
  <c r="P36" i="1"/>
  <c r="P44" i="1"/>
  <c r="AD34" i="1"/>
  <c r="AD45" i="1"/>
  <c r="W36" i="1"/>
  <c r="W28" i="1"/>
  <c r="W37" i="1"/>
  <c r="AK35" i="1"/>
  <c r="AK36" i="1"/>
  <c r="P34" i="1"/>
  <c r="P25" i="1"/>
  <c r="P27" i="1"/>
  <c r="AD41" i="1"/>
  <c r="AD31" i="1"/>
  <c r="AK29" i="1"/>
  <c r="AK40" i="1"/>
  <c r="P37" i="1"/>
  <c r="AR14" i="1"/>
  <c r="AR21" i="1"/>
  <c r="AR17" i="1"/>
  <c r="P5" i="1"/>
  <c r="P1" i="1"/>
  <c r="B18" i="1"/>
  <c r="B11" i="1"/>
  <c r="B3" i="1"/>
  <c r="B36" i="1"/>
  <c r="B26" i="1"/>
  <c r="B41" i="1"/>
  <c r="AD11" i="1"/>
  <c r="AD21" i="1"/>
  <c r="I41" i="1"/>
  <c r="I34" i="1"/>
  <c r="I35" i="1"/>
  <c r="AK11" i="1"/>
  <c r="AK19" i="1"/>
  <c r="AK8" i="1"/>
  <c r="AY14" i="1"/>
  <c r="AY1" i="1"/>
  <c r="W12" i="1"/>
  <c r="W17" i="1"/>
  <c r="W5" i="1"/>
  <c r="I5" i="1"/>
  <c r="I18" i="1"/>
  <c r="AR11" i="1"/>
  <c r="AR10" i="1"/>
  <c r="AR20" i="1"/>
  <c r="P7" i="1"/>
  <c r="P11" i="1"/>
  <c r="B1" i="1"/>
  <c r="B19" i="1"/>
  <c r="B20" i="1"/>
  <c r="B40" i="1"/>
  <c r="B44" i="1"/>
  <c r="B31" i="1"/>
  <c r="AD8" i="1"/>
  <c r="AD3" i="1"/>
  <c r="I25" i="1"/>
  <c r="I31" i="1"/>
  <c r="I39" i="1"/>
  <c r="AK12" i="1"/>
  <c r="AK20" i="1"/>
  <c r="AY15" i="1"/>
  <c r="AY19" i="1"/>
  <c r="AY17" i="1"/>
  <c r="W16" i="1"/>
  <c r="W13" i="1"/>
  <c r="W7" i="1"/>
  <c r="I4" i="1"/>
  <c r="I21" i="1"/>
  <c r="AR6" i="1"/>
  <c r="AR12" i="1"/>
  <c r="AR1" i="1"/>
  <c r="P12" i="1"/>
  <c r="P3" i="1"/>
  <c r="P14" i="1"/>
  <c r="B8" i="1"/>
  <c r="B14" i="1"/>
  <c r="B27" i="1"/>
  <c r="B45" i="1"/>
  <c r="B29" i="1"/>
  <c r="AD5" i="1"/>
  <c r="AD19" i="1"/>
  <c r="AD13" i="1"/>
  <c r="I37" i="1"/>
  <c r="I42" i="1"/>
  <c r="AK16" i="1"/>
  <c r="AK3" i="1"/>
  <c r="AK17" i="1"/>
  <c r="AY11" i="1"/>
  <c r="AY9" i="1"/>
  <c r="W18" i="1"/>
  <c r="W21" i="1"/>
  <c r="W10" i="1"/>
  <c r="I1" i="1"/>
  <c r="I17" i="1"/>
  <c r="I12" i="1"/>
  <c r="AR13" i="1"/>
  <c r="AR16" i="1"/>
  <c r="P16" i="1"/>
  <c r="P17" i="1"/>
  <c r="P2" i="1"/>
  <c r="B15" i="1"/>
  <c r="B17" i="1"/>
  <c r="B7" i="1"/>
  <c r="A24" i="1"/>
  <c r="AT22" i="1"/>
  <c r="B33" i="1"/>
  <c r="B39" i="1"/>
  <c r="AD6" i="1"/>
  <c r="AD18" i="1"/>
  <c r="AD9" i="1"/>
  <c r="I36" i="1"/>
  <c r="I28" i="1"/>
  <c r="I44" i="1"/>
  <c r="AR18" i="1"/>
  <c r="AR15" i="1"/>
  <c r="P9" i="1"/>
  <c r="P21" i="1"/>
  <c r="P13" i="1"/>
  <c r="B10" i="1"/>
  <c r="B12" i="1"/>
  <c r="B13" i="1"/>
  <c r="B37" i="1"/>
  <c r="B25" i="1"/>
  <c r="AD4" i="1"/>
  <c r="AD1" i="1"/>
  <c r="AD14" i="1"/>
  <c r="I30" i="1"/>
  <c r="I38" i="1"/>
  <c r="AK10" i="1"/>
  <c r="AK2" i="1"/>
  <c r="AK21" i="1"/>
  <c r="AY2" i="1"/>
  <c r="AY13" i="1"/>
  <c r="AY3" i="1"/>
  <c r="W8" i="1"/>
  <c r="W2" i="1"/>
  <c r="I8" i="1"/>
  <c r="I16" i="1"/>
  <c r="I7" i="1"/>
  <c r="AR8" i="1"/>
  <c r="AR19" i="1"/>
  <c r="P4" i="1"/>
  <c r="P6" i="1"/>
  <c r="P19" i="1"/>
  <c r="B6" i="1"/>
  <c r="B5" i="1"/>
  <c r="B28" i="1"/>
  <c r="B30" i="1"/>
  <c r="B34" i="1"/>
  <c r="AD16" i="1"/>
  <c r="AD2" i="1"/>
  <c r="AD10" i="1"/>
  <c r="I40" i="1"/>
  <c r="I32" i="1"/>
  <c r="AK14" i="1"/>
  <c r="AK7" i="1"/>
  <c r="AK9" i="1"/>
  <c r="AY18" i="1"/>
  <c r="AY21" i="1"/>
  <c r="AY12" i="1"/>
  <c r="W15" i="1"/>
  <c r="W14" i="1"/>
  <c r="I20" i="1"/>
  <c r="I14" i="1"/>
  <c r="I15" i="1"/>
  <c r="AR7" i="1"/>
  <c r="AR2" i="1"/>
  <c r="AR9" i="1"/>
  <c r="P18" i="1"/>
  <c r="P15" i="1"/>
  <c r="B2" i="1"/>
  <c r="B16" i="1"/>
  <c r="B9" i="1"/>
  <c r="B43" i="1"/>
  <c r="B38" i="1"/>
  <c r="AD15" i="1"/>
  <c r="AD12" i="1"/>
  <c r="AD20" i="1"/>
  <c r="I26" i="1"/>
  <c r="I45" i="1"/>
  <c r="I27" i="1"/>
  <c r="AK13" i="1"/>
  <c r="AK6" i="1"/>
  <c r="AY4" i="1"/>
  <c r="AY10" i="1"/>
  <c r="AY6" i="1"/>
  <c r="W3" i="1"/>
  <c r="W1" i="1"/>
  <c r="W19" i="1"/>
  <c r="I9" i="1"/>
  <c r="I19" i="1"/>
  <c r="AR4" i="1"/>
  <c r="AR3" i="1"/>
  <c r="AR5" i="1"/>
  <c r="P20" i="1"/>
  <c r="P8" i="1"/>
  <c r="P10" i="1"/>
  <c r="B21" i="1"/>
  <c r="B4" i="1"/>
  <c r="B32" i="1"/>
  <c r="D22" i="1"/>
  <c r="AF22" i="1"/>
  <c r="R22" i="1"/>
  <c r="B42" i="1"/>
  <c r="B35" i="1"/>
  <c r="AD7" i="1"/>
  <c r="AD17" i="1"/>
  <c r="I43" i="1"/>
  <c r="I29" i="1"/>
  <c r="I33" i="1"/>
  <c r="AK15" i="1"/>
  <c r="AK1" i="1"/>
  <c r="AK18" i="1"/>
  <c r="AY16" i="1"/>
  <c r="AY8" i="1"/>
  <c r="W4" i="1"/>
  <c r="W11" i="1"/>
  <c r="W20" i="1"/>
  <c r="I11" i="1"/>
  <c r="I13" i="1"/>
  <c r="I6" i="1"/>
  <c r="AY5" i="1"/>
  <c r="I10" i="1"/>
  <c r="AK5" i="1"/>
  <c r="I3" i="1"/>
  <c r="AY20" i="1"/>
  <c r="W9" i="1"/>
  <c r="AK4" i="1"/>
  <c r="AY7" i="1"/>
  <c r="I2" i="1"/>
  <c r="W6" i="1"/>
  <c r="X42" i="2"/>
  <c r="AB41" i="2"/>
  <c r="N41" i="2"/>
  <c r="Y42" i="2"/>
  <c r="N42" i="2"/>
  <c r="AB43" i="2"/>
  <c r="N43" i="2"/>
  <c r="S37" i="2"/>
  <c r="S38" i="2"/>
  <c r="E37" i="2"/>
  <c r="S39" i="2"/>
  <c r="E38" i="2"/>
  <c r="S40" i="2"/>
  <c r="E39" i="2"/>
  <c r="S41" i="2"/>
  <c r="E40" i="2"/>
  <c r="S42" i="2"/>
  <c r="E41" i="2"/>
  <c r="S43" i="2"/>
  <c r="E42" i="2"/>
  <c r="X37" i="2"/>
  <c r="E43" i="2"/>
  <c r="X38" i="2"/>
  <c r="J37" i="2"/>
  <c r="X39" i="2"/>
  <c r="J38" i="2"/>
  <c r="X40" i="2"/>
  <c r="J39" i="2"/>
  <c r="X41" i="2"/>
  <c r="J40" i="2"/>
  <c r="J41" i="2"/>
  <c r="X43" i="2"/>
  <c r="J42" i="2"/>
  <c r="AB37" i="2"/>
  <c r="J43" i="2"/>
  <c r="N37" i="2"/>
  <c r="Y38" i="2"/>
  <c r="N38" i="2"/>
  <c r="Y39" i="2"/>
  <c r="N39" i="2"/>
  <c r="Y40" i="2"/>
  <c r="N40" i="2"/>
  <c r="K41" i="2"/>
  <c r="Y43" i="2"/>
  <c r="O38" i="2"/>
  <c r="Q39" i="2"/>
  <c r="B39" i="2"/>
  <c r="O42" i="2"/>
  <c r="B42" i="2"/>
  <c r="T38" i="2"/>
  <c r="F38" i="2"/>
  <c r="T41" i="2"/>
  <c r="U43" i="2"/>
  <c r="Y37" i="2"/>
  <c r="AB38" i="2"/>
  <c r="M39" i="2"/>
  <c r="W42" i="2"/>
  <c r="AA41" i="2"/>
  <c r="L41" i="2"/>
  <c r="Z42" i="2"/>
  <c r="M42" i="2"/>
  <c r="AA43" i="2"/>
  <c r="L43" i="2"/>
  <c r="R37" i="2"/>
  <c r="R38" i="2"/>
  <c r="D37" i="2"/>
  <c r="R39" i="2"/>
  <c r="D38" i="2"/>
  <c r="R40" i="2"/>
  <c r="C39" i="2"/>
  <c r="R41" i="2"/>
  <c r="C40" i="2"/>
  <c r="Q42" i="2"/>
  <c r="C41" i="2"/>
  <c r="Q43" i="2"/>
  <c r="C42" i="2"/>
  <c r="W37" i="2"/>
  <c r="C43" i="2"/>
  <c r="W38" i="2"/>
  <c r="I37" i="2"/>
  <c r="W39" i="2"/>
  <c r="I38" i="2"/>
  <c r="U40" i="2"/>
  <c r="G39" i="2"/>
  <c r="U41" i="2"/>
  <c r="G40" i="2"/>
  <c r="F41" i="2"/>
  <c r="T43" i="2"/>
  <c r="F42" i="2"/>
  <c r="Z37" i="2"/>
  <c r="I43" i="2"/>
  <c r="M37" i="2"/>
  <c r="Z38" i="2"/>
  <c r="L38" i="2"/>
  <c r="Z39" i="2"/>
  <c r="L39" i="2"/>
  <c r="AA40" i="2"/>
  <c r="L40" i="2"/>
  <c r="Y41" i="2"/>
  <c r="K42" i="2"/>
  <c r="O37" i="2"/>
  <c r="C38" i="2"/>
  <c r="O41" i="2"/>
  <c r="B41" i="2"/>
  <c r="T37" i="2"/>
  <c r="F37" i="2"/>
  <c r="T40" i="2"/>
  <c r="F40" i="2"/>
  <c r="G42" i="2"/>
  <c r="F43" i="2"/>
  <c r="AA39" i="2"/>
  <c r="K40" i="2"/>
  <c r="U42" i="2"/>
  <c r="Z41" i="2"/>
  <c r="M41" i="2"/>
  <c r="AA42" i="2"/>
  <c r="L42" i="2"/>
  <c r="Z43" i="2"/>
  <c r="K43" i="2"/>
  <c r="Q37" i="2"/>
  <c r="Q38" i="2"/>
  <c r="C37" i="2"/>
  <c r="O39" i="2"/>
  <c r="B38" i="2"/>
  <c r="O40" i="2"/>
  <c r="D39" i="2"/>
  <c r="Q41" i="2"/>
  <c r="D40" i="2"/>
  <c r="R42" i="2"/>
  <c r="D41" i="2"/>
  <c r="R43" i="2"/>
  <c r="D42" i="2"/>
  <c r="U37" i="2"/>
  <c r="D43" i="2"/>
  <c r="U38" i="2"/>
  <c r="G37" i="2"/>
  <c r="U39" i="2"/>
  <c r="G38" i="2"/>
  <c r="W40" i="2"/>
  <c r="I39" i="2"/>
  <c r="W41" i="2"/>
  <c r="I40" i="2"/>
  <c r="G41" i="2"/>
  <c r="W43" i="2"/>
  <c r="I42" i="2"/>
  <c r="AA37" i="2"/>
  <c r="K37" i="2"/>
  <c r="G43" i="2"/>
  <c r="AA38" i="2"/>
  <c r="M38" i="2"/>
  <c r="AB39" i="2"/>
  <c r="K39" i="2"/>
  <c r="Z40" i="2"/>
  <c r="M40" i="2"/>
  <c r="T42" i="2"/>
  <c r="AB42" i="2"/>
  <c r="M43" i="2"/>
  <c r="B37" i="2"/>
  <c r="Q40" i="2"/>
  <c r="B40" i="2"/>
  <c r="O43" i="2"/>
  <c r="B43" i="2"/>
  <c r="T39" i="2"/>
  <c r="F39" i="2"/>
  <c r="I41" i="2"/>
  <c r="L37" i="2"/>
  <c r="K38" i="2"/>
  <c r="AB40" i="2"/>
  <c r="AS74" i="1" l="1"/>
  <c r="AS78" i="1"/>
  <c r="AS90" i="1"/>
  <c r="AS88" i="1"/>
  <c r="AS79" i="1"/>
  <c r="AS76" i="1"/>
  <c r="AS75" i="1"/>
  <c r="AS93" i="1"/>
  <c r="AS86" i="1"/>
  <c r="AS82" i="1"/>
  <c r="AS87" i="1"/>
  <c r="AS77" i="1"/>
  <c r="AS91" i="1"/>
  <c r="AS84" i="1"/>
  <c r="AS89" i="1"/>
  <c r="AS73" i="1"/>
  <c r="AS85" i="1"/>
  <c r="AS80" i="1"/>
  <c r="AS83" i="1"/>
  <c r="AS92" i="1"/>
  <c r="AS81" i="1"/>
  <c r="AZ77" i="1"/>
  <c r="AZ78" i="1"/>
  <c r="AZ81" i="1"/>
  <c r="AZ83" i="1"/>
  <c r="AZ86" i="1"/>
  <c r="AZ85" i="1"/>
  <c r="AZ74" i="1"/>
  <c r="AZ84" i="1"/>
  <c r="AZ82" i="1"/>
  <c r="AZ80" i="1"/>
  <c r="AZ75" i="1"/>
  <c r="AZ90" i="1"/>
  <c r="AZ76" i="1"/>
  <c r="AZ73" i="1"/>
  <c r="BC73" i="1" s="1"/>
  <c r="AZ92" i="1"/>
  <c r="AZ91" i="1"/>
  <c r="AZ88" i="1"/>
  <c r="AZ87" i="1"/>
  <c r="AZ89" i="1"/>
  <c r="AZ79" i="1"/>
  <c r="AZ93" i="1"/>
  <c r="AS52" i="1"/>
  <c r="AS59" i="1"/>
  <c r="AS67" i="1"/>
  <c r="AS66" i="1"/>
  <c r="AS69" i="1"/>
  <c r="AS65" i="1"/>
  <c r="AS68" i="1"/>
  <c r="AS63" i="1"/>
  <c r="AS60" i="1"/>
  <c r="AS56" i="1"/>
  <c r="AS62" i="1"/>
  <c r="AS61" i="1"/>
  <c r="AS54" i="1"/>
  <c r="AS57" i="1"/>
  <c r="AS50" i="1"/>
  <c r="AS53" i="1"/>
  <c r="AS55" i="1"/>
  <c r="AS58" i="1"/>
  <c r="AS64" i="1"/>
  <c r="AS49" i="1"/>
  <c r="AV54" i="1" s="1"/>
  <c r="AS51" i="1"/>
  <c r="AZ59" i="1"/>
  <c r="AZ52" i="1"/>
  <c r="AZ66" i="1"/>
  <c r="AZ67" i="1"/>
  <c r="AZ61" i="1"/>
  <c r="AZ62" i="1"/>
  <c r="AZ58" i="1"/>
  <c r="AZ53" i="1"/>
  <c r="AZ50" i="1"/>
  <c r="AZ54" i="1"/>
  <c r="AZ60" i="1"/>
  <c r="AZ69" i="1"/>
  <c r="AZ55" i="1"/>
  <c r="AZ65" i="1"/>
  <c r="AZ64" i="1"/>
  <c r="AZ57" i="1"/>
  <c r="AZ68" i="1"/>
  <c r="AZ51" i="1"/>
  <c r="AZ49" i="1"/>
  <c r="BC49" i="1" s="1"/>
  <c r="AZ63" i="1"/>
  <c r="AZ56" i="1"/>
  <c r="AE86" i="1"/>
  <c r="AE88" i="1"/>
  <c r="AE79" i="1"/>
  <c r="AE92" i="1"/>
  <c r="AE73" i="1"/>
  <c r="AE93" i="1"/>
  <c r="AE82" i="1"/>
  <c r="AE77" i="1"/>
  <c r="AE78" i="1"/>
  <c r="AE90" i="1"/>
  <c r="AE81" i="1"/>
  <c r="AE74" i="1"/>
  <c r="AE76" i="1"/>
  <c r="AE91" i="1"/>
  <c r="AE85" i="1"/>
  <c r="AE84" i="1"/>
  <c r="AE89" i="1"/>
  <c r="AE75" i="1"/>
  <c r="AE87" i="1"/>
  <c r="AE83" i="1"/>
  <c r="AE80" i="1"/>
  <c r="AL79" i="1"/>
  <c r="AL91" i="1"/>
  <c r="AL87" i="1"/>
  <c r="AL92" i="1"/>
  <c r="AL77" i="1"/>
  <c r="AL88" i="1"/>
  <c r="AL73" i="1"/>
  <c r="AL85" i="1"/>
  <c r="AL82" i="1"/>
  <c r="AL86" i="1"/>
  <c r="AL74" i="1"/>
  <c r="AL84" i="1"/>
  <c r="AL93" i="1"/>
  <c r="AL78" i="1"/>
  <c r="AL75" i="1"/>
  <c r="AL80" i="1"/>
  <c r="AL90" i="1"/>
  <c r="AL83" i="1"/>
  <c r="AL81" i="1"/>
  <c r="AL76" i="1"/>
  <c r="AL89" i="1"/>
  <c r="C60" i="1"/>
  <c r="C57" i="1"/>
  <c r="C66" i="1"/>
  <c r="J61" i="1"/>
  <c r="J63" i="1"/>
  <c r="J62" i="1"/>
  <c r="C52" i="1"/>
  <c r="C59" i="1"/>
  <c r="J59" i="1"/>
  <c r="J50" i="1"/>
  <c r="M49" i="1" s="1"/>
  <c r="J69" i="1"/>
  <c r="C51" i="1"/>
  <c r="C56" i="1"/>
  <c r="C62" i="1"/>
  <c r="J49" i="1"/>
  <c r="J64" i="1"/>
  <c r="C58" i="1"/>
  <c r="C64" i="1"/>
  <c r="C55" i="1"/>
  <c r="J51" i="1"/>
  <c r="J66" i="1"/>
  <c r="C68" i="1"/>
  <c r="C53" i="1"/>
  <c r="C50" i="1"/>
  <c r="J52" i="1"/>
  <c r="J68" i="1"/>
  <c r="C65" i="1"/>
  <c r="C63" i="1"/>
  <c r="C54" i="1"/>
  <c r="J67" i="1"/>
  <c r="J57" i="1"/>
  <c r="J54" i="1"/>
  <c r="C69" i="1"/>
  <c r="C49" i="1"/>
  <c r="F50" i="1" s="1"/>
  <c r="J60" i="1"/>
  <c r="J55" i="1"/>
  <c r="J58" i="1"/>
  <c r="C61" i="1"/>
  <c r="C67" i="1"/>
  <c r="J53" i="1"/>
  <c r="J56" i="1"/>
  <c r="J65" i="1"/>
  <c r="AL61" i="1"/>
  <c r="AL57" i="1"/>
  <c r="AL60" i="1"/>
  <c r="AE69" i="1"/>
  <c r="AE58" i="1"/>
  <c r="AE64" i="1"/>
  <c r="AL69" i="1"/>
  <c r="AL49" i="1"/>
  <c r="AE52" i="1"/>
  <c r="AE56" i="1"/>
  <c r="AE49" i="1"/>
  <c r="AH49" i="1" s="1"/>
  <c r="AL68" i="1"/>
  <c r="AL51" i="1"/>
  <c r="AL67" i="1"/>
  <c r="AE63" i="1"/>
  <c r="AE68" i="1"/>
  <c r="AL63" i="1"/>
  <c r="AL56" i="1"/>
  <c r="AL55" i="1"/>
  <c r="AE53" i="1"/>
  <c r="AE65" i="1"/>
  <c r="AL65" i="1"/>
  <c r="AL62" i="1"/>
  <c r="AL53" i="1"/>
  <c r="AE67" i="1"/>
  <c r="AE54" i="1"/>
  <c r="AL54" i="1"/>
  <c r="AL58" i="1"/>
  <c r="AL50" i="1"/>
  <c r="AE57" i="1"/>
  <c r="AE59" i="1"/>
  <c r="AE50" i="1"/>
  <c r="AL64" i="1"/>
  <c r="AL59" i="1"/>
  <c r="AE55" i="1"/>
  <c r="AE66" i="1"/>
  <c r="AE61" i="1"/>
  <c r="AL52" i="1"/>
  <c r="AL66" i="1"/>
  <c r="AE60" i="1"/>
  <c r="AE62" i="1"/>
  <c r="AE51" i="1"/>
  <c r="C83" i="1"/>
  <c r="C74" i="1"/>
  <c r="C82" i="1"/>
  <c r="C89" i="1"/>
  <c r="C76" i="1"/>
  <c r="C87" i="1"/>
  <c r="C75" i="1"/>
  <c r="C85" i="1"/>
  <c r="C77" i="1"/>
  <c r="C81" i="1"/>
  <c r="C91" i="1"/>
  <c r="C86" i="1"/>
  <c r="C84" i="1"/>
  <c r="C88" i="1"/>
  <c r="C73" i="1"/>
  <c r="C93" i="1"/>
  <c r="C79" i="1"/>
  <c r="C90" i="1"/>
  <c r="C80" i="1"/>
  <c r="C92" i="1"/>
  <c r="C78" i="1"/>
  <c r="J93" i="1"/>
  <c r="J81" i="1"/>
  <c r="J75" i="1"/>
  <c r="J88" i="1"/>
  <c r="J74" i="1"/>
  <c r="J78" i="1"/>
  <c r="J80" i="1"/>
  <c r="J76" i="1"/>
  <c r="J89" i="1"/>
  <c r="J85" i="1"/>
  <c r="J73" i="1"/>
  <c r="M73" i="1" s="1"/>
  <c r="J79" i="1"/>
  <c r="J83" i="1"/>
  <c r="J90" i="1"/>
  <c r="J86" i="1"/>
  <c r="J84" i="1"/>
  <c r="J82" i="1"/>
  <c r="J92" i="1"/>
  <c r="J77" i="1"/>
  <c r="J87" i="1"/>
  <c r="J91" i="1"/>
  <c r="Q87" i="1"/>
  <c r="Q80" i="1"/>
  <c r="Q91" i="1"/>
  <c r="Q79" i="1"/>
  <c r="Q86" i="1"/>
  <c r="Q93" i="1"/>
  <c r="Q90" i="1"/>
  <c r="Q77" i="1"/>
  <c r="Q82" i="1"/>
  <c r="Q75" i="1"/>
  <c r="Q83" i="1"/>
  <c r="Q92" i="1"/>
  <c r="Q73" i="1"/>
  <c r="Q76" i="1"/>
  <c r="Q88" i="1"/>
  <c r="Q81" i="1"/>
  <c r="Q89" i="1"/>
  <c r="Q84" i="1"/>
  <c r="Q85" i="1"/>
  <c r="Q78" i="1"/>
  <c r="Q74" i="1"/>
  <c r="X93" i="1"/>
  <c r="X77" i="1"/>
  <c r="X89" i="1"/>
  <c r="X90" i="1"/>
  <c r="X79" i="1"/>
  <c r="X88" i="1"/>
  <c r="X80" i="1"/>
  <c r="X73" i="1"/>
  <c r="X74" i="1"/>
  <c r="X81" i="1"/>
  <c r="X76" i="1"/>
  <c r="X75" i="1"/>
  <c r="X83" i="1"/>
  <c r="X78" i="1"/>
  <c r="X84" i="1"/>
  <c r="X87" i="1"/>
  <c r="X91" i="1"/>
  <c r="X82" i="1"/>
  <c r="X92" i="1"/>
  <c r="X86" i="1"/>
  <c r="X85" i="1"/>
  <c r="Q61" i="1"/>
  <c r="Q67" i="1"/>
  <c r="Q64" i="1"/>
  <c r="Q56" i="1"/>
  <c r="Q50" i="1"/>
  <c r="Q49" i="1"/>
  <c r="Q65" i="1"/>
  <c r="Q57" i="1"/>
  <c r="Q62" i="1"/>
  <c r="Q63" i="1"/>
  <c r="Q68" i="1"/>
  <c r="Q69" i="1"/>
  <c r="Q53" i="1"/>
  <c r="Q59" i="1"/>
  <c r="Q60" i="1"/>
  <c r="Q66" i="1"/>
  <c r="Q51" i="1"/>
  <c r="Q55" i="1"/>
  <c r="Q54" i="1"/>
  <c r="Q58" i="1"/>
  <c r="Q52" i="1"/>
  <c r="X60" i="1"/>
  <c r="X56" i="1"/>
  <c r="X65" i="1"/>
  <c r="X57" i="1"/>
  <c r="X54" i="1"/>
  <c r="X68" i="1"/>
  <c r="X64" i="1"/>
  <c r="X51" i="1"/>
  <c r="X49" i="1"/>
  <c r="X63" i="1"/>
  <c r="X67" i="1"/>
  <c r="X66" i="1"/>
  <c r="X69" i="1"/>
  <c r="X50" i="1"/>
  <c r="X62" i="1"/>
  <c r="X58" i="1"/>
  <c r="X53" i="1"/>
  <c r="X52" i="1"/>
  <c r="X59" i="1"/>
  <c r="X55" i="1"/>
  <c r="X61" i="1"/>
  <c r="AS38" i="1"/>
  <c r="AS43" i="1"/>
  <c r="AS36" i="1"/>
  <c r="AS29" i="1"/>
  <c r="AS35" i="1"/>
  <c r="AS45" i="1"/>
  <c r="AS31" i="1"/>
  <c r="AS33" i="1"/>
  <c r="AS41" i="1"/>
  <c r="AS27" i="1"/>
  <c r="AS44" i="1"/>
  <c r="AS34" i="1"/>
  <c r="AS39" i="1"/>
  <c r="AS37" i="1"/>
  <c r="AS32" i="1"/>
  <c r="AS28" i="1"/>
  <c r="AS26" i="1"/>
  <c r="AS25" i="1"/>
  <c r="AV27" i="1" s="1"/>
  <c r="AS42" i="1"/>
  <c r="AS40" i="1"/>
  <c r="AS30" i="1"/>
  <c r="AZ31" i="1"/>
  <c r="AZ30" i="1"/>
  <c r="AZ26" i="1"/>
  <c r="AZ37" i="1"/>
  <c r="AZ28" i="1"/>
  <c r="AZ38" i="1"/>
  <c r="AZ34" i="1"/>
  <c r="AZ45" i="1"/>
  <c r="AZ42" i="1"/>
  <c r="AZ36" i="1"/>
  <c r="AZ35" i="1"/>
  <c r="AZ32" i="1"/>
  <c r="AZ41" i="1"/>
  <c r="AZ25" i="1"/>
  <c r="AZ27" i="1"/>
  <c r="AZ39" i="1"/>
  <c r="AZ29" i="1"/>
  <c r="AZ33" i="1"/>
  <c r="AZ43" i="1"/>
  <c r="AZ44" i="1"/>
  <c r="AZ40" i="1"/>
  <c r="Q37" i="1"/>
  <c r="AL40" i="1"/>
  <c r="AL29" i="1"/>
  <c r="AE31" i="1"/>
  <c r="AE41" i="1"/>
  <c r="Q27" i="1"/>
  <c r="Q25" i="1"/>
  <c r="Q34" i="1"/>
  <c r="AL36" i="1"/>
  <c r="AL35" i="1"/>
  <c r="X37" i="1"/>
  <c r="X28" i="1"/>
  <c r="X36" i="1"/>
  <c r="AE45" i="1"/>
  <c r="AE34" i="1"/>
  <c r="Q44" i="1"/>
  <c r="Q36" i="1"/>
  <c r="Q33" i="1"/>
  <c r="AE37" i="1"/>
  <c r="Q30" i="1"/>
  <c r="AL41" i="1"/>
  <c r="X25" i="1"/>
  <c r="AA25" i="1" s="1"/>
  <c r="AE35" i="1"/>
  <c r="X41" i="1"/>
  <c r="X33" i="1"/>
  <c r="X27" i="1"/>
  <c r="AE25" i="1"/>
  <c r="AE28" i="1"/>
  <c r="Q39" i="1"/>
  <c r="Q35" i="1"/>
  <c r="Q38" i="1"/>
  <c r="AL25" i="1"/>
  <c r="AO33" i="1" s="1"/>
  <c r="AL37" i="1"/>
  <c r="X26" i="1"/>
  <c r="X45" i="1"/>
  <c r="X40" i="1"/>
  <c r="AE43" i="1"/>
  <c r="AE33" i="1"/>
  <c r="AL26" i="1"/>
  <c r="AL32" i="1"/>
  <c r="AL34" i="1"/>
  <c r="X32" i="1"/>
  <c r="X44" i="1"/>
  <c r="AE39" i="1"/>
  <c r="AE38" i="1"/>
  <c r="AE32" i="1"/>
  <c r="Q41" i="1"/>
  <c r="Q26" i="1"/>
  <c r="AL39" i="1"/>
  <c r="AL44" i="1"/>
  <c r="AL27" i="1"/>
  <c r="AE26" i="1"/>
  <c r="Q31" i="1"/>
  <c r="Q32" i="1"/>
  <c r="X30" i="1"/>
  <c r="X35" i="1"/>
  <c r="X38" i="1"/>
  <c r="X39" i="1"/>
  <c r="AE42" i="1"/>
  <c r="AE30" i="1"/>
  <c r="AE36" i="1"/>
  <c r="Q43" i="1"/>
  <c r="Q28" i="1"/>
  <c r="AL31" i="1"/>
  <c r="AL45" i="1"/>
  <c r="AL33" i="1"/>
  <c r="X29" i="1"/>
  <c r="X42" i="1"/>
  <c r="AE27" i="1"/>
  <c r="AE40" i="1"/>
  <c r="Q45" i="1"/>
  <c r="AL28" i="1"/>
  <c r="AL42" i="1"/>
  <c r="X34" i="1"/>
  <c r="X43" i="1"/>
  <c r="X31" i="1"/>
  <c r="AE44" i="1"/>
  <c r="AE29" i="1"/>
  <c r="Q42" i="1"/>
  <c r="Q29" i="1"/>
  <c r="Q40" i="1"/>
  <c r="AL43" i="1"/>
  <c r="AL30" i="1"/>
  <c r="AL38" i="1"/>
  <c r="X6" i="1"/>
  <c r="J2" i="1"/>
  <c r="AZ7" i="1"/>
  <c r="AL4" i="1"/>
  <c r="X9" i="1"/>
  <c r="AZ20" i="1"/>
  <c r="J3" i="1"/>
  <c r="AL5" i="1"/>
  <c r="J10" i="1"/>
  <c r="AZ5" i="1"/>
  <c r="J6" i="1"/>
  <c r="J13" i="1"/>
  <c r="J11" i="1"/>
  <c r="X20" i="1"/>
  <c r="X11" i="1"/>
  <c r="X4" i="1"/>
  <c r="AZ8" i="1"/>
  <c r="AZ16" i="1"/>
  <c r="AL18" i="1"/>
  <c r="AL1" i="1"/>
  <c r="AL15" i="1"/>
  <c r="J33" i="1"/>
  <c r="J29" i="1"/>
  <c r="J43" i="1"/>
  <c r="AE17" i="1"/>
  <c r="AE7" i="1"/>
  <c r="C35" i="1"/>
  <c r="C42" i="1"/>
  <c r="C32" i="1"/>
  <c r="C4" i="1"/>
  <c r="C21" i="1"/>
  <c r="Q10" i="1"/>
  <c r="Q8" i="1"/>
  <c r="Q20" i="1"/>
  <c r="AS5" i="1"/>
  <c r="AS3" i="1"/>
  <c r="AS4" i="1"/>
  <c r="J19" i="1"/>
  <c r="J9" i="1"/>
  <c r="X19" i="1"/>
  <c r="X1" i="1"/>
  <c r="X3" i="1"/>
  <c r="AZ6" i="1"/>
  <c r="AZ10" i="1"/>
  <c r="AZ4" i="1"/>
  <c r="AL6" i="1"/>
  <c r="AL13" i="1"/>
  <c r="J27" i="1"/>
  <c r="J45" i="1"/>
  <c r="J26" i="1"/>
  <c r="AE20" i="1"/>
  <c r="AE12" i="1"/>
  <c r="AE15" i="1"/>
  <c r="C38" i="1"/>
  <c r="C43" i="1"/>
  <c r="C9" i="1"/>
  <c r="C16" i="1"/>
  <c r="C2" i="1"/>
  <c r="Q15" i="1"/>
  <c r="Q18" i="1"/>
  <c r="AS9" i="1"/>
  <c r="AS2" i="1"/>
  <c r="AS7" i="1"/>
  <c r="J15" i="1"/>
  <c r="J14" i="1"/>
  <c r="J20" i="1"/>
  <c r="X14" i="1"/>
  <c r="X15" i="1"/>
  <c r="AZ12" i="1"/>
  <c r="AZ21" i="1"/>
  <c r="AZ18" i="1"/>
  <c r="AL9" i="1"/>
  <c r="AL7" i="1"/>
  <c r="AL14" i="1"/>
  <c r="J32" i="1"/>
  <c r="J40" i="1"/>
  <c r="AE10" i="1"/>
  <c r="AE2" i="1"/>
  <c r="AE16" i="1"/>
  <c r="C34" i="1"/>
  <c r="C30" i="1"/>
  <c r="C28" i="1"/>
  <c r="C5" i="1"/>
  <c r="C6" i="1"/>
  <c r="F9" i="1" s="1"/>
  <c r="Q19" i="1"/>
  <c r="Q6" i="1"/>
  <c r="Q4" i="1"/>
  <c r="AS19" i="1"/>
  <c r="AS8" i="1"/>
  <c r="J7" i="1"/>
  <c r="J16" i="1"/>
  <c r="J8" i="1"/>
  <c r="X2" i="1"/>
  <c r="X8" i="1"/>
  <c r="AZ3" i="1"/>
  <c r="AZ13" i="1"/>
  <c r="AZ2" i="1"/>
  <c r="AL21" i="1"/>
  <c r="AL2" i="1"/>
  <c r="AL10" i="1"/>
  <c r="J38" i="1"/>
  <c r="J30" i="1"/>
  <c r="AE14" i="1"/>
  <c r="AE1" i="1"/>
  <c r="AE4" i="1"/>
  <c r="C25" i="1"/>
  <c r="C37" i="1"/>
  <c r="C13" i="1"/>
  <c r="C12" i="1"/>
  <c r="C10" i="1"/>
  <c r="Q13" i="1"/>
  <c r="Q21" i="1"/>
  <c r="Q9" i="1"/>
  <c r="AS15" i="1"/>
  <c r="AS18" i="1"/>
  <c r="J44" i="1"/>
  <c r="J28" i="1"/>
  <c r="J36" i="1"/>
  <c r="AE9" i="1"/>
  <c r="AE18" i="1"/>
  <c r="AE6" i="1"/>
  <c r="C39" i="1"/>
  <c r="C33" i="1"/>
  <c r="C7" i="1"/>
  <c r="C17" i="1"/>
  <c r="C15" i="1"/>
  <c r="Q2" i="1"/>
  <c r="Q17" i="1"/>
  <c r="Q16" i="1"/>
  <c r="AS16" i="1"/>
  <c r="AS13" i="1"/>
  <c r="J12" i="1"/>
  <c r="J17" i="1"/>
  <c r="J1" i="1"/>
  <c r="M6" i="1" s="1"/>
  <c r="X10" i="1"/>
  <c r="X21" i="1"/>
  <c r="X18" i="1"/>
  <c r="AZ9" i="1"/>
  <c r="AZ11" i="1"/>
  <c r="AL17" i="1"/>
  <c r="AL3" i="1"/>
  <c r="AL16" i="1"/>
  <c r="J42" i="1"/>
  <c r="J37" i="1"/>
  <c r="AE13" i="1"/>
  <c r="AE19" i="1"/>
  <c r="AE5" i="1"/>
  <c r="C29" i="1"/>
  <c r="C45" i="1"/>
  <c r="C27" i="1"/>
  <c r="C14" i="1"/>
  <c r="C8" i="1"/>
  <c r="Q14" i="1"/>
  <c r="Q3" i="1"/>
  <c r="Q12" i="1"/>
  <c r="AS1" i="1"/>
  <c r="AS12" i="1"/>
  <c r="AS6" i="1"/>
  <c r="J21" i="1"/>
  <c r="J4" i="1"/>
  <c r="X7" i="1"/>
  <c r="X13" i="1"/>
  <c r="X16" i="1"/>
  <c r="AZ17" i="1"/>
  <c r="AZ19" i="1"/>
  <c r="AZ15" i="1"/>
  <c r="AL20" i="1"/>
  <c r="AL12" i="1"/>
  <c r="J39" i="1"/>
  <c r="J31" i="1"/>
  <c r="J25" i="1"/>
  <c r="AE3" i="1"/>
  <c r="AE8" i="1"/>
  <c r="C31" i="1"/>
  <c r="C44" i="1"/>
  <c r="C40" i="1"/>
  <c r="C20" i="1"/>
  <c r="C19" i="1"/>
  <c r="C1" i="1"/>
  <c r="F4" i="1" s="1"/>
  <c r="Q11" i="1"/>
  <c r="Q7" i="1"/>
  <c r="AS20" i="1"/>
  <c r="AS10" i="1"/>
  <c r="AS11" i="1"/>
  <c r="J18" i="1"/>
  <c r="J5" i="1"/>
  <c r="X5" i="1"/>
  <c r="X17" i="1"/>
  <c r="X12" i="1"/>
  <c r="AZ1" i="1"/>
  <c r="BC21" i="1" s="1"/>
  <c r="AZ14" i="1"/>
  <c r="AL8" i="1"/>
  <c r="AL19" i="1"/>
  <c r="AL11" i="1"/>
  <c r="J35" i="1"/>
  <c r="J34" i="1"/>
  <c r="J41" i="1"/>
  <c r="AE21" i="1"/>
  <c r="AE11" i="1"/>
  <c r="C41" i="1"/>
  <c r="C26" i="1"/>
  <c r="C36" i="1"/>
  <c r="F38" i="1" s="1"/>
  <c r="C3" i="1"/>
  <c r="C11" i="1"/>
  <c r="C18" i="1"/>
  <c r="Q1" i="1"/>
  <c r="T7" i="1" s="1"/>
  <c r="Q5" i="1"/>
  <c r="AS17" i="1"/>
  <c r="AS21" i="1"/>
  <c r="AS14" i="1"/>
  <c r="T73" i="1"/>
  <c r="AH73" i="1"/>
  <c r="M25" i="1"/>
  <c r="T26" i="1"/>
  <c r="AV49" i="1"/>
  <c r="F73" i="1"/>
  <c r="AV50" i="1"/>
  <c r="F54" i="1"/>
  <c r="M63" i="1"/>
  <c r="T25" i="1"/>
  <c r="T16" i="1"/>
  <c r="AB34" i="2"/>
  <c r="Y34" i="2"/>
  <c r="W28" i="2"/>
  <c r="BD73" i="1"/>
  <c r="AB26" i="2"/>
  <c r="Y26" i="2"/>
  <c r="AW54" i="1"/>
  <c r="W20" i="2"/>
  <c r="AW49" i="1"/>
  <c r="AW50" i="1"/>
  <c r="BD49" i="1"/>
  <c r="AI73" i="1"/>
  <c r="D26" i="2"/>
  <c r="G54" i="1"/>
  <c r="N63" i="1"/>
  <c r="G26" i="2"/>
  <c r="B20" i="2"/>
  <c r="G50" i="1"/>
  <c r="N49" i="1"/>
  <c r="R26" i="2"/>
  <c r="AI49" i="1"/>
  <c r="P20" i="2"/>
  <c r="U26" i="2"/>
  <c r="G34" i="2"/>
  <c r="D34" i="2"/>
  <c r="G73" i="1"/>
  <c r="B28" i="2"/>
  <c r="N73" i="1"/>
  <c r="N34" i="2"/>
  <c r="I28" i="2"/>
  <c r="U73" i="1"/>
  <c r="K34" i="2"/>
  <c r="N26" i="2"/>
  <c r="K26" i="2"/>
  <c r="I20" i="2"/>
  <c r="AB18" i="2"/>
  <c r="Y18" i="2"/>
  <c r="W12" i="2"/>
  <c r="AW27" i="1"/>
  <c r="I12" i="2"/>
  <c r="N10" i="2"/>
  <c r="G10" i="2"/>
  <c r="W4" i="2"/>
  <c r="G4" i="1"/>
  <c r="U26" i="1"/>
  <c r="U25" i="1"/>
  <c r="I4" i="2"/>
  <c r="AB10" i="2"/>
  <c r="B12" i="2"/>
  <c r="P12" i="2"/>
  <c r="P4" i="2"/>
  <c r="B4" i="2"/>
  <c r="G18" i="2"/>
  <c r="G9" i="1"/>
  <c r="U16" i="1"/>
  <c r="U7" i="1"/>
  <c r="BD21" i="1"/>
  <c r="N18" i="2"/>
  <c r="U18" i="2"/>
  <c r="K10" i="2"/>
  <c r="U10" i="2"/>
  <c r="D10" i="2"/>
  <c r="Y10" i="2"/>
  <c r="D18" i="2"/>
  <c r="G38" i="1"/>
  <c r="N6" i="1"/>
  <c r="K18" i="2"/>
  <c r="R18" i="2"/>
  <c r="R10" i="2"/>
  <c r="N25" i="1"/>
  <c r="AP33" i="1"/>
  <c r="AB25" i="1"/>
  <c r="F12" i="1" l="1"/>
  <c r="AA74" i="1"/>
  <c r="AV55" i="1"/>
  <c r="AV17" i="1"/>
  <c r="AH14" i="1"/>
  <c r="T27" i="1"/>
  <c r="AA49" i="1"/>
  <c r="F75" i="1"/>
  <c r="AV30" i="1"/>
  <c r="T53" i="1"/>
  <c r="AV57" i="1"/>
  <c r="AV84" i="1"/>
  <c r="AH27" i="1"/>
  <c r="AH29" i="1"/>
  <c r="AH26" i="1"/>
  <c r="AO75" i="1"/>
  <c r="T69" i="1"/>
  <c r="AO81" i="1"/>
  <c r="AH57" i="1"/>
  <c r="BC30" i="1"/>
  <c r="AO68" i="1"/>
  <c r="T49" i="1"/>
  <c r="T37" i="1"/>
  <c r="AO40" i="1"/>
  <c r="F28" i="1"/>
  <c r="F35" i="1"/>
  <c r="T57" i="1"/>
  <c r="AO73" i="1"/>
  <c r="AH13" i="1"/>
  <c r="M29" i="1"/>
  <c r="AO4" i="1"/>
  <c r="AH33" i="1"/>
  <c r="T75" i="1"/>
  <c r="F42" i="1"/>
  <c r="F85" i="1"/>
  <c r="F86" i="1"/>
  <c r="F33" i="1"/>
  <c r="AH5" i="1"/>
  <c r="AH1" i="1"/>
  <c r="AH8" i="1"/>
  <c r="AH25" i="1"/>
  <c r="AO77" i="1"/>
  <c r="AA42" i="1"/>
  <c r="AO12" i="1"/>
  <c r="AA26" i="1"/>
  <c r="BC25" i="1"/>
  <c r="T91" i="1"/>
  <c r="M75" i="1"/>
  <c r="AH51" i="1"/>
  <c r="AV89" i="1"/>
  <c r="AO2" i="1"/>
  <c r="BC38" i="1"/>
  <c r="AO1" i="1"/>
  <c r="T80" i="1"/>
  <c r="AO53" i="1"/>
  <c r="AA45" i="1"/>
  <c r="AH4" i="1"/>
  <c r="AO59" i="1"/>
  <c r="AV91" i="1"/>
  <c r="AA32" i="1"/>
  <c r="BC68" i="1"/>
  <c r="AH6" i="1"/>
  <c r="T29" i="1"/>
  <c r="AO58" i="1"/>
  <c r="AH18" i="1"/>
  <c r="AV80" i="1"/>
  <c r="AO62" i="1"/>
  <c r="AA41" i="1"/>
  <c r="AA43" i="1"/>
  <c r="AH9" i="1"/>
  <c r="AA39" i="1"/>
  <c r="AH12" i="1"/>
  <c r="AV83" i="1"/>
  <c r="AO54" i="1"/>
  <c r="AH32" i="1"/>
  <c r="AH64" i="1"/>
  <c r="AH66" i="1"/>
  <c r="AH43" i="1"/>
  <c r="M91" i="1"/>
  <c r="T84" i="1"/>
  <c r="M81" i="1"/>
  <c r="F32" i="1"/>
  <c r="AH45" i="1"/>
  <c r="AO17" i="1"/>
  <c r="AH36" i="1"/>
  <c r="AH85" i="1"/>
  <c r="M27" i="1"/>
  <c r="F80" i="1"/>
  <c r="AV60" i="1"/>
  <c r="AO8" i="1"/>
  <c r="AO13" i="1"/>
  <c r="M30" i="1"/>
  <c r="AV41" i="1"/>
  <c r="AA88" i="1"/>
  <c r="AO9" i="1"/>
  <c r="M79" i="1"/>
  <c r="AO14" i="1"/>
  <c r="AO11" i="1"/>
  <c r="AO10" i="1"/>
  <c r="AO20" i="1"/>
  <c r="AO18" i="1"/>
  <c r="AO16" i="1"/>
  <c r="M39" i="1"/>
  <c r="AO3" i="1"/>
  <c r="BC77" i="1"/>
  <c r="M36" i="1"/>
  <c r="AO43" i="1"/>
  <c r="AV28" i="1"/>
  <c r="AA63" i="1"/>
  <c r="AA86" i="1"/>
  <c r="T90" i="1"/>
  <c r="M88" i="1"/>
  <c r="AH69" i="1"/>
  <c r="BC64" i="1"/>
  <c r="BC56" i="1"/>
  <c r="BC78" i="1"/>
  <c r="AO21" i="1"/>
  <c r="BC55" i="1"/>
  <c r="AO6" i="1"/>
  <c r="AO19" i="1"/>
  <c r="AO5" i="1"/>
  <c r="AO7" i="1"/>
  <c r="AO15" i="1"/>
  <c r="AV14" i="1"/>
  <c r="F5" i="1"/>
  <c r="AH11" i="1"/>
  <c r="M40" i="1"/>
  <c r="T34" i="1"/>
  <c r="F29" i="1"/>
  <c r="AV45" i="1"/>
  <c r="M31" i="1"/>
  <c r="T42" i="1"/>
  <c r="F37" i="1"/>
  <c r="AO41" i="1"/>
  <c r="T64" i="1"/>
  <c r="T58" i="1"/>
  <c r="F64" i="1"/>
  <c r="T66" i="1"/>
  <c r="AA50" i="1"/>
  <c r="AO63" i="1"/>
  <c r="AH55" i="1"/>
  <c r="AO51" i="1"/>
  <c r="AO65" i="1"/>
  <c r="AH53" i="1"/>
  <c r="AO69" i="1"/>
  <c r="AO57" i="1"/>
  <c r="AH67" i="1"/>
  <c r="BC52" i="1"/>
  <c r="BC61" i="1"/>
  <c r="BC58" i="1"/>
  <c r="BC51" i="1"/>
  <c r="M80" i="1"/>
  <c r="M85" i="1"/>
  <c r="M87" i="1"/>
  <c r="M84" i="1"/>
  <c r="AA89" i="1"/>
  <c r="T82" i="1"/>
  <c r="T56" i="1"/>
  <c r="T60" i="1"/>
  <c r="F34" i="1"/>
  <c r="F41" i="1"/>
  <c r="AH61" i="1"/>
  <c r="AH63" i="1"/>
  <c r="AH86" i="1"/>
  <c r="AV68" i="1"/>
  <c r="AV93" i="1"/>
  <c r="AV78" i="1"/>
  <c r="AV79" i="1"/>
  <c r="AV90" i="1"/>
  <c r="AV59" i="1"/>
  <c r="AA67" i="1"/>
  <c r="M33" i="1"/>
  <c r="M37" i="1"/>
  <c r="M41" i="1"/>
  <c r="AO26" i="1"/>
  <c r="AO55" i="1"/>
  <c r="AO60" i="1"/>
  <c r="AO79" i="1"/>
  <c r="AO74" i="1"/>
  <c r="BC34" i="1"/>
  <c r="BC89" i="1"/>
  <c r="BC79" i="1"/>
  <c r="M74" i="1"/>
  <c r="AH76" i="1"/>
  <c r="M77" i="1"/>
  <c r="F36" i="1"/>
  <c r="AV74" i="1"/>
  <c r="AV81" i="1"/>
  <c r="M83" i="1"/>
  <c r="AA6" i="1"/>
  <c r="AA55" i="1"/>
  <c r="AO90" i="1"/>
  <c r="AH21" i="1"/>
  <c r="AH17" i="1"/>
  <c r="AH7" i="1"/>
  <c r="AH15" i="1"/>
  <c r="AH3" i="1"/>
  <c r="AH2" i="1"/>
  <c r="M28" i="1"/>
  <c r="T28" i="1"/>
  <c r="F43" i="1"/>
  <c r="M45" i="1"/>
  <c r="F31" i="1"/>
  <c r="T55" i="1"/>
  <c r="F62" i="1"/>
  <c r="T51" i="1"/>
  <c r="AA54" i="1"/>
  <c r="T63" i="1"/>
  <c r="AH10" i="1"/>
  <c r="AO64" i="1"/>
  <c r="AH62" i="1"/>
  <c r="AO66" i="1"/>
  <c r="AH60" i="1"/>
  <c r="AO67" i="1"/>
  <c r="AH59" i="1"/>
  <c r="AH50" i="1"/>
  <c r="BC60" i="1"/>
  <c r="BC69" i="1"/>
  <c r="BC65" i="1"/>
  <c r="BC62" i="1"/>
  <c r="M82" i="1"/>
  <c r="F79" i="1"/>
  <c r="M93" i="1"/>
  <c r="M76" i="1"/>
  <c r="T92" i="1"/>
  <c r="T85" i="1"/>
  <c r="AA80" i="1"/>
  <c r="AA76" i="1"/>
  <c r="T65" i="1"/>
  <c r="T78" i="1"/>
  <c r="F30" i="1"/>
  <c r="F40" i="1"/>
  <c r="T32" i="1"/>
  <c r="AH68" i="1"/>
  <c r="AH92" i="1"/>
  <c r="AV39" i="1"/>
  <c r="AV92" i="1"/>
  <c r="AV75" i="1"/>
  <c r="AV73" i="1"/>
  <c r="AV85" i="1"/>
  <c r="F55" i="1"/>
  <c r="AA93" i="1"/>
  <c r="M43" i="1"/>
  <c r="M44" i="1"/>
  <c r="M34" i="1"/>
  <c r="AO44" i="1"/>
  <c r="AO56" i="1"/>
  <c r="AO92" i="1"/>
  <c r="AO83" i="1"/>
  <c r="BC32" i="1"/>
  <c r="BC74" i="1"/>
  <c r="BC85" i="1"/>
  <c r="M92" i="1"/>
  <c r="F26" i="1"/>
  <c r="M42" i="1"/>
  <c r="M90" i="1"/>
  <c r="AV86" i="1"/>
  <c r="M89" i="1"/>
  <c r="T36" i="1"/>
  <c r="AO29" i="1"/>
  <c r="T43" i="1"/>
  <c r="AV36" i="1"/>
  <c r="F21" i="1"/>
  <c r="AA10" i="1"/>
  <c r="F14" i="1"/>
  <c r="AH19" i="1"/>
  <c r="AH16" i="1"/>
  <c r="AH20" i="1"/>
  <c r="M38" i="1"/>
  <c r="F45" i="1"/>
  <c r="AO38" i="1"/>
  <c r="AV1" i="1"/>
  <c r="M32" i="1"/>
  <c r="M26" i="1"/>
  <c r="F39" i="1"/>
  <c r="F27" i="1"/>
  <c r="T67" i="1"/>
  <c r="AA52" i="1"/>
  <c r="T54" i="1"/>
  <c r="AO52" i="1"/>
  <c r="AH58" i="1"/>
  <c r="AH52" i="1"/>
  <c r="AO50" i="1"/>
  <c r="AH56" i="1"/>
  <c r="AO61" i="1"/>
  <c r="AH65" i="1"/>
  <c r="BC67" i="1"/>
  <c r="BC57" i="1"/>
  <c r="BC50" i="1"/>
  <c r="BC54" i="1"/>
  <c r="BC59" i="1"/>
  <c r="M78" i="1"/>
  <c r="F74" i="1"/>
  <c r="M86" i="1"/>
  <c r="T93" i="1"/>
  <c r="T79" i="1"/>
  <c r="AA79" i="1"/>
  <c r="AA87" i="1"/>
  <c r="F44" i="1"/>
  <c r="F25" i="1"/>
  <c r="AH54" i="1"/>
  <c r="AH80" i="1"/>
  <c r="AV88" i="1"/>
  <c r="AV87" i="1"/>
  <c r="AV77" i="1"/>
  <c r="AV82" i="1"/>
  <c r="F10" i="1"/>
  <c r="M35" i="1"/>
  <c r="AO49" i="1"/>
  <c r="AO76" i="1"/>
  <c r="BC90" i="1"/>
  <c r="BC75" i="1"/>
  <c r="BC84" i="1"/>
  <c r="AV76" i="1"/>
  <c r="AA84" i="1"/>
  <c r="T83" i="1"/>
  <c r="F8" i="1"/>
  <c r="T4" i="1"/>
  <c r="T6" i="1"/>
  <c r="F2" i="1"/>
  <c r="F3" i="1"/>
  <c r="T3" i="1"/>
  <c r="F18" i="1"/>
  <c r="T2" i="1"/>
  <c r="F11" i="1"/>
  <c r="T11" i="1"/>
  <c r="AV7" i="1"/>
  <c r="T9" i="1"/>
  <c r="F6" i="1"/>
  <c r="BC4" i="1"/>
  <c r="F7" i="1"/>
  <c r="F1" i="1"/>
  <c r="T5" i="1"/>
  <c r="F15" i="1"/>
  <c r="F13" i="1"/>
  <c r="F16" i="1"/>
  <c r="T13" i="1"/>
  <c r="F19" i="1"/>
  <c r="F20" i="1"/>
  <c r="BC13" i="1"/>
  <c r="BC15" i="1"/>
  <c r="T1" i="1"/>
  <c r="F17" i="1"/>
  <c r="BC19" i="1"/>
  <c r="BC45" i="1"/>
  <c r="T50" i="1"/>
  <c r="AV63" i="1"/>
  <c r="AV58" i="1"/>
  <c r="BC81" i="1"/>
  <c r="AA91" i="1"/>
  <c r="M20" i="1"/>
  <c r="AV10" i="1"/>
  <c r="AA20" i="1"/>
  <c r="F65" i="1"/>
  <c r="M66" i="1"/>
  <c r="AH87" i="1"/>
  <c r="BC53" i="1"/>
  <c r="BC11" i="1"/>
  <c r="BC17" i="1"/>
  <c r="T20" i="1"/>
  <c r="F82" i="1"/>
  <c r="F87" i="1"/>
  <c r="M8" i="1"/>
  <c r="M7" i="1"/>
  <c r="BC18" i="1"/>
  <c r="AV4" i="1"/>
  <c r="BC14" i="1"/>
  <c r="BC2" i="1"/>
  <c r="AV12" i="1"/>
  <c r="AV3" i="1"/>
  <c r="F60" i="1"/>
  <c r="F67" i="1"/>
  <c r="F58" i="1"/>
  <c r="F66" i="1"/>
  <c r="F53" i="1"/>
  <c r="AV11" i="1"/>
  <c r="AV13" i="1"/>
  <c r="AV16" i="1"/>
  <c r="F61" i="1"/>
  <c r="BC9" i="1"/>
  <c r="BC10" i="1"/>
  <c r="M18" i="1"/>
  <c r="M1" i="1"/>
  <c r="AA8" i="1"/>
  <c r="M12" i="1"/>
  <c r="M55" i="1"/>
  <c r="M3" i="1"/>
  <c r="M2" i="1"/>
  <c r="M15" i="1"/>
  <c r="AA3" i="1"/>
  <c r="BC12" i="1"/>
  <c r="AV19" i="1"/>
  <c r="BC8" i="1"/>
  <c r="BC7" i="1"/>
  <c r="AV20" i="1"/>
  <c r="F49" i="1"/>
  <c r="M62" i="1"/>
  <c r="F59" i="1"/>
  <c r="F68" i="1"/>
  <c r="AV6" i="1"/>
  <c r="AV5" i="1"/>
  <c r="AV15" i="1"/>
  <c r="F56" i="1"/>
  <c r="F63" i="1"/>
  <c r="BC5" i="1"/>
  <c r="BC16" i="1"/>
  <c r="M9" i="1"/>
  <c r="M5" i="1"/>
  <c r="M4" i="1"/>
  <c r="AA9" i="1"/>
  <c r="M14" i="1"/>
  <c r="BC1" i="1"/>
  <c r="AV2" i="1"/>
  <c r="BC20" i="1"/>
  <c r="AV8" i="1"/>
  <c r="M50" i="1"/>
  <c r="F69" i="1"/>
  <c r="M51" i="1"/>
  <c r="F51" i="1"/>
  <c r="M64" i="1"/>
  <c r="F57" i="1"/>
  <c r="AV18" i="1"/>
  <c r="AV21" i="1"/>
  <c r="AV9" i="1"/>
  <c r="F52" i="1"/>
  <c r="BC3" i="1"/>
  <c r="BC6" i="1"/>
  <c r="T14" i="1"/>
  <c r="T19" i="1"/>
  <c r="M16" i="1"/>
  <c r="M13" i="1"/>
  <c r="T12" i="1"/>
  <c r="M19" i="1"/>
  <c r="T18" i="1"/>
  <c r="M57" i="1"/>
  <c r="M60" i="1"/>
  <c r="M65" i="1"/>
  <c r="M68" i="1"/>
  <c r="M21" i="1"/>
  <c r="M58" i="1"/>
  <c r="T15" i="1"/>
  <c r="M11" i="1"/>
  <c r="M56" i="1"/>
  <c r="M61" i="1"/>
  <c r="M52" i="1"/>
  <c r="M54" i="1"/>
  <c r="T8" i="1"/>
  <c r="T10" i="1"/>
  <c r="T17" i="1"/>
  <c r="M17" i="1"/>
  <c r="T21" i="1"/>
  <c r="M10" i="1"/>
  <c r="M67" i="1"/>
  <c r="M59" i="1"/>
  <c r="M69" i="1"/>
  <c r="M53" i="1"/>
  <c r="AA5" i="1"/>
  <c r="AA16" i="1"/>
  <c r="AA4" i="1"/>
  <c r="AA18" i="1"/>
  <c r="AA13" i="1"/>
  <c r="AA15" i="1"/>
  <c r="AA19" i="1"/>
  <c r="AA12" i="1"/>
  <c r="AA2" i="1"/>
  <c r="AA1" i="1"/>
  <c r="AA14" i="1"/>
  <c r="AA7" i="1"/>
  <c r="AA17" i="1"/>
  <c r="AA11" i="1"/>
  <c r="AA21" i="1"/>
  <c r="BC91" i="1"/>
  <c r="BC76" i="1"/>
  <c r="BC88" i="1"/>
  <c r="BC93" i="1"/>
  <c r="BC80" i="1"/>
  <c r="BC87" i="1"/>
  <c r="BC86" i="1"/>
  <c r="BC83" i="1"/>
  <c r="BC92" i="1"/>
  <c r="BC82" i="1"/>
  <c r="AV65" i="1"/>
  <c r="AV56" i="1"/>
  <c r="AV67" i="1"/>
  <c r="AV62" i="1"/>
  <c r="AV64" i="1"/>
  <c r="AV53" i="1"/>
  <c r="AV61" i="1"/>
  <c r="AV66" i="1"/>
  <c r="AV69" i="1"/>
  <c r="AV51" i="1"/>
  <c r="AV52" i="1"/>
  <c r="BC63" i="1"/>
  <c r="BC66" i="1"/>
  <c r="AH89" i="1"/>
  <c r="AH81" i="1"/>
  <c r="AH82" i="1"/>
  <c r="AH91" i="1"/>
  <c r="AH74" i="1"/>
  <c r="AH75" i="1"/>
  <c r="AH90" i="1"/>
  <c r="AH77" i="1"/>
  <c r="AH88" i="1"/>
  <c r="AH93" i="1"/>
  <c r="AH78" i="1"/>
  <c r="AH83" i="1"/>
  <c r="AH79" i="1"/>
  <c r="AH84" i="1"/>
  <c r="AO91" i="1"/>
  <c r="AO78" i="1"/>
  <c r="AO89" i="1"/>
  <c r="AO86" i="1"/>
  <c r="AO82" i="1"/>
  <c r="AO80" i="1"/>
  <c r="AO85" i="1"/>
  <c r="AO87" i="1"/>
  <c r="AO88" i="1"/>
  <c r="AO84" i="1"/>
  <c r="AO93" i="1"/>
  <c r="F93" i="1"/>
  <c r="F83" i="1"/>
  <c r="F76" i="1"/>
  <c r="F84" i="1"/>
  <c r="F78" i="1"/>
  <c r="F90" i="1"/>
  <c r="F77" i="1"/>
  <c r="F81" i="1"/>
  <c r="F92" i="1"/>
  <c r="F88" i="1"/>
  <c r="F89" i="1"/>
  <c r="F91" i="1"/>
  <c r="T87" i="1"/>
  <c r="T74" i="1"/>
  <c r="T81" i="1"/>
  <c r="T76" i="1"/>
  <c r="T89" i="1"/>
  <c r="T88" i="1"/>
  <c r="T86" i="1"/>
  <c r="T77" i="1"/>
  <c r="AA81" i="1"/>
  <c r="AA75" i="1"/>
  <c r="AA73" i="1"/>
  <c r="AA85" i="1"/>
  <c r="AA83" i="1"/>
  <c r="AA92" i="1"/>
  <c r="AA77" i="1"/>
  <c r="AA90" i="1"/>
  <c r="AA82" i="1"/>
  <c r="AA78" i="1"/>
  <c r="T61" i="1"/>
  <c r="T68" i="1"/>
  <c r="T59" i="1"/>
  <c r="T62" i="1"/>
  <c r="T52" i="1"/>
  <c r="AA66" i="1"/>
  <c r="AA51" i="1"/>
  <c r="AA58" i="1"/>
  <c r="AA69" i="1"/>
  <c r="AA60" i="1"/>
  <c r="AA53" i="1"/>
  <c r="AA68" i="1"/>
  <c r="AA59" i="1"/>
  <c r="AA56" i="1"/>
  <c r="AA64" i="1"/>
  <c r="AA61" i="1"/>
  <c r="AA62" i="1"/>
  <c r="AA57" i="1"/>
  <c r="AA65" i="1"/>
  <c r="AV44" i="1"/>
  <c r="AV29" i="1"/>
  <c r="AV32" i="1"/>
  <c r="AV26" i="1"/>
  <c r="AV37" i="1"/>
  <c r="AV25" i="1"/>
  <c r="AV42" i="1"/>
  <c r="AV33" i="1"/>
  <c r="AV35" i="1"/>
  <c r="AV31" i="1"/>
  <c r="AV38" i="1"/>
  <c r="AV40" i="1"/>
  <c r="AV34" i="1"/>
  <c r="AV43" i="1"/>
  <c r="BC42" i="1"/>
  <c r="BC37" i="1"/>
  <c r="BC41" i="1"/>
  <c r="BC44" i="1"/>
  <c r="BC27" i="1"/>
  <c r="BC29" i="1"/>
  <c r="BC31" i="1"/>
  <c r="BC39" i="1"/>
  <c r="BC28" i="1"/>
  <c r="BC33" i="1"/>
  <c r="BC36" i="1"/>
  <c r="BC43" i="1"/>
  <c r="BC40" i="1"/>
  <c r="BC26" i="1"/>
  <c r="BC35" i="1"/>
  <c r="AA44" i="1"/>
  <c r="T40" i="1"/>
  <c r="AO39" i="1"/>
  <c r="AA29" i="1"/>
  <c r="T30" i="1"/>
  <c r="AO45" i="1"/>
  <c r="AH34" i="1"/>
  <c r="AH44" i="1"/>
  <c r="T45" i="1"/>
  <c r="T33" i="1"/>
  <c r="T44" i="1"/>
  <c r="AH35" i="1"/>
  <c r="AH30" i="1"/>
  <c r="AH39" i="1"/>
  <c r="AA27" i="1"/>
  <c r="AA37" i="1"/>
  <c r="AO36" i="1"/>
  <c r="AO42" i="1"/>
  <c r="AA34" i="1"/>
  <c r="AA36" i="1"/>
  <c r="T35" i="1"/>
  <c r="AO28" i="1"/>
  <c r="AH38" i="1"/>
  <c r="AA35" i="1"/>
  <c r="AO30" i="1"/>
  <c r="AH31" i="1"/>
  <c r="T38" i="1"/>
  <c r="T31" i="1"/>
  <c r="AH42" i="1"/>
  <c r="AH41" i="1"/>
  <c r="AH28" i="1"/>
  <c r="AO37" i="1"/>
  <c r="AA30" i="1"/>
  <c r="AO35" i="1"/>
  <c r="AO27" i="1"/>
  <c r="AA33" i="1"/>
  <c r="AO25" i="1"/>
  <c r="AA38" i="1"/>
  <c r="AA28" i="1"/>
  <c r="T41" i="1"/>
  <c r="AO31" i="1"/>
  <c r="AH37" i="1"/>
  <c r="T39" i="1"/>
  <c r="AH40" i="1"/>
  <c r="AO32" i="1"/>
  <c r="AA31" i="1"/>
  <c r="AA40" i="1"/>
  <c r="AO34" i="1"/>
  <c r="R29" i="2"/>
  <c r="P29" i="2" s="1"/>
  <c r="AB29" i="2"/>
  <c r="Z29" i="2" s="1"/>
  <c r="N13" i="2"/>
  <c r="L13" i="2" s="1"/>
  <c r="G13" i="2"/>
  <c r="D22" i="2"/>
  <c r="D8" i="2"/>
  <c r="B8" i="2" s="1"/>
  <c r="K14" i="2"/>
  <c r="I14" i="2" s="1"/>
  <c r="G29" i="2"/>
  <c r="E29" i="2" s="1"/>
  <c r="D29" i="2"/>
  <c r="B29" i="2" s="1"/>
  <c r="Y22" i="2"/>
  <c r="W22" i="2" s="1"/>
  <c r="AB21" i="2"/>
  <c r="Z21" i="2" s="1"/>
  <c r="G21" i="2"/>
  <c r="Y15" i="2"/>
  <c r="K13" i="2"/>
  <c r="I13" i="2" s="1"/>
  <c r="K29" i="2"/>
  <c r="I29" i="2" s="1"/>
  <c r="Y21" i="2"/>
  <c r="W21" i="2" s="1"/>
  <c r="G12" i="1"/>
  <c r="AB74" i="1"/>
  <c r="AW55" i="1"/>
  <c r="AW17" i="1"/>
  <c r="AI14" i="1"/>
  <c r="U27" i="1"/>
  <c r="AB49" i="1"/>
  <c r="G75" i="1"/>
  <c r="AW30" i="1"/>
  <c r="AI27" i="1"/>
  <c r="U53" i="1"/>
  <c r="AW57" i="1"/>
  <c r="AW84" i="1"/>
  <c r="AI26" i="1"/>
  <c r="AI29" i="1"/>
  <c r="E13" i="2"/>
  <c r="AP75" i="1"/>
  <c r="U69" i="1"/>
  <c r="AP81" i="1"/>
  <c r="AI57" i="1"/>
  <c r="BD30" i="1"/>
  <c r="AP68" i="1"/>
  <c r="U49" i="1"/>
  <c r="G35" i="1"/>
  <c r="N29" i="1"/>
  <c r="G42" i="1"/>
  <c r="U75" i="1"/>
  <c r="U37" i="1"/>
  <c r="U57" i="1"/>
  <c r="AP4" i="1"/>
  <c r="G85" i="1"/>
  <c r="AI13" i="1"/>
  <c r="G33" i="1"/>
  <c r="AP40" i="1"/>
  <c r="AP73" i="1"/>
  <c r="AI33" i="1"/>
  <c r="G86" i="1"/>
  <c r="G28" i="1"/>
  <c r="AI5" i="1"/>
  <c r="AP77" i="1"/>
  <c r="AI1" i="1"/>
  <c r="AB42" i="1"/>
  <c r="AI8" i="1"/>
  <c r="AI25" i="1"/>
  <c r="AP12" i="1"/>
  <c r="N75" i="1"/>
  <c r="BD38" i="1"/>
  <c r="AB26" i="1"/>
  <c r="AI51" i="1"/>
  <c r="AP1" i="1"/>
  <c r="BD25" i="1"/>
  <c r="AW89" i="1"/>
  <c r="U80" i="1"/>
  <c r="U91" i="1"/>
  <c r="AP2" i="1"/>
  <c r="AP53" i="1"/>
  <c r="AW91" i="1"/>
  <c r="U29" i="1"/>
  <c r="AP62" i="1"/>
  <c r="AB39" i="1"/>
  <c r="AP59" i="1"/>
  <c r="AB45" i="1"/>
  <c r="AB32" i="1"/>
  <c r="AP58" i="1"/>
  <c r="AB41" i="1"/>
  <c r="AI12" i="1"/>
  <c r="AW80" i="1"/>
  <c r="AP54" i="1"/>
  <c r="AI4" i="1"/>
  <c r="BD68" i="1"/>
  <c r="AI18" i="1"/>
  <c r="AB43" i="1"/>
  <c r="AW83" i="1"/>
  <c r="AI6" i="1"/>
  <c r="AI9" i="1"/>
  <c r="AI32" i="1"/>
  <c r="N91" i="1"/>
  <c r="AI45" i="1"/>
  <c r="AI85" i="1"/>
  <c r="AI64" i="1"/>
  <c r="U84" i="1"/>
  <c r="AP17" i="1"/>
  <c r="G32" i="1"/>
  <c r="AI66" i="1"/>
  <c r="N81" i="1"/>
  <c r="AI36" i="1"/>
  <c r="AI43" i="1"/>
  <c r="N27" i="1"/>
  <c r="AP13" i="1"/>
  <c r="G80" i="1"/>
  <c r="N30" i="1"/>
  <c r="AW60" i="1"/>
  <c r="AW41" i="1"/>
  <c r="AP8" i="1"/>
  <c r="AB88" i="1"/>
  <c r="AP9" i="1"/>
  <c r="AP10" i="1"/>
  <c r="N39" i="1"/>
  <c r="AP43" i="1"/>
  <c r="U90" i="1"/>
  <c r="BD56" i="1"/>
  <c r="AP6" i="1"/>
  <c r="AP15" i="1"/>
  <c r="N79" i="1"/>
  <c r="AP20" i="1"/>
  <c r="AP3" i="1"/>
  <c r="AW28" i="1"/>
  <c r="N88" i="1"/>
  <c r="BD78" i="1"/>
  <c r="AP19" i="1"/>
  <c r="AP14" i="1"/>
  <c r="AP18" i="1"/>
  <c r="BD77" i="1"/>
  <c r="AB63" i="1"/>
  <c r="AI69" i="1"/>
  <c r="AP21" i="1"/>
  <c r="AP5" i="1"/>
  <c r="AP11" i="1"/>
  <c r="AP16" i="1"/>
  <c r="N36" i="1"/>
  <c r="AB86" i="1"/>
  <c r="BD64" i="1"/>
  <c r="BD55" i="1"/>
  <c r="AP7" i="1"/>
  <c r="AW14" i="1"/>
  <c r="U34" i="1"/>
  <c r="U42" i="1"/>
  <c r="U58" i="1"/>
  <c r="AP63" i="1"/>
  <c r="AI53" i="1"/>
  <c r="BD52" i="1"/>
  <c r="N80" i="1"/>
  <c r="AB89" i="1"/>
  <c r="G34" i="1"/>
  <c r="AI86" i="1"/>
  <c r="AW79" i="1"/>
  <c r="N33" i="1"/>
  <c r="AP55" i="1"/>
  <c r="BD34" i="1"/>
  <c r="AI76" i="1"/>
  <c r="AW81" i="1"/>
  <c r="AP90" i="1"/>
  <c r="AI15" i="1"/>
  <c r="U28" i="1"/>
  <c r="U55" i="1"/>
  <c r="U63" i="1"/>
  <c r="AP66" i="1"/>
  <c r="AI50" i="1"/>
  <c r="BD62" i="1"/>
  <c r="N76" i="1"/>
  <c r="AB76" i="1"/>
  <c r="G40" i="1"/>
  <c r="AW39" i="1"/>
  <c r="AW85" i="1"/>
  <c r="N44" i="1"/>
  <c r="AP92" i="1"/>
  <c r="BD85" i="1"/>
  <c r="N90" i="1"/>
  <c r="AP29" i="1"/>
  <c r="AB10" i="1"/>
  <c r="AI20" i="1"/>
  <c r="AW1" i="1"/>
  <c r="G27" i="1"/>
  <c r="AP52" i="1"/>
  <c r="AI56" i="1"/>
  <c r="BD57" i="1"/>
  <c r="N78" i="1"/>
  <c r="U79" i="1"/>
  <c r="G25" i="1"/>
  <c r="AW87" i="1"/>
  <c r="N35" i="1"/>
  <c r="BD75" i="1"/>
  <c r="U83" i="1"/>
  <c r="N31" i="1"/>
  <c r="AP65" i="1"/>
  <c r="N84" i="1"/>
  <c r="AW78" i="1"/>
  <c r="AP74" i="1"/>
  <c r="AW74" i="1"/>
  <c r="N28" i="1"/>
  <c r="AI62" i="1"/>
  <c r="N93" i="1"/>
  <c r="AW73" i="1"/>
  <c r="AP56" i="1"/>
  <c r="U36" i="1"/>
  <c r="AP38" i="1"/>
  <c r="AP50" i="1"/>
  <c r="U93" i="1"/>
  <c r="G10" i="1"/>
  <c r="G5" i="1"/>
  <c r="G29" i="1"/>
  <c r="G37" i="1"/>
  <c r="G64" i="1"/>
  <c r="AI55" i="1"/>
  <c r="AP69" i="1"/>
  <c r="BD61" i="1"/>
  <c r="N85" i="1"/>
  <c r="U82" i="1"/>
  <c r="G41" i="1"/>
  <c r="AW68" i="1"/>
  <c r="AW90" i="1"/>
  <c r="N37" i="1"/>
  <c r="AP60" i="1"/>
  <c r="BD89" i="1"/>
  <c r="N77" i="1"/>
  <c r="N83" i="1"/>
  <c r="AI21" i="1"/>
  <c r="AI3" i="1"/>
  <c r="G43" i="1"/>
  <c r="G62" i="1"/>
  <c r="AI10" i="1"/>
  <c r="AI60" i="1"/>
  <c r="BD60" i="1"/>
  <c r="N82" i="1"/>
  <c r="U92" i="1"/>
  <c r="U65" i="1"/>
  <c r="U32" i="1"/>
  <c r="AW92" i="1"/>
  <c r="G55" i="1"/>
  <c r="N34" i="1"/>
  <c r="AP83" i="1"/>
  <c r="N92" i="1"/>
  <c r="AW86" i="1"/>
  <c r="U43" i="1"/>
  <c r="G14" i="1"/>
  <c r="N38" i="1"/>
  <c r="N32" i="1"/>
  <c r="U67" i="1"/>
  <c r="AI58" i="1"/>
  <c r="AP61" i="1"/>
  <c r="BD50" i="1"/>
  <c r="G74" i="1"/>
  <c r="AB79" i="1"/>
  <c r="AI54" i="1"/>
  <c r="AW77" i="1"/>
  <c r="AP49" i="1"/>
  <c r="BD84" i="1"/>
  <c r="U64" i="1"/>
  <c r="AB50" i="1"/>
  <c r="BD51" i="1"/>
  <c r="AI63" i="1"/>
  <c r="AP26" i="1"/>
  <c r="AB55" i="1"/>
  <c r="AB54" i="1"/>
  <c r="BD65" i="1"/>
  <c r="G30" i="1"/>
  <c r="N43" i="1"/>
  <c r="N42" i="1"/>
  <c r="AI16" i="1"/>
  <c r="U54" i="1"/>
  <c r="BD67" i="1"/>
  <c r="G44" i="1"/>
  <c r="BD90" i="1"/>
  <c r="AI11" i="1"/>
  <c r="AW45" i="1"/>
  <c r="AP41" i="1"/>
  <c r="U66" i="1"/>
  <c r="AP51" i="1"/>
  <c r="AP57" i="1"/>
  <c r="BD58" i="1"/>
  <c r="N87" i="1"/>
  <c r="U56" i="1"/>
  <c r="AI61" i="1"/>
  <c r="AW93" i="1"/>
  <c r="AW59" i="1"/>
  <c r="N41" i="1"/>
  <c r="AP79" i="1"/>
  <c r="BD79" i="1"/>
  <c r="G36" i="1"/>
  <c r="AB6" i="1"/>
  <c r="AI17" i="1"/>
  <c r="AI2" i="1"/>
  <c r="N45" i="1"/>
  <c r="U51" i="1"/>
  <c r="AP64" i="1"/>
  <c r="AP67" i="1"/>
  <c r="BD69" i="1"/>
  <c r="G79" i="1"/>
  <c r="U85" i="1"/>
  <c r="U78" i="1"/>
  <c r="AI68" i="1"/>
  <c r="AW75" i="1"/>
  <c r="AB93" i="1"/>
  <c r="AP44" i="1"/>
  <c r="BD32" i="1"/>
  <c r="G26" i="1"/>
  <c r="N89" i="1"/>
  <c r="AW36" i="1"/>
  <c r="AI19" i="1"/>
  <c r="G45" i="1"/>
  <c r="N26" i="1"/>
  <c r="AB52" i="1"/>
  <c r="AI52" i="1"/>
  <c r="AI65" i="1"/>
  <c r="BD54" i="1"/>
  <c r="N86" i="1"/>
  <c r="AB87" i="1"/>
  <c r="AI80" i="1"/>
  <c r="AW82" i="1"/>
  <c r="AP76" i="1"/>
  <c r="AW76" i="1"/>
  <c r="N40" i="1"/>
  <c r="AI67" i="1"/>
  <c r="U60" i="1"/>
  <c r="AB67" i="1"/>
  <c r="N74" i="1"/>
  <c r="AI7" i="1"/>
  <c r="G31" i="1"/>
  <c r="AI59" i="1"/>
  <c r="AB80" i="1"/>
  <c r="AI92" i="1"/>
  <c r="BD74" i="1"/>
  <c r="G21" i="1"/>
  <c r="G39" i="1"/>
  <c r="BD59" i="1"/>
  <c r="AW88" i="1"/>
  <c r="AB84" i="1"/>
  <c r="G8" i="1"/>
  <c r="G3" i="1"/>
  <c r="G11" i="1"/>
  <c r="G6" i="1"/>
  <c r="U5" i="1"/>
  <c r="U13" i="1"/>
  <c r="BD15" i="1"/>
  <c r="G2" i="1"/>
  <c r="BD13" i="1"/>
  <c r="U4" i="1"/>
  <c r="U3" i="1"/>
  <c r="U11" i="1"/>
  <c r="BD4" i="1"/>
  <c r="G15" i="1"/>
  <c r="G19" i="1"/>
  <c r="U1" i="1"/>
  <c r="U2" i="1"/>
  <c r="G1" i="1"/>
  <c r="G16" i="1"/>
  <c r="U6" i="1"/>
  <c r="G18" i="1"/>
  <c r="AW7" i="1"/>
  <c r="G7" i="1"/>
  <c r="G13" i="1"/>
  <c r="G20" i="1"/>
  <c r="G17" i="1"/>
  <c r="U9" i="1"/>
  <c r="BD19" i="1"/>
  <c r="AW58" i="1"/>
  <c r="BD45" i="1"/>
  <c r="BD81" i="1"/>
  <c r="U50" i="1"/>
  <c r="AB91" i="1"/>
  <c r="AW63" i="1"/>
  <c r="B22" i="2"/>
  <c r="N20" i="1"/>
  <c r="N66" i="1"/>
  <c r="BD17" i="1"/>
  <c r="BD53" i="1"/>
  <c r="AW10" i="1"/>
  <c r="AI87" i="1"/>
  <c r="U20" i="1"/>
  <c r="AB20" i="1"/>
  <c r="G65" i="1"/>
  <c r="BD11" i="1"/>
  <c r="G87" i="1"/>
  <c r="G82" i="1"/>
  <c r="E21" i="2"/>
  <c r="N8" i="1"/>
  <c r="BD14" i="1"/>
  <c r="G60" i="1"/>
  <c r="G53" i="1"/>
  <c r="G61" i="1"/>
  <c r="N1" i="1"/>
  <c r="N3" i="1"/>
  <c r="BD12" i="1"/>
  <c r="AW20" i="1"/>
  <c r="G68" i="1"/>
  <c r="G56" i="1"/>
  <c r="N9" i="1"/>
  <c r="N14" i="1"/>
  <c r="AW8" i="1"/>
  <c r="G51" i="1"/>
  <c r="AW21" i="1"/>
  <c r="BD6" i="1"/>
  <c r="G66" i="1"/>
  <c r="AB3" i="1"/>
  <c r="G59" i="1"/>
  <c r="AB9" i="1"/>
  <c r="AW18" i="1"/>
  <c r="N7" i="1"/>
  <c r="BD2" i="1"/>
  <c r="G67" i="1"/>
  <c r="AW11" i="1"/>
  <c r="BD9" i="1"/>
  <c r="AB8" i="1"/>
  <c r="N2" i="1"/>
  <c r="AW19" i="1"/>
  <c r="G49" i="1"/>
  <c r="AW6" i="1"/>
  <c r="G63" i="1"/>
  <c r="N5" i="1"/>
  <c r="BD1" i="1"/>
  <c r="N50" i="1"/>
  <c r="N64" i="1"/>
  <c r="AW9" i="1"/>
  <c r="AW3" i="1"/>
  <c r="AW16" i="1"/>
  <c r="BD7" i="1"/>
  <c r="BD16" i="1"/>
  <c r="N51" i="1"/>
  <c r="BD3" i="1"/>
  <c r="BD18" i="1"/>
  <c r="AW12" i="1"/>
  <c r="G58" i="1"/>
  <c r="AW13" i="1"/>
  <c r="BD10" i="1"/>
  <c r="N12" i="1"/>
  <c r="N15" i="1"/>
  <c r="BD8" i="1"/>
  <c r="N62" i="1"/>
  <c r="AW5" i="1"/>
  <c r="BD5" i="1"/>
  <c r="N4" i="1"/>
  <c r="AW2" i="1"/>
  <c r="G69" i="1"/>
  <c r="G57" i="1"/>
  <c r="G52" i="1"/>
  <c r="AW4" i="1"/>
  <c r="N18" i="1"/>
  <c r="N55" i="1"/>
  <c r="AW15" i="1"/>
  <c r="BD20" i="1"/>
  <c r="U14" i="1"/>
  <c r="U12" i="1"/>
  <c r="N60" i="1"/>
  <c r="N58" i="1"/>
  <c r="N61" i="1"/>
  <c r="U10" i="1"/>
  <c r="N10" i="1"/>
  <c r="N53" i="1"/>
  <c r="N56" i="1"/>
  <c r="U19" i="1"/>
  <c r="N19" i="1"/>
  <c r="N65" i="1"/>
  <c r="U15" i="1"/>
  <c r="N52" i="1"/>
  <c r="U17" i="1"/>
  <c r="N67" i="1"/>
  <c r="N57" i="1"/>
  <c r="U21" i="1"/>
  <c r="N16" i="1"/>
  <c r="U18" i="1"/>
  <c r="N68" i="1"/>
  <c r="N11" i="1"/>
  <c r="N54" i="1"/>
  <c r="N17" i="1"/>
  <c r="N59" i="1"/>
  <c r="N13" i="1"/>
  <c r="N21" i="1"/>
  <c r="U8" i="1"/>
  <c r="N69" i="1"/>
  <c r="AB5" i="1"/>
  <c r="AB13" i="1"/>
  <c r="AB2" i="1"/>
  <c r="AB17" i="1"/>
  <c r="AB16" i="1"/>
  <c r="AB1" i="1"/>
  <c r="AB4" i="1"/>
  <c r="AB14" i="1"/>
  <c r="AB21" i="1"/>
  <c r="AB18" i="1"/>
  <c r="AB12" i="1"/>
  <c r="AB7" i="1"/>
  <c r="AB15" i="1"/>
  <c r="AB11" i="1"/>
  <c r="AB19" i="1"/>
  <c r="BD76" i="1"/>
  <c r="BD87" i="1"/>
  <c r="BD82" i="1"/>
  <c r="BD83" i="1"/>
  <c r="BD91" i="1"/>
  <c r="BD88" i="1"/>
  <c r="BD86" i="1"/>
  <c r="BD93" i="1"/>
  <c r="BD80" i="1"/>
  <c r="BD92" i="1"/>
  <c r="AW65" i="1"/>
  <c r="AW64" i="1"/>
  <c r="AW69" i="1"/>
  <c r="AW56" i="1"/>
  <c r="AW53" i="1"/>
  <c r="AW51" i="1"/>
  <c r="AW66" i="1"/>
  <c r="AW67" i="1"/>
  <c r="AW61" i="1"/>
  <c r="AW52" i="1"/>
  <c r="AW62" i="1"/>
  <c r="BD63" i="1"/>
  <c r="BD66" i="1"/>
  <c r="AI89" i="1"/>
  <c r="AI74" i="1"/>
  <c r="AI88" i="1"/>
  <c r="AI79" i="1"/>
  <c r="AI90" i="1"/>
  <c r="AI81" i="1"/>
  <c r="AI75" i="1"/>
  <c r="AI93" i="1"/>
  <c r="AI84" i="1"/>
  <c r="AI82" i="1"/>
  <c r="AI91" i="1"/>
  <c r="AI77" i="1"/>
  <c r="AI83" i="1"/>
  <c r="AI78" i="1"/>
  <c r="AP91" i="1"/>
  <c r="AP82" i="1"/>
  <c r="AP88" i="1"/>
  <c r="AP80" i="1"/>
  <c r="AP89" i="1"/>
  <c r="AP85" i="1"/>
  <c r="AP93" i="1"/>
  <c r="AP78" i="1"/>
  <c r="AP86" i="1"/>
  <c r="AP87" i="1"/>
  <c r="AP84" i="1"/>
  <c r="G90" i="1"/>
  <c r="G76" i="1"/>
  <c r="G77" i="1"/>
  <c r="G89" i="1"/>
  <c r="G93" i="1"/>
  <c r="G92" i="1"/>
  <c r="G83" i="1"/>
  <c r="G84" i="1"/>
  <c r="G81" i="1"/>
  <c r="G91" i="1"/>
  <c r="G78" i="1"/>
  <c r="G88" i="1"/>
  <c r="U81" i="1"/>
  <c r="U86" i="1"/>
  <c r="U87" i="1"/>
  <c r="U74" i="1"/>
  <c r="U76" i="1"/>
  <c r="U77" i="1"/>
  <c r="U89" i="1"/>
  <c r="U88" i="1"/>
  <c r="AB81" i="1"/>
  <c r="AB83" i="1"/>
  <c r="AB82" i="1"/>
  <c r="AB75" i="1"/>
  <c r="AB77" i="1"/>
  <c r="AB78" i="1"/>
  <c r="AB85" i="1"/>
  <c r="AB90" i="1"/>
  <c r="AB92" i="1"/>
  <c r="AB73" i="1"/>
  <c r="U59" i="1"/>
  <c r="U62" i="1"/>
  <c r="U61" i="1"/>
  <c r="U52" i="1"/>
  <c r="U68" i="1"/>
  <c r="AB66" i="1"/>
  <c r="AB60" i="1"/>
  <c r="AB56" i="1"/>
  <c r="AB57" i="1"/>
  <c r="AB58" i="1"/>
  <c r="AB61" i="1"/>
  <c r="AB69" i="1"/>
  <c r="AB62" i="1"/>
  <c r="AB51" i="1"/>
  <c r="AB53" i="1"/>
  <c r="AB64" i="1"/>
  <c r="AB65" i="1"/>
  <c r="AB68" i="1"/>
  <c r="AB59" i="1"/>
  <c r="AW34" i="1"/>
  <c r="AW29" i="1"/>
  <c r="AW25" i="1"/>
  <c r="AW31" i="1"/>
  <c r="AW43" i="1"/>
  <c r="AW44" i="1"/>
  <c r="AW32" i="1"/>
  <c r="AW42" i="1"/>
  <c r="AW38" i="1"/>
  <c r="AW37" i="1"/>
  <c r="AW26" i="1"/>
  <c r="AW33" i="1"/>
  <c r="AW40" i="1"/>
  <c r="AW35" i="1"/>
  <c r="BD42" i="1"/>
  <c r="BD27" i="1"/>
  <c r="BD28" i="1"/>
  <c r="BD40" i="1"/>
  <c r="BD37" i="1"/>
  <c r="BD29" i="1"/>
  <c r="BD33" i="1"/>
  <c r="BD26" i="1"/>
  <c r="BD41" i="1"/>
  <c r="BD31" i="1"/>
  <c r="BD36" i="1"/>
  <c r="BD35" i="1"/>
  <c r="BD44" i="1"/>
  <c r="BD39" i="1"/>
  <c r="BD43" i="1"/>
  <c r="AB44" i="1"/>
  <c r="U30" i="1"/>
  <c r="U45" i="1"/>
  <c r="AI30" i="1"/>
  <c r="AP36" i="1"/>
  <c r="U35" i="1"/>
  <c r="AP30" i="1"/>
  <c r="AI42" i="1"/>
  <c r="AB30" i="1"/>
  <c r="AP25" i="1"/>
  <c r="AP31" i="1"/>
  <c r="AP32" i="1"/>
  <c r="AP37" i="1"/>
  <c r="U40" i="1"/>
  <c r="AP45" i="1"/>
  <c r="U33" i="1"/>
  <c r="AI39" i="1"/>
  <c r="AP42" i="1"/>
  <c r="AP28" i="1"/>
  <c r="AI31" i="1"/>
  <c r="AI41" i="1"/>
  <c r="AP35" i="1"/>
  <c r="AB38" i="1"/>
  <c r="AI37" i="1"/>
  <c r="AB31" i="1"/>
  <c r="U41" i="1"/>
  <c r="AP39" i="1"/>
  <c r="AI34" i="1"/>
  <c r="U44" i="1"/>
  <c r="AB27" i="1"/>
  <c r="AB34" i="1"/>
  <c r="AI38" i="1"/>
  <c r="U38" i="1"/>
  <c r="AI28" i="1"/>
  <c r="AP27" i="1"/>
  <c r="AB28" i="1"/>
  <c r="U39" i="1"/>
  <c r="AB40" i="1"/>
  <c r="AB29" i="1"/>
  <c r="AI44" i="1"/>
  <c r="AI35" i="1"/>
  <c r="AB37" i="1"/>
  <c r="AB36" i="1"/>
  <c r="AB35" i="1"/>
  <c r="U31" i="1"/>
  <c r="AB33" i="1"/>
  <c r="AI40" i="1"/>
  <c r="AP34" i="1"/>
  <c r="W15" i="2"/>
  <c r="N30" i="2" l="1"/>
  <c r="L30" i="2" s="1"/>
  <c r="D31" i="2"/>
  <c r="B31" i="2" s="1"/>
  <c r="N21" i="2"/>
  <c r="K15" i="2"/>
  <c r="I15" i="2" s="1"/>
  <c r="K25" i="2"/>
  <c r="I25" i="2" s="1"/>
  <c r="R15" i="2"/>
  <c r="R17" i="2"/>
  <c r="P17" i="2" s="1"/>
  <c r="R14" i="2"/>
  <c r="U31" i="2"/>
  <c r="S31" i="2" s="1"/>
  <c r="D16" i="2"/>
  <c r="B16" i="2" s="1"/>
  <c r="U29" i="2"/>
  <c r="S29" i="2" s="1"/>
  <c r="U8" i="2"/>
  <c r="S8" i="2" s="1"/>
  <c r="K31" i="2"/>
  <c r="I31" i="2" s="1"/>
  <c r="G17" i="2"/>
  <c r="E17" i="2" s="1"/>
  <c r="K21" i="2"/>
  <c r="I21" i="2" s="1"/>
  <c r="R13" i="2"/>
  <c r="R5" i="2"/>
  <c r="P5" i="2" s="1"/>
  <c r="U33" i="2"/>
  <c r="S33" i="2" s="1"/>
  <c r="R9" i="2"/>
  <c r="P9" i="2" s="1"/>
  <c r="U6" i="2"/>
  <c r="S6" i="2" s="1"/>
  <c r="AB13" i="2"/>
  <c r="U5" i="2"/>
  <c r="S5" i="2" s="1"/>
  <c r="R23" i="2"/>
  <c r="P23" i="2" s="1"/>
  <c r="N14" i="2"/>
  <c r="L14" i="2" s="1"/>
  <c r="G31" i="2"/>
  <c r="E31" i="2" s="1"/>
  <c r="R8" i="2"/>
  <c r="P8" i="2" s="1"/>
  <c r="K17" i="2"/>
  <c r="I17" i="2" s="1"/>
  <c r="U25" i="2"/>
  <c r="S25" i="2" s="1"/>
  <c r="G15" i="2"/>
  <c r="E15" i="2" s="1"/>
  <c r="U9" i="2"/>
  <c r="S9" i="2" s="1"/>
  <c r="AB33" i="2"/>
  <c r="Z33" i="2" s="1"/>
  <c r="Y16" i="2"/>
  <c r="U7" i="2"/>
  <c r="S7" i="2" s="1"/>
  <c r="AB30" i="2"/>
  <c r="Z30" i="2" s="1"/>
  <c r="G30" i="2"/>
  <c r="E30" i="2" s="1"/>
  <c r="Y32" i="2"/>
  <c r="W32" i="2" s="1"/>
  <c r="U32" i="2"/>
  <c r="S32" i="2" s="1"/>
  <c r="R24" i="2"/>
  <c r="P24" i="2" s="1"/>
  <c r="N24" i="2"/>
  <c r="L24" i="2" s="1"/>
  <c r="G14" i="2"/>
  <c r="E14" i="2" s="1"/>
  <c r="D14" i="2"/>
  <c r="Y31" i="2"/>
  <c r="W31" i="2" s="1"/>
  <c r="K23" i="2"/>
  <c r="I23" i="2" s="1"/>
  <c r="R6" i="2"/>
  <c r="P6" i="2" s="1"/>
  <c r="U23" i="2"/>
  <c r="S23" i="2" s="1"/>
  <c r="U14" i="2"/>
  <c r="AB23" i="2"/>
  <c r="Z23" i="2" s="1"/>
  <c r="N22" i="2"/>
  <c r="L22" i="2" s="1"/>
  <c r="U21" i="2"/>
  <c r="Y33" i="2"/>
  <c r="W33" i="2" s="1"/>
  <c r="D30" i="2"/>
  <c r="B30" i="2" s="1"/>
  <c r="AB22" i="2"/>
  <c r="Z22" i="2" s="1"/>
  <c r="R7" i="2"/>
  <c r="P7" i="2" s="1"/>
  <c r="G33" i="2"/>
  <c r="E33" i="2" s="1"/>
  <c r="D17" i="2"/>
  <c r="B17" i="2" s="1"/>
  <c r="D9" i="2"/>
  <c r="B9" i="2" s="1"/>
  <c r="U22" i="2"/>
  <c r="S22" i="2" s="1"/>
  <c r="Y29" i="2"/>
  <c r="W29" i="2" s="1"/>
  <c r="G16" i="2"/>
  <c r="E16" i="2" s="1"/>
  <c r="Y30" i="2"/>
  <c r="W30" i="2" s="1"/>
  <c r="U30" i="2"/>
  <c r="S30" i="2" s="1"/>
  <c r="AB31" i="2"/>
  <c r="Z31" i="2" s="1"/>
  <c r="D13" i="2"/>
  <c r="U24" i="2"/>
  <c r="S24" i="2" s="1"/>
  <c r="D15" i="2"/>
  <c r="B15" i="2" s="1"/>
  <c r="Y5" i="2"/>
  <c r="U17" i="2"/>
  <c r="N32" i="2"/>
  <c r="L32" i="2" s="1"/>
  <c r="G32" i="2"/>
  <c r="E32" i="2" s="1"/>
  <c r="R22" i="2"/>
  <c r="P22" i="2" s="1"/>
  <c r="K16" i="2"/>
  <c r="I16" i="2" s="1"/>
  <c r="R32" i="2"/>
  <c r="P32" i="2" s="1"/>
  <c r="AB24" i="2"/>
  <c r="Z24" i="2" s="1"/>
  <c r="R25" i="2"/>
  <c r="P25" i="2" s="1"/>
  <c r="D5" i="2"/>
  <c r="K6" i="2"/>
  <c r="I6" i="2" s="1"/>
  <c r="K5" i="2"/>
  <c r="I5" i="2" s="1"/>
  <c r="AB8" i="2"/>
  <c r="Z8" i="2" s="1"/>
  <c r="K7" i="2"/>
  <c r="I7" i="2" s="1"/>
  <c r="K8" i="2"/>
  <c r="I8" i="2" s="1"/>
  <c r="D6" i="2"/>
  <c r="K9" i="2"/>
  <c r="I9" i="2" s="1"/>
  <c r="D7" i="2"/>
  <c r="K22" i="2"/>
  <c r="I22" i="2" s="1"/>
  <c r="AB25" i="2"/>
  <c r="Z25" i="2" s="1"/>
  <c r="Y8" i="2"/>
  <c r="D24" i="2"/>
  <c r="B24" i="2" s="1"/>
  <c r="Y6" i="2"/>
  <c r="G8" i="2"/>
  <c r="AB9" i="2"/>
  <c r="Z9" i="2" s="1"/>
  <c r="Y9" i="2"/>
  <c r="W9" i="2" s="1"/>
  <c r="AB7" i="2"/>
  <c r="G23" i="2"/>
  <c r="E23" i="2" s="1"/>
  <c r="Y7" i="2"/>
  <c r="G22" i="2"/>
  <c r="E22" i="2" s="1"/>
  <c r="AB5" i="2"/>
  <c r="G9" i="2"/>
  <c r="E9" i="2" s="1"/>
  <c r="D21" i="2"/>
  <c r="G6" i="2"/>
  <c r="AB6" i="2"/>
  <c r="N7" i="2"/>
  <c r="L7" i="2" s="1"/>
  <c r="D23" i="2"/>
  <c r="B23" i="2" s="1"/>
  <c r="G7" i="2"/>
  <c r="G5" i="2"/>
  <c r="D25" i="2"/>
  <c r="B25" i="2" s="1"/>
  <c r="G24" i="2"/>
  <c r="E24" i="2" s="1"/>
  <c r="G25" i="2"/>
  <c r="E25" i="2" s="1"/>
  <c r="N8" i="2"/>
  <c r="L8" i="2" s="1"/>
  <c r="N5" i="2"/>
  <c r="N6" i="2"/>
  <c r="N9" i="2"/>
  <c r="L9" i="2" s="1"/>
  <c r="AB32" i="2"/>
  <c r="Z32" i="2" s="1"/>
  <c r="Y24" i="2"/>
  <c r="W24" i="2" s="1"/>
  <c r="Y23" i="2"/>
  <c r="W23" i="2" s="1"/>
  <c r="Y25" i="2"/>
  <c r="W25" i="2" s="1"/>
  <c r="R33" i="2"/>
  <c r="P33" i="2" s="1"/>
  <c r="R31" i="2"/>
  <c r="P31" i="2" s="1"/>
  <c r="R30" i="2"/>
  <c r="P30" i="2" s="1"/>
  <c r="D33" i="2"/>
  <c r="B33" i="2" s="1"/>
  <c r="D32" i="2"/>
  <c r="B32" i="2" s="1"/>
  <c r="K33" i="2"/>
  <c r="I33" i="2" s="1"/>
  <c r="K32" i="2"/>
  <c r="I32" i="2" s="1"/>
  <c r="K30" i="2"/>
  <c r="I30" i="2" s="1"/>
  <c r="N29" i="2"/>
  <c r="L29" i="2" s="1"/>
  <c r="N33" i="2"/>
  <c r="L33" i="2" s="1"/>
  <c r="N31" i="2"/>
  <c r="L31" i="2" s="1"/>
  <c r="K24" i="2"/>
  <c r="I24" i="2" s="1"/>
  <c r="N25" i="2"/>
  <c r="L25" i="2" s="1"/>
  <c r="N23" i="2"/>
  <c r="L23" i="2" s="1"/>
  <c r="Y14" i="2"/>
  <c r="Y13" i="2"/>
  <c r="Y17" i="2"/>
  <c r="AB14" i="2"/>
  <c r="AB17" i="2"/>
  <c r="Z17" i="2" s="1"/>
  <c r="AB16" i="2"/>
  <c r="Z16" i="2" s="1"/>
  <c r="AB15" i="2"/>
  <c r="Z15" i="2" s="1"/>
  <c r="N17" i="2"/>
  <c r="L17" i="2" s="1"/>
  <c r="N16" i="2"/>
  <c r="L16" i="2" s="1"/>
  <c r="U15" i="2"/>
  <c r="R16" i="2"/>
  <c r="N15" i="2"/>
  <c r="L15" i="2" s="1"/>
  <c r="U16" i="2"/>
  <c r="U13" i="2"/>
  <c r="R21" i="2"/>
  <c r="P21" i="2" s="1"/>
  <c r="L21" i="2"/>
  <c r="S21" i="2"/>
  <c r="Z14" i="2"/>
  <c r="P16" i="2"/>
  <c r="P15" i="2"/>
  <c r="P14" i="2"/>
  <c r="B14" i="2"/>
  <c r="B13" i="2"/>
  <c r="S17" i="2"/>
  <c r="S16" i="2"/>
  <c r="S15" i="2"/>
  <c r="P13" i="2"/>
  <c r="Z13" i="2"/>
  <c r="W16" i="2"/>
  <c r="S14" i="2"/>
  <c r="W5" i="2"/>
  <c r="S13" i="2"/>
  <c r="B5" i="2"/>
  <c r="B7" i="2"/>
  <c r="B6" i="2"/>
  <c r="W8" i="2"/>
  <c r="W6" i="2"/>
  <c r="E8" i="2"/>
  <c r="W7" i="2"/>
  <c r="B21" i="2"/>
  <c r="L6" i="2"/>
  <c r="E7" i="2"/>
  <c r="E6" i="2"/>
  <c r="Z7" i="2"/>
  <c r="Z6" i="2"/>
  <c r="E5" i="2"/>
  <c r="L5" i="2"/>
  <c r="Z5" i="2"/>
  <c r="AC72" i="1"/>
  <c r="W13" i="2"/>
  <c r="W17" i="2"/>
  <c r="W14" i="2"/>
  <c r="U34" i="2"/>
  <c r="R34" i="2"/>
  <c r="P28" i="2"/>
</calcChain>
</file>

<file path=xl/sharedStrings.xml><?xml version="1.0" encoding="utf-8"?>
<sst xmlns="http://schemas.openxmlformats.org/spreadsheetml/2006/main" count="41" uniqueCount="6">
  <si>
    <t>Designed by Thom Hartle</t>
  </si>
  <si>
    <t xml:space="preserve">    Copyright © 2016</t>
  </si>
  <si>
    <t xml:space="preserve">Expiration Date:  </t>
  </si>
  <si>
    <t xml:space="preserve">Days: </t>
  </si>
  <si>
    <t>Futures LQ, NC, and Contract Volume</t>
  </si>
  <si>
    <t>CQG Eurodollar (GLOBEX) Options Volume Dashboard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</si>
</sst>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F400]h:mm:ss\ AM/PM"/>
    <numFmt numFmtId="165" formatCode="m/d/yy;@"/>
  </numFmts>
  <fonts count="5" x14ac:knownFonts="1">
    <font>
      <sz val="11"/>
      <color theme="1"/>
      <name val="Century Gothic"/>
      <family val="2"/>
    </font>
    <font>
      <sz val="11"/>
      <color theme="0"/>
      <name val="Century Gothic"/>
      <family val="2"/>
    </font>
    <font>
      <sz val="22"/>
      <color rgb="FF00B0F0"/>
      <name val="Century Gothic"/>
      <family val="2"/>
    </font>
    <font>
      <sz val="24"/>
      <color theme="4"/>
      <name val="Century Gothic"/>
      <family val="2"/>
    </font>
    <font>
      <sz val="14"/>
      <color theme="0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rgb="FF00000F"/>
        <bgColor indexed="64"/>
      </patternFill>
    </fill>
    <fill>
      <gradientFill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90">
        <stop position="0">
          <color rgb="FF00000F"/>
        </stop>
        <stop position="0.5">
          <color rgb="FF002060"/>
        </stop>
        <stop position="1">
          <color rgb="FF00000F"/>
        </stop>
      </gradientFill>
    </fill>
    <fill>
      <gradientFill degree="270">
        <stop position="0">
          <color rgb="FF00000F"/>
        </stop>
        <stop position="1">
          <color rgb="FF002060"/>
        </stop>
      </gradientFill>
    </fill>
    <fill>
      <patternFill patternType="solid">
        <fgColor rgb="FF00000F"/>
        <bgColor auto="1"/>
      </patternFill>
    </fill>
    <fill>
      <gradientFill degree="90">
        <stop position="0">
          <color rgb="FF002060"/>
        </stop>
        <stop position="0.5">
          <color rgb="FF00000F"/>
        </stop>
        <stop position="1">
          <color rgb="FF002060"/>
        </stop>
      </gradient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 style="thin">
        <color rgb="FF002060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/>
      <diagonal/>
    </border>
    <border>
      <left/>
      <right/>
      <top style="thin">
        <color rgb="FF002060"/>
      </top>
      <bottom/>
      <diagonal/>
    </border>
    <border>
      <left/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/>
      <top/>
      <bottom style="thin">
        <color rgb="FF002060"/>
      </bottom>
      <diagonal/>
    </border>
    <border>
      <left/>
      <right/>
      <top/>
      <bottom style="thin">
        <color rgb="FF002060"/>
      </bottom>
      <diagonal/>
    </border>
    <border>
      <left/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theme="4"/>
      </right>
      <top style="thin">
        <color rgb="FF002060"/>
      </top>
      <bottom style="thin">
        <color rgb="FF002060"/>
      </bottom>
      <diagonal/>
    </border>
    <border>
      <left/>
      <right style="thin">
        <color rgb="FF002060"/>
      </right>
      <top style="thin">
        <color rgb="FF002060"/>
      </top>
      <bottom style="thin">
        <color rgb="FF002060"/>
      </bottom>
      <diagonal/>
    </border>
    <border>
      <left/>
      <right/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rgb="FF002060"/>
      </right>
      <top style="thin">
        <color rgb="FF002060"/>
      </top>
      <bottom/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theme="4" tint="-0.24994659260841701"/>
      </left>
      <right style="thin">
        <color rgb="FF002060"/>
      </right>
      <top style="thin">
        <color rgb="FF002060"/>
      </top>
      <bottom style="thin">
        <color rgb="FF002060"/>
      </bottom>
      <diagonal/>
    </border>
    <border>
      <left style="thin">
        <color rgb="FF002060"/>
      </left>
      <right style="thin">
        <color theme="4" tint="-0.24994659260841701"/>
      </right>
      <top style="thin">
        <color rgb="FF002060"/>
      </top>
      <bottom style="thin">
        <color rgb="FF002060"/>
      </bottom>
      <diagonal/>
    </border>
    <border>
      <left style="thin">
        <color theme="4" tint="-0.24994659260841701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theme="4" tint="-0.24994659260841701"/>
      </right>
      <top/>
      <bottom style="thin">
        <color rgb="FF002060"/>
      </bottom>
      <diagonal/>
    </border>
    <border>
      <left/>
      <right style="thin">
        <color theme="4" tint="-0.24994659260841701"/>
      </right>
      <top style="thin">
        <color rgb="FF002060"/>
      </top>
      <bottom style="thin">
        <color rgb="FF002060"/>
      </bottom>
      <diagonal/>
    </border>
    <border>
      <left style="thin">
        <color theme="4" tint="-0.24994659260841701"/>
      </left>
      <right/>
      <top style="thin">
        <color rgb="FF002060"/>
      </top>
      <bottom style="thin">
        <color rgb="FF002060"/>
      </bottom>
      <diagonal/>
    </border>
    <border>
      <left style="thin">
        <color theme="4" tint="-0.24994659260841701"/>
      </left>
      <right/>
      <top style="thin">
        <color rgb="FF002060"/>
      </top>
      <bottom/>
      <diagonal/>
    </border>
    <border>
      <left/>
      <right style="thin">
        <color theme="4" tint="-0.24994659260841701"/>
      </right>
      <top style="thin">
        <color rgb="FF002060"/>
      </top>
      <bottom/>
      <diagonal/>
    </border>
  </borders>
  <cellStyleXfs count="1">
    <xf numFmtId="0" fontId="0" fillId="0" borderId="0"/>
  </cellStyleXfs>
  <cellXfs count="80">
    <xf numFmtId="0" fontId="0" fillId="0" borderId="0" xfId="0"/>
    <xf numFmtId="0" fontId="1" fillId="2" borderId="0" xfId="0" applyFont="1" applyFill="1"/>
    <xf numFmtId="0" fontId="1" fillId="2" borderId="2" xfId="0" applyFont="1" applyFill="1" applyBorder="1"/>
    <xf numFmtId="0" fontId="1" fillId="2" borderId="3" xfId="0" applyFont="1" applyFill="1" applyBorder="1"/>
    <xf numFmtId="0" fontId="1" fillId="2" borderId="5" xfId="0" applyFont="1" applyFill="1" applyBorder="1"/>
    <xf numFmtId="0" fontId="1" fillId="2" borderId="6" xfId="0" applyFont="1" applyFill="1" applyBorder="1"/>
    <xf numFmtId="0" fontId="1" fillId="3" borderId="12" xfId="0" applyFont="1" applyFill="1" applyBorder="1" applyAlignment="1">
      <alignment horizontal="center" vertical="center" shrinkToFit="1"/>
    </xf>
    <xf numFmtId="3" fontId="1" fillId="2" borderId="1" xfId="0" applyNumberFormat="1" applyFont="1" applyFill="1" applyBorder="1" applyAlignment="1">
      <alignment horizontal="center" vertical="center" shrinkToFit="1"/>
    </xf>
    <xf numFmtId="3" fontId="1" fillId="2" borderId="8" xfId="0" applyNumberFormat="1" applyFont="1" applyFill="1" applyBorder="1" applyAlignment="1">
      <alignment horizontal="center" vertical="center" shrinkToFit="1"/>
    </xf>
    <xf numFmtId="0" fontId="1" fillId="3" borderId="13" xfId="0" applyFont="1" applyFill="1" applyBorder="1" applyAlignment="1">
      <alignment horizontal="center" vertical="center" shrinkToFit="1"/>
    </xf>
    <xf numFmtId="3" fontId="1" fillId="2" borderId="9" xfId="0" applyNumberFormat="1" applyFont="1" applyFill="1" applyBorder="1" applyAlignment="1">
      <alignment horizontal="center" vertical="center" shrinkToFit="1"/>
    </xf>
    <xf numFmtId="0" fontId="1" fillId="3" borderId="14" xfId="0" applyFont="1" applyFill="1" applyBorder="1" applyAlignment="1">
      <alignment horizontal="center" vertical="center" shrinkToFit="1"/>
    </xf>
    <xf numFmtId="0" fontId="1" fillId="5" borderId="11" xfId="0" applyFont="1" applyFill="1" applyBorder="1" applyAlignment="1">
      <alignment horizontal="right" vertical="top" shrinkToFit="1"/>
    </xf>
    <xf numFmtId="0" fontId="1" fillId="5" borderId="11" xfId="0" applyFont="1" applyFill="1" applyBorder="1" applyAlignment="1">
      <alignment horizontal="left" vertical="top" shrinkToFit="1"/>
    </xf>
    <xf numFmtId="0" fontId="1" fillId="6" borderId="8" xfId="0" applyFont="1" applyFill="1" applyBorder="1" applyAlignment="1">
      <alignment horizontal="center" vertical="top" shrinkToFit="1"/>
    </xf>
    <xf numFmtId="0" fontId="1" fillId="6" borderId="11" xfId="0" applyFont="1" applyFill="1" applyBorder="1" applyAlignment="1">
      <alignment horizontal="center" vertical="top" shrinkToFit="1"/>
    </xf>
    <xf numFmtId="165" fontId="1" fillId="6" borderId="11" xfId="0" applyNumberFormat="1" applyFont="1" applyFill="1" applyBorder="1" applyAlignment="1">
      <alignment horizontal="left" vertical="top" shrinkToFit="1"/>
    </xf>
    <xf numFmtId="0" fontId="1" fillId="6" borderId="11" xfId="0" applyFont="1" applyFill="1" applyBorder="1" applyAlignment="1">
      <alignment horizontal="right" vertical="top" shrinkToFit="1"/>
    </xf>
    <xf numFmtId="0" fontId="1" fillId="6" borderId="11" xfId="0" applyFont="1" applyFill="1" applyBorder="1" applyAlignment="1">
      <alignment horizontal="left" vertical="top" shrinkToFit="1"/>
    </xf>
    <xf numFmtId="0" fontId="1" fillId="5" borderId="3" xfId="0" applyFont="1" applyFill="1" applyBorder="1" applyAlignment="1">
      <alignment horizontal="right" vertical="top" shrinkToFit="1"/>
    </xf>
    <xf numFmtId="0" fontId="1" fillId="5" borderId="3" xfId="0" applyFont="1" applyFill="1" applyBorder="1" applyAlignment="1">
      <alignment horizontal="left" vertical="top" shrinkToFit="1"/>
    </xf>
    <xf numFmtId="0" fontId="1" fillId="6" borderId="11" xfId="0" applyFont="1" applyFill="1" applyBorder="1" applyAlignment="1">
      <alignment horizontal="center" vertical="center" shrinkToFit="1"/>
    </xf>
    <xf numFmtId="0" fontId="1" fillId="6" borderId="10" xfId="0" applyFont="1" applyFill="1" applyBorder="1" applyAlignment="1">
      <alignment horizontal="left" vertical="top" shrinkToFit="1"/>
    </xf>
    <xf numFmtId="0" fontId="1" fillId="5" borderId="4" xfId="0" applyFont="1" applyFill="1" applyBorder="1" applyAlignment="1">
      <alignment horizontal="left" vertical="top" shrinkToFit="1"/>
    </xf>
    <xf numFmtId="0" fontId="1" fillId="5" borderId="10" xfId="0" applyFont="1" applyFill="1" applyBorder="1" applyAlignment="1">
      <alignment horizontal="left" vertical="top" shrinkToFit="1"/>
    </xf>
    <xf numFmtId="0" fontId="1" fillId="2" borderId="1" xfId="0" applyFont="1" applyFill="1" applyBorder="1" applyAlignment="1">
      <alignment horizontal="center"/>
    </xf>
    <xf numFmtId="0" fontId="1" fillId="6" borderId="2" xfId="0" applyFont="1" applyFill="1" applyBorder="1" applyAlignment="1">
      <alignment horizontal="center" vertical="top" shrinkToFit="1"/>
    </xf>
    <xf numFmtId="0" fontId="1" fillId="6" borderId="3" xfId="0" applyFont="1" applyFill="1" applyBorder="1" applyAlignment="1">
      <alignment horizontal="center" vertical="top" shrinkToFit="1"/>
    </xf>
    <xf numFmtId="165" fontId="1" fillId="6" borderId="3" xfId="0" applyNumberFormat="1" applyFont="1" applyFill="1" applyBorder="1" applyAlignment="1">
      <alignment horizontal="left" vertical="top" shrinkToFit="1"/>
    </xf>
    <xf numFmtId="0" fontId="1" fillId="4" borderId="5" xfId="0" applyFont="1" applyFill="1" applyBorder="1" applyAlignment="1">
      <alignment horizontal="center" vertical="center" shrinkToFit="1"/>
    </xf>
    <xf numFmtId="0" fontId="1" fillId="6" borderId="3" xfId="0" applyFont="1" applyFill="1" applyBorder="1" applyAlignment="1">
      <alignment horizontal="right" vertical="top" shrinkToFit="1"/>
    </xf>
    <xf numFmtId="0" fontId="1" fillId="4" borderId="6" xfId="0" applyFont="1" applyFill="1" applyBorder="1" applyAlignment="1">
      <alignment horizontal="center" vertical="center" shrinkToFit="1"/>
    </xf>
    <xf numFmtId="0" fontId="1" fillId="6" borderId="3" xfId="0" applyFont="1" applyFill="1" applyBorder="1" applyAlignment="1">
      <alignment horizontal="left" vertical="top" shrinkToFit="1"/>
    </xf>
    <xf numFmtId="0" fontId="1" fillId="6" borderId="3" xfId="0" applyFont="1" applyFill="1" applyBorder="1" applyAlignment="1">
      <alignment horizontal="center" vertical="center" shrinkToFit="1"/>
    </xf>
    <xf numFmtId="0" fontId="1" fillId="6" borderId="4" xfId="0" applyFont="1" applyFill="1" applyBorder="1" applyAlignment="1">
      <alignment horizontal="left" vertical="top" shrinkToFit="1"/>
    </xf>
    <xf numFmtId="0" fontId="1" fillId="4" borderId="7" xfId="0" applyFont="1" applyFill="1" applyBorder="1" applyAlignment="1">
      <alignment horizontal="center" vertical="center" shrinkToFit="1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3" fontId="1" fillId="2" borderId="16" xfId="0" applyNumberFormat="1" applyFont="1" applyFill="1" applyBorder="1" applyAlignment="1">
      <alignment horizontal="center" shrinkToFit="1"/>
    </xf>
    <xf numFmtId="3" fontId="1" fillId="2" borderId="18" xfId="0" applyNumberFormat="1" applyFont="1" applyFill="1" applyBorder="1" applyAlignment="1">
      <alignment horizontal="center"/>
    </xf>
    <xf numFmtId="3" fontId="1" fillId="2" borderId="16" xfId="0" applyNumberFormat="1" applyFont="1" applyFill="1" applyBorder="1" applyAlignment="1">
      <alignment horizontal="center"/>
    </xf>
    <xf numFmtId="3" fontId="1" fillId="2" borderId="1" xfId="0" applyNumberFormat="1" applyFont="1" applyFill="1" applyBorder="1" applyAlignment="1">
      <alignment horizontal="center"/>
    </xf>
    <xf numFmtId="0" fontId="1" fillId="7" borderId="21" xfId="0" applyFont="1" applyFill="1" applyBorder="1" applyAlignment="1">
      <alignment horizontal="center"/>
    </xf>
    <xf numFmtId="0" fontId="1" fillId="7" borderId="3" xfId="0" applyFont="1" applyFill="1" applyBorder="1" applyAlignment="1">
      <alignment horizontal="center"/>
    </xf>
    <xf numFmtId="0" fontId="1" fillId="7" borderId="22" xfId="0" applyFont="1" applyFill="1" applyBorder="1" applyAlignment="1">
      <alignment horizontal="center"/>
    </xf>
    <xf numFmtId="0" fontId="1" fillId="7" borderId="15" xfId="0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1" fillId="7" borderId="16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165" fontId="1" fillId="5" borderId="11" xfId="0" applyNumberFormat="1" applyFont="1" applyFill="1" applyBorder="1" applyAlignment="1">
      <alignment horizontal="left" vertical="top" shrinkToFit="1"/>
    </xf>
    <xf numFmtId="0" fontId="1" fillId="2" borderId="10" xfId="0" applyFont="1" applyFill="1" applyBorder="1" applyAlignment="1">
      <alignment horizontal="center" vertical="center" shrinkToFit="1"/>
    </xf>
    <xf numFmtId="0" fontId="1" fillId="2" borderId="1" xfId="0" applyFont="1" applyFill="1" applyBorder="1" applyAlignment="1">
      <alignment horizontal="center" vertical="center" shrinkToFit="1"/>
    </xf>
    <xf numFmtId="0" fontId="4" fillId="3" borderId="8" xfId="0" applyFont="1" applyFill="1" applyBorder="1" applyAlignment="1">
      <alignment horizontal="center" vertical="center" shrinkToFit="1"/>
    </xf>
    <xf numFmtId="0" fontId="4" fillId="3" borderId="11" xfId="0" applyFont="1" applyFill="1" applyBorder="1" applyAlignment="1">
      <alignment horizontal="center" vertical="center" shrinkToFit="1"/>
    </xf>
    <xf numFmtId="0" fontId="4" fillId="3" borderId="10" xfId="0" applyFont="1" applyFill="1" applyBorder="1" applyAlignment="1">
      <alignment horizontal="center" vertical="center" shrinkToFit="1"/>
    </xf>
    <xf numFmtId="0" fontId="4" fillId="3" borderId="5" xfId="0" applyFont="1" applyFill="1" applyBorder="1" applyAlignment="1">
      <alignment horizontal="center" vertical="center" shrinkToFit="1"/>
    </xf>
    <xf numFmtId="0" fontId="4" fillId="3" borderId="6" xfId="0" applyFont="1" applyFill="1" applyBorder="1" applyAlignment="1">
      <alignment horizontal="center" vertical="center" shrinkToFit="1"/>
    </xf>
    <xf numFmtId="0" fontId="4" fillId="3" borderId="7" xfId="0" applyFont="1" applyFill="1" applyBorder="1" applyAlignment="1">
      <alignment horizontal="center" vertical="center" shrinkToFit="1"/>
    </xf>
    <xf numFmtId="165" fontId="1" fillId="5" borderId="3" xfId="0" applyNumberFormat="1" applyFont="1" applyFill="1" applyBorder="1" applyAlignment="1">
      <alignment horizontal="left" vertical="top" shrinkToFit="1"/>
    </xf>
    <xf numFmtId="0" fontId="1" fillId="5" borderId="2" xfId="0" applyFont="1" applyFill="1" applyBorder="1" applyAlignment="1">
      <alignment horizontal="center" vertical="top" shrinkToFit="1"/>
    </xf>
    <xf numFmtId="0" fontId="1" fillId="5" borderId="3" xfId="0" applyFont="1" applyFill="1" applyBorder="1" applyAlignment="1">
      <alignment horizontal="center" vertical="top" shrinkToFit="1"/>
    </xf>
    <xf numFmtId="0" fontId="2" fillId="3" borderId="3" xfId="0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164" fontId="3" fillId="2" borderId="3" xfId="0" applyNumberFormat="1" applyFont="1" applyFill="1" applyBorder="1" applyAlignment="1">
      <alignment horizontal="center" vertical="center" shrinkToFit="1"/>
    </xf>
    <xf numFmtId="164" fontId="3" fillId="2" borderId="4" xfId="0" applyNumberFormat="1" applyFont="1" applyFill="1" applyBorder="1" applyAlignment="1">
      <alignment horizontal="center" vertical="center" shrinkToFit="1"/>
    </xf>
    <xf numFmtId="164" fontId="3" fillId="2" borderId="6" xfId="0" applyNumberFormat="1" applyFont="1" applyFill="1" applyBorder="1" applyAlignment="1">
      <alignment horizontal="center" vertical="center" shrinkToFit="1"/>
    </xf>
    <xf numFmtId="164" fontId="3" fillId="2" borderId="7" xfId="0" applyNumberFormat="1" applyFont="1" applyFill="1" applyBorder="1" applyAlignment="1">
      <alignment horizontal="center" vertical="center" shrinkToFit="1"/>
    </xf>
    <xf numFmtId="0" fontId="1" fillId="5" borderId="8" xfId="0" applyFont="1" applyFill="1" applyBorder="1" applyAlignment="1">
      <alignment horizontal="center" vertical="top" shrinkToFit="1"/>
    </xf>
    <xf numFmtId="0" fontId="1" fillId="5" borderId="11" xfId="0" applyFont="1" applyFill="1" applyBorder="1" applyAlignment="1">
      <alignment horizontal="center" vertical="top" shrinkToFit="1"/>
    </xf>
    <xf numFmtId="0" fontId="1" fillId="4" borderId="6" xfId="0" applyFont="1" applyFill="1" applyBorder="1" applyAlignment="1">
      <alignment horizontal="center" vertical="center" shrinkToFit="1"/>
    </xf>
    <xf numFmtId="0" fontId="1" fillId="7" borderId="8" xfId="0" applyFont="1" applyFill="1" applyBorder="1" applyAlignment="1">
      <alignment horizontal="center"/>
    </xf>
    <xf numFmtId="0" fontId="1" fillId="7" borderId="11" xfId="0" applyFont="1" applyFill="1" applyBorder="1" applyAlignment="1">
      <alignment horizontal="center"/>
    </xf>
    <xf numFmtId="0" fontId="1" fillId="7" borderId="19" xfId="0" applyFont="1" applyFill="1" applyBorder="1" applyAlignment="1">
      <alignment horizontal="center"/>
    </xf>
    <xf numFmtId="0" fontId="1" fillId="7" borderId="20" xfId="0" applyFont="1" applyFill="1" applyBorder="1" applyAlignment="1">
      <alignment horizontal="center"/>
    </xf>
    <xf numFmtId="0" fontId="0" fillId="8" borderId="0" xfId="0" applyFill="1" applyAlignment="1">
      <alignment horizontal="center" shrinkToFi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000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volatileDependencies.xml><?xml version="1.0" encoding="utf-8"?>
<volTypes xmlns="http://schemas.openxmlformats.org/spreadsheetml/2006/main">
  <volType type="realTimeData">
    <main first="cqg.rtd">
      <tp t="s">
        <v>{"P.US.GEU199662";"P.US.GEU199675";"P.US.GEU199687";"P.US.GEU199700";"P.US.GEU199712";"P.US.GEU199725";"P.US.GEU199737";"P.US.GEU199750";"P.US.GEU199762";"P.US.GEU199775";"P.US.GEU199787";"P.US.GEU199800";"P.US.GEU199812";"P.US.GEU199825";"P.US.GEU199837";"P.US.GEU199850";"P.US.GEU199862";"P.US.GEU199875";"P.US.GEU199887";"P.US.GEU199900";"P.US.GEU199912"}</v>
        <stp/>
        <stp>Options</stp>
        <stp>GE</stp>
        <stp>16</stp>
        <stp>Put</stp>
        <stp>longsymbol</stp>
        <stp>-10,10</stp>
        <tr r="AX93" s="1"/>
        <tr r="AX80" s="1"/>
        <tr r="AX79" s="1"/>
        <tr r="AX82" s="1"/>
        <tr r="AX89" s="1"/>
        <tr r="AX84" s="1"/>
        <tr r="AX87" s="1"/>
        <tr r="AX74" s="1"/>
        <tr r="AX88" s="1"/>
        <tr r="AX85" s="1"/>
        <tr r="AX91" s="1"/>
        <tr r="AX86" s="1"/>
        <tr r="AX92" s="1"/>
        <tr r="AX83" s="1"/>
        <tr r="AX73" s="1"/>
        <tr r="AX81" s="1"/>
        <tr r="AX76" s="1"/>
        <tr r="AX78" s="1"/>
        <tr r="AX90" s="1"/>
        <tr r="AX77" s="1"/>
        <tr r="AX75" s="1"/>
      </tp>
      <tp t="s">
        <v>{"P.US.GEM199675";"P.US.GEM199687";"P.US.GEM199700";"P.US.GEM199712";"P.US.GEM199725";"P.US.GEM199737";"P.US.GEM199750";"P.US.GEM199762";"P.US.GEM199775";"P.US.GEM199787";"P.US.GEM199800";"P.US.GEM199812";"P.US.GEM199825";"P.US.GEM199837";"P.US.GEM199850";"P.US.GEM199862";"P.US.GEM199875";"P.US.GEM199887";"P.US.GEM199900";"P.US.GEM199912";"P.US.GEM199925"}</v>
        <stp/>
        <stp>Options</stp>
        <stp>GE</stp>
        <stp>15</stp>
        <stp>Put</stp>
        <stp>longsymbol</stp>
        <stp>-10,10</stp>
        <tr r="AJ89" s="1"/>
        <tr r="AJ86" s="1"/>
        <tr r="AJ76" s="1"/>
        <tr r="AJ82" s="1"/>
        <tr r="AJ81" s="1"/>
        <tr r="AJ85" s="1"/>
        <tr r="AJ83" s="1"/>
        <tr r="AJ73" s="1"/>
        <tr r="AJ90" s="1"/>
        <tr r="AJ88" s="1"/>
        <tr r="AJ80" s="1"/>
        <tr r="AJ77" s="1"/>
        <tr r="AJ75" s="1"/>
        <tr r="AJ92" s="1"/>
        <tr r="AJ78" s="1"/>
        <tr r="AJ87" s="1"/>
        <tr r="AJ93" s="1"/>
        <tr r="AJ91" s="1"/>
        <tr r="AJ84" s="1"/>
        <tr r="AJ79" s="1"/>
        <tr r="AJ74" s="1"/>
      </tp>
      <tp t="s">
        <v>{"P.US.GEH199675";"P.US.GEH199687";"P.US.GEH199700";"P.US.GEH199712";"P.US.GEH199725";"P.US.GEH199737";"P.US.GEH199750";"P.US.GEH199762";"P.US.GEH199775";"P.US.GEH199787";"P.US.GEH199800";"P.US.GEH199812";"P.US.GEH199825";"P.US.GEH199837";"P.US.GEH199850";"P.US.GEH199862";"P.US.GEH199875";"P.US.GEH199887";"P.US.GEH199900";"P.US.GEH199912";"P.US.GEH199925"}</v>
        <stp/>
        <stp>Options</stp>
        <stp>GE</stp>
        <stp>14</stp>
        <stp>Put</stp>
        <stp>longsymbol</stp>
        <stp>-10,10</stp>
        <tr r="V85" s="1"/>
        <tr r="V90" s="1"/>
        <tr r="V86" s="1"/>
        <tr r="V81" s="1"/>
        <tr r="V92" s="1"/>
        <tr r="V89" s="1"/>
        <tr r="V82" s="1"/>
        <tr r="V74" s="1"/>
        <tr r="V91" s="1"/>
        <tr r="V73" s="1"/>
        <tr r="V87" s="1"/>
        <tr r="V80" s="1"/>
        <tr r="V84" s="1"/>
        <tr r="V77" s="1"/>
        <tr r="V78" s="1"/>
        <tr r="V88" s="1"/>
        <tr r="V83" s="1"/>
        <tr r="V93" s="1"/>
        <tr r="V75" s="1"/>
        <tr r="V79" s="1"/>
        <tr r="V76" s="1"/>
      </tp>
      <tp t="s">
        <v>{"P.US.GEZ189687";"P.US.GEZ189700";"P.US.GEZ189712";"P.US.GEZ189725";"P.US.GEZ189737";"P.US.GEZ189750";"P.US.GEZ189762";"P.US.GEZ189775";"P.US.GEZ189787";"P.US.GEZ189800";"P.US.GEZ189812";"P.US.GEZ189825";"P.US.GEZ189837";"P.US.GEZ189850";"P.US.GEZ189862";"P.US.GEZ189875";"P.US.GEZ189887";"P.US.GEZ189900";"P.US.GEZ189912";"P.US.GEZ189925";"P.US.GEZ189937"}</v>
        <stp/>
        <stp>Options</stp>
        <stp>GE</stp>
        <stp>13</stp>
        <stp>Put</stp>
        <stp>longsymbol</stp>
        <stp>-10,10</stp>
        <tr r="H91" s="1"/>
        <tr r="H85" s="1"/>
        <tr r="H87" s="1"/>
        <tr r="H89" s="1"/>
        <tr r="H77" s="1"/>
        <tr r="H76" s="1"/>
        <tr r="H92" s="1"/>
        <tr r="H80" s="1"/>
        <tr r="H82" s="1"/>
        <tr r="H78" s="1"/>
        <tr r="H84" s="1"/>
        <tr r="H74" s="1"/>
        <tr r="H86" s="1"/>
        <tr r="H88" s="1"/>
        <tr r="H90" s="1"/>
        <tr r="H75" s="1"/>
        <tr r="H83" s="1"/>
        <tr r="H81" s="1"/>
        <tr r="H79" s="1"/>
        <tr r="H93" s="1"/>
        <tr r="H73" s="1"/>
      </tp>
      <tp t="s">
        <v>{"P.US.GEU189700";"P.US.GEU189712";"P.US.GEU189725";"P.US.GEU189737";"P.US.GEU189750";"P.US.GEU189762";"P.US.GEU189775";"P.US.GEU189787";"P.US.GEU189800";"P.US.GEU189812";"P.US.GEU189825";"P.US.GEU189837";"P.US.GEU189850";"P.US.GEU189862";"P.US.GEU189875";"P.US.GEU189887";"P.US.GEU189900";"P.US.GEU189912";"P.US.GEU189925";"P.US.GEU189937";"P.US.GEU189950"}</v>
        <stp/>
        <stp>Options</stp>
        <stp>GE</stp>
        <stp>12</stp>
        <stp>Put</stp>
        <stp>longsymbol</stp>
        <stp>-10,10</stp>
        <tr r="AX56" s="1"/>
        <tr r="AX54" s="1"/>
        <tr r="AX63" s="1"/>
        <tr r="AX50" s="1"/>
        <tr r="AX49" s="1"/>
        <tr r="AX53" s="1"/>
        <tr r="AX51" s="1"/>
        <tr r="AX58" s="1"/>
        <tr r="AX68" s="1"/>
        <tr r="AX62" s="1"/>
        <tr r="AX57" s="1"/>
        <tr r="AX61" s="1"/>
        <tr r="AX64" s="1"/>
        <tr r="AX67" s="1"/>
        <tr r="AX65" s="1"/>
        <tr r="AX66" s="1"/>
        <tr r="AX55" s="1"/>
        <tr r="AX52" s="1"/>
        <tr r="AX69" s="1"/>
        <tr r="AX59" s="1"/>
        <tr r="AX60" s="1"/>
      </tp>
      <tp t="s">
        <v>{"P.US.GEM189712";"P.US.GEM189725";"P.US.GEM189737";"P.US.GEM189750";"P.US.GEM189762";"P.US.GEM189775";"P.US.GEM189787";"P.US.GEM189800";"P.US.GEM189812";"P.US.GEM189825";"P.US.GEM189837";"P.US.GEM189850";"P.US.GEM189862";"P.US.GEM189875";"P.US.GEM189887";"P.US.GEM189900";"P.US.GEM189912";"P.US.GEM189925";"P.US.GEM189937";"P.US.GEM189950";"P.US.GEM189962"}</v>
        <stp/>
        <stp>Options</stp>
        <stp>GE</stp>
        <stp>11</stp>
        <stp>Put</stp>
        <stp>longsymbol</stp>
        <stp>-10,10</stp>
        <tr r="AJ55" s="1"/>
        <tr r="AJ66" s="1"/>
        <tr r="AJ56" s="1"/>
        <tr r="AJ52" s="1"/>
        <tr r="AJ63" s="1"/>
        <tr r="AJ67" s="1"/>
        <tr r="AJ59" s="1"/>
        <tr r="AJ51" s="1"/>
        <tr r="AJ64" s="1"/>
        <tr r="AJ68" s="1"/>
        <tr r="AJ50" s="1"/>
        <tr r="AJ49" s="1"/>
        <tr r="AJ58" s="1"/>
        <tr r="AJ69" s="1"/>
        <tr r="AJ54" s="1"/>
        <tr r="AJ53" s="1"/>
        <tr r="AJ60" s="1"/>
        <tr r="AJ62" s="1"/>
        <tr r="AJ57" s="1"/>
        <tr r="AJ65" s="1"/>
        <tr r="AJ61" s="1"/>
      </tp>
      <tp t="s">
        <v>{"P.US.GEH189725";"P.US.GEH189737";"P.US.GEH189750";"P.US.GEH189762";"P.US.GEH189775";"P.US.GEH189787";"P.US.GEH189800";"P.US.GEH189812";"P.US.GEH189825";"P.US.GEH189837";"P.US.GEH189850";"P.US.GEH189862";"P.US.GEH189875";"P.US.GEH189887";"P.US.GEH189900";"P.US.GEH189912";"P.US.GEH189925";"P.US.GEH189937";"P.US.GEH189950";"P.US.GEH189962";"P.US.GEH189975"}</v>
        <stp/>
        <stp>Options</stp>
        <stp>GE</stp>
        <stp>10</stp>
        <stp>Put</stp>
        <stp>longsymbol</stp>
        <stp>-10,10</stp>
        <tr r="V61" s="1"/>
        <tr r="V63" s="1"/>
        <tr r="V55" s="1"/>
        <tr r="V49" s="1"/>
        <tr r="V59" s="1"/>
        <tr r="V51" s="1"/>
        <tr r="V52" s="1"/>
        <tr r="V64" s="1"/>
        <tr r="V53" s="1"/>
        <tr r="V68" s="1"/>
        <tr r="V58" s="1"/>
        <tr r="V54" s="1"/>
        <tr r="V62" s="1"/>
        <tr r="V57" s="1"/>
        <tr r="V50" s="1"/>
        <tr r="V65" s="1"/>
        <tr r="V69" s="1"/>
        <tr r="V56" s="1"/>
        <tr r="V66" s="1"/>
        <tr r="V60" s="1"/>
        <tr r="V67" s="1"/>
      </tp>
      <tp t="s">
        <v>{"P.US.GEZ169775";"P.US.GEZ169787";"P.US.GEZ169800";"P.US.GEZ169812";"P.US.GEZ169825";"P.US.GEZ169837";"P.US.GEZ169850";"P.US.GEZ169862";"P.US.GEZ169875";"P.US.GEZ169887";"P.US.GEZ169900";"P.US.GEZ169912";"P.US.GEZ169925";"P.US.GEZ169937";"P.US.GEZ169950";"P.US.GEZ169962";"P.US.GEZ169975";"P.US.GEZ169987";"P.US.GEZ1610000";"P.US.GEZ1610012";"P.US.GEZ1610025"}</v>
        <stp/>
        <stp>Options</stp>
        <stp>GE</stp>
        <stp>1</stp>
        <stp>Put</stp>
        <stp>longsymbol</stp>
        <stp>-10,10</stp>
        <tr r="H8" s="1"/>
        <tr r="H5" s="1"/>
        <tr r="H16" s="1"/>
        <tr r="H18" s="1"/>
        <tr r="H7" s="1"/>
        <tr r="H20" s="1"/>
        <tr r="H4" s="1"/>
        <tr r="H14" s="1"/>
        <tr r="H21" s="1"/>
        <tr r="H15" s="1"/>
        <tr r="H1" s="1"/>
        <tr r="H9" s="1"/>
        <tr r="H17" s="1"/>
        <tr r="H19" s="1"/>
        <tr r="H12" s="1"/>
        <tr r="H10" s="1"/>
        <tr r="H11" s="1"/>
        <tr r="H2" s="1"/>
        <tr r="H13" s="1"/>
        <tr r="H3" s="1"/>
        <tr r="H6" s="1"/>
      </tp>
      <tp t="s">
        <v>{"P.US.GEF179775";"P.US.GEF179787";"P.US.GEF179800";"P.US.GEF179812";"P.US.GEF179825";"P.US.GEF179837";"P.US.GEF179850";"P.US.GEF179862";"P.US.GEF179875";"P.US.GEF179887";"P.US.GEF179900";"P.US.GEF179912";"P.US.GEF179925";"P.US.GEF179937";"P.US.GEF179950";"P.US.GEF179962";"P.US.GEF179975";"P.US.GEF179987";"P.US.GEF1710000";"P.US.GEF1710012";"P.US.GEF1710025"}</v>
        <stp/>
        <stp>Options</stp>
        <stp>GE</stp>
        <stp>2</stp>
        <stp>Put</stp>
        <stp>longsymbol</stp>
        <stp>-10,10</stp>
        <tr r="V12" s="1"/>
        <tr r="V8" s="1"/>
        <tr r="V17" s="1"/>
        <tr r="V2" s="1"/>
        <tr r="V5" s="1"/>
        <tr r="V16" s="1"/>
        <tr r="V15" s="1"/>
        <tr r="V13" s="1"/>
        <tr r="V14" s="1"/>
        <tr r="V7" s="1"/>
        <tr r="V18" s="1"/>
        <tr r="V3" s="1"/>
        <tr r="V21" s="1"/>
        <tr r="V1" s="1"/>
        <tr r="V10" s="1"/>
        <tr r="V19" s="1"/>
        <tr r="V4" s="1"/>
        <tr r="V6" s="1"/>
        <tr r="V11" s="1"/>
        <tr r="V9" s="1"/>
        <tr r="V20" s="1"/>
      </tp>
      <tp t="s">
        <v>{"P.US.GEG179775";"P.US.GEG179787";"P.US.GEG179800";"P.US.GEG179812";"P.US.GEG179825";"P.US.GEG179837";"P.US.GEG179850";"P.US.GEG179862";"P.US.GEG179875";"P.US.GEG179887";"P.US.GEG179900";"P.US.GEG179912";"P.US.GEG179925";"P.US.GEG179937";"P.US.GEG179950";"P.US.GEG179962";"P.US.GEG179975";"P.US.GEG179987";"P.US.GEG1710000";"P.US.GEG1710012";"P.US.GEG1710025"}</v>
        <stp/>
        <stp>Options</stp>
        <stp>GE</stp>
        <stp>3</stp>
        <stp>Put</stp>
        <stp>longsymbol</stp>
        <stp>-10,10</stp>
        <tr r="AJ10" s="1"/>
        <tr r="AJ11" s="1"/>
        <tr r="AJ2" s="1"/>
        <tr r="AJ19" s="1"/>
        <tr r="AJ21" s="1"/>
        <tr r="AJ8" s="1"/>
        <tr r="AJ14" s="1"/>
        <tr r="AJ12" s="1"/>
        <tr r="AJ7" s="1"/>
        <tr r="AJ20" s="1"/>
        <tr r="AJ9" s="1"/>
        <tr r="AJ16" s="1"/>
        <tr r="AJ13" s="1"/>
        <tr r="AJ3" s="1"/>
        <tr r="AJ6" s="1"/>
        <tr r="AJ17" s="1"/>
        <tr r="AJ15" s="1"/>
        <tr r="AJ4" s="1"/>
        <tr r="AJ1" s="1"/>
        <tr r="AJ5" s="1"/>
        <tr r="AJ18" s="1"/>
      </tp>
      <tp t="s">
        <v>{"P.US.GEH179775";"P.US.GEH179787";"P.US.GEH179800";"P.US.GEH179812";"P.US.GEH179825";"P.US.GEH179837";"P.US.GEH179850";"P.US.GEH179862";"P.US.GEH179875";"P.US.GEH179887";"P.US.GEH179900";"P.US.GEH179912";"P.US.GEH179925";"P.US.GEH179937";"P.US.GEH179950";"P.US.GEH179962";"P.US.GEH179975";"P.US.GEH179987";"P.US.GEH1710000";"P.US.GEH1710012";"P.US.GEH1710025"}</v>
        <stp/>
        <stp>Options</stp>
        <stp>GE</stp>
        <stp>4</stp>
        <stp>Put</stp>
        <stp>longsymbol</stp>
        <stp>-10,10</stp>
        <tr r="AX2" s="1"/>
        <tr r="AX14" s="1"/>
        <tr r="AX13" s="1"/>
        <tr r="AX1" s="1"/>
        <tr r="AX3" s="1"/>
        <tr r="AX15" s="1"/>
        <tr r="AX18" s="1"/>
        <tr r="AX19" s="1"/>
        <tr r="AX21" s="1"/>
        <tr r="AX17" s="1"/>
        <tr r="AX12" s="1"/>
        <tr r="AX4" s="1"/>
        <tr r="AX11" s="1"/>
        <tr r="AX10" s="1"/>
        <tr r="AX9" s="1"/>
        <tr r="AX6" s="1"/>
        <tr r="AX20" s="1"/>
        <tr r="AX16" s="1"/>
        <tr r="AX5" s="1"/>
        <tr r="AX8" s="1"/>
        <tr r="AX7" s="1"/>
      </tp>
      <tp t="s">
        <v>{"P.US.GEJ179762";"P.US.GEJ179775";"P.US.GEJ179787";"P.US.GEJ179800";"P.US.GEJ179812";"P.US.GEJ179825";"P.US.GEJ179837";"P.US.GEJ179850";"P.US.GEJ179862";"P.US.GEJ179875";"P.US.GEJ179887";"P.US.GEJ179900";"P.US.GEJ179912";"P.US.GEJ179925";"P.US.GEJ179937";"P.US.GEJ179950";"P.US.GEJ179962";"P.US.GEJ179975";"P.US.GEJ179987";"P.US.GEJ1710000";"P.US.GEJ1710012"}</v>
        <stp/>
        <stp>Options</stp>
        <stp>GE</stp>
        <stp>5</stp>
        <stp>Put</stp>
        <stp>longsymbol</stp>
        <stp>-10,10</stp>
        <tr r="H41" s="1"/>
        <tr r="H30" s="1"/>
        <tr r="H34" s="1"/>
        <tr r="H38" s="1"/>
        <tr r="H35" s="1"/>
        <tr r="H25" s="1"/>
        <tr r="H40" s="1"/>
        <tr r="H31" s="1"/>
        <tr r="H32" s="1"/>
        <tr r="H39" s="1"/>
        <tr r="H26" s="1"/>
        <tr r="H37" s="1"/>
        <tr r="H45" s="1"/>
        <tr r="H42" s="1"/>
        <tr r="H27" s="1"/>
        <tr r="H43" s="1"/>
        <tr r="H36" s="1"/>
        <tr r="H29" s="1"/>
        <tr r="H28" s="1"/>
        <tr r="H33" s="1"/>
        <tr r="H44" s="1"/>
      </tp>
      <tp t="s">
        <v>{"P.US.GEK179762";"P.US.GEK179775";"P.US.GEK179787";"P.US.GEK179800";"P.US.GEK179812";"P.US.GEK179825";"P.US.GEK179837";"P.US.GEK179850";"P.US.GEK179862";"P.US.GEK179875";"P.US.GEK179887";"P.US.GEK179900";"P.US.GEK179912";"P.US.GEK179925";"P.US.GEK179937";"P.US.GEK179950";"P.US.GEK179962";"P.US.GEK179975";"P.US.GEK179987";"P.US.GEK1710000";"P.US.GEK1710012"}</v>
        <stp/>
        <stp>Options</stp>
        <stp>GE</stp>
        <stp>6</stp>
        <stp>Put</stp>
        <stp>longsymbol</stp>
        <stp>-10,10</stp>
        <tr r="V31" s="1"/>
        <tr r="V44" s="1"/>
        <tr r="V43" s="1"/>
        <tr r="V32" s="1"/>
        <tr r="V34" s="1"/>
        <tr r="V36" s="1"/>
        <tr r="V30" s="1"/>
        <tr r="V28" s="1"/>
        <tr r="V25" s="1"/>
        <tr r="V37" s="1"/>
        <tr r="V40" s="1"/>
        <tr r="V42" s="1"/>
        <tr r="V45" s="1"/>
        <tr r="V29" s="1"/>
        <tr r="V26" s="1"/>
        <tr r="V27" s="1"/>
        <tr r="V39" s="1"/>
        <tr r="V33" s="1"/>
        <tr r="V38" s="1"/>
        <tr r="V41" s="1"/>
        <tr r="V35" s="1"/>
      </tp>
      <tp t="s">
        <v>{"P.US.GEM179762";"P.US.GEM179775";"P.US.GEM179787";"P.US.GEM179800";"P.US.GEM179812";"P.US.GEM179825";"P.US.GEM179837";"P.US.GEM179850";"P.US.GEM179862";"P.US.GEM179875";"P.US.GEM179887";"P.US.GEM179900";"P.US.GEM179912";"P.US.GEM179925";"P.US.GEM179937";"P.US.GEM179950";"P.US.GEM179962";"P.US.GEM179975";"P.US.GEM179987";"P.US.GEM1710000";"P.US.GEM1710012"}</v>
        <stp/>
        <stp>Options</stp>
        <stp>GE</stp>
        <stp>7</stp>
        <stp>Put</stp>
        <stp>longsymbol</stp>
        <stp>-10,10</stp>
        <tr r="AJ38" s="1"/>
        <tr r="AJ27" s="1"/>
        <tr r="AJ30" s="1"/>
        <tr r="AJ44" s="1"/>
        <tr r="AJ43" s="1"/>
        <tr r="AJ39" s="1"/>
        <tr r="AJ34" s="1"/>
        <tr r="AJ42" s="1"/>
        <tr r="AJ32" s="1"/>
        <tr r="AJ28" s="1"/>
        <tr r="AJ26" s="1"/>
        <tr r="AJ29" s="1"/>
        <tr r="AJ35" s="1"/>
        <tr r="AJ41" s="1"/>
        <tr r="AJ36" s="1"/>
        <tr r="AJ40" s="1"/>
        <tr r="AJ33" s="1"/>
        <tr r="AJ37" s="1"/>
        <tr r="AJ45" s="1"/>
        <tr r="AJ25" s="1"/>
        <tr r="AJ31" s="1"/>
      </tp>
      <tp t="s">
        <v>{"P.US.GEU179750";"P.US.GEU179762";"P.US.GEU179775";"P.US.GEU179787";"P.US.GEU179800";"P.US.GEU179812";"P.US.GEU179825";"P.US.GEU179837";"P.US.GEU179850";"P.US.GEU179862";"P.US.GEU179875";"P.US.GEU179887";"P.US.GEU179900";"P.US.GEU179912";"P.US.GEU179925";"P.US.GEU179937";"P.US.GEU179950";"P.US.GEU179962";"P.US.GEU179975";"P.US.GEU179987";"P.US.GEU1710000"}</v>
        <stp/>
        <stp>Options</stp>
        <stp>GE</stp>
        <stp>8</stp>
        <stp>Put</stp>
        <stp>longsymbol</stp>
        <stp>-10,10</stp>
        <tr r="AX40" s="1"/>
        <tr r="AX28" s="1"/>
        <tr r="AX44" s="1"/>
        <tr r="AX30" s="1"/>
        <tr r="AX43" s="1"/>
        <tr r="AX36" s="1"/>
        <tr r="AX33" s="1"/>
        <tr r="AX42" s="1"/>
        <tr r="AX29" s="1"/>
        <tr r="AX45" s="1"/>
        <tr r="AX39" s="1"/>
        <tr r="AX37" s="1"/>
        <tr r="AX27" s="1"/>
        <tr r="AX31" s="1"/>
        <tr r="AX25" s="1"/>
        <tr r="AX34" s="1"/>
        <tr r="AX41" s="1"/>
        <tr r="AX38" s="1"/>
        <tr r="AX32" s="1"/>
        <tr r="AX26" s="1"/>
        <tr r="AX35" s="1"/>
      </tp>
      <tp t="s">
        <v>{"P.US.GEZ179737";"P.US.GEZ179750";"P.US.GEZ179762";"P.US.GEZ179775";"P.US.GEZ179787";"P.US.GEZ179800";"P.US.GEZ179812";"P.US.GEZ179825";"P.US.GEZ179837";"P.US.GEZ179850";"P.US.GEZ179862";"P.US.GEZ179875";"P.US.GEZ179887";"P.US.GEZ179900";"P.US.GEZ179912";"P.US.GEZ179925";"P.US.GEZ179937";"P.US.GEZ179950";"P.US.GEZ179962";"P.US.GEZ179975";"P.US.GEZ179987"}</v>
        <stp/>
        <stp>Options</stp>
        <stp>GE</stp>
        <stp>9</stp>
        <stp>Put</stp>
        <stp>longsymbol</stp>
        <stp>-10,10</stp>
        <tr r="H65" s="1"/>
        <tr r="H66" s="1"/>
        <tr r="H56" s="1"/>
        <tr r="H51" s="1"/>
        <tr r="H53" s="1"/>
        <tr r="H58" s="1"/>
        <tr r="H64" s="1"/>
        <tr r="H55" s="1"/>
        <tr r="H49" s="1"/>
        <tr r="H60" s="1"/>
        <tr r="H54" s="1"/>
        <tr r="H69" s="1"/>
        <tr r="H57" s="1"/>
        <tr r="H50" s="1"/>
        <tr r="H67" s="1"/>
        <tr r="H59" s="1"/>
        <tr r="H62" s="1"/>
        <tr r="H68" s="1"/>
        <tr r="H63" s="1"/>
        <tr r="H52" s="1"/>
        <tr r="H61" s="1"/>
      </tp>
      <tp t="s">
        <v>{"C.US.GEH199675";"C.US.GEH199687";"C.US.GEH199700";"C.US.GEH199712";"C.US.GEH199725";"C.US.GEH199737";"C.US.GEH199750";"C.US.GEH199762";"C.US.GEH199775";"C.US.GEH199787";"C.US.GEH199800";"C.US.GEH199812";"C.US.GEH199825";"C.US.GEH199837";"C.US.GEH199850";"C.US.GEH199862";"C.US.GEH199875";"C.US.GEH199887";"C.US.GEH199900";"C.US.GEH199912";"C.US.GEH199925"}</v>
        <stp/>
        <stp>Options</stp>
        <stp>GE</stp>
        <stp>14</stp>
        <stp>Call</stp>
        <stp>longsymbol</stp>
        <stp>-10,10</stp>
        <tr r="O74" s="1"/>
        <tr r="O75" s="1"/>
        <tr r="O78" s="1"/>
        <tr r="O82" s="1"/>
        <tr r="O85" s="1"/>
        <tr r="O77" s="1"/>
        <tr r="O84" s="1"/>
        <tr r="O90" s="1"/>
        <tr r="O89" s="1"/>
        <tr r="O93" s="1"/>
        <tr r="O81" s="1"/>
        <tr r="O86" s="1"/>
        <tr r="O88" s="1"/>
        <tr r="O79" s="1"/>
        <tr r="O76" s="1"/>
        <tr r="O91" s="1"/>
        <tr r="O73" s="1"/>
        <tr r="O80" s="1"/>
        <tr r="O92" s="1"/>
        <tr r="O87" s="1"/>
        <tr r="O83" s="1"/>
      </tp>
      <tp t="s">
        <v>{"C.US.GEM199675";"C.US.GEM199687";"C.US.GEM199700";"C.US.GEM199712";"C.US.GEM199725";"C.US.GEM199737";"C.US.GEM199750";"C.US.GEM199762";"C.US.GEM199775";"C.US.GEM199787";"C.US.GEM199800";"C.US.GEM199812";"C.US.GEM199825";"C.US.GEM199837";"C.US.GEM199850";"C.US.GEM199862";"C.US.GEM199875";"C.US.GEM199887";"C.US.GEM199900";"C.US.GEM199912";"C.US.GEM199925"}</v>
        <stp/>
        <stp>Options</stp>
        <stp>GE</stp>
        <stp>15</stp>
        <stp>Call</stp>
        <stp>longsymbol</stp>
        <stp>-10,10</stp>
        <tr r="AC80" s="1"/>
        <tr r="AC90" s="1"/>
        <tr r="AC83" s="1"/>
        <tr r="AC78" s="1"/>
        <tr r="AC87" s="1"/>
        <tr r="AC77" s="1"/>
        <tr r="AC75" s="1"/>
        <tr r="AC82" s="1"/>
        <tr r="AC89" s="1"/>
        <tr r="AC93" s="1"/>
        <tr r="AC84" s="1"/>
        <tr r="AC73" s="1"/>
        <tr r="AC85" s="1"/>
        <tr r="AC92" s="1"/>
        <tr r="AC91" s="1"/>
        <tr r="AC79" s="1"/>
        <tr r="AC76" s="1"/>
        <tr r="AC88" s="1"/>
        <tr r="AC74" s="1"/>
        <tr r="AC86" s="1"/>
        <tr r="AC81" s="1"/>
      </tp>
      <tp t="s">
        <v>{"C.US.GEU199662";"C.US.GEU199675";"C.US.GEU199687";"C.US.GEU199700";"C.US.GEU199712";"C.US.GEU199725";"C.US.GEU199737";"C.US.GEU199750";"C.US.GEU199762";"C.US.GEU199775";"C.US.GEU199787";"C.US.GEU199800";"C.US.GEU199812";"C.US.GEU199825";"C.US.GEU199837";"C.US.GEU199850";"C.US.GEU199862";"C.US.GEU199875";"C.US.GEU199887";"C.US.GEU199900";"C.US.GEU199912"}</v>
        <stp/>
        <stp>Options</stp>
        <stp>GE</stp>
        <stp>16</stp>
        <stp>Call</stp>
        <stp>longsymbol</stp>
        <stp>-10,10</stp>
        <tr r="AQ90" s="1"/>
        <tr r="AQ73" s="1"/>
        <tr r="AQ75" s="1"/>
        <tr r="AQ89" s="1"/>
        <tr r="AQ83" s="1"/>
        <tr r="AQ84" s="1"/>
        <tr r="AQ76" s="1"/>
        <tr r="AQ91" s="1"/>
        <tr r="AQ78" s="1"/>
        <tr r="AQ77" s="1"/>
        <tr r="AQ80" s="1"/>
        <tr r="AQ87" s="1"/>
        <tr r="AQ79" s="1"/>
        <tr r="AQ82" s="1"/>
        <tr r="AQ74" s="1"/>
        <tr r="AQ86" s="1"/>
        <tr r="AQ85" s="1"/>
        <tr r="AQ93" s="1"/>
        <tr r="AQ81" s="1"/>
        <tr r="AQ88" s="1"/>
        <tr r="AQ92" s="1"/>
      </tp>
      <tp t="s">
        <v>{"C.US.GEH189725";"C.US.GEH189737";"C.US.GEH189750";"C.US.GEH189762";"C.US.GEH189775";"C.US.GEH189787";"C.US.GEH189800";"C.US.GEH189812";"C.US.GEH189825";"C.US.GEH189837";"C.US.GEH189850";"C.US.GEH189862";"C.US.GEH189875";"C.US.GEH189887";"C.US.GEH189900";"C.US.GEH189912";"C.US.GEH189925";"C.US.GEH189937";"C.US.GEH189950";"C.US.GEH189962";"C.US.GEH189975"}</v>
        <stp/>
        <stp>Options</stp>
        <stp>GE</stp>
        <stp>10</stp>
        <stp>Call</stp>
        <stp>longsymbol</stp>
        <stp>-10,10</stp>
        <tr r="O52" s="1"/>
        <tr r="O63" s="1"/>
        <tr r="O58" s="1"/>
        <tr r="O62" s="1"/>
        <tr r="O54" s="1"/>
        <tr r="O57" s="1"/>
        <tr r="O55" s="1"/>
        <tr r="O65" s="1"/>
        <tr r="O51" s="1"/>
        <tr r="O49" s="1"/>
        <tr r="O66" s="1"/>
        <tr r="O50" s="1"/>
        <tr r="O60" s="1"/>
        <tr r="O56" s="1"/>
        <tr r="O59" s="1"/>
        <tr r="O64" s="1"/>
        <tr r="O53" s="1"/>
        <tr r="O67" s="1"/>
        <tr r="O69" s="1"/>
        <tr r="O61" s="1"/>
        <tr r="O68" s="1"/>
      </tp>
      <tp t="s">
        <v>{"C.US.GEM189712";"C.US.GEM189725";"C.US.GEM189737";"C.US.GEM189750";"C.US.GEM189762";"C.US.GEM189775";"C.US.GEM189787";"C.US.GEM189800";"C.US.GEM189812";"C.US.GEM189825";"C.US.GEM189837";"C.US.GEM189850";"C.US.GEM189862";"C.US.GEM189875";"C.US.GEM189887";"C.US.GEM189900";"C.US.GEM189912";"C.US.GEM189925";"C.US.GEM189937";"C.US.GEM189950";"C.US.GEM189962"}</v>
        <stp/>
        <stp>Options</stp>
        <stp>GE</stp>
        <stp>11</stp>
        <stp>Call</stp>
        <stp>longsymbol</stp>
        <stp>-10,10</stp>
        <tr r="AC51" s="1"/>
        <tr r="AC65" s="1"/>
        <tr r="AC62" s="1"/>
        <tr r="AC53" s="1"/>
        <tr r="AC60" s="1"/>
        <tr r="AC61" s="1"/>
        <tr r="AC68" s="1"/>
        <tr r="AC66" s="1"/>
        <tr r="AC63" s="1"/>
        <tr r="AC55" s="1"/>
        <tr r="AC50" s="1"/>
        <tr r="AC49" s="1"/>
        <tr r="AC59" s="1"/>
        <tr r="AC56" s="1"/>
        <tr r="AC57" s="1"/>
        <tr r="AC52" s="1"/>
        <tr r="AC64" s="1"/>
        <tr r="AC54" s="1"/>
        <tr r="AC58" s="1"/>
        <tr r="AC67" s="1"/>
        <tr r="AC69" s="1"/>
      </tp>
      <tp t="s">
        <v>{"C.US.GEU189700";"C.US.GEU189712";"C.US.GEU189725";"C.US.GEU189737";"C.US.GEU189750";"C.US.GEU189762";"C.US.GEU189775";"C.US.GEU189787";"C.US.GEU189800";"C.US.GEU189812";"C.US.GEU189825";"C.US.GEU189837";"C.US.GEU189850";"C.US.GEU189862";"C.US.GEU189875";"C.US.GEU189887";"C.US.GEU189900";"C.US.GEU189912";"C.US.GEU189925";"C.US.GEU189937";"C.US.GEU189950"}</v>
        <stp/>
        <stp>Options</stp>
        <stp>GE</stp>
        <stp>12</stp>
        <stp>Call</stp>
        <stp>longsymbol</stp>
        <stp>-10,10</stp>
        <tr r="AQ51" s="1"/>
        <tr r="AQ68" s="1"/>
        <tr r="AQ49" s="1"/>
        <tr r="AQ65" s="1"/>
        <tr r="AQ64" s="1"/>
        <tr r="AQ69" s="1"/>
        <tr r="AQ58" s="1"/>
        <tr r="AQ66" s="1"/>
        <tr r="AQ55" s="1"/>
        <tr r="AQ67" s="1"/>
        <tr r="AQ57" s="1"/>
        <tr r="AQ53" s="1"/>
        <tr r="AQ54" s="1"/>
        <tr r="AQ59" s="1"/>
        <tr r="AQ61" s="1"/>
        <tr r="AQ63" s="1"/>
        <tr r="AQ62" s="1"/>
        <tr r="AQ50" s="1"/>
        <tr r="AQ56" s="1"/>
        <tr r="AQ52" s="1"/>
        <tr r="AQ60" s="1"/>
      </tp>
      <tp t="s">
        <v>{"C.US.GEZ189687";"C.US.GEZ189700";"C.US.GEZ189712";"C.US.GEZ189725";"C.US.GEZ189737";"C.US.GEZ189750";"C.US.GEZ189762";"C.US.GEZ189775";"C.US.GEZ189787";"C.US.GEZ189800";"C.US.GEZ189812";"C.US.GEZ189825";"C.US.GEZ189837";"C.US.GEZ189850";"C.US.GEZ189862";"C.US.GEZ189875";"C.US.GEZ189887";"C.US.GEZ189900";"C.US.GEZ189912";"C.US.GEZ189925";"C.US.GEZ189937"}</v>
        <stp/>
        <stp>Options</stp>
        <stp>GE</stp>
        <stp>13</stp>
        <stp>Call</stp>
        <stp>longsymbol</stp>
        <stp>-10,10</stp>
        <tr r="A78" s="1"/>
        <tr r="A81" s="1"/>
        <tr r="A92" s="1"/>
        <tr r="A77" s="1"/>
        <tr r="A80" s="1"/>
        <tr r="A85" s="1"/>
        <tr r="A90" s="1"/>
        <tr r="A75" s="1"/>
        <tr r="A79" s="1"/>
        <tr r="A87" s="1"/>
        <tr r="A93" s="1"/>
        <tr r="A76" s="1"/>
        <tr r="A73" s="1"/>
        <tr r="A89" s="1"/>
        <tr r="A88" s="1"/>
        <tr r="A82" s="1"/>
        <tr r="A84" s="1"/>
        <tr r="A74" s="1"/>
        <tr r="A86" s="1"/>
        <tr r="A83" s="1"/>
        <tr r="A91" s="1"/>
      </tp>
      <tp t="s">
        <v>-0.055</v>
        <stp/>
        <stp>ContractData</stp>
        <stp>F.EDAH8</stp>
        <stp>NetLastQuoteToday</stp>
        <stp/>
        <stp>B</stp>
        <tr r="I39" s="2"/>
      </tp>
      <tp t="s">
        <v>-0.075</v>
        <stp/>
        <stp>ContractData</stp>
        <stp>F.EDAH9</stp>
        <stp>NetLastQuoteToday</stp>
        <stp/>
        <stp>B</stp>
        <tr r="M37" s="2"/>
        <tr r="I43" s="2"/>
      </tp>
      <tp t="s">
        <v>-0.080</v>
        <stp/>
        <stp>ContractData</stp>
        <stp>F.EDAH0</stp>
        <stp>NetLastQuoteToday</stp>
        <stp/>
        <stp>B</stp>
        <tr r="M41" s="2"/>
      </tp>
      <tp t="s">
        <v>-0.075</v>
        <stp/>
        <stp>ContractData</stp>
        <stp>F.EDAH1</stp>
        <stp>NetLastQuoteToday</stp>
        <stp/>
        <stp>B</stp>
        <tr r="R38" s="2"/>
      </tp>
      <tp t="s">
        <v>-0.070</v>
        <stp/>
        <stp>ContractData</stp>
        <stp>F.EDAH2</stp>
        <stp>NetLastQuoteToday</stp>
        <stp/>
        <stp>B</stp>
        <tr r="R42" s="2"/>
      </tp>
      <tp t="s">
        <v>-0.065</v>
        <stp/>
        <stp>ContractData</stp>
        <stp>F.EDAH3</stp>
        <stp>NetLastQuoteToday</stp>
        <stp/>
        <stp>B</stp>
        <tr r="W39" s="2"/>
      </tp>
      <tp t="s">
        <v>-0.080</v>
        <stp/>
        <stp>ContractData</stp>
        <stp>F.EDAH4</stp>
        <stp>NetLastQuoteToday</stp>
        <stp/>
        <stp>B</stp>
        <tr r="W43" s="2"/>
      </tp>
      <tp t="s">
        <v>-0.095</v>
        <stp/>
        <stp>ContractData</stp>
        <stp>F.EDAH5</stp>
        <stp>NetLastQuoteToday</stp>
        <stp/>
        <stp>B</stp>
        <tr r="AA40" s="2"/>
      </tp>
      <tp t="s">
        <v>-0.010</v>
        <stp/>
        <stp>ContractData</stp>
        <stp>F.EDAH7</stp>
        <stp>NetLastQuoteToday</stp>
        <stp/>
        <stp>B</stp>
        <tr r="D40" s="2"/>
      </tp>
      <tp t="s">
        <v>-0.015</v>
        <stp/>
        <stp>ContractData</stp>
        <stp>F.EDAJ7</stp>
        <stp>NetLastQuoteToday</stp>
        <stp/>
        <stp>B</stp>
        <tr r="D41" s="2"/>
      </tp>
      <tp t="s">
        <v>{"C.US.GEZ179737";"C.US.GEZ179750";"C.US.GEZ179762";"C.US.GEZ179775";"C.US.GEZ179787";"C.US.GEZ179800";"C.US.GEZ179812";"C.US.GEZ179825";"C.US.GEZ179837";"C.US.GEZ179850";"C.US.GEZ179862";"C.US.GEZ179875";"C.US.GEZ179887";"C.US.GEZ179900";"C.US.GEZ179912";"C.US.GEZ179925";"C.US.GEZ179937";"C.US.GEZ179950";"C.US.GEZ179962";"C.US.GEZ179975";"C.US.GEZ179987"}</v>
        <stp/>
        <stp>Options</stp>
        <stp>GE</stp>
        <stp>9</stp>
        <stp>Call</stp>
        <stp>longsymbol</stp>
        <stp>-10,10</stp>
        <tr r="A55" s="1"/>
        <tr r="A67" s="1"/>
        <tr r="A64" s="1"/>
        <tr r="A61" s="1"/>
        <tr r="A58" s="1"/>
        <tr r="A62" s="1"/>
        <tr r="A49" s="1"/>
        <tr r="A56" s="1"/>
        <tr r="A69" s="1"/>
        <tr r="A51" s="1"/>
        <tr r="A54" s="1"/>
        <tr r="A59" s="1"/>
        <tr r="A63" s="1"/>
        <tr r="A52" s="1"/>
        <tr r="A65" s="1"/>
        <tr r="A50" s="1"/>
        <tr r="A66" s="1"/>
        <tr r="A53" s="1"/>
        <tr r="A57" s="1"/>
        <tr r="A68" s="1"/>
        <tr r="A60" s="1"/>
      </tp>
      <tp t="s">
        <v>{"C.US.GEU179750";"C.US.GEU179762";"C.US.GEU179775";"C.US.GEU179787";"C.US.GEU179800";"C.US.GEU179812";"C.US.GEU179825";"C.US.GEU179837";"C.US.GEU179850";"C.US.GEU179862";"C.US.GEU179875";"C.US.GEU179887";"C.US.GEU179900";"C.US.GEU179912";"C.US.GEU179925";"C.US.GEU179937";"C.US.GEU179950";"C.US.GEU179962";"C.US.GEU179975";"C.US.GEU179987";"C.US.GEU1710000"}</v>
        <stp/>
        <stp>Options</stp>
        <stp>GE</stp>
        <stp>8</stp>
        <stp>Call</stp>
        <stp>longsymbol</stp>
        <stp>-10,10</stp>
        <tr r="AQ30" s="1"/>
        <tr r="AQ27" s="1"/>
        <tr r="AQ40" s="1"/>
        <tr r="AQ41" s="1"/>
        <tr r="AQ42" s="1"/>
        <tr r="AQ33" s="1"/>
        <tr r="AQ25" s="1"/>
        <tr r="AQ31" s="1"/>
        <tr r="AQ26" s="1"/>
        <tr r="AQ45" s="1"/>
        <tr r="AQ28" s="1"/>
        <tr r="AQ35" s="1"/>
        <tr r="AQ32" s="1"/>
        <tr r="AQ29" s="1"/>
        <tr r="AQ37" s="1"/>
        <tr r="AQ36" s="1"/>
        <tr r="AQ39" s="1"/>
        <tr r="AQ43" s="1"/>
        <tr r="AQ34" s="1"/>
        <tr r="AQ38" s="1"/>
        <tr r="AQ44" s="1"/>
      </tp>
      <tp t="s">
        <v>{"C.US.GEG179775";"C.US.GEG179787";"C.US.GEG179800";"C.US.GEG179812";"C.US.GEG179825";"C.US.GEG179837";"C.US.GEG179850";"C.US.GEG179862";"C.US.GEG179875";"C.US.GEG179887";"C.US.GEG179900";"C.US.GEG179912";"C.US.GEG179925";"C.US.GEG179937";"C.US.GEG179950";"C.US.GEG179962";"C.US.GEG179975";"C.US.GEG179987";"C.US.GEG1710000";"C.US.GEG1710012";"C.US.GEG1710025"}</v>
        <stp/>
        <stp>Options</stp>
        <stp>GE</stp>
        <stp>3</stp>
        <stp>Call</stp>
        <stp>longsymbol</stp>
        <stp>-10,10</stp>
        <tr r="AC4" s="1"/>
        <tr r="AC11" s="1"/>
        <tr r="AC1" s="1"/>
        <tr r="AC21" s="1"/>
        <tr r="AC14" s="1"/>
        <tr r="AC16" s="1"/>
        <tr r="AC8" s="1"/>
        <tr r="AC2" s="1"/>
        <tr r="AC3" s="1"/>
        <tr r="AC10" s="1"/>
        <tr r="AC15" s="1"/>
        <tr r="AC5" s="1"/>
        <tr r="AC12" s="1"/>
        <tr r="AC19" s="1"/>
        <tr r="AC20" s="1"/>
        <tr r="AC13" s="1"/>
        <tr r="AC6" s="1"/>
        <tr r="AC7" s="1"/>
        <tr r="AC18" s="1"/>
        <tr r="AC17" s="1"/>
        <tr r="AC9" s="1"/>
      </tp>
      <tp t="s">
        <v>{"C.US.GEF179775";"C.US.GEF179787";"C.US.GEF179800";"C.US.GEF179812";"C.US.GEF179825";"C.US.GEF179837";"C.US.GEF179850";"C.US.GEF179862";"C.US.GEF179875";"C.US.GEF179887";"C.US.GEF179900";"C.US.GEF179912";"C.US.GEF179925";"C.US.GEF179937";"C.US.GEF179950";"C.US.GEF179962";"C.US.GEF179975";"C.US.GEF179987";"C.US.GEF1710000";"C.US.GEF1710012";"C.US.GEF1710025"}</v>
        <stp/>
        <stp>Options</stp>
        <stp>GE</stp>
        <stp>2</stp>
        <stp>Call</stp>
        <stp>longsymbol</stp>
        <stp>-10,10</stp>
        <tr r="O9" s="1"/>
        <tr r="O5" s="1"/>
        <tr r="O21" s="1"/>
        <tr r="O1" s="1"/>
        <tr r="O13" s="1"/>
        <tr r="O4" s="1"/>
        <tr r="O7" s="1"/>
        <tr r="O6" s="1"/>
        <tr r="O11" s="1"/>
        <tr r="O19" s="1"/>
        <tr r="O12" s="1"/>
        <tr r="O18" s="1"/>
        <tr r="O3" s="1"/>
        <tr r="O15" s="1"/>
        <tr r="O14" s="1"/>
        <tr r="O16" s="1"/>
        <tr r="O20" s="1"/>
        <tr r="O17" s="1"/>
        <tr r="O8" s="1"/>
        <tr r="O2" s="1"/>
        <tr r="O10" s="1"/>
      </tp>
      <tp t="s">
        <v>{"C.US.GEZ169775";"C.US.GEZ169787";"C.US.GEZ169800";"C.US.GEZ169812";"C.US.GEZ169825";"C.US.GEZ169837";"C.US.GEZ169850";"C.US.GEZ169862";"C.US.GEZ169875";"C.US.GEZ169887";"C.US.GEZ169900";"C.US.GEZ169912";"C.US.GEZ169925";"C.US.GEZ169937";"C.US.GEZ169950";"C.US.GEZ169962";"C.US.GEZ169975";"C.US.GEZ169987";"C.US.GEZ1610000";"C.US.GEZ1610012";"C.US.GEZ1610025"}</v>
        <stp/>
        <stp>Options</stp>
        <stp>GE</stp>
        <stp>1</stp>
        <stp>Call</stp>
        <stp>longsymbol</stp>
        <stp>-10,10</stp>
        <tr r="A18" s="1"/>
        <tr r="A10" s="1"/>
        <tr r="A11" s="1"/>
        <tr r="A12" s="1"/>
        <tr r="A3" s="1"/>
        <tr r="A13" s="1"/>
        <tr r="A1" s="1"/>
        <tr r="A6" s="1"/>
        <tr r="A19" s="1"/>
        <tr r="A5" s="1"/>
        <tr r="A20" s="1"/>
        <tr r="A2" s="1"/>
        <tr r="A8" s="1"/>
        <tr r="A16" s="1"/>
        <tr r="A14" s="1"/>
        <tr r="A9" s="1"/>
        <tr r="A15" s="1"/>
        <tr r="A21" s="1"/>
        <tr r="A17" s="1"/>
        <tr r="A4" s="1"/>
        <tr r="A7" s="1"/>
      </tp>
      <tp t="s">
        <v>{"C.US.GEM179762";"C.US.GEM179775";"C.US.GEM179787";"C.US.GEM179800";"C.US.GEM179812";"C.US.GEM179825";"C.US.GEM179837";"C.US.GEM179850";"C.US.GEM179862";"C.US.GEM179875";"C.US.GEM179887";"C.US.GEM179900";"C.US.GEM179912";"C.US.GEM179925";"C.US.GEM179937";"C.US.GEM179950";"C.US.GEM179962";"C.US.GEM179975";"C.US.GEM179987";"C.US.GEM1710000";"C.US.GEM1710012"}</v>
        <stp/>
        <stp>Options</stp>
        <stp>GE</stp>
        <stp>7</stp>
        <stp>Call</stp>
        <stp>longsymbol</stp>
        <stp>-10,10</stp>
        <tr r="AC32" s="1"/>
        <tr r="AC29" s="1"/>
        <tr r="AC38" s="1"/>
        <tr r="AC44" s="1"/>
        <tr r="AC39" s="1"/>
        <tr r="AC26" s="1"/>
        <tr r="AC34" s="1"/>
        <tr r="AC35" s="1"/>
        <tr r="AC45" s="1"/>
        <tr r="AC31" s="1"/>
        <tr r="AC37" s="1"/>
        <tr r="AC41" s="1"/>
        <tr r="AC33" s="1"/>
        <tr r="AC40" s="1"/>
        <tr r="AC43" s="1"/>
        <tr r="AC27" s="1"/>
        <tr r="AC36" s="1"/>
        <tr r="AC28" s="1"/>
        <tr r="AC30" s="1"/>
        <tr r="AC25" s="1"/>
        <tr r="AC42" s="1"/>
      </tp>
      <tp t="s">
        <v>{"C.US.GEK179762";"C.US.GEK179775";"C.US.GEK179787";"C.US.GEK179800";"C.US.GEK179812";"C.US.GEK179825";"C.US.GEK179837";"C.US.GEK179850";"C.US.GEK179862";"C.US.GEK179875";"C.US.GEK179887";"C.US.GEK179900";"C.US.GEK179912";"C.US.GEK179925";"C.US.GEK179937";"C.US.GEK179950";"C.US.GEK179962";"C.US.GEK179975";"C.US.GEK179987";"C.US.GEK1710000";"C.US.GEK1710012"}</v>
        <stp/>
        <stp>Options</stp>
        <stp>GE</stp>
        <stp>6</stp>
        <stp>Call</stp>
        <stp>longsymbol</stp>
        <stp>-10,10</stp>
        <tr r="O40" s="1"/>
        <tr r="O26" s="1"/>
        <tr r="O29" s="1"/>
        <tr r="O41" s="1"/>
        <tr r="O42" s="1"/>
        <tr r="O45" s="1"/>
        <tr r="O33" s="1"/>
        <tr r="O32" s="1"/>
        <tr r="O36" s="1"/>
        <tr r="O31" s="1"/>
        <tr r="O44" s="1"/>
        <tr r="O34" s="1"/>
        <tr r="O30" s="1"/>
        <tr r="O25" s="1"/>
        <tr r="O37" s="1"/>
        <tr r="O27" s="1"/>
        <tr r="O38" s="1"/>
        <tr r="O28" s="1"/>
        <tr r="O35" s="1"/>
        <tr r="O43" s="1"/>
        <tr r="O39" s="1"/>
      </tp>
      <tp t="s">
        <v>{"C.US.GEJ179762";"C.US.GEJ179775";"C.US.GEJ179787";"C.US.GEJ179800";"C.US.GEJ179812";"C.US.GEJ179825";"C.US.GEJ179837";"C.US.GEJ179850";"C.US.GEJ179862";"C.US.GEJ179875";"C.US.GEJ179887";"C.US.GEJ179900";"C.US.GEJ179912";"C.US.GEJ179925";"C.US.GEJ179937";"C.US.GEJ179950";"C.US.GEJ179962";"C.US.GEJ179975";"C.US.GEJ179987";"C.US.GEJ1710000";"C.US.GEJ1710012"}</v>
        <stp/>
        <stp>Options</stp>
        <stp>GE</stp>
        <stp>5</stp>
        <stp>Call</stp>
        <stp>longsymbol</stp>
        <stp>-10,10</stp>
        <tr r="A36" s="1"/>
        <tr r="A37" s="1"/>
        <tr r="A26" s="1"/>
        <tr r="A25" s="1"/>
        <tr r="A41" s="1"/>
        <tr r="A28" s="1"/>
        <tr r="A40" s="1"/>
        <tr r="A30" s="1"/>
        <tr r="A44" s="1"/>
        <tr r="A34" s="1"/>
        <tr r="A31" s="1"/>
        <tr r="A27" s="1"/>
        <tr r="A43" s="1"/>
        <tr r="A45" s="1"/>
        <tr r="A38" s="1"/>
        <tr r="A29" s="1"/>
        <tr r="A32" s="1"/>
        <tr r="A33" s="1"/>
        <tr r="A42" s="1"/>
        <tr r="A39" s="1"/>
        <tr r="A35" s="1"/>
      </tp>
      <tp t="s">
        <v>{"C.US.GEH179775";"C.US.GEH179787";"C.US.GEH179800";"C.US.GEH179812";"C.US.GEH179825";"C.US.GEH179837";"C.US.GEH179850";"C.US.GEH179862";"C.US.GEH179875";"C.US.GEH179887";"C.US.GEH179900";"C.US.GEH179912";"C.US.GEH179925";"C.US.GEH179937";"C.US.GEH179950";"C.US.GEH179962";"C.US.GEH179975";"C.US.GEH179987";"C.US.GEH1710000";"C.US.GEH1710012";"C.US.GEH1710025"}</v>
        <stp/>
        <stp>Options</stp>
        <stp>GE</stp>
        <stp>4</stp>
        <stp>Call</stp>
        <stp>longsymbol</stp>
        <stp>-10,10</stp>
        <tr r="AQ14" s="1"/>
        <tr r="AQ18" s="1"/>
        <tr r="AQ21" s="1"/>
        <tr r="AQ15" s="1"/>
        <tr r="AQ17" s="1"/>
        <tr r="AQ11" s="1"/>
        <tr r="AQ8" s="1"/>
        <tr r="AQ10" s="1"/>
        <tr r="AQ19" s="1"/>
        <tr r="AQ20" s="1"/>
        <tr r="AQ6" s="1"/>
        <tr r="AQ7" s="1"/>
        <tr r="AQ12" s="1"/>
        <tr r="AQ2" s="1"/>
        <tr r="AQ1" s="1"/>
        <tr r="AQ9" s="1"/>
        <tr r="AQ4" s="1"/>
        <tr r="AQ13" s="1"/>
        <tr r="AQ3" s="1"/>
        <tr r="AQ16" s="1"/>
        <tr r="AQ5" s="1"/>
      </tp>
      <tp t="s">
        <v>-0.030</v>
        <stp/>
        <stp>ContractData</stp>
        <stp>F.EDAK7</stp>
        <stp>NetLastQuoteToday</stp>
        <stp/>
        <stp>B</stp>
        <tr r="D42" s="2"/>
      </tp>
      <tp t="s">
        <v>-0.060</v>
        <stp/>
        <stp>ContractData</stp>
        <stp>F.EDAM8</stp>
        <stp>NetLastQuoteToday</stp>
        <stp/>
        <stp>B</stp>
        <tr r="I40" s="2"/>
      </tp>
      <tp t="s">
        <v>-0.075</v>
        <stp/>
        <stp>ContractData</stp>
        <stp>F.EDAM9</stp>
        <stp>NetLastQuoteToday</stp>
        <stp/>
        <stp>B</stp>
        <tr r="M38" s="2"/>
      </tp>
      <tp t="s">
        <v>-0.080</v>
        <stp/>
        <stp>ContractData</stp>
        <stp>F.EDAM0</stp>
        <stp>NetLastQuoteToday</stp>
        <stp/>
        <stp>B</stp>
        <tr r="M42" s="2"/>
      </tp>
      <tp t="s">
        <v>-0.075</v>
        <stp/>
        <stp>ContractData</stp>
        <stp>F.EDAM1</stp>
        <stp>NetLastQuoteToday</stp>
        <stp/>
        <stp>B</stp>
        <tr r="R39" s="2"/>
      </tp>
      <tp t="s">
        <v>-0.075</v>
        <stp/>
        <stp>ContractData</stp>
        <stp>F.EDAM2</stp>
        <stp>NetLastQuoteToday</stp>
        <stp/>
        <stp>B</stp>
        <tr r="R43" s="2"/>
      </tp>
      <tp t="s">
        <v>-0.070</v>
        <stp/>
        <stp>ContractData</stp>
        <stp>F.EDAM3</stp>
        <stp>NetLastQuoteToday</stp>
        <stp/>
        <stp>B</stp>
        <tr r="W40" s="2"/>
      </tp>
      <tp t="s">
        <v>-0.025</v>
        <stp/>
        <stp>ContractData</stp>
        <stp>F.EDAM4</stp>
        <stp>NetLastQuoteToday</stp>
        <stp/>
        <stp>B</stp>
        <tr r="AA37" s="2"/>
      </tp>
      <tp t="s">
        <v>+0.070</v>
        <stp/>
        <stp>ContractData</stp>
        <stp>F.EDAM5</stp>
        <stp>NetLastQuoteToday</stp>
        <stp/>
        <stp>B</stp>
        <tr r="AA41" s="2"/>
      </tp>
      <tp t="s">
        <v>-0.030</v>
        <stp/>
        <stp>ContractData</stp>
        <stp>F.EDAM7</stp>
        <stp>NetLastQuoteToday</stp>
        <stp/>
        <stp>B</stp>
        <tr r="D43" s="2"/>
      </tp>
      <tp>
        <v>0</v>
        <stp/>
        <stp>ContractData</stp>
        <stp>C.US.GEH1710025</stp>
        <stp>T_CVol</stp>
        <stp/>
        <stp>T</stp>
        <tr r="AW21" s="1"/>
        <tr r="AR21" s="1"/>
      </tp>
      <tp>
        <v>0</v>
        <stp/>
        <stp>ContractData</stp>
        <stp>P.US.GEH1710025</stp>
        <stp>T_CVol</stp>
        <stp/>
        <stp>T</stp>
        <tr r="BD21" s="1"/>
        <tr r="AY21" s="1"/>
      </tp>
      <tp>
        <v>0</v>
        <stp/>
        <stp>ContractData</stp>
        <stp>C.US.GEG1710025</stp>
        <stp>T_CVol</stp>
        <stp/>
        <stp>T</stp>
        <tr r="AI21" s="1"/>
        <tr r="AD21" s="1"/>
      </tp>
      <tp>
        <v>0</v>
        <stp/>
        <stp>ContractData</stp>
        <stp>P.US.GEG1710025</stp>
        <stp>T_CVol</stp>
        <stp/>
        <stp>T</stp>
        <tr r="AP21" s="1"/>
        <tr r="AK21" s="1"/>
      </tp>
      <tp>
        <v>0</v>
        <stp/>
        <stp>ContractData</stp>
        <stp>C.US.GEF1710025</stp>
        <stp>T_CVol</stp>
        <stp/>
        <stp>T</stp>
        <tr r="U21" s="1"/>
        <tr r="P21" s="1"/>
      </tp>
      <tp>
        <v>0</v>
        <stp/>
        <stp>ContractData</stp>
        <stp>P.US.GEF1710025</stp>
        <stp>T_CVol</stp>
        <stp/>
        <stp>T</stp>
        <tr r="AB21" s="1"/>
        <tr r="W21" s="1"/>
      </tp>
      <tp>
        <v>0</v>
        <stp/>
        <stp>ContractData</stp>
        <stp>C.US.GEZ1610025</stp>
        <stp>T_CVol</stp>
        <stp/>
        <stp>T</stp>
        <tr r="G21" s="1"/>
        <tr r="B21" s="1"/>
      </tp>
      <tp>
        <v>0</v>
        <stp/>
        <stp>ContractData</stp>
        <stp>P.US.GEZ1610025</stp>
        <stp>T_CVol</stp>
        <stp/>
        <stp>T</stp>
        <tr r="N21" s="1"/>
        <tr r="I21" s="1"/>
      </tp>
      <tp>
        <v>0</v>
        <stp/>
        <stp>ContractData</stp>
        <stp>C.US.GEM1710012</stp>
        <stp>T_CVol</stp>
        <stp/>
        <stp>T</stp>
        <tr r="AI45" s="1"/>
        <tr r="AD45" s="1"/>
      </tp>
      <tp>
        <v>0</v>
        <stp/>
        <stp>ContractData</stp>
        <stp>P.US.GEM1710012</stp>
        <stp>T_CVol</stp>
        <stp/>
        <stp>T</stp>
        <tr r="AP45" s="1"/>
        <tr r="AK45" s="1"/>
      </tp>
      <tp>
        <v>0</v>
        <stp/>
        <stp>ContractData</stp>
        <stp>C.US.GEH1710012</stp>
        <stp>T_CVol</stp>
        <stp/>
        <stp>T</stp>
        <tr r="AW20" s="1"/>
        <tr r="AR20" s="1"/>
      </tp>
      <tp>
        <v>0</v>
        <stp/>
        <stp>ContractData</stp>
        <stp>P.US.GEH1710012</stp>
        <stp>T_CVol</stp>
        <stp/>
        <stp>T</stp>
        <tr r="BD20" s="1"/>
        <tr r="AY20" s="1"/>
      </tp>
      <tp>
        <v>0</v>
        <stp/>
        <stp>ContractData</stp>
        <stp>C.US.GEK1710012</stp>
        <stp>T_CVol</stp>
        <stp/>
        <stp>T</stp>
        <tr r="U45" s="1"/>
        <tr r="P45" s="1"/>
      </tp>
      <tp>
        <v>0</v>
        <stp/>
        <stp>ContractData</stp>
        <stp>P.US.GEK1710012</stp>
        <stp>T_CVol</stp>
        <stp/>
        <stp>T</stp>
        <tr r="AB45" s="1"/>
        <tr r="W45" s="1"/>
      </tp>
      <tp>
        <v>0</v>
        <stp/>
        <stp>ContractData</stp>
        <stp>C.US.GEJ1710012</stp>
        <stp>T_CVol</stp>
        <stp/>
        <stp>T</stp>
        <tr r="G45" s="1"/>
        <tr r="B45" s="1"/>
      </tp>
      <tp>
        <v>0</v>
        <stp/>
        <stp>ContractData</stp>
        <stp>P.US.GEJ1710012</stp>
        <stp>T_CVol</stp>
        <stp/>
        <stp>T</stp>
        <tr r="N45" s="1"/>
        <tr r="I45" s="1"/>
      </tp>
      <tp>
        <v>0</v>
        <stp/>
        <stp>ContractData</stp>
        <stp>C.US.GEG1710012</stp>
        <stp>T_CVol</stp>
        <stp/>
        <stp>T</stp>
        <tr r="AI20" s="1"/>
        <tr r="AD20" s="1"/>
      </tp>
      <tp>
        <v>0</v>
        <stp/>
        <stp>ContractData</stp>
        <stp>P.US.GEG1710012</stp>
        <stp>T_CVol</stp>
        <stp/>
        <stp>T</stp>
        <tr r="AP20" s="1"/>
        <tr r="AK20" s="1"/>
      </tp>
      <tp>
        <v>0</v>
        <stp/>
        <stp>ContractData</stp>
        <stp>C.US.GEF1710012</stp>
        <stp>T_CVol</stp>
        <stp/>
        <stp>T</stp>
        <tr r="U20" s="1"/>
        <tr r="P20" s="1"/>
      </tp>
      <tp>
        <v>0</v>
        <stp/>
        <stp>ContractData</stp>
        <stp>P.US.GEF1710012</stp>
        <stp>T_CVol</stp>
        <stp/>
        <stp>T</stp>
        <tr r="AB20" s="1"/>
        <tr r="W20" s="1"/>
      </tp>
      <tp>
        <v>0</v>
        <stp/>
        <stp>ContractData</stp>
        <stp>C.US.GEZ1610012</stp>
        <stp>T_CVol</stp>
        <stp/>
        <stp>T</stp>
        <tr r="G20" s="1"/>
        <tr r="B20" s="1"/>
      </tp>
      <tp>
        <v>0</v>
        <stp/>
        <stp>ContractData</stp>
        <stp>P.US.GEZ1610012</stp>
        <stp>T_CVol</stp>
        <stp/>
        <stp>T</stp>
        <tr r="N20" s="1"/>
        <tr r="I20" s="1"/>
      </tp>
      <tp>
        <v>0</v>
        <stp/>
        <stp>ContractData</stp>
        <stp>C.US.GEM1710000</stp>
        <stp>T_CVol</stp>
        <stp/>
        <stp>T</stp>
        <tr r="AI44" s="1"/>
        <tr r="AD44" s="1"/>
      </tp>
      <tp>
        <v>0</v>
        <stp/>
        <stp>ContractData</stp>
        <stp>P.US.GEM1710000</stp>
        <stp>T_CVol</stp>
        <stp/>
        <stp>T</stp>
        <tr r="AP44" s="1"/>
        <tr r="AK44" s="1"/>
      </tp>
      <tp>
        <v>0</v>
        <stp/>
        <stp>ContractData</stp>
        <stp>C.US.GEH1710000</stp>
        <stp>T_CVol</stp>
        <stp/>
        <stp>T</stp>
        <tr r="AW19" s="1"/>
        <tr r="AR19" s="1"/>
      </tp>
      <tp>
        <v>0</v>
        <stp/>
        <stp>ContractData</stp>
        <stp>P.US.GEH1710000</stp>
        <stp>T_CVol</stp>
        <stp/>
        <stp>T</stp>
        <tr r="BD19" s="1"/>
        <tr r="AY19" s="1"/>
      </tp>
      <tp>
        <v>0</v>
        <stp/>
        <stp>ContractData</stp>
        <stp>C.US.GEK1710000</stp>
        <stp>T_CVol</stp>
        <stp/>
        <stp>T</stp>
        <tr r="U44" s="1"/>
        <tr r="P44" s="1"/>
      </tp>
      <tp>
        <v>0</v>
        <stp/>
        <stp>ContractData</stp>
        <stp>P.US.GEK1710000</stp>
        <stp>T_CVol</stp>
        <stp/>
        <stp>T</stp>
        <tr r="AB44" s="1"/>
        <tr r="W44" s="1"/>
      </tp>
      <tp>
        <v>0</v>
        <stp/>
        <stp>ContractData</stp>
        <stp>C.US.GEJ1710000</stp>
        <stp>T_CVol</stp>
        <stp/>
        <stp>T</stp>
        <tr r="G44" s="1"/>
        <tr r="B44" s="1"/>
      </tp>
      <tp>
        <v>0</v>
        <stp/>
        <stp>ContractData</stp>
        <stp>P.US.GEJ1710000</stp>
        <stp>T_CVol</stp>
        <stp/>
        <stp>T</stp>
        <tr r="N44" s="1"/>
        <tr r="I44" s="1"/>
      </tp>
      <tp>
        <v>0</v>
        <stp/>
        <stp>ContractData</stp>
        <stp>C.US.GEG1710000</stp>
        <stp>T_CVol</stp>
        <stp/>
        <stp>T</stp>
        <tr r="AI19" s="1"/>
        <tr r="AD19" s="1"/>
      </tp>
      <tp>
        <v>0</v>
        <stp/>
        <stp>ContractData</stp>
        <stp>P.US.GEG1710000</stp>
        <stp>T_CVol</stp>
        <stp/>
        <stp>T</stp>
        <tr r="AP19" s="1"/>
        <tr r="AK19" s="1"/>
      </tp>
      <tp>
        <v>0</v>
        <stp/>
        <stp>ContractData</stp>
        <stp>C.US.GEF1710000</stp>
        <stp>T_CVol</stp>
        <stp/>
        <stp>T</stp>
        <tr r="U19" s="1"/>
        <tr r="P19" s="1"/>
      </tp>
      <tp>
        <v>0</v>
        <stp/>
        <stp>ContractData</stp>
        <stp>P.US.GEF1710000</stp>
        <stp>T_CVol</stp>
        <stp/>
        <stp>T</stp>
        <tr r="AB19" s="1"/>
        <tr r="W19" s="1"/>
      </tp>
      <tp>
        <v>0</v>
        <stp/>
        <stp>ContractData</stp>
        <stp>C.US.GEZ1610000</stp>
        <stp>T_CVol</stp>
        <stp/>
        <stp>T</stp>
        <tr r="G19" s="1"/>
        <tr r="B19" s="1"/>
      </tp>
      <tp>
        <v>0</v>
        <stp/>
        <stp>ContractData</stp>
        <stp>P.US.GEZ1610000</stp>
        <stp>T_CVol</stp>
        <stp/>
        <stp>T</stp>
        <tr r="N19" s="1"/>
        <tr r="I19" s="1"/>
      </tp>
      <tp>
        <v>0</v>
        <stp/>
        <stp>ContractData</stp>
        <stp>C.US.GEU1710000</stp>
        <stp>T_CVol</stp>
        <stp/>
        <stp>T</stp>
        <tr r="AW45" s="1"/>
        <tr r="AR45" s="1"/>
      </tp>
      <tp>
        <v>0</v>
        <stp/>
        <stp>ContractData</stp>
        <stp>P.US.GEU1710000</stp>
        <stp>T_CVol</stp>
        <stp/>
        <stp>T</stp>
        <tr r="BD45" s="1"/>
        <tr r="AY45" s="1"/>
      </tp>
      <tp t="s">
        <v>-0.010</v>
        <stp/>
        <stp>ContractData</stp>
        <stp>F.EDAF7</stp>
        <stp>NetLastQuoteToday</stp>
        <stp/>
        <stp>B</stp>
        <tr r="D38" s="2"/>
      </tp>
      <tp t="s">
        <v>-0.010</v>
        <stp/>
        <stp>ContractData</stp>
        <stp>F.EDAG7</stp>
        <stp>NetLastQuoteToday</stp>
        <stp/>
        <stp>B</stp>
        <tr r="D39" s="2"/>
      </tp>
      <tp t="s">
        <v>Eurodollar (Globex), Mar 24</v>
        <stp/>
        <stp>ContractData</stp>
        <stp>F.EDAH4</stp>
        <stp>Description</stp>
        <stp/>
        <stp>T</stp>
        <tr r="T43" s="2"/>
      </tp>
      <tp t="s">
        <v>Eurodollar (Globex), Mar 25</v>
        <stp/>
        <stp>ContractData</stp>
        <stp>F.EDAH5</stp>
        <stp>Description</stp>
        <stp/>
        <stp>T</stp>
        <tr r="Y40" s="2"/>
      </tp>
      <tp t="s">
        <v>Eurodollar (Globex), Mar 17</v>
        <stp/>
        <stp>ContractData</stp>
        <stp>F.EDAH7</stp>
        <stp>Description</stp>
        <stp/>
        <stp>T</stp>
        <tr r="B40" s="2"/>
      </tp>
      <tp t="s">
        <v>Eurodollar (Globex), Mar 20</v>
        <stp/>
        <stp>ContractData</stp>
        <stp>F.EDAH0</stp>
        <stp>Description</stp>
        <stp/>
        <stp>T</stp>
        <tr r="K41" s="2"/>
      </tp>
      <tp t="s">
        <v>Eurodollar (Globex), Mar 21</v>
        <stp/>
        <stp>ContractData</stp>
        <stp>F.EDAH1</stp>
        <stp>Description</stp>
        <stp/>
        <stp>T</stp>
        <tr r="O38" s="2"/>
      </tp>
      <tp t="s">
        <v>Eurodollar (Globex), Mar 22</v>
        <stp/>
        <stp>ContractData</stp>
        <stp>F.EDAH2</stp>
        <stp>Description</stp>
        <stp/>
        <stp>T</stp>
        <tr r="O42" s="2"/>
      </tp>
      <tp t="s">
        <v>Eurodollar (Globex), Mar 23</v>
        <stp/>
        <stp>ContractData</stp>
        <stp>F.EDAH3</stp>
        <stp>Description</stp>
        <stp/>
        <stp>T</stp>
        <tr r="T39" s="2"/>
      </tp>
      <tp t="s">
        <v>Eurodollar (Globex), Mar 18</v>
        <stp/>
        <stp>ContractData</stp>
        <stp>F.EDAH8</stp>
        <stp>Description</stp>
        <stp/>
        <stp>T</stp>
        <tr r="F39" s="2"/>
      </tp>
      <tp t="s">
        <v>Eurodollar (Globex), Mar 19</v>
        <stp/>
        <stp>ContractData</stp>
        <stp>F.EDAH9</stp>
        <stp>Description</stp>
        <stp/>
        <stp>T</stp>
        <tr r="K37" s="2"/>
        <tr r="F43" s="2"/>
      </tp>
      <tp t="s">
        <v>Eurodollar (Globex), May 17</v>
        <stp/>
        <stp>ContractData</stp>
        <stp>F.EDAK7</stp>
        <stp>Description</stp>
        <stp/>
        <stp>T</stp>
        <tr r="B42" s="2"/>
      </tp>
      <tp t="s">
        <v>Eurodollar (Globex), Apr 17</v>
        <stp/>
        <stp>ContractData</stp>
        <stp>F.EDAJ7</stp>
        <stp>Description</stp>
        <stp/>
        <stp>T</stp>
        <tr r="B41" s="2"/>
      </tp>
      <tp t="s">
        <v>Eurodollar (Globex), Jun 24</v>
        <stp/>
        <stp>ContractData</stp>
        <stp>F.EDAM4</stp>
        <stp>Description</stp>
        <stp/>
        <stp>T</stp>
        <tr r="Y37" s="2"/>
      </tp>
      <tp t="s">
        <v>Eurodollar (Globex), Jun 25</v>
        <stp/>
        <stp>ContractData</stp>
        <stp>F.EDAM5</stp>
        <stp>Description</stp>
        <stp/>
        <stp>T</stp>
        <tr r="Y41" s="2"/>
      </tp>
      <tp t="s">
        <v>Eurodollar (Globex), Jun 17</v>
        <stp/>
        <stp>ContractData</stp>
        <stp>F.EDAM7</stp>
        <stp>Description</stp>
        <stp/>
        <stp>T</stp>
        <tr r="B43" s="2"/>
      </tp>
      <tp t="s">
        <v>Eurodollar (Globex), Jun 20</v>
        <stp/>
        <stp>ContractData</stp>
        <stp>F.EDAM0</stp>
        <stp>Description</stp>
        <stp/>
        <stp>T</stp>
        <tr r="K42" s="2"/>
      </tp>
      <tp t="s">
        <v>Eurodollar (Globex), Jun 21</v>
        <stp/>
        <stp>ContractData</stp>
        <stp>F.EDAM1</stp>
        <stp>Description</stp>
        <stp/>
        <stp>T</stp>
        <tr r="O39" s="2"/>
      </tp>
      <tp t="s">
        <v>Eurodollar (Globex), Jun 22</v>
        <stp/>
        <stp>ContractData</stp>
        <stp>F.EDAM2</stp>
        <stp>Description</stp>
        <stp/>
        <stp>T</stp>
        <tr r="O43" s="2"/>
      </tp>
      <tp t="s">
        <v>Eurodollar (Globex), Jun 23</v>
        <stp/>
        <stp>ContractData</stp>
        <stp>F.EDAM3</stp>
        <stp>Description</stp>
        <stp/>
        <stp>T</stp>
        <tr r="T40" s="2"/>
      </tp>
      <tp t="s">
        <v>Eurodollar (Globex), Jun 18</v>
        <stp/>
        <stp>ContractData</stp>
        <stp>F.EDAM8</stp>
        <stp>Description</stp>
        <stp/>
        <stp>T</stp>
        <tr r="F40" s="2"/>
      </tp>
      <tp t="s">
        <v>Eurodollar (Globex), Jun 19</v>
        <stp/>
        <stp>ContractData</stp>
        <stp>F.EDAM9</stp>
        <stp>Description</stp>
        <stp/>
        <stp>T</stp>
        <tr r="K38" s="2"/>
      </tp>
      <tp t="s">
        <v>Eurodollar (Globex), Feb 17</v>
        <stp/>
        <stp>ContractData</stp>
        <stp>F.EDAG7</stp>
        <stp>Description</stp>
        <stp/>
        <stp>T</stp>
        <tr r="B39" s="2"/>
      </tp>
      <tp t="s">
        <v>Eurodollar (Globex), Jan 17</v>
        <stp/>
        <stp>ContractData</stp>
        <stp>F.EDAF7</stp>
        <stp>Description</stp>
        <stp/>
        <stp>T</stp>
        <tr r="B38" s="2"/>
      </tp>
      <tp t="s">
        <v>Eurodollar (Globex), Dec 24</v>
        <stp/>
        <stp>ContractData</stp>
        <stp>F.EDAZ4</stp>
        <stp>Description</stp>
        <stp/>
        <stp>T</stp>
        <tr r="Y39" s="2"/>
      </tp>
      <tp t="s">
        <v>Eurodollar (Globex), Dec 25</v>
        <stp/>
        <stp>ContractData</stp>
        <stp>F.EDAZ5</stp>
        <stp>Description</stp>
        <stp/>
        <stp>T</stp>
        <tr r="Y43" s="2"/>
      </tp>
      <tp t="s">
        <v>Eurodollar (Globex), Dec 16</v>
        <stp/>
        <stp>ContractData</stp>
        <stp>F.EDAZ6</stp>
        <stp>Description</stp>
        <stp/>
        <stp>T</stp>
        <tr r="B37" s="2"/>
      </tp>
      <tp t="s">
        <v>Eurodollar (Globex), Dec 17</v>
        <stp/>
        <stp>ContractData</stp>
        <stp>F.EDAZ7</stp>
        <stp>Description</stp>
        <stp/>
        <stp>T</stp>
        <tr r="F38" s="2"/>
      </tp>
      <tp t="s">
        <v>Eurodollar (Globex), Dec 20</v>
        <stp/>
        <stp>ContractData</stp>
        <stp>F.EDAZ0</stp>
        <stp>Description</stp>
        <stp/>
        <stp>T</stp>
        <tr r="O37" s="2"/>
      </tp>
      <tp t="s">
        <v>Eurodollar (Globex), Dec 21</v>
        <stp/>
        <stp>ContractData</stp>
        <stp>F.EDAZ1</stp>
        <stp>Description</stp>
        <stp/>
        <stp>T</stp>
        <tr r="O41" s="2"/>
      </tp>
      <tp t="s">
        <v>Eurodollar (Globex), Dec 22</v>
        <stp/>
        <stp>ContractData</stp>
        <stp>F.EDAZ2</stp>
        <stp>Description</stp>
        <stp/>
        <stp>T</stp>
        <tr r="T38" s="2"/>
      </tp>
      <tp t="s">
        <v>Eurodollar (Globex), Dec 23</v>
        <stp/>
        <stp>ContractData</stp>
        <stp>F.EDAZ3</stp>
        <stp>Description</stp>
        <stp/>
        <stp>T</stp>
        <tr r="T42" s="2"/>
      </tp>
      <tp t="s">
        <v>Eurodollar (Globex), Dec 18</v>
        <stp/>
        <stp>ContractData</stp>
        <stp>F.EDAZ8</stp>
        <stp>Description</stp>
        <stp/>
        <stp>T</stp>
        <tr r="F42" s="2"/>
      </tp>
      <tp t="s">
        <v>Eurodollar (Globex), Dec 19</v>
        <stp/>
        <stp>ContractData</stp>
        <stp>F.EDAZ9</stp>
        <stp>Description</stp>
        <stp/>
        <stp>T</stp>
        <tr r="K40" s="2"/>
      </tp>
      <tp t="s">
        <v>Eurodollar (Globex), Sep 24</v>
        <stp/>
        <stp>ContractData</stp>
        <stp>F.EDAU4</stp>
        <stp>Description</stp>
        <stp/>
        <stp>T</stp>
        <tr r="Y38" s="2"/>
      </tp>
      <tp t="s">
        <v>Eurodollar (Globex), Sep 25</v>
        <stp/>
        <stp>ContractData</stp>
        <stp>F.EDAU5</stp>
        <stp>Description</stp>
        <stp/>
        <stp>T</stp>
        <tr r="Y42" s="2"/>
      </tp>
      <tp t="s">
        <v>Eurodollar (Globex), Sep 17</v>
        <stp/>
        <stp>ContractData</stp>
        <stp>F.EDAU7</stp>
        <stp>Description</stp>
        <stp/>
        <stp>T</stp>
        <tr r="F37" s="2"/>
      </tp>
      <tp t="s">
        <v>Eurodollar (Globex), Sep 20</v>
        <stp/>
        <stp>ContractData</stp>
        <stp>F.EDAU0</stp>
        <stp>Description</stp>
        <stp/>
        <stp>T</stp>
        <tr r="K43" s="2"/>
      </tp>
      <tp t="s">
        <v>Eurodollar (Globex), Sep 21</v>
        <stp/>
        <stp>ContractData</stp>
        <stp>F.EDAU1</stp>
        <stp>Description</stp>
        <stp/>
        <stp>T</stp>
        <tr r="O40" s="2"/>
      </tp>
      <tp t="s">
        <v>Eurodollar (Globex), Sep 22</v>
        <stp/>
        <stp>ContractData</stp>
        <stp>F.EDAU2</stp>
        <stp>Description</stp>
        <stp/>
        <stp>T</stp>
        <tr r="T37" s="2"/>
      </tp>
      <tp t="s">
        <v>Eurodollar (Globex), Sep 23</v>
        <stp/>
        <stp>ContractData</stp>
        <stp>F.EDAU3</stp>
        <stp>Description</stp>
        <stp/>
        <stp>T</stp>
        <tr r="T41" s="2"/>
      </tp>
      <tp t="s">
        <v>Eurodollar (Globex), Sep 18</v>
        <stp/>
        <stp>ContractData</stp>
        <stp>F.EDAU8</stp>
        <stp>Description</stp>
        <stp/>
        <stp>T</stp>
        <tr r="F41" s="2"/>
      </tp>
      <tp t="s">
        <v>Eurodollar (Globex), Sep 19</v>
        <stp/>
        <stp>ContractData</stp>
        <stp>F.EDAU9</stp>
        <stp>Description</stp>
        <stp/>
        <stp>T</stp>
        <tr r="K39" s="2"/>
      </tp>
      <tp t="s">
        <v>-0.065</v>
        <stp/>
        <stp>ContractData</stp>
        <stp>F.EDAZ8</stp>
        <stp>NetLastQuoteToday</stp>
        <stp/>
        <stp>B</stp>
        <tr r="I42" s="2"/>
      </tp>
      <tp t="s">
        <v>-0.080</v>
        <stp/>
        <stp>ContractData</stp>
        <stp>F.EDAZ9</stp>
        <stp>NetLastQuoteToday</stp>
        <stp/>
        <stp>B</stp>
        <tr r="M40" s="2"/>
      </tp>
      <tp t="s">
        <v>-0.075</v>
        <stp/>
        <stp>ContractData</stp>
        <stp>F.EDAZ0</stp>
        <stp>NetLastQuoteToday</stp>
        <stp/>
        <stp>B</stp>
        <tr r="R37" s="2"/>
      </tp>
      <tp t="s">
        <v>-0.070</v>
        <stp/>
        <stp>ContractData</stp>
        <stp>F.EDAZ1</stp>
        <stp>NetLastQuoteToday</stp>
        <stp/>
        <stp>B</stp>
        <tr r="R41" s="2"/>
      </tp>
      <tp t="s">
        <v>-0.055</v>
        <stp/>
        <stp>ContractData</stp>
        <stp>F.EDAZ2</stp>
        <stp>NetLastQuoteToday</stp>
        <stp/>
        <stp>B</stp>
        <tr r="W38" s="2"/>
      </tp>
      <tp t="s">
        <v>-0.080</v>
        <stp/>
        <stp>ContractData</stp>
        <stp>F.EDAZ3</stp>
        <stp>NetLastQuoteToday</stp>
        <stp/>
        <stp>B</stp>
        <tr r="W42" s="2"/>
      </tp>
      <tp t="s">
        <v>-0.095</v>
        <stp/>
        <stp>ContractData</stp>
        <stp>F.EDAZ4</stp>
        <stp>NetLastQuoteToday</stp>
        <stp/>
        <stp>B</stp>
        <tr r="AA39" s="2"/>
      </tp>
      <tp t="s">
        <v>-0.100</v>
        <stp/>
        <stp>ContractData</stp>
        <stp>F.EDAZ5</stp>
        <stp>NetLastQuoteToday</stp>
        <stp/>
        <stp>B</stp>
        <tr r="AA43" s="2"/>
      </tp>
      <tp t="s">
        <v>-0.0075</v>
        <stp/>
        <stp>ContractData</stp>
        <stp>F.EDAZ6</stp>
        <stp>NetLastQuoteToday</stp>
        <stp/>
        <stp>B</stp>
        <tr r="D37" s="2"/>
      </tp>
      <tp t="s">
        <v>-0.045</v>
        <stp/>
        <stp>ContractData</stp>
        <stp>F.EDAZ7</stp>
        <stp>NetLastQuoteToday</stp>
        <stp/>
        <stp>B</stp>
        <tr r="I38" s="2"/>
      </tp>
      <tp t="s">
        <v>-0.065</v>
        <stp/>
        <stp>ContractData</stp>
        <stp>F.EDAU8</stp>
        <stp>NetLastQuoteToday</stp>
        <stp/>
        <stp>B</stp>
        <tr r="I41" s="2"/>
      </tp>
      <tp t="s">
        <v>-0.080</v>
        <stp/>
        <stp>ContractData</stp>
        <stp>F.EDAU9</stp>
        <stp>NetLastQuoteToday</stp>
        <stp/>
        <stp>B</stp>
        <tr r="M39" s="2"/>
      </tp>
      <tp t="s">
        <v>-0.080</v>
        <stp/>
        <stp>ContractData</stp>
        <stp>F.EDAU0</stp>
        <stp>NetLastQuoteToday</stp>
        <stp/>
        <stp>B</stp>
        <tr r="M43" s="2"/>
      </tp>
      <tp t="s">
        <v>-0.075</v>
        <stp/>
        <stp>ContractData</stp>
        <stp>F.EDAU1</stp>
        <stp>NetLastQuoteToday</stp>
        <stp/>
        <stp>B</stp>
        <tr r="R40" s="2"/>
      </tp>
      <tp t="s">
        <v>-0.070</v>
        <stp/>
        <stp>ContractData</stp>
        <stp>F.EDAU2</stp>
        <stp>NetLastQuoteToday</stp>
        <stp/>
        <stp>B</stp>
        <tr r="W37" s="2"/>
      </tp>
      <tp t="s">
        <v>-0.070</v>
        <stp/>
        <stp>ContractData</stp>
        <stp>F.EDAU3</stp>
        <stp>NetLastQuoteToday</stp>
        <stp/>
        <stp>B</stp>
        <tr r="W41" s="2"/>
      </tp>
      <tp t="s">
        <v>-0.085</v>
        <stp/>
        <stp>ContractData</stp>
        <stp>F.EDAU4</stp>
        <stp>NetLastQuoteToday</stp>
        <stp/>
        <stp>B</stp>
        <tr r="AA38" s="2"/>
      </tp>
      <tp t="s">
        <v>+0.060</v>
        <stp/>
        <stp>ContractData</stp>
        <stp>F.EDAU5</stp>
        <stp>NetLastQuoteToday</stp>
        <stp/>
        <stp>B</stp>
        <tr r="AA42" s="2"/>
      </tp>
      <tp t="s">
        <v>-0.035</v>
        <stp/>
        <stp>ContractData</stp>
        <stp>F.EDAU7</stp>
        <stp>NetLastQuoteToday</stp>
        <stp/>
        <stp>B</stp>
        <tr r="I37" s="2"/>
      </tp>
      <tp>
        <v>845</v>
        <stp/>
        <stp>ContractData</stp>
        <stp>C.US.GEH199800</stp>
        <stp>OptionDaysToExp</stp>
        <stp/>
        <stp>T</stp>
        <tr r="N34" s="2"/>
      </tp>
      <tp>
        <v>481</v>
        <stp/>
        <stp>ContractData</stp>
        <stp>C.US.GEH189850</stp>
        <stp>OptionDaysToExp</stp>
        <stp/>
        <stp>T</stp>
        <tr r="N26" s="2"/>
      </tp>
      <tp>
        <v>110</v>
        <stp/>
        <stp>ContractData</stp>
        <stp>C.US.GEH179900</stp>
        <stp>OptionDaysToExp</stp>
        <stp/>
        <stp>T</stp>
        <tr r="AB10" s="2"/>
      </tp>
      <tp>
        <v>142</v>
        <stp/>
        <stp>ContractData</stp>
        <stp>C.US.GEJ179887</stp>
        <stp>OptionDaysToExp</stp>
        <stp/>
        <stp>T</stp>
        <tr r="G18" s="2"/>
      </tp>
      <tp>
        <v>170</v>
        <stp/>
        <stp>ContractData</stp>
        <stp>C.US.GEK179887</stp>
        <stp>OptionDaysToExp</stp>
        <stp/>
        <stp>T</stp>
        <tr r="N18" s="2"/>
      </tp>
      <tp>
        <v>936</v>
        <stp/>
        <stp>ContractData</stp>
        <stp>C.US.GEM199800</stp>
        <stp>OptionDaysToExp</stp>
        <stp/>
        <stp>T</stp>
        <tr r="U34" s="2"/>
      </tp>
      <tp>
        <v>572</v>
        <stp/>
        <stp>ContractData</stp>
        <stp>C.US.GEM189837</stp>
        <stp>OptionDaysToExp</stp>
        <stp/>
        <stp>T</stp>
        <tr r="U26" s="2"/>
      </tp>
      <tp>
        <v>208</v>
        <stp/>
        <stp>ContractData</stp>
        <stp>C.US.GEM179887</stp>
        <stp>OptionDaysToExp</stp>
        <stp/>
        <stp>T</stp>
        <tr r="U18" s="2"/>
      </tp>
      <tp>
        <v>79</v>
        <stp/>
        <stp>ContractData</stp>
        <stp>C.US.GEG179900</stp>
        <stp>OptionDaysToExp</stp>
        <stp/>
        <stp>T</stp>
        <tr r="U10" s="2"/>
      </tp>
      <tp>
        <v>51</v>
        <stp/>
        <stp>ContractData</stp>
        <stp>C.US.GEF179900</stp>
        <stp>OptionDaysToExp</stp>
        <stp/>
        <stp>T</stp>
        <tr r="N10" s="2"/>
      </tp>
      <tp>
        <v>754</v>
        <stp/>
        <stp>ContractData</stp>
        <stp>C.US.GEZ189812</stp>
        <stp>OptionDaysToExp</stp>
        <stp/>
        <stp>T</stp>
        <tr r="G34" s="2"/>
      </tp>
      <tp>
        <v>390</v>
        <stp/>
        <stp>ContractData</stp>
        <stp>C.US.GEZ179862</stp>
        <stp>OptionDaysToExp</stp>
        <stp/>
        <stp>T</stp>
        <tr r="G26" s="2"/>
      </tp>
      <tp>
        <v>1027</v>
        <stp/>
        <stp>ContractData</stp>
        <stp>C.US.GEU199787</stp>
        <stp>OptionDaysToExp</stp>
        <stp/>
        <stp>T</stp>
        <tr r="AB34" s="2"/>
      </tp>
      <tp>
        <v>26</v>
        <stp/>
        <stp>ContractData</stp>
        <stp>C.US.GEZ169900</stp>
        <stp>OptionDaysToExp</stp>
        <stp/>
        <stp>T</stp>
        <tr r="G10" s="2"/>
      </tp>
      <tp>
        <v>663</v>
        <stp/>
        <stp>ContractData</stp>
        <stp>C.US.GEU189825</stp>
        <stp>OptionDaysToExp</stp>
        <stp/>
        <stp>T</stp>
        <tr r="AB26" s="2"/>
      </tp>
      <tp>
        <v>299</v>
        <stp/>
        <stp>ContractData</stp>
        <stp>C.US.GEU179875</stp>
        <stp>OptionDaysToExp</stp>
        <stp/>
        <stp>T</stp>
        <tr r="AB18" s="2"/>
      </tp>
      <tp>
        <v>149049</v>
        <stp/>
        <stp>ContractData</stp>
        <stp>F.EDAM8</stp>
        <stp>T_CVol</stp>
        <stp/>
        <stp>T</stp>
        <tr r="J40" s="2"/>
      </tp>
      <tp>
        <v>201397</v>
        <stp/>
        <stp>ContractData</stp>
        <stp>F.EDAH8</stp>
        <stp>T_CVol</stp>
        <stp/>
        <stp>T</stp>
        <tr r="J39" s="2"/>
      </tp>
      <tp>
        <v>145884</v>
        <stp/>
        <stp>ContractData</stp>
        <stp>F.EDAZ8</stp>
        <stp>T_CVol</stp>
        <stp/>
        <stp>T</stp>
        <tr r="J42" s="2"/>
      </tp>
      <tp>
        <v>119139</v>
        <stp/>
        <stp>ContractData</stp>
        <stp>F.EDAU8</stp>
        <stp>T_CVol</stp>
        <stp/>
        <stp>T</stp>
        <tr r="J41" s="2"/>
      </tp>
      <tp>
        <v>75189</v>
        <stp/>
        <stp>ContractData</stp>
        <stp>F.EDAM9</stp>
        <stp>T_CVol</stp>
        <stp/>
        <stp>T</stp>
        <tr r="N38" s="2"/>
      </tp>
      <tp>
        <v>115326</v>
        <stp/>
        <stp>ContractData</stp>
        <stp>F.EDAH9</stp>
        <stp>T_CVol</stp>
        <stp/>
        <stp>T</stp>
        <tr r="N37" s="2"/>
        <tr r="J43" s="2"/>
      </tp>
      <tp>
        <v>86567</v>
        <stp/>
        <stp>ContractData</stp>
        <stp>F.EDAZ9</stp>
        <stp>T_CVol</stp>
        <stp/>
        <stp>T</stp>
        <tr r="N40" s="2"/>
      </tp>
      <tp>
        <v>68466</v>
        <stp/>
        <stp>ContractData</stp>
        <stp>F.EDAU9</stp>
        <stp>T_CVol</stp>
        <stp/>
        <stp>T</stp>
        <tr r="N39" s="2"/>
      </tp>
      <tp>
        <v>2127</v>
        <stp/>
        <stp>ContractData</stp>
        <stp>F.EDAM2</stp>
        <stp>T_CVol</stp>
        <stp/>
        <stp>T</stp>
        <tr r="S43" s="2"/>
      </tp>
      <tp>
        <v>2189</v>
        <stp/>
        <stp>ContractData</stp>
        <stp>F.EDAH2</stp>
        <stp>T_CVol</stp>
        <stp/>
        <stp>T</stp>
        <tr r="S42" s="2"/>
      </tp>
      <tp>
        <v>215</v>
        <stp/>
        <stp>ContractData</stp>
        <stp>F.EDAZ2</stp>
        <stp>T_CVol</stp>
        <stp/>
        <stp>T</stp>
        <tr r="X38" s="2"/>
      </tp>
      <tp>
        <v>2378</v>
        <stp/>
        <stp>ContractData</stp>
        <stp>F.EDAU2</stp>
        <stp>T_CVol</stp>
        <stp/>
        <stp>T</stp>
        <tr r="X37" s="2"/>
      </tp>
      <tp t="s">
        <v>Eurodollar (Globex), Apr 17 9900 Put</v>
        <stp/>
        <stp>ContractData</stp>
        <stp>P.US.GEJ179900</stp>
        <stp>Description</stp>
        <stp/>
        <stp>T</stp>
        <tr r="E13" s="2"/>
        <tr r="E13" s="2"/>
      </tp>
      <tp t="s">
        <v>Eurodollar (Globex), Apr 17 9925 Call</v>
        <stp/>
        <stp>ContractData</stp>
        <stp>C.US.GEJ179925</stp>
        <stp>Description</stp>
        <stp/>
        <stp>T</stp>
        <tr r="B13" s="2"/>
        <tr r="B13" s="2"/>
      </tp>
      <tp t="s">
        <v>Eurodollar (Globex), Apr 17 9900 Call</v>
        <stp/>
        <stp>ContractData</stp>
        <stp>C.US.GEJ179900</stp>
        <stp>Description</stp>
        <stp/>
        <stp>T</stp>
        <tr r="B14" s="2"/>
        <tr r="B14" s="2"/>
      </tp>
      <tp t="s">
        <v>Eurodollar (Globex), May 17 9887 Call</v>
        <stp/>
        <stp>ContractData</stp>
        <stp>C.US.GEK179887</stp>
        <stp>Description</stp>
        <stp/>
        <stp>T</stp>
        <tr r="I12" s="2"/>
      </tp>
      <tp t="s">
        <v>Eurodollar (Globex), Apr 17 9887 Call</v>
        <stp/>
        <stp>ContractData</stp>
        <stp>C.US.GEJ179887</stp>
        <stp>Description</stp>
        <stp/>
        <stp>T</stp>
        <tr r="B12" s="2"/>
      </tp>
      <tp t="s">
        <v>Eurodollar (Globex), Mar 17 9900 Put</v>
        <stp/>
        <stp>ContractData</stp>
        <stp>P.US.GEH179900</stp>
        <stp>Description</stp>
        <stp/>
        <stp>T</stp>
        <tr r="Z7" s="2"/>
        <tr r="Z7" s="2"/>
      </tp>
      <tp t="s">
        <v>Eurodollar (Globex), Mar 17 9925 Call</v>
        <stp/>
        <stp>ContractData</stp>
        <stp>C.US.GEH179925</stp>
        <stp>Description</stp>
        <stp/>
        <stp>T</stp>
        <tr r="W7" s="2"/>
        <tr r="W7" s="2"/>
      </tp>
      <tp t="s">
        <v>Eurodollar (Globex), Mar 17 9912 Call</v>
        <stp/>
        <stp>ContractData</stp>
        <stp>C.US.GEH179912</stp>
        <stp>Description</stp>
        <stp/>
        <stp>T</stp>
        <tr r="W5" s="2"/>
        <tr r="W5" s="2"/>
      </tp>
      <tp t="s">
        <v>Eurodollar (Globex), Mar 17 9900 Call</v>
        <stp/>
        <stp>ContractData</stp>
        <stp>C.US.GEH179900</stp>
        <stp>Description</stp>
        <stp/>
        <stp>T</stp>
        <tr r="W6" s="2"/>
        <tr r="W6" s="2"/>
        <tr r="W4" s="2"/>
      </tp>
      <tp t="s">
        <v>Eurodollar (Globex), Mar 18 9862 Put</v>
        <stp/>
        <stp>ContractData</stp>
        <stp>P.US.GEH189862</stp>
        <stp>Description</stp>
        <stp/>
        <stp>T</stp>
        <tr r="L21" s="2"/>
        <tr r="L21" s="2"/>
      </tp>
      <tp t="s">
        <v>Eurodollar (Globex), Mar 17 9875 Put</v>
        <stp/>
        <stp>ContractData</stp>
        <stp>P.US.GEH179875</stp>
        <stp>Description</stp>
        <stp/>
        <stp>T</stp>
        <tr r="Z6" s="2"/>
        <tr r="Z6" s="2"/>
      </tp>
      <tp t="s">
        <v>Eurodollar (Globex), Mar 17 9887 Put</v>
        <stp/>
        <stp>ContractData</stp>
        <stp>P.US.GEH179887</stp>
        <stp>Description</stp>
        <stp/>
        <stp>T</stp>
        <tr r="Z5" s="2"/>
        <tr r="Z5" s="2"/>
      </tp>
      <tp t="s">
        <v>Eurodollar (Globex), Mar 17 9862 Call</v>
        <stp/>
        <stp>ContractData</stp>
        <stp>C.US.GEH179862</stp>
        <stp>Description</stp>
        <stp/>
        <stp>T</stp>
        <tr r="W17" s="2"/>
      </tp>
      <tp t="s">
        <v>Eurodollar (Globex), Mar 17 9850 Call</v>
        <stp/>
        <stp>ContractData</stp>
        <stp>C.US.GEH179850</stp>
        <stp>Description</stp>
        <stp/>
        <stp>T</stp>
        <tr r="W16" s="2"/>
      </tp>
      <tp t="s">
        <v>Eurodollar (Globex), Mar 18 9850 Call</v>
        <stp/>
        <stp>ContractData</stp>
        <stp>C.US.GEH189850</stp>
        <stp>Description</stp>
        <stp/>
        <stp>T</stp>
        <tr r="I20" s="2"/>
      </tp>
      <tp t="s">
        <v>Eurodollar (Globex), Mar 17 9837 Call</v>
        <stp/>
        <stp>ContractData</stp>
        <stp>C.US.GEH179837</stp>
        <stp>Description</stp>
        <stp/>
        <stp>T</stp>
        <tr r="W15" s="2"/>
      </tp>
      <tp t="s">
        <v>Eurodollar (Globex), Mar 17 9825 Call</v>
        <stp/>
        <stp>ContractData</stp>
        <stp>C.US.GEH179825</stp>
        <stp>Description</stp>
        <stp/>
        <stp>T</stp>
        <tr r="W14" s="2"/>
      </tp>
      <tp t="s">
        <v>Eurodollar (Globex), Mar 17 9812 Call</v>
        <stp/>
        <stp>ContractData</stp>
        <stp>C.US.GEH179812</stp>
        <stp>Description</stp>
        <stp/>
        <stp>T</stp>
        <tr r="W13" s="2"/>
      </tp>
      <tp t="s">
        <v>Eurodollar (Globex), Mar 19 9800 Call</v>
        <stp/>
        <stp>ContractData</stp>
        <stp>C.US.GEH199800</stp>
        <stp>Description</stp>
        <stp/>
        <stp>T</stp>
        <tr r="I28" s="2"/>
      </tp>
      <tp t="s">
        <v>Eurodollar (Globex), Mar 17 9887 Call</v>
        <stp/>
        <stp>ContractData</stp>
        <stp>C.US.GEH179887</stp>
        <stp>Description</stp>
        <stp/>
        <stp>T</stp>
        <tr r="W8" s="2"/>
        <tr r="W8" s="2"/>
      </tp>
      <tp t="s">
        <v>Eurodollar (Globex), Jun 17 9850 Put</v>
        <stp/>
        <stp>ContractData</stp>
        <stp>P.US.GEM179850</stp>
        <stp>Description</stp>
        <stp/>
        <stp>T</stp>
        <tr r="S14" s="2"/>
        <tr r="S14" s="2"/>
      </tp>
      <tp t="s">
        <v>Eurodollar (Globex), Jun 17 9862 Put</v>
        <stp/>
        <stp>ContractData</stp>
        <stp>P.US.GEM179862</stp>
        <stp>Description</stp>
        <stp/>
        <stp>T</stp>
        <tr r="S16" s="2"/>
        <tr r="S16" s="2"/>
      </tp>
      <tp t="s">
        <v>Eurodollar (Globex), Jun 17 9875 Put</v>
        <stp/>
        <stp>ContractData</stp>
        <stp>P.US.GEM179875</stp>
        <stp>Description</stp>
        <stp/>
        <stp>T</stp>
        <tr r="S13" s="2"/>
        <tr r="S13" s="2"/>
      </tp>
      <tp t="s">
        <v>Eurodollar (Globex), Jun 17 9837 Put</v>
        <stp/>
        <stp>ContractData</stp>
        <stp>P.US.GEM179837</stp>
        <stp>Description</stp>
        <stp/>
        <stp>T</stp>
        <tr r="S17" s="2"/>
        <tr r="S17" s="2"/>
      </tp>
      <tp t="s">
        <v>Eurodollar (Globex), Jun 17 9887 Put</v>
        <stp/>
        <stp>ContractData</stp>
        <stp>P.US.GEM179887</stp>
        <stp>Description</stp>
        <stp/>
        <stp>T</stp>
        <tr r="S15" s="2"/>
        <tr r="S15" s="2"/>
      </tp>
      <tp t="s">
        <v>Eurodollar (Globex), Jun 18 9837 Call</v>
        <stp/>
        <stp>ContractData</stp>
        <stp>C.US.GEM189837</stp>
        <stp>Description</stp>
        <stp/>
        <stp>T</stp>
        <tr r="P20" s="2"/>
      </tp>
      <tp t="s">
        <v>Eurodollar (Globex), Jun 19 9800 Call</v>
        <stp/>
        <stp>ContractData</stp>
        <stp>C.US.GEM199800</stp>
        <stp>Description</stp>
        <stp/>
        <stp>T</stp>
        <tr r="P28" s="2"/>
      </tp>
      <tp t="s">
        <v>Eurodollar (Globex), Jun 17 9887 Call</v>
        <stp/>
        <stp>ContractData</stp>
        <stp>C.US.GEM179887</stp>
        <stp>Description</stp>
        <stp/>
        <stp>T</stp>
        <tr r="P15" s="2"/>
        <tr r="P15" s="2"/>
        <tr r="P12" s="2"/>
      </tp>
      <tp t="s">
        <v>Eurodollar (Globex), Jun 17 9937 Call</v>
        <stp/>
        <stp>ContractData</stp>
        <stp>C.US.GEM179937</stp>
        <stp>Description</stp>
        <stp/>
        <stp>T</stp>
        <tr r="P16" s="2"/>
        <tr r="P16" s="2"/>
      </tp>
      <tp t="s">
        <v>Eurodollar (Globex), Jun 17 9912 Call</v>
        <stp/>
        <stp>ContractData</stp>
        <stp>C.US.GEM179912</stp>
        <stp>Description</stp>
        <stp/>
        <stp>T</stp>
        <tr r="P13" s="2"/>
        <tr r="P13" s="2"/>
      </tp>
      <tp t="s">
        <v>Eurodollar (Globex), Jun 17 9900 Call</v>
        <stp/>
        <stp>ContractData</stp>
        <stp>C.US.GEM179900</stp>
        <stp>Description</stp>
        <stp/>
        <stp>T</stp>
        <tr r="P14" s="2"/>
        <tr r="P14" s="2"/>
      </tp>
      <tp t="s">
        <v>Eurodollar (Globex), Jun 18 9775 Put</v>
        <stp/>
        <stp>ContractData</stp>
        <stp>P.US.GEM189775</stp>
        <stp>Description</stp>
        <stp/>
        <stp>T</stp>
        <tr r="S21" s="2"/>
        <tr r="S21" s="2"/>
      </tp>
      <tp t="s">
        <v>Eurodollar (Globex), Jan 17 9900 Put</v>
        <stp/>
        <stp>ContractData</stp>
        <stp>P.US.GEF179900</stp>
        <stp>Description</stp>
        <stp/>
        <stp>T</stp>
        <tr r="L6" s="2"/>
        <tr r="L6" s="2"/>
      </tp>
      <tp t="s">
        <v>Eurodollar (Globex), Jan 17 9900 Call</v>
        <stp/>
        <stp>ContractData</stp>
        <stp>C.US.GEF179900</stp>
        <stp>Description</stp>
        <stp/>
        <stp>T</stp>
        <tr r="I4" s="2"/>
      </tp>
      <tp t="s">
        <v>Eurodollar (Globex), Jan 17 9887 Put</v>
        <stp/>
        <stp>ContractData</stp>
        <stp>P.US.GEF179887</stp>
        <stp>Description</stp>
        <stp/>
        <stp>T</stp>
        <tr r="L5" s="2"/>
        <tr r="L5" s="2"/>
      </tp>
      <tp t="s">
        <v>Eurodollar (Globex), Feb 17 9900 Call</v>
        <stp/>
        <stp>ContractData</stp>
        <stp>C.US.GEG179900</stp>
        <stp>Description</stp>
        <stp/>
        <stp>T</stp>
        <tr r="P4" s="2"/>
      </tp>
      <tp t="s">
        <v>Eurodollar (Globex), Dec 16 9900 Put</v>
        <stp/>
        <stp>ContractData</stp>
        <stp>P.US.GEZ169900</stp>
        <stp>Description</stp>
        <stp/>
        <stp>T</stp>
        <tr r="E5" s="2"/>
        <tr r="E5" s="2"/>
      </tp>
      <tp t="s">
        <v>Eurodollar (Globex), Dec 16 9912 Put</v>
        <stp/>
        <stp>ContractData</stp>
        <stp>P.US.GEZ169912</stp>
        <stp>Description</stp>
        <stp/>
        <stp>T</stp>
        <tr r="E8" s="2"/>
        <tr r="E8" s="2"/>
      </tp>
      <tp t="s">
        <v>Eurodollar (Globex), Dec 17 9975 Call</v>
        <stp/>
        <stp>ContractData</stp>
        <stp>C.US.GEZ179975</stp>
        <stp>Description</stp>
        <stp/>
        <stp>T</stp>
        <tr r="B21" s="2"/>
        <tr r="B21" s="2"/>
      </tp>
      <tp t="s">
        <v>Eurodollar (Globex), Dec 16 9912 Call</v>
        <stp/>
        <stp>ContractData</stp>
        <stp>C.US.GEZ169912</stp>
        <stp>Description</stp>
        <stp/>
        <stp>T</stp>
        <tr r="B7" s="2"/>
        <tr r="B7" s="2"/>
      </tp>
      <tp t="s">
        <v>Eurodollar (Globex), Dec 16 9900 Call</v>
        <stp/>
        <stp>ContractData</stp>
        <stp>C.US.GEZ169900</stp>
        <stp>Description</stp>
        <stp/>
        <stp>T</stp>
        <tr r="B5" s="2"/>
        <tr r="B5" s="2"/>
        <tr r="B4" s="2"/>
      </tp>
      <tp t="s">
        <v>Eurodollar (Globex), Dec 17 9862 Put</v>
        <stp/>
        <stp>ContractData</stp>
        <stp>P.US.GEZ179862</stp>
        <stp>Description</stp>
        <stp/>
        <stp>T</stp>
        <tr r="E21" s="2"/>
        <tr r="E21" s="2"/>
      </tp>
      <tp t="s">
        <v>Eurodollar (Globex), Dec 16 9875 Put</v>
        <stp/>
        <stp>ContractData</stp>
        <stp>P.US.GEZ169875</stp>
        <stp>Description</stp>
        <stp/>
        <stp>T</stp>
        <tr r="E6" s="2"/>
        <tr r="E6" s="2"/>
      </tp>
      <tp t="s">
        <v>Eurodollar (Globex), Dec 16 9887 Put</v>
        <stp/>
        <stp>ContractData</stp>
        <stp>P.US.GEZ169887</stp>
        <stp>Description</stp>
        <stp/>
        <stp>T</stp>
        <tr r="E7" s="2"/>
        <tr r="E7" s="2"/>
      </tp>
      <tp t="s">
        <v>Eurodollar (Globex), Dec 17 9862 Call</v>
        <stp/>
        <stp>ContractData</stp>
        <stp>C.US.GEZ179862</stp>
        <stp>Description</stp>
        <stp/>
        <stp>T</stp>
        <tr r="B22" s="2"/>
        <tr r="B22" s="2"/>
        <tr r="B20" s="2"/>
      </tp>
      <tp t="s">
        <v>Eurodollar (Globex), Dec 18 9812 Call</v>
        <stp/>
        <stp>ContractData</stp>
        <stp>C.US.GEZ189812</stp>
        <stp>Description</stp>
        <stp/>
        <stp>T</stp>
        <tr r="B28" s="2"/>
      </tp>
      <tp t="s">
        <v>Eurodollar (Globex), Dec 16 9887 Call</v>
        <stp/>
        <stp>ContractData</stp>
        <stp>C.US.GEZ169887</stp>
        <stp>Description</stp>
        <stp/>
        <stp>T</stp>
        <tr r="B6" s="2"/>
        <tr r="B6" s="2"/>
      </tp>
      <tp t="s">
        <v>Eurodollar (Globex), Sep 19 9787 Call</v>
        <stp/>
        <stp>ContractData</stp>
        <stp>C.US.GEU199787</stp>
        <stp>Description</stp>
        <stp/>
        <stp>T</stp>
        <tr r="W28" s="2"/>
      </tp>
      <tp t="s">
        <v>Eurodollar (Globex), Sep 17 9850 Put</v>
        <stp/>
        <stp>ContractData</stp>
        <stp>P.US.GEU179850</stp>
        <stp>Description</stp>
        <stp/>
        <stp>T</stp>
        <tr r="Z13" s="2"/>
        <tr r="Z13" s="2"/>
      </tp>
      <tp t="s">
        <v>Eurodollar (Globex), Sep 17 9837 Put</v>
        <stp/>
        <stp>ContractData</stp>
        <stp>P.US.GEU179837</stp>
        <stp>Description</stp>
        <stp/>
        <stp>T</stp>
        <tr r="Z14" s="2"/>
        <tr r="Z14" s="2"/>
      </tp>
      <tp t="s">
        <v>Eurodollar (Globex), Sep 17 9875 Call</v>
        <stp/>
        <stp>ContractData</stp>
        <stp>C.US.GEU179875</stp>
        <stp>Description</stp>
        <stp/>
        <stp>T</stp>
        <tr r="W14" s="2"/>
        <tr r="W12" s="2"/>
      </tp>
      <tp t="s">
        <v>Eurodollar (Globex), Sep 17 9850 Call</v>
        <stp/>
        <stp>ContractData</stp>
        <stp>C.US.GEU179850</stp>
        <stp>Description</stp>
        <stp/>
        <stp>T</stp>
        <tr r="W17" s="2"/>
      </tp>
      <tp t="s">
        <v>Eurodollar (Globex), Sep 18 9825 Call</v>
        <stp/>
        <stp>ContractData</stp>
        <stp>C.US.GEU189825</stp>
        <stp>Description</stp>
        <stp/>
        <stp>T</stp>
        <tr r="W20" s="2"/>
      </tp>
      <tp t="s">
        <v>Eurodollar (Globex), Sep 17 9887 Call</v>
        <stp/>
        <stp>ContractData</stp>
        <stp>C.US.GEU179887</stp>
        <stp>Description</stp>
        <stp/>
        <stp>T</stp>
        <tr r="W15" s="2"/>
      </tp>
      <tp t="s">
        <v>Eurodollar (Globex), Sep 17 9912 Call</v>
        <stp/>
        <stp>ContractData</stp>
        <stp>C.US.GEU179912</stp>
        <stp>Description</stp>
        <stp/>
        <stp>T</stp>
        <tr r="W16" s="2"/>
      </tp>
      <tp t="s">
        <v>Eurodollar (Globex), Sep 17 9900 Call</v>
        <stp/>
        <stp>ContractData</stp>
        <stp>C.US.GEU179900</stp>
        <stp>Description</stp>
        <stp/>
        <stp>T</stp>
        <tr r="W13" s="2"/>
      </tp>
      <tp>
        <v>71</v>
        <stp/>
        <stp>ContractData</stp>
        <stp>F.EDAM3</stp>
        <stp>T_CVol</stp>
        <stp/>
        <stp>T</stp>
        <tr r="X40" s="2"/>
      </tp>
      <tp>
        <v>411</v>
        <stp/>
        <stp>ContractData</stp>
        <stp>F.EDAH3</stp>
        <stp>T_CVol</stp>
        <stp/>
        <stp>T</stp>
        <tr r="X39" s="2"/>
      </tp>
      <tp>
        <v>22</v>
        <stp/>
        <stp>ContractData</stp>
        <stp>F.EDAZ3</stp>
        <stp>T_CVol</stp>
        <stp/>
        <stp>T</stp>
        <tr r="X42" s="2"/>
      </tp>
      <tp>
        <v>102</v>
        <stp/>
        <stp>ContractData</stp>
        <stp>F.EDAU3</stp>
        <stp>T_CVol</stp>
        <stp/>
        <stp>T</stp>
        <tr r="X41" s="2"/>
      </tp>
      <tp>
        <v>41516</v>
        <stp/>
        <stp>ContractData</stp>
        <stp>F.EDAM0</stp>
        <stp>T_CVol</stp>
        <stp/>
        <stp>T</stp>
        <tr r="N42" s="2"/>
      </tp>
      <tp>
        <v>49750</v>
        <stp/>
        <stp>ContractData</stp>
        <stp>F.EDAH0</stp>
        <stp>T_CVol</stp>
        <stp/>
        <stp>T</stp>
        <tr r="N41" s="2"/>
      </tp>
      <tp>
        <v>43642</v>
        <stp/>
        <stp>ContractData</stp>
        <stp>F.EDAZ0</stp>
        <stp>T_CVol</stp>
        <stp/>
        <stp>T</stp>
        <tr r="S37" s="2"/>
      </tp>
      <tp>
        <v>41201</v>
        <stp/>
        <stp>ContractData</stp>
        <stp>F.EDAU0</stp>
        <stp>T_CVol</stp>
        <stp/>
        <stp>T</stp>
        <tr r="N43" s="2"/>
      </tp>
      <tp>
        <v>33267</v>
        <stp/>
        <stp>ContractData</stp>
        <stp>F.EDAM1</stp>
        <stp>T_CVol</stp>
        <stp/>
        <stp>T</stp>
        <tr r="S39" s="2"/>
      </tp>
      <tp>
        <v>42084</v>
        <stp/>
        <stp>ContractData</stp>
        <stp>F.EDAH1</stp>
        <stp>T_CVol</stp>
        <stp/>
        <stp>T</stp>
        <tr r="S38" s="2"/>
      </tp>
      <tp>
        <v>4556</v>
        <stp/>
        <stp>ContractData</stp>
        <stp>F.EDAZ1</stp>
        <stp>T_CVol</stp>
        <stp/>
        <stp>T</stp>
        <tr r="S41" s="2"/>
      </tp>
      <tp>
        <v>32129</v>
        <stp/>
        <stp>ContractData</stp>
        <stp>F.EDAU1</stp>
        <stp>T_CVol</stp>
        <stp/>
        <stp>T</stp>
        <tr r="S40" s="2"/>
      </tp>
      <tp>
        <v>197027</v>
        <stp/>
        <stp>ContractData</stp>
        <stp>F.EDAZ6</stp>
        <stp>T_CVol</stp>
        <stp/>
        <stp>T</stp>
        <tr r="E37" s="2"/>
      </tp>
      <tp>
        <v>260116</v>
        <stp/>
        <stp>ContractData</stp>
        <stp>F.EDAM7</stp>
        <stp>T_CVol</stp>
        <stp/>
        <stp>T</stp>
        <tr r="E43" s="2"/>
      </tp>
      <tp>
        <v>265345</v>
        <stp/>
        <stp>ContractData</stp>
        <stp>F.EDAH7</stp>
        <stp>T_CVol</stp>
        <stp/>
        <stp>T</stp>
        <tr r="E40" s="2"/>
      </tp>
      <tp>
        <v>0</v>
        <stp/>
        <stp>ContractData</stp>
        <stp>F.EDAK7</stp>
        <stp>T_CVol</stp>
        <stp/>
        <stp>T</stp>
        <tr r="E42" s="2"/>
      </tp>
      <tp>
        <v>10</v>
        <stp/>
        <stp>ContractData</stp>
        <stp>F.EDAJ7</stp>
        <stp>T_CVol</stp>
        <stp/>
        <stp>T</stp>
        <tr r="E41" s="2"/>
      </tp>
      <tp>
        <v>402</v>
        <stp/>
        <stp>ContractData</stp>
        <stp>F.EDAG7</stp>
        <stp>T_CVol</stp>
        <stp/>
        <stp>T</stp>
        <tr r="E39" s="2"/>
      </tp>
      <tp>
        <v>5167</v>
        <stp/>
        <stp>ContractData</stp>
        <stp>F.EDAF7</stp>
        <stp>T_CVol</stp>
        <stp/>
        <stp>T</stp>
        <tr r="E38" s="2"/>
      </tp>
      <tp>
        <v>312056</v>
        <stp/>
        <stp>ContractData</stp>
        <stp>F.EDAZ7</stp>
        <stp>T_CVol</stp>
        <stp/>
        <stp>T</stp>
        <tr r="J38" s="2"/>
      </tp>
      <tp>
        <v>209171</v>
        <stp/>
        <stp>ContractData</stp>
        <stp>F.EDAU7</stp>
        <stp>T_CVol</stp>
        <stp/>
        <stp>T</stp>
        <tr r="J37" s="2"/>
      </tp>
      <tp>
        <v>28</v>
        <stp/>
        <stp>ContractData</stp>
        <stp>F.EDAM4</stp>
        <stp>T_CVol</stp>
        <stp/>
        <stp>T</stp>
        <tr r="AB37" s="2"/>
      </tp>
      <tp>
        <v>0</v>
        <stp/>
        <stp>ContractData</stp>
        <stp>F.EDAH4</stp>
        <stp>T_CVol</stp>
        <stp/>
        <stp>T</stp>
        <tr r="X43" s="2"/>
      </tp>
      <tp>
        <v>25</v>
        <stp/>
        <stp>ContractData</stp>
        <stp>F.EDAZ4</stp>
        <stp>T_CVol</stp>
        <stp/>
        <stp>T</stp>
        <tr r="AB39" s="2"/>
      </tp>
      <tp>
        <v>0</v>
        <stp/>
        <stp>ContractData</stp>
        <stp>F.EDAU4</stp>
        <stp>T_CVol</stp>
        <stp/>
        <stp>T</stp>
        <tr r="AB38" s="2"/>
      </tp>
      <tp>
        <v>0</v>
        <stp/>
        <stp>ContractData</stp>
        <stp>F.EDAM5</stp>
        <stp>T_CVol</stp>
        <stp/>
        <stp>T</stp>
        <tr r="AB41" s="2"/>
      </tp>
      <tp>
        <v>0</v>
        <stp/>
        <stp>ContractData</stp>
        <stp>F.EDAH5</stp>
        <stp>T_CVol</stp>
        <stp/>
        <stp>T</stp>
        <tr r="AB40" s="2"/>
      </tp>
      <tp>
        <v>0</v>
        <stp/>
        <stp>ContractData</stp>
        <stp>F.EDAZ5</stp>
        <stp>T_CVol</stp>
        <stp/>
        <stp>T</stp>
        <tr r="AB43" s="2"/>
      </tp>
      <tp>
        <v>0</v>
        <stp/>
        <stp>ContractData</stp>
        <stp>F.EDAU5</stp>
        <stp>T_CVol</stp>
        <stp/>
        <stp>T</stp>
        <tr r="AB42" s="2"/>
      </tp>
      <tp>
        <v>42697.40493055556</v>
        <stp/>
        <stp>SystemInfo</stp>
        <stp>Linetime</stp>
        <tr r="Z2" s="2"/>
      </tp>
      <tp t="s">
        <v>C.US.GEZ169900</v>
        <stp/>
        <stp>ContractData</stp>
        <stp>C.US.GEZ16</stp>
        <stp>Symbol</stp>
        <stp/>
        <stp>T</stp>
        <tr r="D22" s="1"/>
      </tp>
      <tp t="s">
        <v>C.US.GEG179900</v>
        <stp/>
        <stp>ContractData</stp>
        <stp>C.US.GEG17</stp>
        <stp>Symbol</stp>
        <stp/>
        <stp>T</stp>
        <tr r="AF22" s="1"/>
      </tp>
      <tp t="s">
        <v>C.US.GEF179900</v>
        <stp/>
        <stp>ContractData</stp>
        <stp>C.US.GEF17</stp>
        <stp>Symbol</stp>
        <stp/>
        <stp>T</stp>
        <tr r="R22" s="1"/>
      </tp>
      <tp t="s">
        <v>C.US.GEH179900</v>
        <stp/>
        <stp>ContractData</stp>
        <stp>C.US.GEH17</stp>
        <stp>Symbol</stp>
        <stp/>
        <stp>T</stp>
        <tr r="AT22" s="1"/>
      </tp>
      <tp t="s">
        <v>C.US.GEK179887</v>
        <stp/>
        <stp>ContractData</stp>
        <stp>C.US.GEK17</stp>
        <stp>Symbol</stp>
        <stp/>
        <stp>T</stp>
        <tr r="O24" s="1"/>
      </tp>
      <tp t="s">
        <v>C.US.GEJ179887</v>
        <stp/>
        <stp>ContractData</stp>
        <stp>C.US.GEJ17</stp>
        <stp>Symbol</stp>
        <stp/>
        <stp>T</stp>
        <tr r="A24" s="1"/>
      </tp>
      <tp t="s">
        <v>C.US.GEM179887</v>
        <stp/>
        <stp>ContractData</stp>
        <stp>C.US.GEM17</stp>
        <stp>Symbol</stp>
        <stp/>
        <stp>T</stp>
        <tr r="AC24" s="1"/>
      </tp>
      <tp t="s">
        <v>C.US.GEU179875</v>
        <stp/>
        <stp>ContractData</stp>
        <stp>C.US.GEU17</stp>
        <stp>Symbol</stp>
        <stp/>
        <stp>T</stp>
        <tr r="AQ24" s="1"/>
      </tp>
      <tp t="s">
        <v>C.US.GEZ179862</v>
        <stp/>
        <stp>ContractData</stp>
        <stp>C.US.GEZ17</stp>
        <stp>Symbol</stp>
        <stp/>
        <stp>T</stp>
        <tr r="A48" s="1"/>
      </tp>
      <tp t="s">
        <v>C.US.GEH189850</v>
        <stp/>
        <stp>ContractData</stp>
        <stp>C.US.GEH18</stp>
        <stp>Symbol</stp>
        <stp/>
        <stp>T</stp>
        <tr r="O48" s="1"/>
      </tp>
      <tp t="s">
        <v>C.US.GEM189837</v>
        <stp/>
        <stp>ContractData</stp>
        <stp>C.US.GEM18</stp>
        <stp>Symbol</stp>
        <stp/>
        <stp>T</stp>
        <tr r="AC48" s="1"/>
      </tp>
      <tp t="s">
        <v>C.US.GEU189825</v>
        <stp/>
        <stp>ContractData</stp>
        <stp>C.US.GEU18</stp>
        <stp>Symbol</stp>
        <stp/>
        <stp>T</stp>
        <tr r="AQ48" s="1"/>
      </tp>
      <tp t="s">
        <v>C.US.GEZ189812</v>
        <stp/>
        <stp>ContractData</stp>
        <stp>C.US.GEZ18</stp>
        <stp>Symbol</stp>
        <stp/>
        <stp>T</stp>
        <tr r="A72" s="1"/>
      </tp>
      <tp t="s">
        <v>C.US.GEH199800</v>
        <stp/>
        <stp>ContractData</stp>
        <stp>C.US.GEH19</stp>
        <stp>Symbol</stp>
        <stp/>
        <stp>T</stp>
        <tr r="O72" s="1"/>
      </tp>
      <tp t="s">
        <v>C.US.GEM199800</v>
        <stp/>
        <stp>ContractData</stp>
        <stp>C.US.GEM19</stp>
        <stp>Symbol</stp>
        <stp/>
        <stp>T</stp>
        <tr r="AC72" s="1"/>
      </tp>
      <tp t="s">
        <v>C.US.GEU199787</v>
        <stp/>
        <stp>ContractData</stp>
        <stp>C.US.GEU19</stp>
        <stp>Symbol</stp>
        <stp/>
        <stp>T</stp>
        <tr r="AQ72" s="1"/>
      </tp>
      <tp>
        <v>0</v>
        <stp/>
        <stp>ContractData</stp>
        <stp>P.US.GEU189712</stp>
        <stp>T_CVol</stp>
        <stp/>
        <stp>T</stp>
        <tr r="BD50" s="1"/>
        <tr r="AY50" s="1"/>
      </tp>
      <tp>
        <v>0</v>
        <stp/>
        <stp>ContractData</stp>
        <stp>P.US.GEZ189812</stp>
        <stp>T_CVol</stp>
        <stp/>
        <stp>T</stp>
        <tr r="N83" s="1"/>
        <tr r="I83" s="1"/>
      </tp>
      <tp>
        <v>0</v>
        <stp/>
        <stp>ContractData</stp>
        <stp>P.US.GEU189762</stp>
        <stp>T_CVol</stp>
        <stp/>
        <stp>T</stp>
        <tr r="BD54" s="1"/>
        <tr r="AY54" s="1"/>
      </tp>
      <tp>
        <v>0</v>
        <stp/>
        <stp>ContractData</stp>
        <stp>P.US.GEZ189862</stp>
        <stp>T_CVol</stp>
        <stp/>
        <stp>T</stp>
        <tr r="N87" s="1"/>
        <tr r="I87" s="1"/>
      </tp>
      <tp>
        <v>0</v>
        <stp/>
        <stp>ContractData</stp>
        <stp>C.US.GEU189712</stp>
        <stp>T_CVol</stp>
        <stp/>
        <stp>T</stp>
        <tr r="AW50" s="1"/>
        <tr r="AR50" s="1"/>
      </tp>
      <tp>
        <v>0</v>
        <stp/>
        <stp>ContractData</stp>
        <stp>C.US.GEZ189812</stp>
        <stp>T_CVol</stp>
        <stp/>
        <stp>T</stp>
        <tr r="G83" s="1"/>
        <tr r="B83" s="1"/>
      </tp>
      <tp>
        <v>0</v>
        <stp/>
        <stp>ContractData</stp>
        <stp>C.US.GEU189762</stp>
        <stp>T_CVol</stp>
        <stp/>
        <stp>T</stp>
        <tr r="AW54" s="1"/>
        <tr r="AR54" s="1"/>
      </tp>
      <tp>
        <v>0</v>
        <stp/>
        <stp>ContractData</stp>
        <stp>C.US.GEZ189862</stp>
        <stp>T_CVol</stp>
        <stp/>
        <stp>T</stp>
        <tr r="G87" s="1"/>
        <tr r="B87" s="1"/>
      </tp>
      <tp>
        <v>0</v>
        <stp/>
        <stp>ContractData</stp>
        <stp>P.US.GEZ189912</stp>
        <stp>T_CVol</stp>
        <stp/>
        <stp>T</stp>
        <tr r="N91" s="1"/>
        <tr r="I91" s="1"/>
      </tp>
      <tp>
        <v>0</v>
        <stp/>
        <stp>ContractData</stp>
        <stp>C.US.GEZ189912</stp>
        <stp>T_CVol</stp>
        <stp/>
        <stp>T</stp>
        <tr r="G91" s="1"/>
        <tr r="B91" s="1"/>
      </tp>
      <tp>
        <v>0</v>
        <stp/>
        <stp>ContractData</stp>
        <stp>P.US.GEU189912</stp>
        <stp>T_CVol</stp>
        <stp/>
        <stp>T</stp>
        <tr r="BD66" s="1"/>
        <tr r="AY66" s="1"/>
      </tp>
      <tp>
        <v>0</v>
        <stp/>
        <stp>ContractData</stp>
        <stp>C.US.GEU189912</stp>
        <stp>T_CVol</stp>
        <stp/>
        <stp>T</stp>
        <tr r="AW66" s="1"/>
        <tr r="AR66" s="1"/>
      </tp>
      <tp>
        <v>0</v>
        <stp/>
        <stp>ContractData</stp>
        <stp>P.US.GEU189812</stp>
        <stp>T_CVol</stp>
        <stp/>
        <stp>T</stp>
        <tr r="BD58" s="1"/>
        <tr r="AY58" s="1"/>
      </tp>
      <tp>
        <v>0</v>
        <stp/>
        <stp>ContractData</stp>
        <stp>P.US.GEZ189712</stp>
        <stp>T_CVol</stp>
        <stp/>
        <stp>T</stp>
        <tr r="N75" s="1"/>
        <tr r="I75" s="1"/>
      </tp>
      <tp>
        <v>0</v>
        <stp/>
        <stp>ContractData</stp>
        <stp>P.US.GEU189862</stp>
        <stp>T_CVol</stp>
        <stp/>
        <stp>T</stp>
        <tr r="BD62" s="1"/>
        <tr r="AY62" s="1"/>
      </tp>
      <tp>
        <v>0</v>
        <stp/>
        <stp>ContractData</stp>
        <stp>P.US.GEZ189762</stp>
        <stp>T_CVol</stp>
        <stp/>
        <stp>T</stp>
        <tr r="N79" s="1"/>
        <tr r="I79" s="1"/>
      </tp>
      <tp>
        <v>0</v>
        <stp/>
        <stp>ContractData</stp>
        <stp>C.US.GEU189812</stp>
        <stp>T_CVol</stp>
        <stp/>
        <stp>T</stp>
        <tr r="AW58" s="1"/>
        <tr r="AR58" s="1"/>
      </tp>
      <tp>
        <v>0</v>
        <stp/>
        <stp>ContractData</stp>
        <stp>C.US.GEZ189712</stp>
        <stp>T_CVol</stp>
        <stp/>
        <stp>T</stp>
        <tr r="G75" s="1"/>
        <tr r="B75" s="1"/>
      </tp>
      <tp>
        <v>0</v>
        <stp/>
        <stp>ContractData</stp>
        <stp>C.US.GEU189862</stp>
        <stp>T_CVol</stp>
        <stp/>
        <stp>T</stp>
        <tr r="AW62" s="1"/>
        <tr r="AR62" s="1"/>
      </tp>
      <tp>
        <v>0</v>
        <stp/>
        <stp>ContractData</stp>
        <stp>C.US.GEZ189762</stp>
        <stp>T_CVol</stp>
        <stp/>
        <stp>T</stp>
        <tr r="G79" s="1"/>
        <tr r="B79" s="1"/>
      </tp>
      <tp>
        <v>0</v>
        <stp/>
        <stp>ContractData</stp>
        <stp>P.US.GEH189812</stp>
        <stp>T_CVol</stp>
        <stp/>
        <stp>T</stp>
        <tr r="AB57" s="1"/>
        <tr r="W56" s="1"/>
      </tp>
      <tp>
        <v>110</v>
        <stp/>
        <stp>ContractData</stp>
        <stp>P.US.GEH189862</stp>
        <stp>T_CVol</stp>
        <stp/>
        <stp>T</stp>
        <tr r="AB49" s="1"/>
        <tr r="W60" s="1"/>
      </tp>
      <tp>
        <v>0</v>
        <stp/>
        <stp>ContractData</stp>
        <stp>C.US.GEH189812</stp>
        <stp>T_CVol</stp>
        <stp/>
        <stp>T</stp>
        <tr r="U56" s="1"/>
        <tr r="P56" s="1"/>
      </tp>
      <tp>
        <v>0</v>
        <stp/>
        <stp>ContractData</stp>
        <stp>C.US.GEH189862</stp>
        <stp>T_CVol</stp>
        <stp/>
        <stp>T</stp>
        <tr r="U60" s="1"/>
        <tr r="P60" s="1"/>
      </tp>
      <tp>
        <v>0</v>
        <stp/>
        <stp>ContractData</stp>
        <stp>P.US.GEH189912</stp>
        <stp>T_CVol</stp>
        <stp/>
        <stp>T</stp>
        <tr r="AB64" s="1"/>
        <tr r="W64" s="1"/>
      </tp>
      <tp>
        <v>0</v>
        <stp/>
        <stp>ContractData</stp>
        <stp>P.US.GEH189962</stp>
        <stp>T_CVol</stp>
        <stp/>
        <stp>T</stp>
        <tr r="AB68" s="1"/>
        <tr r="W68" s="1"/>
      </tp>
      <tp>
        <v>0</v>
        <stp/>
        <stp>ContractData</stp>
        <stp>C.US.GEH189912</stp>
        <stp>T_CVol</stp>
        <stp/>
        <stp>T</stp>
        <tr r="U64" s="1"/>
        <tr r="P64" s="1"/>
      </tp>
      <tp>
        <v>0</v>
        <stp/>
        <stp>ContractData</stp>
        <stp>C.US.GEH189962</stp>
        <stp>T_CVol</stp>
        <stp/>
        <stp>T</stp>
        <tr r="U68" s="1"/>
        <tr r="P68" s="1"/>
      </tp>
      <tp>
        <v>0</v>
        <stp/>
        <stp>ContractData</stp>
        <stp>P.US.GEM189912</stp>
        <stp>T_CVol</stp>
        <stp/>
        <stp>T</stp>
        <tr r="AP65" s="1"/>
        <tr r="AK65" s="1"/>
      </tp>
      <tp>
        <v>0</v>
        <stp/>
        <stp>ContractData</stp>
        <stp>P.US.GEM189962</stp>
        <stp>T_CVol</stp>
        <stp/>
        <stp>T</stp>
        <tr r="AP69" s="1"/>
        <tr r="AK69" s="1"/>
      </tp>
      <tp>
        <v>0</v>
        <stp/>
        <stp>ContractData</stp>
        <stp>C.US.GEM189912</stp>
        <stp>T_CVol</stp>
        <stp/>
        <stp>T</stp>
        <tr r="AI65" s="1"/>
        <tr r="AD65" s="1"/>
      </tp>
      <tp>
        <v>0</v>
        <stp/>
        <stp>ContractData</stp>
        <stp>C.US.GEM189962</stp>
        <stp>T_CVol</stp>
        <stp/>
        <stp>T</stp>
        <tr r="AI69" s="1"/>
        <tr r="AD69" s="1"/>
      </tp>
      <tp>
        <v>0</v>
        <stp/>
        <stp>ContractData</stp>
        <stp>P.US.GEM189812</stp>
        <stp>T_CVol</stp>
        <stp/>
        <stp>T</stp>
        <tr r="AP57" s="1"/>
        <tr r="AK57" s="1"/>
      </tp>
      <tp>
        <v>0</v>
        <stp/>
        <stp>ContractData</stp>
        <stp>P.US.GEM189862</stp>
        <stp>T_CVol</stp>
        <stp/>
        <stp>T</stp>
        <tr r="AP61" s="1"/>
        <tr r="AK61" s="1"/>
      </tp>
      <tp>
        <v>0</v>
        <stp/>
        <stp>ContractData</stp>
        <stp>C.US.GEM189812</stp>
        <stp>T_CVol</stp>
        <stp/>
        <stp>T</stp>
        <tr r="AI57" s="1"/>
        <tr r="AD57" s="1"/>
      </tp>
      <tp>
        <v>0</v>
        <stp/>
        <stp>ContractData</stp>
        <stp>C.US.GEM189862</stp>
        <stp>T_CVol</stp>
        <stp/>
        <stp>T</stp>
        <tr r="AI61" s="1"/>
        <tr r="AD61" s="1"/>
      </tp>
      <tp>
        <v>0</v>
        <stp/>
        <stp>ContractData</stp>
        <stp>P.US.GEM189712</stp>
        <stp>T_CVol</stp>
        <stp/>
        <stp>T</stp>
        <tr r="AP50" s="1"/>
        <tr r="AK49" s="1"/>
      </tp>
      <tp>
        <v>0</v>
        <stp/>
        <stp>ContractData</stp>
        <stp>P.US.GEM189762</stp>
        <stp>T_CVol</stp>
        <stp/>
        <stp>T</stp>
        <tr r="AP54" s="1"/>
        <tr r="AK53" s="1"/>
      </tp>
      <tp>
        <v>0</v>
        <stp/>
        <stp>ContractData</stp>
        <stp>C.US.GEM189712</stp>
        <stp>T_CVol</stp>
        <stp/>
        <stp>T</stp>
        <tr r="AI49" s="1"/>
        <tr r="AD49" s="1"/>
      </tp>
      <tp>
        <v>0</v>
        <stp/>
        <stp>ContractData</stp>
        <stp>C.US.GEM189762</stp>
        <stp>T_CVol</stp>
        <stp/>
        <stp>T</stp>
        <tr r="AI53" s="1"/>
        <tr r="AD53" s="1"/>
      </tp>
      <tp>
        <v>0</v>
        <stp/>
        <stp>ContractData</stp>
        <stp>P.US.GEH189762</stp>
        <stp>T_CVol</stp>
        <stp/>
        <stp>T</stp>
        <tr r="AB53" s="1"/>
        <tr r="W52" s="1"/>
      </tp>
      <tp>
        <v>0</v>
        <stp/>
        <stp>ContractData</stp>
        <stp>C.US.GEH189762</stp>
        <stp>T_CVol</stp>
        <stp/>
        <stp>T</stp>
        <tr r="U52" s="1"/>
        <tr r="P52" s="1"/>
      </tp>
      <tp>
        <v>43633</v>
        <stp/>
        <stp>ContractData</stp>
        <stp>C.US.GEM199800</stp>
        <stp>ExpirationDate</stp>
        <stp/>
        <stp>T</stp>
        <tr r="R34" s="2"/>
      </tp>
      <tp>
        <v>43542</v>
        <stp/>
        <stp>ContractData</stp>
        <stp>C.US.GEH199800</stp>
        <stp>ExpirationDate</stp>
        <stp/>
        <stp>T</stp>
        <tr r="K34" s="2"/>
      </tp>
      <tp>
        <v>0</v>
        <stp/>
        <stp>ContractData</stp>
        <stp>P.US.GEU199712</stp>
        <stp>T_CVol</stp>
        <stp/>
        <stp>T</stp>
        <tr r="BD77" s="1"/>
        <tr r="AY77" s="1"/>
      </tp>
      <tp>
        <v>0</v>
        <stp/>
        <stp>ContractData</stp>
        <stp>P.US.GEU199762</stp>
        <stp>T_CVol</stp>
        <stp/>
        <stp>T</stp>
        <tr r="BD81" s="1"/>
        <tr r="AY81" s="1"/>
      </tp>
      <tp>
        <v>0</v>
        <stp/>
        <stp>ContractData</stp>
        <stp>C.US.GEU199712</stp>
        <stp>T_CVol</stp>
        <stp/>
        <stp>T</stp>
        <tr r="AW77" s="1"/>
        <tr r="AR77" s="1"/>
      </tp>
      <tp>
        <v>0</v>
        <stp/>
        <stp>ContractData</stp>
        <stp>C.US.GEU199762</stp>
        <stp>T_CVol</stp>
        <stp/>
        <stp>T</stp>
        <tr r="AW81" s="1"/>
        <tr r="AR81" s="1"/>
      </tp>
      <tp>
        <v>0</v>
        <stp/>
        <stp>ContractData</stp>
        <stp>P.US.GEU199662</stp>
        <stp>T_CVol</stp>
        <stp/>
        <stp>T</stp>
        <tr r="BD73" s="1"/>
        <tr r="AY73" s="1"/>
      </tp>
      <tp>
        <v>0</v>
        <stp/>
        <stp>ContractData</stp>
        <stp>C.US.GEU199662</stp>
        <stp>T_CVol</stp>
        <stp/>
        <stp>T</stp>
        <tr r="AW73" s="1"/>
        <tr r="AR73" s="1"/>
      </tp>
      <tp>
        <v>0</v>
        <stp/>
        <stp>ContractData</stp>
        <stp>P.US.GEU199912</stp>
        <stp>T_CVol</stp>
        <stp/>
        <stp>T</stp>
        <tr r="BD93" s="1"/>
        <tr r="AY93" s="1"/>
      </tp>
      <tp>
        <v>0</v>
        <stp/>
        <stp>ContractData</stp>
        <stp>C.US.GEU199912</stp>
        <stp>T_CVol</stp>
        <stp/>
        <stp>T</stp>
        <tr r="AW93" s="1"/>
        <tr r="AR93" s="1"/>
      </tp>
      <tp>
        <v>0</v>
        <stp/>
        <stp>ContractData</stp>
        <stp>P.US.GEU199812</stp>
        <stp>T_CVol</stp>
        <stp/>
        <stp>T</stp>
        <tr r="BD85" s="1"/>
        <tr r="AY85" s="1"/>
      </tp>
      <tp>
        <v>0</v>
        <stp/>
        <stp>ContractData</stp>
        <stp>P.US.GEU199862</stp>
        <stp>T_CVol</stp>
        <stp/>
        <stp>T</stp>
        <tr r="BD89" s="1"/>
        <tr r="AY89" s="1"/>
      </tp>
      <tp>
        <v>0</v>
        <stp/>
        <stp>ContractData</stp>
        <stp>C.US.GEU199812</stp>
        <stp>T_CVol</stp>
        <stp/>
        <stp>T</stp>
        <tr r="AW85" s="1"/>
        <tr r="AR85" s="1"/>
      </tp>
      <tp>
        <v>0</v>
        <stp/>
        <stp>ContractData</stp>
        <stp>C.US.GEU199862</stp>
        <stp>T_CVol</stp>
        <stp/>
        <stp>T</stp>
        <tr r="AW89" s="1"/>
        <tr r="AR89" s="1"/>
      </tp>
      <tp>
        <v>0</v>
        <stp/>
        <stp>ContractData</stp>
        <stp>P.US.GEH199812</stp>
        <stp>T_CVol</stp>
        <stp/>
        <stp>T</stp>
        <tr r="AB84" s="1"/>
        <tr r="W84" s="1"/>
      </tp>
      <tp>
        <v>0</v>
        <stp/>
        <stp>ContractData</stp>
        <stp>P.US.GEH199862</stp>
        <stp>T_CVol</stp>
        <stp/>
        <stp>T</stp>
        <tr r="AB88" s="1"/>
        <tr r="W88" s="1"/>
      </tp>
      <tp>
        <v>0</v>
        <stp/>
        <stp>ContractData</stp>
        <stp>C.US.GEH199812</stp>
        <stp>T_CVol</stp>
        <stp/>
        <stp>T</stp>
        <tr r="U84" s="1"/>
        <tr r="P84" s="1"/>
      </tp>
      <tp>
        <v>0</v>
        <stp/>
        <stp>ContractData</stp>
        <stp>C.US.GEH199862</stp>
        <stp>T_CVol</stp>
        <stp/>
        <stp>T</stp>
        <tr r="U88" s="1"/>
        <tr r="P88" s="1"/>
      </tp>
      <tp>
        <v>0</v>
        <stp/>
        <stp>ContractData</stp>
        <stp>P.US.GEH199912</stp>
        <stp>T_CVol</stp>
        <stp/>
        <stp>T</stp>
        <tr r="AB92" s="1"/>
        <tr r="W92" s="1"/>
      </tp>
      <tp>
        <v>0</v>
        <stp/>
        <stp>ContractData</stp>
        <stp>C.US.GEH199912</stp>
        <stp>T_CVol</stp>
        <stp/>
        <stp>T</stp>
        <tr r="U92" s="1"/>
        <tr r="P92" s="1"/>
      </tp>
      <tp>
        <v>0</v>
        <stp/>
        <stp>ContractData</stp>
        <stp>P.US.GEM199912</stp>
        <stp>T_CVol</stp>
        <stp/>
        <stp>T</stp>
        <tr r="AP92" s="1"/>
        <tr r="AK92" s="1"/>
      </tp>
      <tp>
        <v>0</v>
        <stp/>
        <stp>ContractData</stp>
        <stp>C.US.GEM199912</stp>
        <stp>T_CVol</stp>
        <stp/>
        <stp>T</stp>
        <tr r="AI92" s="1"/>
        <tr r="AD92" s="1"/>
      </tp>
      <tp>
        <v>0</v>
        <stp/>
        <stp>ContractData</stp>
        <stp>P.US.GEM199812</stp>
        <stp>T_CVol</stp>
        <stp/>
        <stp>T</stp>
        <tr r="AP84" s="1"/>
        <tr r="AK84" s="1"/>
      </tp>
      <tp>
        <v>0</v>
        <stp/>
        <stp>ContractData</stp>
        <stp>P.US.GEM199862</stp>
        <stp>T_CVol</stp>
        <stp/>
        <stp>T</stp>
        <tr r="AP88" s="1"/>
        <tr r="AK88" s="1"/>
      </tp>
      <tp>
        <v>0</v>
        <stp/>
        <stp>ContractData</stp>
        <stp>C.US.GEM199812</stp>
        <stp>T_CVol</stp>
        <stp/>
        <stp>T</stp>
        <tr r="AI84" s="1"/>
        <tr r="AD84" s="1"/>
      </tp>
      <tp>
        <v>0</v>
        <stp/>
        <stp>ContractData</stp>
        <stp>C.US.GEM199862</stp>
        <stp>T_CVol</stp>
        <stp/>
        <stp>T</stp>
        <tr r="AI88" s="1"/>
        <tr r="AD88" s="1"/>
      </tp>
      <tp>
        <v>0</v>
        <stp/>
        <stp>ContractData</stp>
        <stp>P.US.GEM199712</stp>
        <stp>T_CVol</stp>
        <stp/>
        <stp>T</stp>
        <tr r="AP76" s="1"/>
        <tr r="AK76" s="1"/>
      </tp>
      <tp>
        <v>0</v>
        <stp/>
        <stp>ContractData</stp>
        <stp>P.US.GEM199762</stp>
        <stp>T_CVol</stp>
        <stp/>
        <stp>T</stp>
        <tr r="AP80" s="1"/>
        <tr r="AK80" s="1"/>
      </tp>
      <tp>
        <v>0</v>
        <stp/>
        <stp>ContractData</stp>
        <stp>C.US.GEM199712</stp>
        <stp>T_CVol</stp>
        <stp/>
        <stp>T</stp>
        <tr r="AI76" s="1"/>
        <tr r="AD76" s="1"/>
      </tp>
      <tp>
        <v>0</v>
        <stp/>
        <stp>ContractData</stp>
        <stp>C.US.GEM199762</stp>
        <stp>T_CVol</stp>
        <stp/>
        <stp>T</stp>
        <tr r="AI80" s="1"/>
        <tr r="AD80" s="1"/>
      </tp>
      <tp>
        <v>0</v>
        <stp/>
        <stp>ContractData</stp>
        <stp>P.US.GEH199712</stp>
        <stp>T_CVol</stp>
        <stp/>
        <stp>T</stp>
        <tr r="AB76" s="1"/>
        <tr r="W76" s="1"/>
      </tp>
      <tp>
        <v>0</v>
        <stp/>
        <stp>ContractData</stp>
        <stp>P.US.GEH199762</stp>
        <stp>T_CVol</stp>
        <stp/>
        <stp>T</stp>
        <tr r="AB80" s="1"/>
        <tr r="W80" s="1"/>
      </tp>
      <tp>
        <v>0</v>
        <stp/>
        <stp>ContractData</stp>
        <stp>C.US.GEH199712</stp>
        <stp>T_CVol</stp>
        <stp/>
        <stp>T</stp>
        <tr r="U76" s="1"/>
        <tr r="P76" s="1"/>
      </tp>
      <tp>
        <v>0</v>
        <stp/>
        <stp>ContractData</stp>
        <stp>C.US.GEH199762</stp>
        <stp>T_CVol</stp>
        <stp/>
        <stp>T</stp>
        <tr r="U80" s="1"/>
        <tr r="P80" s="1"/>
      </tp>
      <tp>
        <v>43178</v>
        <stp/>
        <stp>ContractData</stp>
        <stp>C.US.GEH189850</stp>
        <stp>ExpirationDate</stp>
        <stp/>
        <stp>T</stp>
        <tr r="K26" s="2"/>
      </tp>
      <tp>
        <v>0</v>
        <stp/>
        <stp>ContractData</stp>
        <stp>P.US.GEU189700</stp>
        <stp>T_CVol</stp>
        <stp/>
        <stp>T</stp>
        <tr r="BD49" s="1"/>
        <tr r="AY49" s="1"/>
      </tp>
      <tp>
        <v>0</v>
        <stp/>
        <stp>ContractData</stp>
        <stp>P.US.GEZ189800</stp>
        <stp>T_CVol</stp>
        <stp/>
        <stp>T</stp>
        <tr r="N82" s="1"/>
        <tr r="I82" s="1"/>
      </tp>
      <tp>
        <v>0</v>
        <stp/>
        <stp>ContractData</stp>
        <stp>P.US.GEU189750</stp>
        <stp>T_CVol</stp>
        <stp/>
        <stp>T</stp>
        <tr r="BD53" s="1"/>
        <tr r="AY53" s="1"/>
      </tp>
      <tp>
        <v>0</v>
        <stp/>
        <stp>ContractData</stp>
        <stp>P.US.GEZ189850</stp>
        <stp>T_CVol</stp>
        <stp/>
        <stp>T</stp>
        <tr r="N86" s="1"/>
        <tr r="I86" s="1"/>
      </tp>
      <tp>
        <v>0</v>
        <stp/>
        <stp>ContractData</stp>
        <stp>C.US.GEU189700</stp>
        <stp>T_CVol</stp>
        <stp/>
        <stp>T</stp>
        <tr r="AW49" s="1"/>
        <tr r="AR49" s="1"/>
      </tp>
      <tp>
        <v>0</v>
        <stp/>
        <stp>ContractData</stp>
        <stp>C.US.GEZ189800</stp>
        <stp>T_CVol</stp>
        <stp/>
        <stp>T</stp>
        <tr r="G82" s="1"/>
        <tr r="B82" s="1"/>
      </tp>
      <tp>
        <v>0</v>
        <stp/>
        <stp>ContractData</stp>
        <stp>C.US.GEU189750</stp>
        <stp>T_CVol</stp>
        <stp/>
        <stp>T</stp>
        <tr r="AW53" s="1"/>
        <tr r="AR53" s="1"/>
      </tp>
      <tp>
        <v>0</v>
        <stp/>
        <stp>ContractData</stp>
        <stp>C.US.GEZ189850</stp>
        <stp>T_CVol</stp>
        <stp/>
        <stp>T</stp>
        <tr r="G86" s="1"/>
        <tr r="B86" s="1"/>
      </tp>
      <tp>
        <v>0</v>
        <stp/>
        <stp>ContractData</stp>
        <stp>P.US.GEZ189900</stp>
        <stp>T_CVol</stp>
        <stp/>
        <stp>T</stp>
        <tr r="N90" s="1"/>
        <tr r="I90" s="1"/>
      </tp>
      <tp>
        <v>0</v>
        <stp/>
        <stp>ContractData</stp>
        <stp>C.US.GEZ189900</stp>
        <stp>T_CVol</stp>
        <stp/>
        <stp>T</stp>
        <tr r="G90" s="1"/>
        <tr r="B90" s="1"/>
      </tp>
      <tp>
        <v>0</v>
        <stp/>
        <stp>ContractData</stp>
        <stp>P.US.GEU189900</stp>
        <stp>T_CVol</stp>
        <stp/>
        <stp>T</stp>
        <tr r="BD65" s="1"/>
        <tr r="AY65" s="1"/>
      </tp>
      <tp>
        <v>0</v>
        <stp/>
        <stp>ContractData</stp>
        <stp>P.US.GEU189950</stp>
        <stp>T_CVol</stp>
        <stp/>
        <stp>T</stp>
        <tr r="BD69" s="1"/>
        <tr r="AY69" s="1"/>
      </tp>
      <tp>
        <v>0</v>
        <stp/>
        <stp>ContractData</stp>
        <stp>C.US.GEU189900</stp>
        <stp>T_CVol</stp>
        <stp/>
        <stp>T</stp>
        <tr r="AW65" s="1"/>
        <tr r="AR65" s="1"/>
      </tp>
      <tp>
        <v>0</v>
        <stp/>
        <stp>ContractData</stp>
        <stp>C.US.GEU189950</stp>
        <stp>T_CVol</stp>
        <stp/>
        <stp>T</stp>
        <tr r="AW69" s="1"/>
        <tr r="AR69" s="1"/>
      </tp>
      <tp>
        <v>0</v>
        <stp/>
        <stp>ContractData</stp>
        <stp>P.US.GEU189800</stp>
        <stp>T_CVol</stp>
        <stp/>
        <stp>T</stp>
        <tr r="BD57" s="1"/>
        <tr r="AY57" s="1"/>
      </tp>
      <tp>
        <v>0</v>
        <stp/>
        <stp>ContractData</stp>
        <stp>P.US.GEZ189700</stp>
        <stp>T_CVol</stp>
        <stp/>
        <stp>T</stp>
        <tr r="N74" s="1"/>
        <tr r="I74" s="1"/>
      </tp>
      <tp>
        <v>0</v>
        <stp/>
        <stp>ContractData</stp>
        <stp>P.US.GEU189850</stp>
        <stp>T_CVol</stp>
        <stp/>
        <stp>T</stp>
        <tr r="BD61" s="1"/>
        <tr r="AY61" s="1"/>
      </tp>
      <tp>
        <v>0</v>
        <stp/>
        <stp>ContractData</stp>
        <stp>P.US.GEZ189750</stp>
        <stp>T_CVol</stp>
        <stp/>
        <stp>T</stp>
        <tr r="N78" s="1"/>
        <tr r="I78" s="1"/>
      </tp>
      <tp>
        <v>0</v>
        <stp/>
        <stp>ContractData</stp>
        <stp>C.US.GEU189800</stp>
        <stp>T_CVol</stp>
        <stp/>
        <stp>T</stp>
        <tr r="AW57" s="1"/>
        <tr r="AR57" s="1"/>
      </tp>
      <tp>
        <v>0</v>
        <stp/>
        <stp>ContractData</stp>
        <stp>C.US.GEZ189700</stp>
        <stp>T_CVol</stp>
        <stp/>
        <stp>T</stp>
        <tr r="G74" s="1"/>
        <tr r="B74" s="1"/>
      </tp>
      <tp>
        <v>0</v>
        <stp/>
        <stp>ContractData</stp>
        <stp>C.US.GEU189850</stp>
        <stp>T_CVol</stp>
        <stp/>
        <stp>T</stp>
        <tr r="AW61" s="1"/>
        <tr r="AR61" s="1"/>
      </tp>
      <tp>
        <v>0</v>
        <stp/>
        <stp>ContractData</stp>
        <stp>C.US.GEZ189750</stp>
        <stp>T_CVol</stp>
        <stp/>
        <stp>T</stp>
        <tr r="G78" s="1"/>
        <tr r="B78" s="1"/>
      </tp>
      <tp>
        <v>0</v>
        <stp/>
        <stp>ContractData</stp>
        <stp>P.US.GEH189800</stp>
        <stp>T_CVol</stp>
        <stp/>
        <stp>T</stp>
        <tr r="AB56" s="1"/>
        <tr r="W55" s="1"/>
      </tp>
      <tp>
        <v>0</v>
        <stp/>
        <stp>ContractData</stp>
        <stp>P.US.GEH189850</stp>
        <stp>T_CVol</stp>
        <stp/>
        <stp>T</stp>
        <tr r="AB60" s="1"/>
        <tr r="W59" s="1"/>
      </tp>
      <tp>
        <v>0</v>
        <stp/>
        <stp>ContractData</stp>
        <stp>C.US.GEH189800</stp>
        <stp>T_CVol</stp>
        <stp/>
        <stp>T</stp>
        <tr r="U55" s="1"/>
        <tr r="P55" s="1"/>
      </tp>
      <tp>
        <v>0</v>
        <stp/>
        <stp>ContractData</stp>
        <stp>C.US.GEH189850</stp>
        <stp>T_CVol</stp>
        <stp/>
        <stp>T</stp>
        <tr r="U59" s="1"/>
        <tr r="P59" s="1"/>
      </tp>
      <tp>
        <v>0</v>
        <stp/>
        <stp>ContractData</stp>
        <stp>P.US.GEH189900</stp>
        <stp>T_CVol</stp>
        <stp/>
        <stp>T</stp>
        <tr r="AB63" s="1"/>
        <tr r="W63" s="1"/>
      </tp>
      <tp>
        <v>0</v>
        <stp/>
        <stp>ContractData</stp>
        <stp>P.US.GEH189950</stp>
        <stp>T_CVol</stp>
        <stp/>
        <stp>T</stp>
        <tr r="AB67" s="1"/>
        <tr r="W67" s="1"/>
      </tp>
      <tp>
        <v>0</v>
        <stp/>
        <stp>ContractData</stp>
        <stp>C.US.GEH189900</stp>
        <stp>T_CVol</stp>
        <stp/>
        <stp>T</stp>
        <tr r="U63" s="1"/>
        <tr r="P63" s="1"/>
      </tp>
      <tp>
        <v>0</v>
        <stp/>
        <stp>ContractData</stp>
        <stp>C.US.GEH189950</stp>
        <stp>T_CVol</stp>
        <stp/>
        <stp>T</stp>
        <tr r="U67" s="1"/>
        <tr r="P67" s="1"/>
      </tp>
      <tp>
        <v>0</v>
        <stp/>
        <stp>ContractData</stp>
        <stp>P.US.GEM189900</stp>
        <stp>T_CVol</stp>
        <stp/>
        <stp>T</stp>
        <tr r="AP64" s="1"/>
        <tr r="AK64" s="1"/>
      </tp>
      <tp>
        <v>0</v>
        <stp/>
        <stp>ContractData</stp>
        <stp>P.US.GEM189950</stp>
        <stp>T_CVol</stp>
        <stp/>
        <stp>T</stp>
        <tr r="AP68" s="1"/>
        <tr r="AK68" s="1"/>
      </tp>
      <tp>
        <v>0</v>
        <stp/>
        <stp>ContractData</stp>
        <stp>C.US.GEM189900</stp>
        <stp>T_CVol</stp>
        <stp/>
        <stp>T</stp>
        <tr r="AI64" s="1"/>
        <tr r="AD64" s="1"/>
      </tp>
      <tp>
        <v>0</v>
        <stp/>
        <stp>ContractData</stp>
        <stp>C.US.GEM189950</stp>
        <stp>T_CVol</stp>
        <stp/>
        <stp>T</stp>
        <tr r="AI68" s="1"/>
        <tr r="AD68" s="1"/>
      </tp>
      <tp>
        <v>0</v>
        <stp/>
        <stp>ContractData</stp>
        <stp>P.US.GEM189800</stp>
        <stp>T_CVol</stp>
        <stp/>
        <stp>T</stp>
        <tr r="AP56" s="1"/>
        <tr r="AK56" s="1"/>
      </tp>
      <tp>
        <v>0</v>
        <stp/>
        <stp>ContractData</stp>
        <stp>P.US.GEM189850</stp>
        <stp>T_CVol</stp>
        <stp/>
        <stp>T</stp>
        <tr r="AP60" s="1"/>
        <tr r="AK60" s="1"/>
      </tp>
      <tp>
        <v>0</v>
        <stp/>
        <stp>ContractData</stp>
        <stp>C.US.GEM189800</stp>
        <stp>T_CVol</stp>
        <stp/>
        <stp>T</stp>
        <tr r="AI56" s="1"/>
        <tr r="AD56" s="1"/>
      </tp>
      <tp>
        <v>0</v>
        <stp/>
        <stp>ContractData</stp>
        <stp>C.US.GEM189850</stp>
        <stp>T_CVol</stp>
        <stp/>
        <stp>T</stp>
        <tr r="AI60" s="1"/>
        <tr r="AD60" s="1"/>
      </tp>
      <tp>
        <v>0</v>
        <stp/>
        <stp>ContractData</stp>
        <stp>P.US.GEM189750</stp>
        <stp>T_CVol</stp>
        <stp/>
        <stp>T</stp>
        <tr r="AP53" s="1"/>
        <tr r="AK52" s="1"/>
      </tp>
      <tp>
        <v>0</v>
        <stp/>
        <stp>ContractData</stp>
        <stp>C.US.GEM189750</stp>
        <stp>T_CVol</stp>
        <stp/>
        <stp>T</stp>
        <tr r="AI52" s="1"/>
        <tr r="AD52" s="1"/>
      </tp>
      <tp>
        <v>0</v>
        <stp/>
        <stp>ContractData</stp>
        <stp>P.US.GEH189750</stp>
        <stp>T_CVol</stp>
        <stp/>
        <stp>T</stp>
        <tr r="AB52" s="1"/>
        <tr r="W51" s="1"/>
      </tp>
      <tp>
        <v>0</v>
        <stp/>
        <stp>ContractData</stp>
        <stp>C.US.GEH189750</stp>
        <stp>T_CVol</stp>
        <stp/>
        <stp>T</stp>
        <tr r="U51" s="1"/>
        <tr r="P51" s="1"/>
      </tp>
      <tp t="s">
        <v>98.375 B</v>
        <stp/>
        <stp>ContractData</stp>
        <stp>F.EDAM8</stp>
        <stp>LastQuoteToday</stp>
        <stp/>
        <stp>B</stp>
        <tr r="G40" s="2"/>
      </tp>
      <tp t="s">
        <v>98.490</v>
        <stp/>
        <stp>ContractData</stp>
        <stp>F.EDAH8</stp>
        <stp>LastQuoteToday</stp>
        <stp/>
        <stp>B</stp>
        <tr r="G39" s="2"/>
      </tp>
      <tp t="s">
        <v>98.265</v>
        <stp/>
        <stp>ContractData</stp>
        <stp>F.EDAU8</stp>
        <stp>LastQuoteToday</stp>
        <stp/>
        <stp>B</stp>
        <tr r="G41" s="2"/>
      </tp>
      <tp t="s">
        <v>98.150 A</v>
        <stp/>
        <stp>ContractData</stp>
        <stp>F.EDAZ8</stp>
        <stp>LastQuoteToday</stp>
        <stp/>
        <stp>B</stp>
        <tr r="G42" s="2"/>
      </tp>
      <tp>
        <v>0</v>
        <stp/>
        <stp>ContractData</stp>
        <stp>P.US.GEU199700</stp>
        <stp>T_CVol</stp>
        <stp/>
        <stp>T</stp>
        <tr r="BD76" s="1"/>
        <tr r="AY76" s="1"/>
      </tp>
      <tp>
        <v>0</v>
        <stp/>
        <stp>ContractData</stp>
        <stp>P.US.GEU199750</stp>
        <stp>T_CVol</stp>
        <stp/>
        <stp>T</stp>
        <tr r="BD80" s="1"/>
        <tr r="AY80" s="1"/>
      </tp>
      <tp>
        <v>0</v>
        <stp/>
        <stp>ContractData</stp>
        <stp>C.US.GEU199700</stp>
        <stp>T_CVol</stp>
        <stp/>
        <stp>T</stp>
        <tr r="AW76" s="1"/>
        <tr r="AR76" s="1"/>
      </tp>
      <tp>
        <v>0</v>
        <stp/>
        <stp>ContractData</stp>
        <stp>C.US.GEU199750</stp>
        <stp>T_CVol</stp>
        <stp/>
        <stp>T</stp>
        <tr r="AW80" s="1"/>
        <tr r="AR80" s="1"/>
      </tp>
      <tp>
        <v>0</v>
        <stp/>
        <stp>ContractData</stp>
        <stp>P.US.GEU199900</stp>
        <stp>T_CVol</stp>
        <stp/>
        <stp>T</stp>
        <tr r="BD92" s="1"/>
        <tr r="AY92" s="1"/>
      </tp>
      <tp>
        <v>0</v>
        <stp/>
        <stp>ContractData</stp>
        <stp>C.US.GEU199900</stp>
        <stp>T_CVol</stp>
        <stp/>
        <stp>T</stp>
        <tr r="AW92" s="1"/>
        <tr r="AR92" s="1"/>
      </tp>
      <tp>
        <v>0</v>
        <stp/>
        <stp>ContractData</stp>
        <stp>P.US.GEU199800</stp>
        <stp>T_CVol</stp>
        <stp/>
        <stp>T</stp>
        <tr r="BD84" s="1"/>
        <tr r="AY84" s="1"/>
      </tp>
      <tp>
        <v>0</v>
        <stp/>
        <stp>ContractData</stp>
        <stp>P.US.GEU199850</stp>
        <stp>T_CVol</stp>
        <stp/>
        <stp>T</stp>
        <tr r="BD88" s="1"/>
        <tr r="AY88" s="1"/>
      </tp>
      <tp>
        <v>0</v>
        <stp/>
        <stp>ContractData</stp>
        <stp>C.US.GEU199800</stp>
        <stp>T_CVol</stp>
        <stp/>
        <stp>T</stp>
        <tr r="AW84" s="1"/>
        <tr r="AR84" s="1"/>
      </tp>
      <tp>
        <v>0</v>
        <stp/>
        <stp>ContractData</stp>
        <stp>C.US.GEU199850</stp>
        <stp>T_CVol</stp>
        <stp/>
        <stp>T</stp>
        <tr r="AW88" s="1"/>
        <tr r="AR88" s="1"/>
      </tp>
      <tp>
        <v>0</v>
        <stp/>
        <stp>ContractData</stp>
        <stp>P.US.GEH199800</stp>
        <stp>T_CVol</stp>
        <stp/>
        <stp>T</stp>
        <tr r="AB83" s="1"/>
        <tr r="W83" s="1"/>
      </tp>
      <tp>
        <v>0</v>
        <stp/>
        <stp>ContractData</stp>
        <stp>P.US.GEH199850</stp>
        <stp>T_CVol</stp>
        <stp/>
        <stp>T</stp>
        <tr r="AB87" s="1"/>
        <tr r="W87" s="1"/>
      </tp>
      <tp>
        <v>0</v>
        <stp/>
        <stp>ContractData</stp>
        <stp>C.US.GEH199800</stp>
        <stp>T_CVol</stp>
        <stp/>
        <stp>T</stp>
        <tr r="U83" s="1"/>
        <tr r="P83" s="1"/>
      </tp>
      <tp>
        <v>0</v>
        <stp/>
        <stp>ContractData</stp>
        <stp>C.US.GEH199850</stp>
        <stp>T_CVol</stp>
        <stp/>
        <stp>T</stp>
        <tr r="U87" s="1"/>
        <tr r="P87" s="1"/>
      </tp>
      <tp>
        <v>0</v>
        <stp/>
        <stp>ContractData</stp>
        <stp>P.US.GEH199900</stp>
        <stp>T_CVol</stp>
        <stp/>
        <stp>T</stp>
        <tr r="AB91" s="1"/>
        <tr r="W91" s="1"/>
      </tp>
      <tp>
        <v>0</v>
        <stp/>
        <stp>ContractData</stp>
        <stp>C.US.GEH199900</stp>
        <stp>T_CVol</stp>
        <stp/>
        <stp>T</stp>
        <tr r="U91" s="1"/>
        <tr r="P91" s="1"/>
      </tp>
      <tp>
        <v>0</v>
        <stp/>
        <stp>ContractData</stp>
        <stp>P.US.GEM199900</stp>
        <stp>T_CVol</stp>
        <stp/>
        <stp>T</stp>
        <tr r="AP91" s="1"/>
        <tr r="AK91" s="1"/>
      </tp>
      <tp>
        <v>0</v>
        <stp/>
        <stp>ContractData</stp>
        <stp>C.US.GEM199900</stp>
        <stp>T_CVol</stp>
        <stp/>
        <stp>T</stp>
        <tr r="AI91" s="1"/>
        <tr r="AD91" s="1"/>
      </tp>
      <tp>
        <v>0</v>
        <stp/>
        <stp>ContractData</stp>
        <stp>P.US.GEM199800</stp>
        <stp>T_CVol</stp>
        <stp/>
        <stp>T</stp>
        <tr r="AP83" s="1"/>
        <tr r="AK83" s="1"/>
      </tp>
      <tp>
        <v>0</v>
        <stp/>
        <stp>ContractData</stp>
        <stp>P.US.GEM199850</stp>
        <stp>T_CVol</stp>
        <stp/>
        <stp>T</stp>
        <tr r="AP87" s="1"/>
        <tr r="AK87" s="1"/>
      </tp>
      <tp>
        <v>0</v>
        <stp/>
        <stp>ContractData</stp>
        <stp>C.US.GEM199800</stp>
        <stp>T_CVol</stp>
        <stp/>
        <stp>T</stp>
        <tr r="AI83" s="1"/>
        <tr r="AD83" s="1"/>
      </tp>
      <tp>
        <v>0</v>
        <stp/>
        <stp>ContractData</stp>
        <stp>C.US.GEM199850</stp>
        <stp>T_CVol</stp>
        <stp/>
        <stp>T</stp>
        <tr r="AI87" s="1"/>
        <tr r="AD87" s="1"/>
      </tp>
      <tp>
        <v>0</v>
        <stp/>
        <stp>ContractData</stp>
        <stp>P.US.GEM199700</stp>
        <stp>T_CVol</stp>
        <stp/>
        <stp>T</stp>
        <tr r="AP75" s="1"/>
        <tr r="AK75" s="1"/>
      </tp>
      <tp>
        <v>0</v>
        <stp/>
        <stp>ContractData</stp>
        <stp>P.US.GEM199750</stp>
        <stp>T_CVol</stp>
        <stp/>
        <stp>T</stp>
        <tr r="AP79" s="1"/>
        <tr r="AK79" s="1"/>
      </tp>
      <tp>
        <v>0</v>
        <stp/>
        <stp>ContractData</stp>
        <stp>C.US.GEM199700</stp>
        <stp>T_CVol</stp>
        <stp/>
        <stp>T</stp>
        <tr r="AI75" s="1"/>
        <tr r="AD75" s="1"/>
      </tp>
      <tp>
        <v>0</v>
        <stp/>
        <stp>ContractData</stp>
        <stp>C.US.GEM199750</stp>
        <stp>T_CVol</stp>
        <stp/>
        <stp>T</stp>
        <tr r="AI79" s="1"/>
        <tr r="AD79" s="1"/>
      </tp>
      <tp>
        <v>0</v>
        <stp/>
        <stp>ContractData</stp>
        <stp>P.US.GEH199700</stp>
        <stp>T_CVol</stp>
        <stp/>
        <stp>T</stp>
        <tr r="AB75" s="1"/>
        <tr r="W75" s="1"/>
      </tp>
      <tp>
        <v>0</v>
        <stp/>
        <stp>ContractData</stp>
        <stp>P.US.GEH199750</stp>
        <stp>T_CVol</stp>
        <stp/>
        <stp>T</stp>
        <tr r="AB79" s="1"/>
        <tr r="W79" s="1"/>
      </tp>
      <tp>
        <v>0</v>
        <stp/>
        <stp>ContractData</stp>
        <stp>C.US.GEH199700</stp>
        <stp>T_CVol</stp>
        <stp/>
        <stp>T</stp>
        <tr r="U75" s="1"/>
        <tr r="P75" s="1"/>
      </tp>
      <tp>
        <v>0</v>
        <stp/>
        <stp>ContractData</stp>
        <stp>C.US.GEH199750</stp>
        <stp>T_CVol</stp>
        <stp/>
        <stp>T</stp>
        <tr r="U79" s="1"/>
        <tr r="P79" s="1"/>
      </tp>
      <tp>
        <v>43451</v>
        <stp/>
        <stp>ContractData</stp>
        <stp>C.US.GEZ189812</stp>
        <stp>ExpirationDate</stp>
        <stp/>
        <stp>T</stp>
        <tr r="D34" s="2"/>
      </tp>
      <tp t="s">
        <v>97.975 A</v>
        <stp/>
        <stp>ContractData</stp>
        <stp>F.EDAM9</stp>
        <stp>LastQuoteToday</stp>
        <stp/>
        <stp>B</stp>
        <tr r="L38" s="2"/>
      </tp>
      <tp t="s">
        <v>98.060</v>
        <stp/>
        <stp>ContractData</stp>
        <stp>F.EDAH9</stp>
        <stp>LastQuoteToday</stp>
        <stp/>
        <stp>B</stp>
        <tr r="L37" s="2"/>
        <tr r="G43" s="2"/>
      </tp>
      <tp t="s">
        <v>97.895</v>
        <stp/>
        <stp>ContractData</stp>
        <stp>F.EDAU9</stp>
        <stp>LastQuoteToday</stp>
        <stp/>
        <stp>B</stp>
        <tr r="L39" s="2"/>
      </tp>
      <tp t="s">
        <v>97.810</v>
        <stp/>
        <stp>ContractData</stp>
        <stp>F.EDAZ9</stp>
        <stp>LastQuoteToday</stp>
        <stp/>
        <stp>B</stp>
        <tr r="L40" s="2"/>
      </tp>
      <tp>
        <v>0</v>
        <stp/>
        <stp>ContractData</stp>
        <stp>P.US.GEU199737</stp>
        <stp>T_CVol</stp>
        <stp/>
        <stp>T</stp>
        <tr r="BD79" s="1"/>
        <tr r="AY79" s="1"/>
      </tp>
      <tp>
        <v>0</v>
        <stp/>
        <stp>ContractData</stp>
        <stp>P.US.GEU199787</stp>
        <stp>T_CVol</stp>
        <stp/>
        <stp>T</stp>
        <tr r="BD83" s="1"/>
        <tr r="AY83" s="1"/>
      </tp>
      <tp>
        <v>0</v>
        <stp/>
        <stp>ContractData</stp>
        <stp>C.US.GEU199737</stp>
        <stp>T_CVol</stp>
        <stp/>
        <stp>T</stp>
        <tr r="AW79" s="1"/>
        <tr r="AR79" s="1"/>
      </tp>
      <tp>
        <v>0</v>
        <stp/>
        <stp>ContractData</stp>
        <stp>C.US.GEU199787</stp>
        <stp>T_CVol</stp>
        <stp/>
        <stp>T</stp>
        <tr r="AW83" s="1"/>
        <tr r="AR83" s="1"/>
      </tp>
      <tp>
        <v>0</v>
        <stp/>
        <stp>ContractData</stp>
        <stp>P.US.GEU199687</stp>
        <stp>T_CVol</stp>
        <stp/>
        <stp>T</stp>
        <tr r="BD75" s="1"/>
        <tr r="AY75" s="1"/>
      </tp>
      <tp>
        <v>0</v>
        <stp/>
        <stp>ContractData</stp>
        <stp>C.US.GEU199687</stp>
        <stp>T_CVol</stp>
        <stp/>
        <stp>T</stp>
        <tr r="AW75" s="1"/>
        <tr r="AR75" s="1"/>
      </tp>
      <tp>
        <v>0</v>
        <stp/>
        <stp>ContractData</stp>
        <stp>P.US.GEU199837</stp>
        <stp>T_CVol</stp>
        <stp/>
        <stp>T</stp>
        <tr r="BD87" s="1"/>
        <tr r="AY87" s="1"/>
      </tp>
      <tp>
        <v>0</v>
        <stp/>
        <stp>ContractData</stp>
        <stp>P.US.GEU199887</stp>
        <stp>T_CVol</stp>
        <stp/>
        <stp>T</stp>
        <tr r="BD91" s="1"/>
        <tr r="AY91" s="1"/>
      </tp>
      <tp>
        <v>0</v>
        <stp/>
        <stp>ContractData</stp>
        <stp>C.US.GEU199837</stp>
        <stp>T_CVol</stp>
        <stp/>
        <stp>T</stp>
        <tr r="AW87" s="1"/>
        <tr r="AR87" s="1"/>
      </tp>
      <tp>
        <v>0</v>
        <stp/>
        <stp>ContractData</stp>
        <stp>C.US.GEU199887</stp>
        <stp>T_CVol</stp>
        <stp/>
        <stp>T</stp>
        <tr r="AW91" s="1"/>
        <tr r="AR91" s="1"/>
      </tp>
      <tp>
        <v>0</v>
        <stp/>
        <stp>ContractData</stp>
        <stp>P.US.GEH199837</stp>
        <stp>T_CVol</stp>
        <stp/>
        <stp>T</stp>
        <tr r="AB86" s="1"/>
        <tr r="W86" s="1"/>
      </tp>
      <tp>
        <v>0</v>
        <stp/>
        <stp>ContractData</stp>
        <stp>P.US.GEH199887</stp>
        <stp>T_CVol</stp>
        <stp/>
        <stp>T</stp>
        <tr r="AB90" s="1"/>
        <tr r="W90" s="1"/>
      </tp>
      <tp>
        <v>0</v>
        <stp/>
        <stp>ContractData</stp>
        <stp>C.US.GEH199837</stp>
        <stp>T_CVol</stp>
        <stp/>
        <stp>T</stp>
        <tr r="U86" s="1"/>
        <tr r="P86" s="1"/>
      </tp>
      <tp>
        <v>0</v>
        <stp/>
        <stp>ContractData</stp>
        <stp>C.US.GEH199887</stp>
        <stp>T_CVol</stp>
        <stp/>
        <stp>T</stp>
        <tr r="U90" s="1"/>
        <tr r="P90" s="1"/>
      </tp>
      <tp>
        <v>0</v>
        <stp/>
        <stp>ContractData</stp>
        <stp>P.US.GEM199837</stp>
        <stp>T_CVol</stp>
        <stp/>
        <stp>T</stp>
        <tr r="AP86" s="1"/>
        <tr r="AK86" s="1"/>
      </tp>
      <tp>
        <v>0</v>
        <stp/>
        <stp>ContractData</stp>
        <stp>P.US.GEM199887</stp>
        <stp>T_CVol</stp>
        <stp/>
        <stp>T</stp>
        <tr r="AP90" s="1"/>
        <tr r="AK90" s="1"/>
      </tp>
      <tp>
        <v>0</v>
        <stp/>
        <stp>ContractData</stp>
        <stp>C.US.GEM199837</stp>
        <stp>T_CVol</stp>
        <stp/>
        <stp>T</stp>
        <tr r="AI86" s="1"/>
        <tr r="AD86" s="1"/>
      </tp>
      <tp>
        <v>0</v>
        <stp/>
        <stp>ContractData</stp>
        <stp>C.US.GEM199887</stp>
        <stp>T_CVol</stp>
        <stp/>
        <stp>T</stp>
        <tr r="AI90" s="1"/>
        <tr r="AD90" s="1"/>
      </tp>
      <tp>
        <v>0</v>
        <stp/>
        <stp>ContractData</stp>
        <stp>P.US.GEM199737</stp>
        <stp>T_CVol</stp>
        <stp/>
        <stp>T</stp>
        <tr r="AP78" s="1"/>
        <tr r="AK78" s="1"/>
      </tp>
      <tp>
        <v>0</v>
        <stp/>
        <stp>ContractData</stp>
        <stp>P.US.GEM199787</stp>
        <stp>T_CVol</stp>
        <stp/>
        <stp>T</stp>
        <tr r="AP82" s="1"/>
        <tr r="AK82" s="1"/>
      </tp>
      <tp>
        <v>0</v>
        <stp/>
        <stp>ContractData</stp>
        <stp>C.US.GEM199737</stp>
        <stp>T_CVol</stp>
        <stp/>
        <stp>T</stp>
        <tr r="AI78" s="1"/>
        <tr r="AD78" s="1"/>
      </tp>
      <tp>
        <v>0</v>
        <stp/>
        <stp>ContractData</stp>
        <stp>C.US.GEM199787</stp>
        <stp>T_CVol</stp>
        <stp/>
        <stp>T</stp>
        <tr r="AI82" s="1"/>
        <tr r="AD82" s="1"/>
      </tp>
      <tp>
        <v>0</v>
        <stp/>
        <stp>ContractData</stp>
        <stp>P.US.GEM199687</stp>
        <stp>T_CVol</stp>
        <stp/>
        <stp>T</stp>
        <tr r="AP74" s="1"/>
        <tr r="AK74" s="1"/>
      </tp>
      <tp>
        <v>0</v>
        <stp/>
        <stp>ContractData</stp>
        <stp>C.US.GEM199687</stp>
        <stp>T_CVol</stp>
        <stp/>
        <stp>T</stp>
        <tr r="AI74" s="1"/>
        <tr r="AD74" s="1"/>
      </tp>
      <tp>
        <v>0</v>
        <stp/>
        <stp>ContractData</stp>
        <stp>P.US.GEH199687</stp>
        <stp>T_CVol</stp>
        <stp/>
        <stp>T</stp>
        <tr r="AB74" s="1"/>
        <tr r="W74" s="1"/>
      </tp>
      <tp>
        <v>0</v>
        <stp/>
        <stp>ContractData</stp>
        <stp>C.US.GEH199687</stp>
        <stp>T_CVol</stp>
        <stp/>
        <stp>T</stp>
        <tr r="U74" s="1"/>
        <tr r="P74" s="1"/>
      </tp>
      <tp>
        <v>0</v>
        <stp/>
        <stp>ContractData</stp>
        <stp>P.US.GEH199737</stp>
        <stp>T_CVol</stp>
        <stp/>
        <stp>T</stp>
        <tr r="AB78" s="1"/>
        <tr r="W78" s="1"/>
      </tp>
      <tp>
        <v>0</v>
        <stp/>
        <stp>ContractData</stp>
        <stp>P.US.GEH199787</stp>
        <stp>T_CVol</stp>
        <stp/>
        <stp>T</stp>
        <tr r="AB82" s="1"/>
        <tr r="W82" s="1"/>
      </tp>
      <tp>
        <v>0</v>
        <stp/>
        <stp>ContractData</stp>
        <stp>C.US.GEH199737</stp>
        <stp>T_CVol</stp>
        <stp/>
        <stp>T</stp>
        <tr r="U78" s="1"/>
        <tr r="P78" s="1"/>
      </tp>
      <tp>
        <v>0</v>
        <stp/>
        <stp>ContractData</stp>
        <stp>C.US.GEH199787</stp>
        <stp>T_CVol</stp>
        <stp/>
        <stp>T</stp>
        <tr r="U82" s="1"/>
        <tr r="P82" s="1"/>
      </tp>
      <tp>
        <v>43360</v>
        <stp/>
        <stp>ContractData</stp>
        <stp>C.US.GEU189825</stp>
        <stp>ExpirationDate</stp>
        <stp/>
        <stp>T</stp>
        <tr r="Y26" s="2"/>
      </tp>
      <tp>
        <v>0</v>
        <stp/>
        <stp>ContractData</stp>
        <stp>P.US.GEU189737</stp>
        <stp>T_CVol</stp>
        <stp/>
        <stp>T</stp>
        <tr r="BD52" s="1"/>
        <tr r="AY52" s="1"/>
      </tp>
      <tp>
        <v>0</v>
        <stp/>
        <stp>ContractData</stp>
        <stp>P.US.GEZ189837</stp>
        <stp>T_CVol</stp>
        <stp/>
        <stp>T</stp>
        <tr r="N85" s="1"/>
        <tr r="I85" s="1"/>
      </tp>
      <tp>
        <v>0</v>
        <stp/>
        <stp>ContractData</stp>
        <stp>P.US.GEU189787</stp>
        <stp>T_CVol</stp>
        <stp/>
        <stp>T</stp>
        <tr r="BD56" s="1"/>
        <tr r="AY56" s="1"/>
      </tp>
      <tp>
        <v>0</v>
        <stp/>
        <stp>ContractData</stp>
        <stp>P.US.GEZ189887</stp>
        <stp>T_CVol</stp>
        <stp/>
        <stp>T</stp>
        <tr r="N89" s="1"/>
        <tr r="I89" s="1"/>
      </tp>
      <tp>
        <v>0</v>
        <stp/>
        <stp>ContractData</stp>
        <stp>C.US.GEU189737</stp>
        <stp>T_CVol</stp>
        <stp/>
        <stp>T</stp>
        <tr r="AW52" s="1"/>
        <tr r="AR52" s="1"/>
      </tp>
      <tp>
        <v>0</v>
        <stp/>
        <stp>ContractData</stp>
        <stp>C.US.GEZ189837</stp>
        <stp>T_CVol</stp>
        <stp/>
        <stp>T</stp>
        <tr r="G85" s="1"/>
        <tr r="B85" s="1"/>
      </tp>
      <tp>
        <v>0</v>
        <stp/>
        <stp>ContractData</stp>
        <stp>C.US.GEU189787</stp>
        <stp>T_CVol</stp>
        <stp/>
        <stp>T</stp>
        <tr r="AW56" s="1"/>
        <tr r="AR56" s="1"/>
      </tp>
      <tp>
        <v>0</v>
        <stp/>
        <stp>ContractData</stp>
        <stp>C.US.GEZ189887</stp>
        <stp>T_CVol</stp>
        <stp/>
        <stp>T</stp>
        <tr r="G89" s="1"/>
        <tr r="B89" s="1"/>
      </tp>
      <tp>
        <v>0</v>
        <stp/>
        <stp>ContractData</stp>
        <stp>P.US.GEZ189937</stp>
        <stp>T_CVol</stp>
        <stp/>
        <stp>T</stp>
        <tr r="N93" s="1"/>
        <tr r="I93" s="1"/>
      </tp>
      <tp>
        <v>0</v>
        <stp/>
        <stp>ContractData</stp>
        <stp>C.US.GEZ189937</stp>
        <stp>T_CVol</stp>
        <stp/>
        <stp>T</stp>
        <tr r="G93" s="1"/>
        <tr r="B93" s="1"/>
      </tp>
      <tp>
        <v>0</v>
        <stp/>
        <stp>ContractData</stp>
        <stp>P.US.GEU189937</stp>
        <stp>T_CVol</stp>
        <stp/>
        <stp>T</stp>
        <tr r="BD68" s="1"/>
        <tr r="AY68" s="1"/>
      </tp>
      <tp>
        <v>0</v>
        <stp/>
        <stp>ContractData</stp>
        <stp>P.US.GEZ189687</stp>
        <stp>T_CVol</stp>
        <stp/>
        <stp>T</stp>
        <tr r="N73" s="1"/>
        <tr r="I73" s="1"/>
      </tp>
      <tp>
        <v>0</v>
        <stp/>
        <stp>ContractData</stp>
        <stp>C.US.GEU189937</stp>
        <stp>T_CVol</stp>
        <stp/>
        <stp>T</stp>
        <tr r="AW68" s="1"/>
        <tr r="AR68" s="1"/>
      </tp>
      <tp>
        <v>0</v>
        <stp/>
        <stp>ContractData</stp>
        <stp>C.US.GEZ189687</stp>
        <stp>T_CVol</stp>
        <stp/>
        <stp>T</stp>
        <tr r="G73" s="1"/>
        <tr r="B73" s="1"/>
      </tp>
      <tp>
        <v>0</v>
        <stp/>
        <stp>ContractData</stp>
        <stp>P.US.GEU189837</stp>
        <stp>T_CVol</stp>
        <stp/>
        <stp>T</stp>
        <tr r="BD60" s="1"/>
        <tr r="AY60" s="1"/>
      </tp>
      <tp>
        <v>0</v>
        <stp/>
        <stp>ContractData</stp>
        <stp>P.US.GEZ189737</stp>
        <stp>T_CVol</stp>
        <stp/>
        <stp>T</stp>
        <tr r="N77" s="1"/>
        <tr r="I77" s="1"/>
      </tp>
      <tp>
        <v>0</v>
        <stp/>
        <stp>ContractData</stp>
        <stp>P.US.GEU189887</stp>
        <stp>T_CVol</stp>
        <stp/>
        <stp>T</stp>
        <tr r="BD64" s="1"/>
        <tr r="AY64" s="1"/>
      </tp>
      <tp>
        <v>0</v>
        <stp/>
        <stp>ContractData</stp>
        <stp>P.US.GEZ189787</stp>
        <stp>T_CVol</stp>
        <stp/>
        <stp>T</stp>
        <tr r="N81" s="1"/>
        <tr r="I81" s="1"/>
      </tp>
      <tp>
        <v>0</v>
        <stp/>
        <stp>ContractData</stp>
        <stp>C.US.GEU189837</stp>
        <stp>T_CVol</stp>
        <stp/>
        <stp>T</stp>
        <tr r="AW60" s="1"/>
        <tr r="AR60" s="1"/>
      </tp>
      <tp>
        <v>0</v>
        <stp/>
        <stp>ContractData</stp>
        <stp>C.US.GEZ189737</stp>
        <stp>T_CVol</stp>
        <stp/>
        <stp>T</stp>
        <tr r="G77" s="1"/>
        <tr r="B77" s="1"/>
      </tp>
      <tp>
        <v>0</v>
        <stp/>
        <stp>ContractData</stp>
        <stp>C.US.GEU189887</stp>
        <stp>T_CVol</stp>
        <stp/>
        <stp>T</stp>
        <tr r="AW64" s="1"/>
        <tr r="AR64" s="1"/>
      </tp>
      <tp>
        <v>0</v>
        <stp/>
        <stp>ContractData</stp>
        <stp>C.US.GEZ189787</stp>
        <stp>T_CVol</stp>
        <stp/>
        <stp>T</stp>
        <tr r="G81" s="1"/>
        <tr r="B81" s="1"/>
      </tp>
      <tp>
        <v>0</v>
        <stp/>
        <stp>ContractData</stp>
        <stp>P.US.GEH189837</stp>
        <stp>T_CVol</stp>
        <stp/>
        <stp>T</stp>
        <tr r="AB59" s="1"/>
        <tr r="W58" s="1"/>
      </tp>
      <tp>
        <v>0</v>
        <stp/>
        <stp>ContractData</stp>
        <stp>P.US.GEH189887</stp>
        <stp>T_CVol</stp>
        <stp/>
        <stp>T</stp>
        <tr r="AB62" s="1"/>
        <tr r="W62" s="1"/>
      </tp>
      <tp>
        <v>0</v>
        <stp/>
        <stp>ContractData</stp>
        <stp>C.US.GEH189837</stp>
        <stp>T_CVol</stp>
        <stp/>
        <stp>T</stp>
        <tr r="U58" s="1"/>
        <tr r="P58" s="1"/>
      </tp>
      <tp>
        <v>0</v>
        <stp/>
        <stp>ContractData</stp>
        <stp>C.US.GEH189887</stp>
        <stp>T_CVol</stp>
        <stp/>
        <stp>T</stp>
        <tr r="U62" s="1"/>
        <tr r="P62" s="1"/>
      </tp>
      <tp>
        <v>0</v>
        <stp/>
        <stp>ContractData</stp>
        <stp>P.US.GEH189937</stp>
        <stp>T_CVol</stp>
        <stp/>
        <stp>T</stp>
        <tr r="AB66" s="1"/>
        <tr r="W66" s="1"/>
      </tp>
      <tp>
        <v>0</v>
        <stp/>
        <stp>ContractData</stp>
        <stp>C.US.GEH189937</stp>
        <stp>T_CVol</stp>
        <stp/>
        <stp>T</stp>
        <tr r="U66" s="1"/>
        <tr r="P66" s="1"/>
      </tp>
      <tp>
        <v>0</v>
        <stp/>
        <stp>ContractData</stp>
        <stp>P.US.GEM189937</stp>
        <stp>T_CVol</stp>
        <stp/>
        <stp>T</stp>
        <tr r="AP67" s="1"/>
        <tr r="AK67" s="1"/>
      </tp>
      <tp>
        <v>0</v>
        <stp/>
        <stp>ContractData</stp>
        <stp>C.US.GEM189937</stp>
        <stp>T_CVol</stp>
        <stp/>
        <stp>T</stp>
        <tr r="AI67" s="1"/>
        <tr r="AD67" s="1"/>
      </tp>
      <tp>
        <v>0</v>
        <stp/>
        <stp>ContractData</stp>
        <stp>P.US.GEM189837</stp>
        <stp>T_CVol</stp>
        <stp/>
        <stp>T</stp>
        <tr r="AP59" s="1"/>
        <tr r="AK59" s="1"/>
      </tp>
      <tp>
        <v>0</v>
        <stp/>
        <stp>ContractData</stp>
        <stp>P.US.GEM189887</stp>
        <stp>T_CVol</stp>
        <stp/>
        <stp>T</stp>
        <tr r="AP63" s="1"/>
        <tr r="AK63" s="1"/>
      </tp>
      <tp>
        <v>0</v>
        <stp/>
        <stp>ContractData</stp>
        <stp>C.US.GEM189837</stp>
        <stp>T_CVol</stp>
        <stp/>
        <stp>T</stp>
        <tr r="AI59" s="1"/>
        <tr r="AD59" s="1"/>
      </tp>
      <tp>
        <v>0</v>
        <stp/>
        <stp>ContractData</stp>
        <stp>C.US.GEM189887</stp>
        <stp>T_CVol</stp>
        <stp/>
        <stp>T</stp>
        <tr r="AI63" s="1"/>
        <tr r="AD63" s="1"/>
      </tp>
      <tp>
        <v>0</v>
        <stp/>
        <stp>ContractData</stp>
        <stp>P.US.GEM189737</stp>
        <stp>T_CVol</stp>
        <stp/>
        <stp>T</stp>
        <tr r="AP52" s="1"/>
        <tr r="AK51" s="1"/>
      </tp>
      <tp>
        <v>0</v>
        <stp/>
        <stp>ContractData</stp>
        <stp>P.US.GEM189787</stp>
        <stp>T_CVol</stp>
        <stp/>
        <stp>T</stp>
        <tr r="AP55" s="1"/>
        <tr r="AK55" s="1"/>
      </tp>
      <tp>
        <v>0</v>
        <stp/>
        <stp>ContractData</stp>
        <stp>C.US.GEM189737</stp>
        <stp>T_CVol</stp>
        <stp/>
        <stp>T</stp>
        <tr r="AI51" s="1"/>
        <tr r="AD51" s="1"/>
      </tp>
      <tp>
        <v>0</v>
        <stp/>
        <stp>ContractData</stp>
        <stp>C.US.GEM189787</stp>
        <stp>T_CVol</stp>
        <stp/>
        <stp>T</stp>
        <tr r="AI55" s="1"/>
        <tr r="AD55" s="1"/>
      </tp>
      <tp>
        <v>0</v>
        <stp/>
        <stp>ContractData</stp>
        <stp>P.US.GEH189737</stp>
        <stp>T_CVol</stp>
        <stp/>
        <stp>T</stp>
        <tr r="AB51" s="1"/>
        <tr r="W50" s="1"/>
      </tp>
      <tp>
        <v>0</v>
        <stp/>
        <stp>ContractData</stp>
        <stp>P.US.GEH189787</stp>
        <stp>T_CVol</stp>
        <stp/>
        <stp>T</stp>
        <tr r="AB55" s="1"/>
        <tr r="W54" s="1"/>
      </tp>
      <tp>
        <v>0</v>
        <stp/>
        <stp>ContractData</stp>
        <stp>C.US.GEH189737</stp>
        <stp>T_CVol</stp>
        <stp/>
        <stp>T</stp>
        <tr r="U50" s="1"/>
        <tr r="P50" s="1"/>
      </tp>
      <tp>
        <v>0</v>
        <stp/>
        <stp>ContractData</stp>
        <stp>C.US.GEH189787</stp>
        <stp>T_CVol</stp>
        <stp/>
        <stp>T</stp>
        <tr r="U54" s="1"/>
        <tr r="P54" s="1"/>
      </tp>
      <tp>
        <v>0</v>
        <stp/>
        <stp>ContractData</stp>
        <stp>P.US.GEU199725</stp>
        <stp>T_CVol</stp>
        <stp/>
        <stp>T</stp>
        <tr r="BD78" s="1"/>
        <tr r="AY78" s="1"/>
      </tp>
      <tp>
        <v>0</v>
        <stp/>
        <stp>ContractData</stp>
        <stp>P.US.GEU199775</stp>
        <stp>T_CVol</stp>
        <stp/>
        <stp>T</stp>
        <tr r="BD82" s="1"/>
        <tr r="AY82" s="1"/>
      </tp>
      <tp>
        <v>0</v>
        <stp/>
        <stp>ContractData</stp>
        <stp>C.US.GEU199725</stp>
        <stp>T_CVol</stp>
        <stp/>
        <stp>T</stp>
        <tr r="AW78" s="1"/>
        <tr r="AR78" s="1"/>
      </tp>
      <tp>
        <v>0</v>
        <stp/>
        <stp>ContractData</stp>
        <stp>C.US.GEU199775</stp>
        <stp>T_CVol</stp>
        <stp/>
        <stp>T</stp>
        <tr r="AW82" s="1"/>
        <tr r="AR82" s="1"/>
      </tp>
      <tp>
        <v>0</v>
        <stp/>
        <stp>ContractData</stp>
        <stp>P.US.GEU199675</stp>
        <stp>T_CVol</stp>
        <stp/>
        <stp>T</stp>
        <tr r="BD74" s="1"/>
        <tr r="AY74" s="1"/>
      </tp>
      <tp>
        <v>0</v>
        <stp/>
        <stp>ContractData</stp>
        <stp>C.US.GEU199675</stp>
        <stp>T_CVol</stp>
        <stp/>
        <stp>T</stp>
        <tr r="AW74" s="1"/>
        <tr r="AR74" s="1"/>
      </tp>
      <tp>
        <v>0</v>
        <stp/>
        <stp>ContractData</stp>
        <stp>P.US.GEU199825</stp>
        <stp>T_CVol</stp>
        <stp/>
        <stp>T</stp>
        <tr r="BD86" s="1"/>
        <tr r="AY86" s="1"/>
      </tp>
      <tp>
        <v>0</v>
        <stp/>
        <stp>ContractData</stp>
        <stp>P.US.GEU199875</stp>
        <stp>T_CVol</stp>
        <stp/>
        <stp>T</stp>
        <tr r="BD90" s="1"/>
        <tr r="AY90" s="1"/>
      </tp>
      <tp>
        <v>0</v>
        <stp/>
        <stp>ContractData</stp>
        <stp>C.US.GEU199825</stp>
        <stp>T_CVol</stp>
        <stp/>
        <stp>T</stp>
        <tr r="AW86" s="1"/>
        <tr r="AR86" s="1"/>
      </tp>
      <tp>
        <v>0</v>
        <stp/>
        <stp>ContractData</stp>
        <stp>C.US.GEU199875</stp>
        <stp>T_CVol</stp>
        <stp/>
        <stp>T</stp>
        <tr r="AW90" s="1"/>
        <tr r="AR90" s="1"/>
      </tp>
      <tp>
        <v>0</v>
        <stp/>
        <stp>ContractData</stp>
        <stp>P.US.GEH199825</stp>
        <stp>T_CVol</stp>
        <stp/>
        <stp>T</stp>
        <tr r="AB85" s="1"/>
        <tr r="W85" s="1"/>
      </tp>
      <tp>
        <v>0</v>
        <stp/>
        <stp>ContractData</stp>
        <stp>P.US.GEH199875</stp>
        <stp>T_CVol</stp>
        <stp/>
        <stp>T</stp>
        <tr r="AB89" s="1"/>
        <tr r="W89" s="1"/>
      </tp>
      <tp>
        <v>0</v>
        <stp/>
        <stp>ContractData</stp>
        <stp>C.US.GEH199825</stp>
        <stp>T_CVol</stp>
        <stp/>
        <stp>T</stp>
        <tr r="U85" s="1"/>
        <tr r="P85" s="1"/>
      </tp>
      <tp>
        <v>0</v>
        <stp/>
        <stp>ContractData</stp>
        <stp>C.US.GEH199875</stp>
        <stp>T_CVol</stp>
        <stp/>
        <stp>T</stp>
        <tr r="U89" s="1"/>
        <tr r="P89" s="1"/>
      </tp>
      <tp>
        <v>0</v>
        <stp/>
        <stp>ContractData</stp>
        <stp>P.US.GEH199925</stp>
        <stp>T_CVol</stp>
        <stp/>
        <stp>T</stp>
        <tr r="AB93" s="1"/>
        <tr r="W93" s="1"/>
      </tp>
      <tp>
        <v>0</v>
        <stp/>
        <stp>ContractData</stp>
        <stp>C.US.GEH199925</stp>
        <stp>T_CVol</stp>
        <stp/>
        <stp>T</stp>
        <tr r="U93" s="1"/>
        <tr r="P93" s="1"/>
      </tp>
      <tp>
        <v>0</v>
        <stp/>
        <stp>ContractData</stp>
        <stp>P.US.GEM199925</stp>
        <stp>T_CVol</stp>
        <stp/>
        <stp>T</stp>
        <tr r="AP93" s="1"/>
        <tr r="AK93" s="1"/>
      </tp>
      <tp>
        <v>0</v>
        <stp/>
        <stp>ContractData</stp>
        <stp>C.US.GEM199925</stp>
        <stp>T_CVol</stp>
        <stp/>
        <stp>T</stp>
        <tr r="AI93" s="1"/>
        <tr r="AD93" s="1"/>
      </tp>
      <tp>
        <v>0</v>
        <stp/>
        <stp>ContractData</stp>
        <stp>P.US.GEM199825</stp>
        <stp>T_CVol</stp>
        <stp/>
        <stp>T</stp>
        <tr r="AP85" s="1"/>
        <tr r="AK85" s="1"/>
      </tp>
      <tp>
        <v>0</v>
        <stp/>
        <stp>ContractData</stp>
        <stp>P.US.GEM199875</stp>
        <stp>T_CVol</stp>
        <stp/>
        <stp>T</stp>
        <tr r="AP89" s="1"/>
        <tr r="AK89" s="1"/>
      </tp>
      <tp>
        <v>0</v>
        <stp/>
        <stp>ContractData</stp>
        <stp>C.US.GEM199825</stp>
        <stp>T_CVol</stp>
        <stp/>
        <stp>T</stp>
        <tr r="AI85" s="1"/>
        <tr r="AD85" s="1"/>
      </tp>
      <tp>
        <v>0</v>
        <stp/>
        <stp>ContractData</stp>
        <stp>C.US.GEM199875</stp>
        <stp>T_CVol</stp>
        <stp/>
        <stp>T</stp>
        <tr r="AI89" s="1"/>
        <tr r="AD89" s="1"/>
      </tp>
      <tp>
        <v>0</v>
        <stp/>
        <stp>ContractData</stp>
        <stp>P.US.GEM199725</stp>
        <stp>T_CVol</stp>
        <stp/>
        <stp>T</stp>
        <tr r="AP77" s="1"/>
        <tr r="AK77" s="1"/>
      </tp>
      <tp>
        <v>0</v>
        <stp/>
        <stp>ContractData</stp>
        <stp>P.US.GEM199775</stp>
        <stp>T_CVol</stp>
        <stp/>
        <stp>T</stp>
        <tr r="AP81" s="1"/>
        <tr r="AK81" s="1"/>
      </tp>
      <tp>
        <v>0</v>
        <stp/>
        <stp>ContractData</stp>
        <stp>C.US.GEM199725</stp>
        <stp>T_CVol</stp>
        <stp/>
        <stp>T</stp>
        <tr r="AI77" s="1"/>
        <tr r="AD77" s="1"/>
      </tp>
      <tp>
        <v>0</v>
        <stp/>
        <stp>ContractData</stp>
        <stp>C.US.GEM199775</stp>
        <stp>T_CVol</stp>
        <stp/>
        <stp>T</stp>
        <tr r="AI81" s="1"/>
        <tr r="AD81" s="1"/>
      </tp>
      <tp>
        <v>0</v>
        <stp/>
        <stp>ContractData</stp>
        <stp>P.US.GEM199675</stp>
        <stp>T_CVol</stp>
        <stp/>
        <stp>T</stp>
        <tr r="AP73" s="1"/>
        <tr r="AK73" s="1"/>
      </tp>
      <tp>
        <v>0</v>
        <stp/>
        <stp>ContractData</stp>
        <stp>C.US.GEM199675</stp>
        <stp>T_CVol</stp>
        <stp/>
        <stp>T</stp>
        <tr r="AI73" s="1"/>
        <tr r="AD73" s="1"/>
      </tp>
      <tp>
        <v>0</v>
        <stp/>
        <stp>ContractData</stp>
        <stp>P.US.GEH199675</stp>
        <stp>T_CVol</stp>
        <stp/>
        <stp>T</stp>
        <tr r="AB73" s="1"/>
        <tr r="W73" s="1"/>
      </tp>
      <tp>
        <v>0</v>
        <stp/>
        <stp>ContractData</stp>
        <stp>C.US.GEH199675</stp>
        <stp>T_CVol</stp>
        <stp/>
        <stp>T</stp>
        <tr r="U73" s="1"/>
        <tr r="P73" s="1"/>
      </tp>
      <tp>
        <v>0</v>
        <stp/>
        <stp>ContractData</stp>
        <stp>P.US.GEH199725</stp>
        <stp>T_CVol</stp>
        <stp/>
        <stp>T</stp>
        <tr r="AB77" s="1"/>
        <tr r="W77" s="1"/>
      </tp>
      <tp>
        <v>0</v>
        <stp/>
        <stp>ContractData</stp>
        <stp>P.US.GEH199775</stp>
        <stp>T_CVol</stp>
        <stp/>
        <stp>T</stp>
        <tr r="AB81" s="1"/>
        <tr r="W81" s="1"/>
      </tp>
      <tp>
        <v>0</v>
        <stp/>
        <stp>ContractData</stp>
        <stp>C.US.GEH199725</stp>
        <stp>T_CVol</stp>
        <stp/>
        <stp>T</stp>
        <tr r="U77" s="1"/>
        <tr r="P77" s="1"/>
      </tp>
      <tp>
        <v>0</v>
        <stp/>
        <stp>ContractData</stp>
        <stp>C.US.GEH199775</stp>
        <stp>T_CVol</stp>
        <stp/>
        <stp>T</stp>
        <tr r="U81" s="1"/>
        <tr r="P81" s="1"/>
      </tp>
      <tp>
        <v>43269</v>
        <stp/>
        <stp>ContractData</stp>
        <stp>C.US.GEM189837</stp>
        <stp>ExpirationDate</stp>
        <stp/>
        <stp>T</stp>
        <tr r="R26" s="2"/>
      </tp>
      <tp>
        <v>0</v>
        <stp/>
        <stp>ContractData</stp>
        <stp>P.US.GEU189725</stp>
        <stp>T_CVol</stp>
        <stp/>
        <stp>T</stp>
        <tr r="BD51" s="1"/>
        <tr r="AY51" s="1"/>
      </tp>
      <tp>
        <v>0</v>
        <stp/>
        <stp>ContractData</stp>
        <stp>P.US.GEZ189825</stp>
        <stp>T_CVol</stp>
        <stp/>
        <stp>T</stp>
        <tr r="N84" s="1"/>
        <tr r="I84" s="1"/>
      </tp>
      <tp>
        <v>0</v>
        <stp/>
        <stp>ContractData</stp>
        <stp>P.US.GEU189775</stp>
        <stp>T_CVol</stp>
        <stp/>
        <stp>T</stp>
        <tr r="BD55" s="1"/>
        <tr r="AY55" s="1"/>
      </tp>
      <tp>
        <v>0</v>
        <stp/>
        <stp>ContractData</stp>
        <stp>P.US.GEZ189875</stp>
        <stp>T_CVol</stp>
        <stp/>
        <stp>T</stp>
        <tr r="N88" s="1"/>
        <tr r="I88" s="1"/>
      </tp>
      <tp>
        <v>0</v>
        <stp/>
        <stp>ContractData</stp>
        <stp>C.US.GEU189725</stp>
        <stp>T_CVol</stp>
        <stp/>
        <stp>T</stp>
        <tr r="AW51" s="1"/>
        <tr r="AR51" s="1"/>
      </tp>
      <tp>
        <v>0</v>
        <stp/>
        <stp>ContractData</stp>
        <stp>C.US.GEZ189825</stp>
        <stp>T_CVol</stp>
        <stp/>
        <stp>T</stp>
        <tr r="G84" s="1"/>
        <tr r="B84" s="1"/>
      </tp>
      <tp>
        <v>0</v>
        <stp/>
        <stp>ContractData</stp>
        <stp>C.US.GEU189775</stp>
        <stp>T_CVol</stp>
        <stp/>
        <stp>T</stp>
        <tr r="AW55" s="1"/>
        <tr r="AR55" s="1"/>
      </tp>
      <tp>
        <v>0</v>
        <stp/>
        <stp>ContractData</stp>
        <stp>C.US.GEZ189875</stp>
        <stp>T_CVol</stp>
        <stp/>
        <stp>T</stp>
        <tr r="G88" s="1"/>
        <tr r="B88" s="1"/>
      </tp>
      <tp>
        <v>0</v>
        <stp/>
        <stp>ContractData</stp>
        <stp>P.US.GEZ189925</stp>
        <stp>T_CVol</stp>
        <stp/>
        <stp>T</stp>
        <tr r="N92" s="1"/>
        <tr r="I92" s="1"/>
      </tp>
      <tp>
        <v>0</v>
        <stp/>
        <stp>ContractData</stp>
        <stp>C.US.GEZ189925</stp>
        <stp>T_CVol</stp>
        <stp/>
        <stp>T</stp>
        <tr r="G92" s="1"/>
        <tr r="B92" s="1"/>
      </tp>
      <tp>
        <v>0</v>
        <stp/>
        <stp>ContractData</stp>
        <stp>P.US.GEU189925</stp>
        <stp>T_CVol</stp>
        <stp/>
        <stp>T</stp>
        <tr r="BD67" s="1"/>
        <tr r="AY67" s="1"/>
      </tp>
      <tp>
        <v>0</v>
        <stp/>
        <stp>ContractData</stp>
        <stp>C.US.GEU189925</stp>
        <stp>T_CVol</stp>
        <stp/>
        <stp>T</stp>
        <tr r="AW67" s="1"/>
        <tr r="AR67" s="1"/>
      </tp>
      <tp>
        <v>0</v>
        <stp/>
        <stp>ContractData</stp>
        <stp>P.US.GEU189825</stp>
        <stp>T_CVol</stp>
        <stp/>
        <stp>T</stp>
        <tr r="BD59" s="1"/>
        <tr r="AY59" s="1"/>
      </tp>
      <tp>
        <v>0</v>
        <stp/>
        <stp>ContractData</stp>
        <stp>P.US.GEZ189725</stp>
        <stp>T_CVol</stp>
        <stp/>
        <stp>T</stp>
        <tr r="N76" s="1"/>
        <tr r="I76" s="1"/>
      </tp>
      <tp>
        <v>0</v>
        <stp/>
        <stp>ContractData</stp>
        <stp>P.US.GEU189875</stp>
        <stp>T_CVol</stp>
        <stp/>
        <stp>T</stp>
        <tr r="BD63" s="1"/>
        <tr r="AY63" s="1"/>
      </tp>
      <tp>
        <v>0</v>
        <stp/>
        <stp>ContractData</stp>
        <stp>P.US.GEZ189775</stp>
        <stp>T_CVol</stp>
        <stp/>
        <stp>T</stp>
        <tr r="N80" s="1"/>
        <tr r="I80" s="1"/>
      </tp>
      <tp>
        <v>0</v>
        <stp/>
        <stp>ContractData</stp>
        <stp>C.US.GEU189825</stp>
        <stp>T_CVol</stp>
        <stp/>
        <stp>T</stp>
        <tr r="AW59" s="1"/>
        <tr r="AR59" s="1"/>
      </tp>
      <tp>
        <v>0</v>
        <stp/>
        <stp>ContractData</stp>
        <stp>C.US.GEZ189725</stp>
        <stp>T_CVol</stp>
        <stp/>
        <stp>T</stp>
        <tr r="G76" s="1"/>
        <tr r="B76" s="1"/>
      </tp>
      <tp>
        <v>0</v>
        <stp/>
        <stp>ContractData</stp>
        <stp>C.US.GEU189875</stp>
        <stp>T_CVol</stp>
        <stp/>
        <stp>T</stp>
        <tr r="AW63" s="1"/>
        <tr r="AR63" s="1"/>
      </tp>
      <tp>
        <v>0</v>
        <stp/>
        <stp>ContractData</stp>
        <stp>C.US.GEZ189775</stp>
        <stp>T_CVol</stp>
        <stp/>
        <stp>T</stp>
        <tr r="G80" s="1"/>
        <tr r="B80" s="1"/>
      </tp>
      <tp>
        <v>0</v>
        <stp/>
        <stp>ContractData</stp>
        <stp>P.US.GEH189825</stp>
        <stp>T_CVol</stp>
        <stp/>
        <stp>T</stp>
        <tr r="AB58" s="1"/>
        <tr r="W57" s="1"/>
      </tp>
      <tp>
        <v>0</v>
        <stp/>
        <stp>ContractData</stp>
        <stp>P.US.GEH189875</stp>
        <stp>T_CVol</stp>
        <stp/>
        <stp>T</stp>
        <tr r="AB61" s="1"/>
        <tr r="W61" s="1"/>
      </tp>
      <tp>
        <v>0</v>
        <stp/>
        <stp>ContractData</stp>
        <stp>C.US.GEH189825</stp>
        <stp>T_CVol</stp>
        <stp/>
        <stp>T</stp>
        <tr r="U57" s="1"/>
        <tr r="P57" s="1"/>
      </tp>
      <tp>
        <v>0</v>
        <stp/>
        <stp>ContractData</stp>
        <stp>C.US.GEH189875</stp>
        <stp>T_CVol</stp>
        <stp/>
        <stp>T</stp>
        <tr r="U61" s="1"/>
        <tr r="P61" s="1"/>
      </tp>
      <tp>
        <v>0</v>
        <stp/>
        <stp>ContractData</stp>
        <stp>P.US.GEH189925</stp>
        <stp>T_CVol</stp>
        <stp/>
        <stp>T</stp>
        <tr r="AB65" s="1"/>
        <tr r="W65" s="1"/>
      </tp>
      <tp>
        <v>0</v>
        <stp/>
        <stp>ContractData</stp>
        <stp>P.US.GEH189975</stp>
        <stp>T_CVol</stp>
        <stp/>
        <stp>T</stp>
        <tr r="AB69" s="1"/>
        <tr r="W69" s="1"/>
      </tp>
      <tp>
        <v>0</v>
        <stp/>
        <stp>ContractData</stp>
        <stp>C.US.GEH189925</stp>
        <stp>T_CVol</stp>
        <stp/>
        <stp>T</stp>
        <tr r="U65" s="1"/>
        <tr r="P65" s="1"/>
      </tp>
      <tp>
        <v>0</v>
        <stp/>
        <stp>ContractData</stp>
        <stp>C.US.GEH189975</stp>
        <stp>T_CVol</stp>
        <stp/>
        <stp>T</stp>
        <tr r="U69" s="1"/>
        <tr r="P69" s="1"/>
      </tp>
      <tp>
        <v>0</v>
        <stp/>
        <stp>ContractData</stp>
        <stp>P.US.GEM189925</stp>
        <stp>T_CVol</stp>
        <stp/>
        <stp>T</stp>
        <tr r="AP66" s="1"/>
        <tr r="AK66" s="1"/>
      </tp>
      <tp t="e">
        <v>#N/A</v>
        <stp/>
        <stp>ContractData</stp>
        <stp>C.US.GEM189925</stp>
        <stp>T_CVol</stp>
        <stp/>
        <stp>T</stp>
        <tr r="AI66" s="1"/>
        <tr r="AD66" s="1"/>
      </tp>
      <tp>
        <v>0</v>
        <stp/>
        <stp>ContractData</stp>
        <stp>P.US.GEM189825</stp>
        <stp>T_CVol</stp>
        <stp/>
        <stp>T</stp>
        <tr r="AP58" s="1"/>
        <tr r="AK58" s="1"/>
      </tp>
      <tp>
        <v>0</v>
        <stp/>
        <stp>ContractData</stp>
        <stp>P.US.GEM189875</stp>
        <stp>T_CVol</stp>
        <stp/>
        <stp>T</stp>
        <tr r="AP62" s="1"/>
        <tr r="AK62" s="1"/>
      </tp>
      <tp>
        <v>0</v>
        <stp/>
        <stp>ContractData</stp>
        <stp>C.US.GEM189825</stp>
        <stp>T_CVol</stp>
        <stp/>
        <stp>T</stp>
        <tr r="AI58" s="1"/>
        <tr r="AD58" s="1"/>
      </tp>
      <tp>
        <v>0</v>
        <stp/>
        <stp>ContractData</stp>
        <stp>C.US.GEM189875</stp>
        <stp>T_CVol</stp>
        <stp/>
        <stp>T</stp>
        <tr r="AI62" s="1"/>
        <tr r="AD62" s="1"/>
      </tp>
      <tp>
        <v>0</v>
        <stp/>
        <stp>ContractData</stp>
        <stp>P.US.GEM189725</stp>
        <stp>T_CVol</stp>
        <stp/>
        <stp>T</stp>
        <tr r="AP51" s="1"/>
        <tr r="AK50" s="1"/>
      </tp>
      <tp>
        <v>250</v>
        <stp/>
        <stp>ContractData</stp>
        <stp>P.US.GEM189775</stp>
        <stp>T_CVol</stp>
        <stp/>
        <stp>T</stp>
        <tr r="AP49" s="1"/>
        <tr r="AK54" s="1"/>
      </tp>
      <tp>
        <v>0</v>
        <stp/>
        <stp>ContractData</stp>
        <stp>C.US.GEM189725</stp>
        <stp>T_CVol</stp>
        <stp/>
        <stp>T</stp>
        <tr r="AI50" s="1"/>
        <tr r="AD50" s="1"/>
      </tp>
      <tp>
        <v>0</v>
        <stp/>
        <stp>ContractData</stp>
        <stp>C.US.GEM189775</stp>
        <stp>T_CVol</stp>
        <stp/>
        <stp>T</stp>
        <tr r="AI54" s="1"/>
        <tr r="AD54" s="1"/>
      </tp>
      <tp>
        <v>0</v>
        <stp/>
        <stp>ContractData</stp>
        <stp>P.US.GEH189725</stp>
        <stp>T_CVol</stp>
        <stp/>
        <stp>T</stp>
        <tr r="AB50" s="1"/>
        <tr r="W49" s="1"/>
      </tp>
      <tp>
        <v>0</v>
        <stp/>
        <stp>ContractData</stp>
        <stp>P.US.GEH189775</stp>
        <stp>T_CVol</stp>
        <stp/>
        <stp>T</stp>
        <tr r="AB54" s="1"/>
        <tr r="W53" s="1"/>
      </tp>
      <tp>
        <v>0</v>
        <stp/>
        <stp>ContractData</stp>
        <stp>C.US.GEH189725</stp>
        <stp>T_CVol</stp>
        <stp/>
        <stp>T</stp>
        <tr r="U49" s="1"/>
        <tr r="P49" s="1"/>
      </tp>
      <tp>
        <v>0</v>
        <stp/>
        <stp>ContractData</stp>
        <stp>C.US.GEH189775</stp>
        <stp>T_CVol</stp>
        <stp/>
        <stp>T</stp>
        <tr r="U53" s="1"/>
        <tr r="P53" s="1"/>
      </tp>
      <tp>
        <v>43724</v>
        <stp/>
        <stp>ContractData</stp>
        <stp>C.US.GEU199787</stp>
        <stp>ExpirationDate</stp>
        <stp/>
        <stp>T</stp>
        <tr r="Y34" s="2"/>
      </tp>
      <tp>
        <v>0</v>
        <stp/>
        <stp>ContractData</stp>
        <stp>P.US.GEZ179825</stp>
        <stp>T_CVol</stp>
        <stp/>
        <stp>T</stp>
        <tr r="N57" s="1"/>
        <tr r="I56" s="1"/>
      </tp>
      <tp>
        <v>0</v>
        <stp/>
        <stp>ContractData</stp>
        <stp>P.US.GEU179775</stp>
        <stp>T_CVol</stp>
        <stp/>
        <stp>T</stp>
        <tr r="BD29" s="1"/>
        <tr r="AY27" s="1"/>
      </tp>
      <tp>
        <v>0</v>
        <stp/>
        <stp>ContractData</stp>
        <stp>P.US.GEZ179875</stp>
        <stp>T_CVol</stp>
        <stp/>
        <stp>T</stp>
        <tr r="N60" s="1"/>
        <tr r="I60" s="1"/>
      </tp>
      <tp>
        <v>0</v>
        <stp/>
        <stp>ContractData</stp>
        <stp>C.US.GEZ179825</stp>
        <stp>T_CVol</stp>
        <stp/>
        <stp>T</stp>
        <tr r="G58" s="1"/>
        <tr r="B56" s="1"/>
      </tp>
      <tp>
        <v>0</v>
        <stp/>
        <stp>ContractData</stp>
        <stp>C.US.GEU179775</stp>
        <stp>T_CVol</stp>
        <stp/>
        <stp>T</stp>
        <tr r="AW32" s="1"/>
        <tr r="AR27" s="1"/>
      </tp>
      <tp>
        <v>0</v>
        <stp/>
        <stp>ContractData</stp>
        <stp>C.US.GEZ179875</stp>
        <stp>T_CVol</stp>
        <stp/>
        <stp>T</stp>
        <tr r="G61" s="1"/>
        <tr r="B60" s="1"/>
      </tp>
      <tp>
        <v>0</v>
        <stp/>
        <stp>ContractData</stp>
        <stp>P.US.GEZ179925</stp>
        <stp>T_CVol</stp>
        <stp/>
        <stp>T</stp>
        <tr r="N64" s="1"/>
        <tr r="I64" s="1"/>
      </tp>
      <tp>
        <v>0</v>
        <stp/>
        <stp>ContractData</stp>
        <stp>P.US.GEZ179975</stp>
        <stp>T_CVol</stp>
        <stp/>
        <stp>T</stp>
        <tr r="N68" s="1"/>
        <tr r="I68" s="1"/>
      </tp>
      <tp>
        <v>0</v>
        <stp/>
        <stp>ContractData</stp>
        <stp>C.US.GEZ179925</stp>
        <stp>T_CVol</stp>
        <stp/>
        <stp>T</stp>
        <tr r="G65" s="1"/>
        <tr r="B64" s="1"/>
      </tp>
      <tp>
        <v>3025</v>
        <stp/>
        <stp>ContractData</stp>
        <stp>C.US.GEZ179975</stp>
        <stp>T_CVol</stp>
        <stp/>
        <stp>T</stp>
        <tr r="G49" s="1"/>
        <tr r="B68" s="1"/>
      </tp>
      <tp>
        <v>0</v>
        <stp/>
        <stp>ContractData</stp>
        <stp>P.US.GEU179925</stp>
        <stp>T_CVol</stp>
        <stp/>
        <stp>T</stp>
        <tr r="BD39" s="1"/>
        <tr r="AY39" s="1"/>
      </tp>
      <tp>
        <v>0</v>
        <stp/>
        <stp>ContractData</stp>
        <stp>P.US.GEU179975</stp>
        <stp>T_CVol</stp>
        <stp/>
        <stp>T</stp>
        <tr r="BD43" s="1"/>
        <tr r="AY43" s="1"/>
      </tp>
      <tp>
        <v>0</v>
        <stp/>
        <stp>ContractData</stp>
        <stp>C.US.GEU179925</stp>
        <stp>T_CVol</stp>
        <stp/>
        <stp>T</stp>
        <tr r="AW39" s="1"/>
        <tr r="AR39" s="1"/>
      </tp>
      <tp>
        <v>0</v>
        <stp/>
        <stp>ContractData</stp>
        <stp>C.US.GEU179975</stp>
        <stp>T_CVol</stp>
        <stp/>
        <stp>T</stp>
        <tr r="AW43" s="1"/>
        <tr r="AR43" s="1"/>
      </tp>
      <tp>
        <v>0</v>
        <stp/>
        <stp>ContractData</stp>
        <stp>P.US.GEU179825</stp>
        <stp>T_CVol</stp>
        <stp/>
        <stp>T</stp>
        <tr r="BD33" s="1"/>
        <tr r="AY31" s="1"/>
      </tp>
      <tp>
        <v>0</v>
        <stp/>
        <stp>ContractData</stp>
        <stp>P.US.GEU179875</stp>
        <stp>T_CVol</stp>
        <stp/>
        <stp>T</stp>
        <tr r="BD35" s="1"/>
        <tr r="AY35" s="1"/>
      </tp>
      <tp>
        <v>0</v>
        <stp/>
        <stp>ContractData</stp>
        <stp>P.US.GEZ179775</stp>
        <stp>T_CVol</stp>
        <stp/>
        <stp>T</stp>
        <tr r="N53" s="1"/>
        <tr r="I52" s="1"/>
      </tp>
      <tp>
        <v>0</v>
        <stp/>
        <stp>ContractData</stp>
        <stp>C.US.GEU179825</stp>
        <stp>T_CVol</stp>
        <stp/>
        <stp>T</stp>
        <tr r="AW36" s="1"/>
        <tr r="AR31" s="1"/>
      </tp>
      <tp>
        <v>220</v>
        <stp/>
        <stp>ContractData</stp>
        <stp>C.US.GEU179875</stp>
        <stp>T_CVol</stp>
        <stp/>
        <stp>T</stp>
        <tr r="AW26" s="1"/>
        <tr r="AR35" s="1"/>
      </tp>
      <tp>
        <v>0</v>
        <stp/>
        <stp>ContractData</stp>
        <stp>C.US.GEZ179775</stp>
        <stp>T_CVol</stp>
        <stp/>
        <stp>T</stp>
        <tr r="G54" s="1"/>
        <tr r="B52" s="1"/>
      </tp>
      <tp>
        <v>0</v>
        <stp/>
        <stp>ContractData</stp>
        <stp>P.US.GEJ179825</stp>
        <stp>T_CVol</stp>
        <stp/>
        <stp>T</stp>
        <tr r="N31" s="1"/>
        <tr r="I30" s="1"/>
      </tp>
      <tp>
        <v>0</v>
        <stp/>
        <stp>ContractData</stp>
        <stp>P.US.GEK179925</stp>
        <stp>T_CVol</stp>
        <stp/>
        <stp>T</stp>
        <tr r="AB38" s="1"/>
        <tr r="W38" s="1"/>
      </tp>
      <tp>
        <v>0</v>
        <stp/>
        <stp>ContractData</stp>
        <stp>P.US.GEJ179875</stp>
        <stp>T_CVol</stp>
        <stp/>
        <stp>T</stp>
        <tr r="N35" s="1"/>
        <tr r="I34" s="1"/>
      </tp>
      <tp>
        <v>0</v>
        <stp/>
        <stp>ContractData</stp>
        <stp>P.US.GEK179975</stp>
        <stp>T_CVol</stp>
        <stp/>
        <stp>T</stp>
        <tr r="AB42" s="1"/>
        <tr r="W42" s="1"/>
      </tp>
      <tp>
        <v>0</v>
        <stp/>
        <stp>ContractData</stp>
        <stp>C.US.GEJ179825</stp>
        <stp>T_CVol</stp>
        <stp/>
        <stp>T</stp>
        <tr r="G32" s="1"/>
        <tr r="B30" s="1"/>
      </tp>
      <tp>
        <v>0</v>
        <stp/>
        <stp>ContractData</stp>
        <stp>C.US.GEK179925</stp>
        <stp>T_CVol</stp>
        <stp/>
        <stp>T</stp>
        <tr r="U38" s="1"/>
        <tr r="P38" s="1"/>
      </tp>
      <tp>
        <v>0</v>
        <stp/>
        <stp>ContractData</stp>
        <stp>C.US.GEJ179875</stp>
        <stp>T_CVol</stp>
        <stp/>
        <stp>T</stp>
        <tr r="G36" s="1"/>
        <tr r="B34" s="1"/>
      </tp>
      <tp>
        <v>0</v>
        <stp/>
        <stp>ContractData</stp>
        <stp>C.US.GEK179975</stp>
        <stp>T_CVol</stp>
        <stp/>
        <stp>T</stp>
        <tr r="U42" s="1"/>
        <tr r="P42" s="1"/>
      </tp>
      <tp>
        <v>0</v>
        <stp/>
        <stp>ContractData</stp>
        <stp>P.US.GEJ179925</stp>
        <stp>T_CVol</stp>
        <stp/>
        <stp>T</stp>
        <tr r="N38" s="1"/>
        <tr r="I38" s="1"/>
      </tp>
      <tp>
        <v>0</v>
        <stp/>
        <stp>ContractData</stp>
        <stp>P.US.GEK179825</stp>
        <stp>T_CVol</stp>
        <stp/>
        <stp>T</stp>
        <tr r="AB30" s="1"/>
        <tr r="W30" s="1"/>
      </tp>
      <tp>
        <v>0</v>
        <stp/>
        <stp>ContractData</stp>
        <stp>P.US.GEJ179975</stp>
        <stp>T_CVol</stp>
        <stp/>
        <stp>T</stp>
        <tr r="N42" s="1"/>
        <tr r="I42" s="1"/>
      </tp>
      <tp>
        <v>0</v>
        <stp/>
        <stp>ContractData</stp>
        <stp>P.US.GEK179875</stp>
        <stp>T_CVol</stp>
        <stp/>
        <stp>T</stp>
        <tr r="AB34" s="1"/>
        <tr r="W34" s="1"/>
      </tp>
      <tp>
        <v>250</v>
        <stp/>
        <stp>ContractData</stp>
        <stp>C.US.GEJ179925</stp>
        <stp>T_CVol</stp>
        <stp/>
        <stp>T</stp>
        <tr r="G25" s="1"/>
        <tr r="B38" s="1"/>
      </tp>
      <tp>
        <v>0</v>
        <stp/>
        <stp>ContractData</stp>
        <stp>C.US.GEK179825</stp>
        <stp>T_CVol</stp>
        <stp/>
        <stp>T</stp>
        <tr r="U30" s="1"/>
        <tr r="P30" s="1"/>
      </tp>
      <tp>
        <v>0</v>
        <stp/>
        <stp>ContractData</stp>
        <stp>C.US.GEJ179975</stp>
        <stp>T_CVol</stp>
        <stp/>
        <stp>T</stp>
        <tr r="G42" s="1"/>
        <tr r="B42" s="1"/>
      </tp>
      <tp>
        <v>0</v>
        <stp/>
        <stp>ContractData</stp>
        <stp>C.US.GEK179875</stp>
        <stp>T_CVol</stp>
        <stp/>
        <stp>T</stp>
        <tr r="U34" s="1"/>
        <tr r="P34" s="1"/>
      </tp>
      <tp>
        <v>0</v>
        <stp/>
        <stp>ContractData</stp>
        <stp>P.US.GEH179825</stp>
        <stp>T_CVol</stp>
        <stp/>
        <stp>T</stp>
        <tr r="BD8" s="1"/>
        <tr r="AY5" s="1"/>
      </tp>
      <tp>
        <v>0</v>
        <stp/>
        <stp>ContractData</stp>
        <stp>P.US.GEG179775</stp>
        <stp>T_CVol</stp>
        <stp/>
        <stp>T</stp>
        <tr r="AP1" s="1"/>
        <tr r="AK1" s="1"/>
      </tp>
      <tp>
        <v>9000</v>
        <stp/>
        <stp>ContractData</stp>
        <stp>P.US.GEH179875</stp>
        <stp>T_CVol</stp>
        <stp/>
        <stp>T</stp>
        <tr r="BD2" s="1"/>
        <tr r="AY9" s="1"/>
      </tp>
      <tp>
        <v>0</v>
        <stp/>
        <stp>ContractData</stp>
        <stp>C.US.GEH179825</stp>
        <stp>T_CVol</stp>
        <stp/>
        <stp>T</stp>
        <tr r="AW9" s="1"/>
        <tr r="AR5" s="1"/>
      </tp>
      <tp>
        <v>0</v>
        <stp/>
        <stp>ContractData</stp>
        <stp>C.US.GEG179775</stp>
        <stp>T_CVol</stp>
        <stp/>
        <stp>T</stp>
        <tr r="AI1" s="1"/>
        <tr r="AD1" s="1"/>
      </tp>
      <tp>
        <v>0</v>
        <stp/>
        <stp>ContractData</stp>
        <stp>C.US.GEH179875</stp>
        <stp>T_CVol</stp>
        <stp/>
        <stp>T</stp>
        <tr r="AW13" s="1"/>
        <tr r="AR9" s="1"/>
      </tp>
      <tp>
        <v>0</v>
        <stp/>
        <stp>ContractData</stp>
        <stp>P.US.GEH179925</stp>
        <stp>T_CVol</stp>
        <stp/>
        <stp>T</stp>
        <tr r="BD13" s="1"/>
        <tr r="AY13" s="1"/>
      </tp>
      <tp>
        <v>0</v>
        <stp/>
        <stp>ContractData</stp>
        <stp>P.US.GEF179775</stp>
        <stp>T_CVol</stp>
        <stp/>
        <stp>T</stp>
        <tr r="AB3" s="1"/>
        <tr r="W1" s="1"/>
      </tp>
      <tp>
        <v>0</v>
        <stp/>
        <stp>ContractData</stp>
        <stp>P.US.GEH179975</stp>
        <stp>T_CVol</stp>
        <stp/>
        <stp>T</stp>
        <tr r="BD17" s="1"/>
        <tr r="AY17" s="1"/>
      </tp>
      <tp>
        <v>230</v>
        <stp/>
        <stp>ContractData</stp>
        <stp>C.US.GEH179925</stp>
        <stp>T_CVol</stp>
        <stp/>
        <stp>T</stp>
        <tr r="AW3" s="1"/>
        <tr r="AR13" s="1"/>
      </tp>
      <tp>
        <v>0</v>
        <stp/>
        <stp>ContractData</stp>
        <stp>C.US.GEF179775</stp>
        <stp>T_CVol</stp>
        <stp/>
        <stp>T</stp>
        <tr r="U1" s="1"/>
        <tr r="P1" s="1"/>
      </tp>
      <tp>
        <v>0</v>
        <stp/>
        <stp>ContractData</stp>
        <stp>C.US.GEH179975</stp>
        <stp>T_CVol</stp>
        <stp/>
        <stp>T</stp>
        <tr r="AW17" s="1"/>
        <tr r="AR17" s="1"/>
      </tp>
      <tp>
        <v>0</v>
        <stp/>
        <stp>ContractData</stp>
        <stp>P.US.GEM179925</stp>
        <stp>T_CVol</stp>
        <stp/>
        <stp>T</stp>
        <tr r="AP38" s="1"/>
        <tr r="AK38" s="1"/>
      </tp>
      <tp>
        <v>0</v>
        <stp/>
        <stp>ContractData</stp>
        <stp>P.US.GEM179975</stp>
        <stp>T_CVol</stp>
        <stp/>
        <stp>T</stp>
        <tr r="AP42" s="1"/>
        <tr r="AK42" s="1"/>
      </tp>
      <tp>
        <v>0</v>
        <stp/>
        <stp>ContractData</stp>
        <stp>C.US.GEM179925</stp>
        <stp>T_CVol</stp>
        <stp/>
        <stp>T</stp>
        <tr r="AI39" s="1"/>
        <tr r="AD38" s="1"/>
      </tp>
      <tp>
        <v>0</v>
        <stp/>
        <stp>ContractData</stp>
        <stp>C.US.GEM179975</stp>
        <stp>T_CVol</stp>
        <stp/>
        <stp>T</stp>
        <tr r="AI42" s="1"/>
        <tr r="AD42" s="1"/>
      </tp>
      <tp>
        <v>30</v>
        <stp/>
        <stp>ContractData</stp>
        <stp>P.US.GEM179825</stp>
        <stp>T_CVol</stp>
        <stp/>
        <stp>T</stp>
        <tr r="AP32" s="1"/>
        <tr r="AK30" s="1"/>
      </tp>
      <tp>
        <v>3789</v>
        <stp/>
        <stp>ContractData</stp>
        <stp>P.US.GEM179875</stp>
        <stp>T_CVol</stp>
        <stp/>
        <stp>T</stp>
        <tr r="AP25" s="1"/>
        <tr r="AK34" s="1"/>
      </tp>
      <tp>
        <v>0</v>
        <stp/>
        <stp>ContractData</stp>
        <stp>C.US.GEM179825</stp>
        <stp>T_CVol</stp>
        <stp/>
        <stp>T</stp>
        <tr r="AI34" s="1"/>
        <tr r="AD30" s="1"/>
      </tp>
      <tp>
        <v>0</v>
        <stp/>
        <stp>ContractData</stp>
        <stp>C.US.GEM179875</stp>
        <stp>T_CVol</stp>
        <stp/>
        <stp>T</stp>
        <tr r="AI38" s="1"/>
        <tr r="AD34" s="1"/>
      </tp>
      <tp>
        <v>0</v>
        <stp/>
        <stp>ContractData</stp>
        <stp>P.US.GEM179775</stp>
        <stp>T_CVol</stp>
        <stp/>
        <stp>T</stp>
        <tr r="AP34" s="1"/>
        <tr r="AK26" s="1"/>
      </tp>
      <tp>
        <v>0</v>
        <stp/>
        <stp>ContractData</stp>
        <stp>C.US.GEM179775</stp>
        <stp>T_CVol</stp>
        <stp/>
        <stp>T</stp>
        <tr r="AI30" s="1"/>
        <tr r="AD26" s="1"/>
      </tp>
      <tp>
        <v>0</v>
        <stp/>
        <stp>ContractData</stp>
        <stp>P.US.GEF179825</stp>
        <stp>T_CVol</stp>
        <stp/>
        <stp>T</stp>
        <tr r="AB7" s="1"/>
        <tr r="W5" s="1"/>
      </tp>
      <tp>
        <v>0</v>
        <stp/>
        <stp>ContractData</stp>
        <stp>P.US.GEG179925</stp>
        <stp>T_CVol</stp>
        <stp/>
        <stp>T</stp>
        <tr r="AP13" s="1"/>
        <tr r="AK13" s="1"/>
      </tp>
      <tp>
        <v>0</v>
        <stp/>
        <stp>ContractData</stp>
        <stp>P.US.GEF179875</stp>
        <stp>T_CVol</stp>
        <stp/>
        <stp>T</stp>
        <tr r="AB11" s="1"/>
        <tr r="W9" s="1"/>
      </tp>
      <tp>
        <v>0</v>
        <stp/>
        <stp>ContractData</stp>
        <stp>P.US.GEG179975</stp>
        <stp>T_CVol</stp>
        <stp/>
        <stp>T</stp>
        <tr r="AP17" s="1"/>
        <tr r="AK17" s="1"/>
      </tp>
      <tp>
        <v>0</v>
        <stp/>
        <stp>ContractData</stp>
        <stp>C.US.GEF179825</stp>
        <stp>T_CVol</stp>
        <stp/>
        <stp>T</stp>
        <tr r="U5" s="1"/>
        <tr r="P5" s="1"/>
      </tp>
      <tp>
        <v>0</v>
        <stp/>
        <stp>ContractData</stp>
        <stp>C.US.GEG179925</stp>
        <stp>T_CVol</stp>
        <stp/>
        <stp>T</stp>
        <tr r="AI13" s="1"/>
        <tr r="AD13" s="1"/>
      </tp>
      <tp>
        <v>0</v>
        <stp/>
        <stp>ContractData</stp>
        <stp>C.US.GEF179875</stp>
        <stp>T_CVol</stp>
        <stp/>
        <stp>T</stp>
        <tr r="U9" s="1"/>
        <tr r="P9" s="1"/>
      </tp>
      <tp>
        <v>0</v>
        <stp/>
        <stp>ContractData</stp>
        <stp>C.US.GEG179975</stp>
        <stp>T_CVol</stp>
        <stp/>
        <stp>T</stp>
        <tr r="AI17" s="1"/>
        <tr r="AD17" s="1"/>
      </tp>
      <tp>
        <v>0</v>
        <stp/>
        <stp>ContractData</stp>
        <stp>P.US.GEF179925</stp>
        <stp>T_CVol</stp>
        <stp/>
        <stp>T</stp>
        <tr r="AB13" s="1"/>
        <tr r="W13" s="1"/>
      </tp>
      <tp>
        <v>0</v>
        <stp/>
        <stp>ContractData</stp>
        <stp>P.US.GEG179825</stp>
        <stp>T_CVol</stp>
        <stp/>
        <stp>T</stp>
        <tr r="AP5" s="1"/>
        <tr r="AK5" s="1"/>
      </tp>
      <tp>
        <v>0</v>
        <stp/>
        <stp>ContractData</stp>
        <stp>P.US.GEF179975</stp>
        <stp>T_CVol</stp>
        <stp/>
        <stp>T</stp>
        <tr r="AB17" s="1"/>
        <tr r="W17" s="1"/>
      </tp>
      <tp>
        <v>0</v>
        <stp/>
        <stp>ContractData</stp>
        <stp>P.US.GEG179875</stp>
        <stp>T_CVol</stp>
        <stp/>
        <stp>T</stp>
        <tr r="AP9" s="1"/>
        <tr r="AK9" s="1"/>
      </tp>
      <tp>
        <v>0</v>
        <stp/>
        <stp>ContractData</stp>
        <stp>P.US.GEH179775</stp>
        <stp>T_CVol</stp>
        <stp/>
        <stp>T</stp>
        <tr r="BD4" s="1"/>
        <tr r="AY1" s="1"/>
      </tp>
      <tp>
        <v>0</v>
        <stp/>
        <stp>ContractData</stp>
        <stp>C.US.GEF179925</stp>
        <stp>T_CVol</stp>
        <stp/>
        <stp>T</stp>
        <tr r="U13" s="1"/>
        <tr r="P13" s="1"/>
      </tp>
      <tp>
        <v>0</v>
        <stp/>
        <stp>ContractData</stp>
        <stp>C.US.GEG179825</stp>
        <stp>T_CVol</stp>
        <stp/>
        <stp>T</stp>
        <tr r="AI5" s="1"/>
        <tr r="AD5" s="1"/>
      </tp>
      <tp>
        <v>0</v>
        <stp/>
        <stp>ContractData</stp>
        <stp>C.US.GEF179975</stp>
        <stp>T_CVol</stp>
        <stp/>
        <stp>T</stp>
        <tr r="U17" s="1"/>
        <tr r="P17" s="1"/>
      </tp>
      <tp>
        <v>0</v>
        <stp/>
        <stp>ContractData</stp>
        <stp>C.US.GEG179875</stp>
        <stp>T_CVol</stp>
        <stp/>
        <stp>T</stp>
        <tr r="AI9" s="1"/>
        <tr r="AD9" s="1"/>
      </tp>
      <tp>
        <v>0</v>
        <stp/>
        <stp>ContractData</stp>
        <stp>C.US.GEH179775</stp>
        <stp>T_CVol</stp>
        <stp/>
        <stp>T</stp>
        <tr r="AW5" s="1"/>
        <tr r="AR1" s="1"/>
      </tp>
      <tp>
        <v>0</v>
        <stp/>
        <stp>ContractData</stp>
        <stp>P.US.GEK179775</stp>
        <stp>T_CVol</stp>
        <stp/>
        <stp>T</stp>
        <tr r="AB26" s="1"/>
        <tr r="W26" s="1"/>
      </tp>
      <tp>
        <v>0</v>
        <stp/>
        <stp>ContractData</stp>
        <stp>C.US.GEK179775</stp>
        <stp>T_CVol</stp>
        <stp/>
        <stp>T</stp>
        <tr r="U26" s="1"/>
        <tr r="P26" s="1"/>
      </tp>
      <tp>
        <v>0</v>
        <stp/>
        <stp>ContractData</stp>
        <stp>P.US.GEJ179775</stp>
        <stp>T_CVol</stp>
        <stp/>
        <stp>T</stp>
        <tr r="N27" s="1"/>
        <tr r="I26" s="1"/>
      </tp>
      <tp>
        <v>0</v>
        <stp/>
        <stp>ContractData</stp>
        <stp>C.US.GEJ179775</stp>
        <stp>T_CVol</stp>
        <stp/>
        <stp>T</stp>
        <tr r="G28" s="1"/>
        <tr r="B26" s="1"/>
      </tp>
      <tp t="s">
        <v>97.300 B</v>
        <stp/>
        <stp>ContractData</stp>
        <stp>F.EDAM2</stp>
        <stp>LastQuoteToday</stp>
        <stp/>
        <stp>B</stp>
        <tr r="Q43" s="2"/>
      </tp>
      <tp t="s">
        <v>97.340 B</v>
        <stp/>
        <stp>ContractData</stp>
        <stp>F.EDAH2</stp>
        <stp>LastQuoteToday</stp>
        <stp/>
        <stp>B</stp>
        <tr r="Q42" s="2"/>
      </tp>
      <tp t="s">
        <v>97.270 B</v>
        <stp/>
        <stp>ContractData</stp>
        <stp>F.EDAU2</stp>
        <stp>LastQuoteToday</stp>
        <stp/>
        <stp>B</stp>
        <tr r="U37" s="2"/>
      </tp>
      <tp t="s">
        <v>97.245 A</v>
        <stp/>
        <stp>ContractData</stp>
        <stp>F.EDAZ2</stp>
        <stp>LastQuoteToday</stp>
        <stp/>
        <stp>B</stp>
        <tr r="U38" s="2"/>
      </tp>
      <tp>
        <v>0</v>
        <stp/>
        <stp>ContractData</stp>
        <stp>P.US.GEZ169825</stp>
        <stp>T_CVol</stp>
        <stp/>
        <stp>T</stp>
        <tr r="N9" s="1"/>
        <tr r="I5" s="1"/>
      </tp>
      <tp>
        <v>596</v>
        <stp/>
        <stp>ContractData</stp>
        <stp>P.US.GEZ169875</stp>
        <stp>T_CVol</stp>
        <stp/>
        <stp>T</stp>
        <tr r="N2" s="1"/>
        <tr r="I9" s="1"/>
      </tp>
      <tp>
        <v>0</v>
        <stp/>
        <stp>ContractData</stp>
        <stp>C.US.GEZ169825</stp>
        <stp>T_CVol</stp>
        <stp/>
        <stp>T</stp>
        <tr r="G8" s="1"/>
        <tr r="B5" s="1"/>
      </tp>
      <tp>
        <v>0</v>
        <stp/>
        <stp>ContractData</stp>
        <stp>C.US.GEZ169875</stp>
        <stp>T_CVol</stp>
        <stp/>
        <stp>T</stp>
        <tr r="G12" s="1"/>
        <tr r="B9" s="1"/>
      </tp>
      <tp>
        <v>0</v>
        <stp/>
        <stp>ContractData</stp>
        <stp>P.US.GEZ169925</stp>
        <stp>T_CVol</stp>
        <stp/>
        <stp>T</stp>
        <tr r="N13" s="1"/>
        <tr r="I13" s="1"/>
      </tp>
      <tp>
        <v>0</v>
        <stp/>
        <stp>ContractData</stp>
        <stp>P.US.GEZ169975</stp>
        <stp>T_CVol</stp>
        <stp/>
        <stp>T</stp>
        <tr r="N17" s="1"/>
        <tr r="I17" s="1"/>
      </tp>
      <tp>
        <v>0</v>
        <stp/>
        <stp>ContractData</stp>
        <stp>C.US.GEZ169925</stp>
        <stp>T_CVol</stp>
        <stp/>
        <stp>T</stp>
        <tr r="G13" s="1"/>
        <tr r="B13" s="1"/>
      </tp>
      <tp>
        <v>0</v>
        <stp/>
        <stp>ContractData</stp>
        <stp>C.US.GEZ169975</stp>
        <stp>T_CVol</stp>
        <stp/>
        <stp>T</stp>
        <tr r="G17" s="1"/>
        <tr r="B17" s="1"/>
      </tp>
      <tp>
        <v>0</v>
        <stp/>
        <stp>ContractData</stp>
        <stp>P.US.GEZ169775</stp>
        <stp>T_CVol</stp>
        <stp/>
        <stp>T</stp>
        <tr r="N5" s="1"/>
        <tr r="I1" s="1"/>
      </tp>
      <tp>
        <v>0</v>
        <stp/>
        <stp>ContractData</stp>
        <stp>C.US.GEZ169775</stp>
        <stp>T_CVol</stp>
        <stp/>
        <stp>T</stp>
        <tr r="G4" s="1"/>
        <tr r="B1" s="1"/>
      </tp>
      <tp>
        <v>42905</v>
        <stp/>
        <stp>ContractData</stp>
        <stp>C.US.GEM179887</stp>
        <stp>ExpirationDate</stp>
        <stp/>
        <stp>T</stp>
        <tr r="R18" s="2"/>
      </tp>
      <tp>
        <v>42867</v>
        <stp/>
        <stp>ContractData</stp>
        <stp>C.US.GEK179887</stp>
        <stp>ExpirationDate</stp>
        <stp/>
        <stp>T</stp>
        <tr r="K18" s="2"/>
      </tp>
      <tp>
        <v>42839</v>
        <stp/>
        <stp>ContractData</stp>
        <stp>C.US.GEJ179887</stp>
        <stp>ExpirationDate</stp>
        <stp/>
        <stp>T</stp>
        <tr r="D18" s="2"/>
      </tp>
      <tp t="s">
        <v>97.175 B</v>
        <stp/>
        <stp>ContractData</stp>
        <stp>F.EDAM3</stp>
        <stp>LastQuoteToday</stp>
        <stp/>
        <stp>B</stp>
        <tr r="U40" s="2"/>
      </tp>
      <tp t="s">
        <v>97.210 B</v>
        <stp/>
        <stp>ContractData</stp>
        <stp>F.EDAH3</stp>
        <stp>LastQuoteToday</stp>
        <stp/>
        <stp>B</stp>
        <tr r="U39" s="2"/>
      </tp>
      <tp t="s">
        <v>97.150 B</v>
        <stp/>
        <stp>ContractData</stp>
        <stp>F.EDAU3</stp>
        <stp>LastQuoteToday</stp>
        <stp/>
        <stp>B</stp>
        <tr r="U41" s="2"/>
      </tp>
      <tp t="s">
        <v>97.115 B</v>
        <stp/>
        <stp>ContractData</stp>
        <stp>F.EDAZ3</stp>
        <stp>LastQuoteToday</stp>
        <stp/>
        <stp>B</stp>
        <tr r="U42" s="2"/>
      </tp>
      <tp>
        <v>0</v>
        <stp/>
        <stp>ContractData</stp>
        <stp>P.US.GEZ179837</stp>
        <stp>T_CVol</stp>
        <stp/>
        <stp>T</stp>
        <tr r="N58" s="1"/>
        <tr r="I57" s="1"/>
      </tp>
      <tp>
        <v>0</v>
        <stp/>
        <stp>ContractData</stp>
        <stp>P.US.GEU179787</stp>
        <stp>T_CVol</stp>
        <stp/>
        <stp>T</stp>
        <tr r="BD30" s="1"/>
        <tr r="AY28" s="1"/>
      </tp>
      <tp>
        <v>0</v>
        <stp/>
        <stp>ContractData</stp>
        <stp>P.US.GEZ179887</stp>
        <stp>T_CVol</stp>
        <stp/>
        <stp>T</stp>
        <tr r="N61" s="1"/>
        <tr r="I61" s="1"/>
      </tp>
      <tp>
        <v>0</v>
        <stp/>
        <stp>ContractData</stp>
        <stp>C.US.GEZ179837</stp>
        <stp>T_CVol</stp>
        <stp/>
        <stp>T</stp>
        <tr r="G59" s="1"/>
        <tr r="B57" s="1"/>
      </tp>
      <tp>
        <v>0</v>
        <stp/>
        <stp>ContractData</stp>
        <stp>C.US.GEU179787</stp>
        <stp>T_CVol</stp>
        <stp/>
        <stp>T</stp>
        <tr r="AW33" s="1"/>
        <tr r="AR28" s="1"/>
      </tp>
      <tp>
        <v>0</v>
        <stp/>
        <stp>ContractData</stp>
        <stp>C.US.GEZ179887</stp>
        <stp>T_CVol</stp>
        <stp/>
        <stp>T</stp>
        <tr r="G62" s="1"/>
        <tr r="B61" s="1"/>
      </tp>
      <tp>
        <v>0</v>
        <stp/>
        <stp>ContractData</stp>
        <stp>P.US.GEZ179937</stp>
        <stp>T_CVol</stp>
        <stp/>
        <stp>T</stp>
        <tr r="N65" s="1"/>
        <tr r="I65" s="1"/>
      </tp>
      <tp>
        <v>0</v>
        <stp/>
        <stp>ContractData</stp>
        <stp>P.US.GEZ179987</stp>
        <stp>T_CVol</stp>
        <stp/>
        <stp>T</stp>
        <tr r="N69" s="1"/>
        <tr r="I69" s="1"/>
      </tp>
      <tp>
        <v>0</v>
        <stp/>
        <stp>ContractData</stp>
        <stp>C.US.GEZ179937</stp>
        <stp>T_CVol</stp>
        <stp/>
        <stp>T</stp>
        <tr r="G66" s="1"/>
        <tr r="B65" s="1"/>
      </tp>
      <tp>
        <v>0</v>
        <stp/>
        <stp>ContractData</stp>
        <stp>C.US.GEZ179987</stp>
        <stp>T_CVol</stp>
        <stp/>
        <stp>T</stp>
        <tr r="G69" s="1"/>
        <tr r="B69" s="1"/>
      </tp>
      <tp>
        <v>0</v>
        <stp/>
        <stp>ContractData</stp>
        <stp>P.US.GEU179937</stp>
        <stp>T_CVol</stp>
        <stp/>
        <stp>T</stp>
        <tr r="BD40" s="1"/>
        <tr r="AY40" s="1"/>
      </tp>
      <tp>
        <v>0</v>
        <stp/>
        <stp>ContractData</stp>
        <stp>P.US.GEU179987</stp>
        <stp>T_CVol</stp>
        <stp/>
        <stp>T</stp>
        <tr r="BD44" s="1"/>
        <tr r="AY44" s="1"/>
      </tp>
      <tp>
        <v>0</v>
        <stp/>
        <stp>ContractData</stp>
        <stp>C.US.GEU179937</stp>
        <stp>T_CVol</stp>
        <stp/>
        <stp>T</stp>
        <tr r="AW40" s="1"/>
        <tr r="AR40" s="1"/>
      </tp>
      <tp>
        <v>0</v>
        <stp/>
        <stp>ContractData</stp>
        <stp>C.US.GEU179987</stp>
        <stp>T_CVol</stp>
        <stp/>
        <stp>T</stp>
        <tr r="AW44" s="1"/>
        <tr r="AR44" s="1"/>
      </tp>
      <tp>
        <v>110</v>
        <stp/>
        <stp>ContractData</stp>
        <stp>P.US.GEU179837</stp>
        <stp>T_CVol</stp>
        <stp/>
        <stp>T</stp>
        <tr r="BD26" s="1"/>
        <tr r="AY32" s="1"/>
      </tp>
      <tp>
        <v>0</v>
        <stp/>
        <stp>ContractData</stp>
        <stp>P.US.GEZ179737</stp>
        <stp>T_CVol</stp>
        <stp/>
        <stp>T</stp>
        <tr r="N50" s="1"/>
        <tr r="I49" s="1"/>
      </tp>
      <tp>
        <v>0</v>
        <stp/>
        <stp>ContractData</stp>
        <stp>P.US.GEU179887</stp>
        <stp>T_CVol</stp>
        <stp/>
        <stp>T</stp>
        <tr r="BD36" s="1"/>
        <tr r="AY36" s="1"/>
      </tp>
      <tp>
        <v>0</v>
        <stp/>
        <stp>ContractData</stp>
        <stp>P.US.GEZ179787</stp>
        <stp>T_CVol</stp>
        <stp/>
        <stp>T</stp>
        <tr r="N54" s="1"/>
        <tr r="I53" s="1"/>
      </tp>
      <tp>
        <v>0</v>
        <stp/>
        <stp>ContractData</stp>
        <stp>C.US.GEU179837</stp>
        <stp>T_CVol</stp>
        <stp/>
        <stp>T</stp>
        <tr r="AW37" s="1"/>
        <tr r="AR32" s="1"/>
      </tp>
      <tp>
        <v>0</v>
        <stp/>
        <stp>ContractData</stp>
        <stp>C.US.GEZ179737</stp>
        <stp>T_CVol</stp>
        <stp/>
        <stp>T</stp>
        <tr r="G51" s="1"/>
        <tr r="B49" s="1"/>
      </tp>
      <tp>
        <v>220</v>
        <stp/>
        <stp>ContractData</stp>
        <stp>C.US.GEU179887</stp>
        <stp>T_CVol</stp>
        <stp/>
        <stp>T</stp>
        <tr r="AW27" s="1"/>
        <tr r="AR36" s="1"/>
      </tp>
      <tp>
        <v>0</v>
        <stp/>
        <stp>ContractData</stp>
        <stp>C.US.GEZ179787</stp>
        <stp>T_CVol</stp>
        <stp/>
        <stp>T</stp>
        <tr r="G55" s="1"/>
        <tr r="B53" s="1"/>
      </tp>
      <tp>
        <v>0</v>
        <stp/>
        <stp>ContractData</stp>
        <stp>P.US.GEJ179837</stp>
        <stp>T_CVol</stp>
        <stp/>
        <stp>T</stp>
        <tr r="N32" s="1"/>
        <tr r="I31" s="1"/>
      </tp>
      <tp>
        <v>0</v>
        <stp/>
        <stp>ContractData</stp>
        <stp>P.US.GEK179937</stp>
        <stp>T_CVol</stp>
        <stp/>
        <stp>T</stp>
        <tr r="AB39" s="1"/>
        <tr r="W39" s="1"/>
      </tp>
      <tp>
        <v>0</v>
        <stp/>
        <stp>ContractData</stp>
        <stp>P.US.GEJ179887</stp>
        <stp>T_CVol</stp>
        <stp/>
        <stp>T</stp>
        <tr r="N36" s="1"/>
        <tr r="I35" s="1"/>
      </tp>
      <tp>
        <v>0</v>
        <stp/>
        <stp>ContractData</stp>
        <stp>P.US.GEK179987</stp>
        <stp>T_CVol</stp>
        <stp/>
        <stp>T</stp>
        <tr r="AB43" s="1"/>
        <tr r="W43" s="1"/>
      </tp>
      <tp>
        <v>0</v>
        <stp/>
        <stp>ContractData</stp>
        <stp>C.US.GEJ179837</stp>
        <stp>T_CVol</stp>
        <stp/>
        <stp>T</stp>
        <tr r="G33" s="1"/>
        <tr r="B31" s="1"/>
      </tp>
      <tp>
        <v>0</v>
        <stp/>
        <stp>ContractData</stp>
        <stp>C.US.GEK179937</stp>
        <stp>T_CVol</stp>
        <stp/>
        <stp>T</stp>
        <tr r="U39" s="1"/>
        <tr r="P39" s="1"/>
      </tp>
      <tp>
        <v>0</v>
        <stp/>
        <stp>ContractData</stp>
        <stp>C.US.GEJ179887</stp>
        <stp>T_CVol</stp>
        <stp/>
        <stp>T</stp>
        <tr r="G37" s="1"/>
        <tr r="B35" s="1"/>
      </tp>
      <tp>
        <v>0</v>
        <stp/>
        <stp>ContractData</stp>
        <stp>C.US.GEK179987</stp>
        <stp>T_CVol</stp>
        <stp/>
        <stp>T</stp>
        <tr r="U43" s="1"/>
        <tr r="P43" s="1"/>
      </tp>
      <tp>
        <v>0</v>
        <stp/>
        <stp>ContractData</stp>
        <stp>P.US.GEJ179937</stp>
        <stp>T_CVol</stp>
        <stp/>
        <stp>T</stp>
        <tr r="N39" s="1"/>
        <tr r="I39" s="1"/>
      </tp>
      <tp>
        <v>0</v>
        <stp/>
        <stp>ContractData</stp>
        <stp>P.US.GEK179837</stp>
        <stp>T_CVol</stp>
        <stp/>
        <stp>T</stp>
        <tr r="AB31" s="1"/>
        <tr r="W31" s="1"/>
      </tp>
      <tp>
        <v>0</v>
        <stp/>
        <stp>ContractData</stp>
        <stp>P.US.GEJ179987</stp>
        <stp>T_CVol</stp>
        <stp/>
        <stp>T</stp>
        <tr r="N43" s="1"/>
        <tr r="I43" s="1"/>
      </tp>
      <tp>
        <v>0</v>
        <stp/>
        <stp>ContractData</stp>
        <stp>P.US.GEK179887</stp>
        <stp>T_CVol</stp>
        <stp/>
        <stp>T</stp>
        <tr r="AB35" s="1"/>
        <tr r="W35" s="1"/>
      </tp>
      <tp>
        <v>0</v>
        <stp/>
        <stp>ContractData</stp>
        <stp>C.US.GEJ179937</stp>
        <stp>T_CVol</stp>
        <stp/>
        <stp>T</stp>
        <tr r="G39" s="1"/>
        <tr r="B39" s="1"/>
      </tp>
      <tp>
        <v>0</v>
        <stp/>
        <stp>ContractData</stp>
        <stp>C.US.GEK179837</stp>
        <stp>T_CVol</stp>
        <stp/>
        <stp>T</stp>
        <tr r="U31" s="1"/>
        <tr r="P31" s="1"/>
      </tp>
      <tp>
        <v>0</v>
        <stp/>
        <stp>ContractData</stp>
        <stp>C.US.GEJ179987</stp>
        <stp>T_CVol</stp>
        <stp/>
        <stp>T</stp>
        <tr r="G43" s="1"/>
        <tr r="B43" s="1"/>
      </tp>
      <tp>
        <v>0</v>
        <stp/>
        <stp>ContractData</stp>
        <stp>C.US.GEK179887</stp>
        <stp>T_CVol</stp>
        <stp/>
        <stp>T</stp>
        <tr r="U35" s="1"/>
        <tr r="P35" s="1"/>
      </tp>
      <tp>
        <v>0</v>
        <stp/>
        <stp>ContractData</stp>
        <stp>P.US.GEH179837</stp>
        <stp>T_CVol</stp>
        <stp/>
        <stp>T</stp>
        <tr r="BD9" s="1"/>
        <tr r="AY6" s="1"/>
      </tp>
      <tp>
        <v>0</v>
        <stp/>
        <stp>ContractData</stp>
        <stp>P.US.GEG179787</stp>
        <stp>T_CVol</stp>
        <stp/>
        <stp>T</stp>
        <tr r="AP2" s="1"/>
        <tr r="AK2" s="1"/>
      </tp>
      <tp>
        <v>9002</v>
        <stp/>
        <stp>ContractData</stp>
        <stp>P.US.GEH179887</stp>
        <stp>T_CVol</stp>
        <stp/>
        <stp>T</stp>
        <tr r="BD1" s="1"/>
        <tr r="AY10" s="1"/>
      </tp>
      <tp>
        <v>0</v>
        <stp/>
        <stp>ContractData</stp>
        <stp>C.US.GEH179837</stp>
        <stp>T_CVol</stp>
        <stp/>
        <stp>T</stp>
        <tr r="AW10" s="1"/>
        <tr r="AR6" s="1"/>
      </tp>
      <tp>
        <v>0</v>
        <stp/>
        <stp>ContractData</stp>
        <stp>C.US.GEG179787</stp>
        <stp>T_CVol</stp>
        <stp/>
        <stp>T</stp>
        <tr r="AI2" s="1"/>
        <tr r="AD2" s="1"/>
      </tp>
      <tp>
        <v>50</v>
        <stp/>
        <stp>ContractData</stp>
        <stp>C.US.GEH179887</stp>
        <stp>T_CVol</stp>
        <stp/>
        <stp>T</stp>
        <tr r="AW4" s="1"/>
        <tr r="AR10" s="1"/>
      </tp>
      <tp>
        <v>0</v>
        <stp/>
        <stp>ContractData</stp>
        <stp>P.US.GEH179937</stp>
        <stp>T_CVol</stp>
        <stp/>
        <stp>T</stp>
        <tr r="BD14" s="1"/>
        <tr r="AY14" s="1"/>
      </tp>
      <tp>
        <v>0</v>
        <stp/>
        <stp>ContractData</stp>
        <stp>P.US.GEF179787</stp>
        <stp>T_CVol</stp>
        <stp/>
        <stp>T</stp>
        <tr r="AB4" s="1"/>
        <tr r="W2" s="1"/>
      </tp>
      <tp>
        <v>0</v>
        <stp/>
        <stp>ContractData</stp>
        <stp>P.US.GEH179987</stp>
        <stp>T_CVol</stp>
        <stp/>
        <stp>T</stp>
        <tr r="BD18" s="1"/>
        <tr r="AY18" s="1"/>
      </tp>
      <tp>
        <v>0</v>
        <stp/>
        <stp>ContractData</stp>
        <stp>C.US.GEH179937</stp>
        <stp>T_CVol</stp>
        <stp/>
        <stp>T</stp>
        <tr r="AW14" s="1"/>
        <tr r="AR14" s="1"/>
      </tp>
      <tp>
        <v>0</v>
        <stp/>
        <stp>ContractData</stp>
        <stp>C.US.GEF179787</stp>
        <stp>T_CVol</stp>
        <stp/>
        <stp>T</stp>
        <tr r="U2" s="1"/>
        <tr r="P2" s="1"/>
      </tp>
      <tp>
        <v>0</v>
        <stp/>
        <stp>ContractData</stp>
        <stp>C.US.GEH179987</stp>
        <stp>T_CVol</stp>
        <stp/>
        <stp>T</stp>
        <tr r="AW18" s="1"/>
        <tr r="AR18" s="1"/>
      </tp>
      <tp>
        <v>0</v>
        <stp/>
        <stp>ContractData</stp>
        <stp>P.US.GEM179937</stp>
        <stp>T_CVol</stp>
        <stp/>
        <stp>T</stp>
        <tr r="AP39" s="1"/>
        <tr r="AK39" s="1"/>
      </tp>
      <tp>
        <v>0</v>
        <stp/>
        <stp>ContractData</stp>
        <stp>P.US.GEM179987</stp>
        <stp>T_CVol</stp>
        <stp/>
        <stp>T</stp>
        <tr r="AP43" s="1"/>
        <tr r="AK43" s="1"/>
      </tp>
      <tp>
        <v>220</v>
        <stp/>
        <stp>ContractData</stp>
        <stp>C.US.GEM179937</stp>
        <stp>T_CVol</stp>
        <stp/>
        <stp>T</stp>
        <tr r="AI28" s="1"/>
        <tr r="AD39" s="1"/>
      </tp>
      <tp>
        <v>0</v>
        <stp/>
        <stp>ContractData</stp>
        <stp>C.US.GEM179987</stp>
        <stp>T_CVol</stp>
        <stp/>
        <stp>T</stp>
        <tr r="AI43" s="1"/>
        <tr r="AD43" s="1"/>
      </tp>
      <tp>
        <v>2000</v>
        <stp/>
        <stp>ContractData</stp>
        <stp>P.US.GEM179837</stp>
        <stp>T_CVol</stp>
        <stp/>
        <stp>T</stp>
        <tr r="AP29" s="1"/>
        <tr r="AK31" s="1"/>
      </tp>
      <tp>
        <v>2352</v>
        <stp/>
        <stp>ContractData</stp>
        <stp>P.US.GEM179887</stp>
        <stp>T_CVol</stp>
        <stp/>
        <stp>T</stp>
        <tr r="AP27" s="1"/>
        <tr r="AK35" s="1"/>
      </tp>
      <tp>
        <v>0</v>
        <stp/>
        <stp>ContractData</stp>
        <stp>C.US.GEM179837</stp>
        <stp>T_CVol</stp>
        <stp/>
        <stp>T</stp>
        <tr r="AI35" s="1"/>
        <tr r="AD31" s="1"/>
      </tp>
      <tp>
        <v>253</v>
        <stp/>
        <stp>ContractData</stp>
        <stp>C.US.GEM179887</stp>
        <stp>T_CVol</stp>
        <stp/>
        <stp>T</stp>
        <tr r="AI27" s="1"/>
        <tr r="AD35" s="1"/>
      </tp>
      <tp>
        <v>0</v>
        <stp/>
        <stp>ContractData</stp>
        <stp>P.US.GEM179787</stp>
        <stp>T_CVol</stp>
        <stp/>
        <stp>T</stp>
        <tr r="AP35" s="1"/>
        <tr r="AK27" s="1"/>
      </tp>
      <tp>
        <v>0</v>
        <stp/>
        <stp>ContractData</stp>
        <stp>C.US.GEM179787</stp>
        <stp>T_CVol</stp>
        <stp/>
        <stp>T</stp>
        <tr r="AI31" s="1"/>
        <tr r="AD27" s="1"/>
      </tp>
      <tp>
        <v>0</v>
        <stp/>
        <stp>ContractData</stp>
        <stp>P.US.GEF179837</stp>
        <stp>T_CVol</stp>
        <stp/>
        <stp>T</stp>
        <tr r="AB8" s="1"/>
        <tr r="W6" s="1"/>
      </tp>
      <tp>
        <v>0</v>
        <stp/>
        <stp>ContractData</stp>
        <stp>P.US.GEG179937</stp>
        <stp>T_CVol</stp>
        <stp/>
        <stp>T</stp>
        <tr r="AP14" s="1"/>
        <tr r="AK14" s="1"/>
      </tp>
      <tp>
        <v>3000</v>
        <stp/>
        <stp>ContractData</stp>
        <stp>P.US.GEF179887</stp>
        <stp>T_CVol</stp>
        <stp/>
        <stp>T</stp>
        <tr r="AB1" s="1"/>
        <tr r="W10" s="1"/>
      </tp>
      <tp>
        <v>0</v>
        <stp/>
        <stp>ContractData</stp>
        <stp>P.US.GEG179987</stp>
        <stp>T_CVol</stp>
        <stp/>
        <stp>T</stp>
        <tr r="AP18" s="1"/>
        <tr r="AK18" s="1"/>
      </tp>
      <tp>
        <v>0</v>
        <stp/>
        <stp>ContractData</stp>
        <stp>C.US.GEF179837</stp>
        <stp>T_CVol</stp>
        <stp/>
        <stp>T</stp>
        <tr r="U6" s="1"/>
        <tr r="P6" s="1"/>
      </tp>
      <tp>
        <v>0</v>
        <stp/>
        <stp>ContractData</stp>
        <stp>C.US.GEG179937</stp>
        <stp>T_CVol</stp>
        <stp/>
        <stp>T</stp>
        <tr r="AI14" s="1"/>
        <tr r="AD14" s="1"/>
      </tp>
      <tp>
        <v>0</v>
        <stp/>
        <stp>ContractData</stp>
        <stp>C.US.GEF179887</stp>
        <stp>T_CVol</stp>
        <stp/>
        <stp>T</stp>
        <tr r="U10" s="1"/>
        <tr r="P10" s="1"/>
      </tp>
      <tp>
        <v>0</v>
        <stp/>
        <stp>ContractData</stp>
        <stp>C.US.GEG179987</stp>
        <stp>T_CVol</stp>
        <stp/>
        <stp>T</stp>
        <tr r="AI18" s="1"/>
        <tr r="AD18" s="1"/>
      </tp>
      <tp>
        <v>0</v>
        <stp/>
        <stp>ContractData</stp>
        <stp>P.US.GEF179937</stp>
        <stp>T_CVol</stp>
        <stp/>
        <stp>T</stp>
        <tr r="AB14" s="1"/>
        <tr r="W14" s="1"/>
      </tp>
      <tp>
        <v>0</v>
        <stp/>
        <stp>ContractData</stp>
        <stp>P.US.GEG179837</stp>
        <stp>T_CVol</stp>
        <stp/>
        <stp>T</stp>
        <tr r="AP6" s="1"/>
        <tr r="AK6" s="1"/>
      </tp>
      <tp>
        <v>0</v>
        <stp/>
        <stp>ContractData</stp>
        <stp>P.US.GEF179987</stp>
        <stp>T_CVol</stp>
        <stp/>
        <stp>T</stp>
        <tr r="AB18" s="1"/>
        <tr r="W18" s="1"/>
      </tp>
      <tp>
        <v>0</v>
        <stp/>
        <stp>ContractData</stp>
        <stp>P.US.GEG179887</stp>
        <stp>T_CVol</stp>
        <stp/>
        <stp>T</stp>
        <tr r="AP10" s="1"/>
        <tr r="AK10" s="1"/>
      </tp>
      <tp>
        <v>0</v>
        <stp/>
        <stp>ContractData</stp>
        <stp>P.US.GEH179787</stp>
        <stp>T_CVol</stp>
        <stp/>
        <stp>T</stp>
        <tr r="BD5" s="1"/>
        <tr r="AY2" s="1"/>
      </tp>
      <tp>
        <v>0</v>
        <stp/>
        <stp>ContractData</stp>
        <stp>C.US.GEF179937</stp>
        <stp>T_CVol</stp>
        <stp/>
        <stp>T</stp>
        <tr r="U14" s="1"/>
        <tr r="P14" s="1"/>
      </tp>
      <tp>
        <v>0</v>
        <stp/>
        <stp>ContractData</stp>
        <stp>C.US.GEG179837</stp>
        <stp>T_CVol</stp>
        <stp/>
        <stp>T</stp>
        <tr r="AI6" s="1"/>
        <tr r="AD6" s="1"/>
      </tp>
      <tp>
        <v>0</v>
        <stp/>
        <stp>ContractData</stp>
        <stp>C.US.GEF179987</stp>
        <stp>T_CVol</stp>
        <stp/>
        <stp>T</stp>
        <tr r="U18" s="1"/>
        <tr r="P18" s="1"/>
      </tp>
      <tp>
        <v>0</v>
        <stp/>
        <stp>ContractData</stp>
        <stp>C.US.GEG179887</stp>
        <stp>T_CVol</stp>
        <stp/>
        <stp>T</stp>
        <tr r="AI10" s="1"/>
        <tr r="AD10" s="1"/>
      </tp>
      <tp>
        <v>0</v>
        <stp/>
        <stp>ContractData</stp>
        <stp>C.US.GEH179787</stp>
        <stp>T_CVol</stp>
        <stp/>
        <stp>T</stp>
        <tr r="AW6" s="1"/>
        <tr r="AR2" s="1"/>
      </tp>
      <tp>
        <v>0</v>
        <stp/>
        <stp>ContractData</stp>
        <stp>P.US.GEK179787</stp>
        <stp>T_CVol</stp>
        <stp/>
        <stp>T</stp>
        <tr r="AB27" s="1"/>
        <tr r="W27" s="1"/>
      </tp>
      <tp>
        <v>0</v>
        <stp/>
        <stp>ContractData</stp>
        <stp>C.US.GEK179787</stp>
        <stp>T_CVol</stp>
        <stp/>
        <stp>T</stp>
        <tr r="U27" s="1"/>
        <tr r="P27" s="1"/>
      </tp>
      <tp>
        <v>0</v>
        <stp/>
        <stp>ContractData</stp>
        <stp>P.US.GEJ179787</stp>
        <stp>T_CVol</stp>
        <stp/>
        <stp>T</stp>
        <tr r="N28" s="1"/>
        <tr r="I27" s="1"/>
      </tp>
      <tp>
        <v>0</v>
        <stp/>
        <stp>ContractData</stp>
        <stp>C.US.GEJ179787</stp>
        <stp>T_CVol</stp>
        <stp/>
        <stp>T</stp>
        <tr r="G29" s="1"/>
        <tr r="B27" s="1"/>
      </tp>
      <tp t="s">
        <v>97.690</v>
        <stp/>
        <stp>ContractData</stp>
        <stp>F.EDAM0</stp>
        <stp>LastQuoteToday</stp>
        <stp/>
        <stp>B</stp>
        <tr r="L42" s="2"/>
      </tp>
      <tp t="s">
        <v>97.750</v>
        <stp/>
        <stp>ContractData</stp>
        <stp>F.EDAH0</stp>
        <stp>LastQuoteToday</stp>
        <stp/>
        <stp>B</stp>
        <tr r="L41" s="2"/>
      </tp>
      <tp t="s">
        <v>97.635</v>
        <stp/>
        <stp>ContractData</stp>
        <stp>F.EDAU0</stp>
        <stp>LastQuoteToday</stp>
        <stp/>
        <stp>B</stp>
        <tr r="L43" s="2"/>
      </tp>
      <tp t="s">
        <v>97.575 A</v>
        <stp/>
        <stp>ContractData</stp>
        <stp>F.EDAZ0</stp>
        <stp>LastQuoteToday</stp>
        <stp/>
        <stp>B</stp>
        <tr r="Q37" s="2"/>
      </tp>
      <tp>
        <v>0</v>
        <stp/>
        <stp>ContractData</stp>
        <stp>P.US.GEZ169837</stp>
        <stp>T_CVol</stp>
        <stp/>
        <stp>T</stp>
        <tr r="N10" s="1"/>
        <tr r="I6" s="1"/>
      </tp>
      <tp>
        <v>596</v>
        <stp/>
        <stp>ContractData</stp>
        <stp>P.US.GEZ169887</stp>
        <stp>T_CVol</stp>
        <stp/>
        <stp>T</stp>
        <tr r="N3" s="1"/>
        <tr r="I10" s="1"/>
      </tp>
      <tp>
        <v>0</v>
        <stp/>
        <stp>ContractData</stp>
        <stp>C.US.GEZ169837</stp>
        <stp>T_CVol</stp>
        <stp/>
        <stp>T</stp>
        <tr r="G9" s="1"/>
        <tr r="B6" s="1"/>
      </tp>
      <tp>
        <v>4000</v>
        <stp/>
        <stp>ContractData</stp>
        <stp>C.US.GEZ169887</stp>
        <stp>T_CVol</stp>
        <stp/>
        <stp>T</stp>
        <tr r="G2" s="1"/>
        <tr r="B10" s="1"/>
      </tp>
      <tp>
        <v>0</v>
        <stp/>
        <stp>ContractData</stp>
        <stp>P.US.GEZ169937</stp>
        <stp>T_CVol</stp>
        <stp/>
        <stp>T</stp>
        <tr r="N14" s="1"/>
        <tr r="I14" s="1"/>
      </tp>
      <tp>
        <v>0</v>
        <stp/>
        <stp>ContractData</stp>
        <stp>P.US.GEZ169987</stp>
        <stp>T_CVol</stp>
        <stp/>
        <stp>T</stp>
        <tr r="N18" s="1"/>
        <tr r="I18" s="1"/>
      </tp>
      <tp>
        <v>0</v>
        <stp/>
        <stp>ContractData</stp>
        <stp>C.US.GEZ169937</stp>
        <stp>T_CVol</stp>
        <stp/>
        <stp>T</stp>
        <tr r="G14" s="1"/>
        <tr r="B14" s="1"/>
      </tp>
      <tp>
        <v>0</v>
        <stp/>
        <stp>ContractData</stp>
        <stp>C.US.GEZ169987</stp>
        <stp>T_CVol</stp>
        <stp/>
        <stp>T</stp>
        <tr r="G18" s="1"/>
        <tr r="B18" s="1"/>
      </tp>
      <tp>
        <v>0</v>
        <stp/>
        <stp>ContractData</stp>
        <stp>P.US.GEZ169787</stp>
        <stp>T_CVol</stp>
        <stp/>
        <stp>T</stp>
        <tr r="N6" s="1"/>
        <tr r="I2" s="1"/>
      </tp>
      <tp>
        <v>0</v>
        <stp/>
        <stp>ContractData</stp>
        <stp>C.US.GEZ169787</stp>
        <stp>T_CVol</stp>
        <stp/>
        <stp>T</stp>
        <tr r="G5" s="1"/>
        <tr r="B2" s="1"/>
      </tp>
      <tp>
        <v>42996</v>
        <stp/>
        <stp>ContractData</stp>
        <stp>C.US.GEU179875</stp>
        <stp>ExpirationDate</stp>
        <stp/>
        <stp>T</stp>
        <tr r="Y18" s="2"/>
      </tp>
      <tp t="s">
        <v>97.475 B</v>
        <stp/>
        <stp>ContractData</stp>
        <stp>F.EDAM1</stp>
        <stp>LastQuoteToday</stp>
        <stp/>
        <stp>B</stp>
        <tr r="Q39" s="2"/>
      </tp>
      <tp t="s">
        <v>97.525</v>
        <stp/>
        <stp>ContractData</stp>
        <stp>F.EDAH1</stp>
        <stp>LastQuoteToday</stp>
        <stp/>
        <stp>B</stp>
        <tr r="Q38" s="2"/>
      </tp>
      <tp t="s">
        <v>97.425 B</v>
        <stp/>
        <stp>ContractData</stp>
        <stp>F.EDAU1</stp>
        <stp>LastQuoteToday</stp>
        <stp/>
        <stp>B</stp>
        <tr r="Q40" s="2"/>
      </tp>
      <tp t="s">
        <v>97.375 B</v>
        <stp/>
        <stp>ContractData</stp>
        <stp>F.EDAZ1</stp>
        <stp>LastQuoteToday</stp>
        <stp/>
        <stp>B</stp>
        <tr r="Q41" s="2"/>
      </tp>
      <tp t="s">
        <v>{"F.EDAZ6";"F.EDAF7";"F.EDAG7";"F.EDAH7";"F.EDAJ7";"F.EDAK7";"F.EDAM7";"F.EDAU7";"F.EDAZ7";"F.EDAH8";"F.EDAM8";"F.EDAU8";"F.EDAZ8";"F.EDAH9";"F.EDAM9";"F.EDAU9";"F.EDAZ9";"F.EDAH0";"F.EDAM0";"F.EDAU0";"F.EDAZ0";"F.EDAH1";"F.EDAM1";"F.EDAU1";"F.EDAZ1";"F.EDAH2";"F.EDAM2";"F.EDAU2";"F.EDAZ2";"F.EDAH3";"F.EDAM3";"F.EDAU3";"F.EDAZ3";"F.EDAH4";"F.EDAM4";"F.EDAU4";"F.EDAZ4";"F.EDAH5";"F.EDAM5";"F.EDAU5";"F.EDAZ5";"F.EDAH6";"F.EDAM6";"F.EDAU6"}</v>
        <stp/>
        <stp>Contracts</stp>
        <stp>EDA</stp>
        <stp>name</stp>
        <stp>futures</stp>
        <stp/>
        <tr r="A127" s="1"/>
        <tr r="A133" s="1"/>
        <tr r="A112" s="1"/>
        <tr r="A134" s="1"/>
        <tr r="A113" s="1"/>
        <tr r="A135" s="1"/>
        <tr r="A114" s="1"/>
        <tr r="A136" s="1"/>
        <tr r="A115" s="1"/>
        <tr r="A137" s="1"/>
        <tr r="A116" s="1"/>
        <tr r="A95" s="1"/>
        <tr r="A138" s="1"/>
        <tr r="A117" s="1"/>
        <tr r="A96" s="1"/>
        <tr r="A118" s="1"/>
        <tr r="A97" s="1"/>
        <tr r="A119" s="1"/>
        <tr r="A98" s="1"/>
        <tr r="A120" s="1"/>
        <tr r="A99" s="1"/>
        <tr r="A121" s="1"/>
        <tr r="A100" s="1"/>
        <tr r="A122" s="1"/>
        <tr r="A101" s="1"/>
        <tr r="A123" s="1"/>
        <tr r="A102" s="1"/>
        <tr r="A124" s="1"/>
        <tr r="A103" s="1"/>
        <tr r="A125" s="1"/>
        <tr r="A104" s="1"/>
        <tr r="A126" s="1"/>
        <tr r="A105" s="1"/>
        <tr r="A106" s="1"/>
        <tr r="A128" s="1"/>
        <tr r="A107" s="1"/>
        <tr r="A129" s="1"/>
        <tr r="A108" s="1"/>
        <tr r="A130" s="1"/>
        <tr r="A109" s="1"/>
        <tr r="A131" s="1"/>
        <tr r="A110" s="1"/>
        <tr r="A132" s="1"/>
        <tr r="A111" s="1"/>
      </tp>
      <tp>
        <v>0</v>
        <stp/>
        <stp>ContractData</stp>
        <stp>P.US.GEZ169800</stp>
        <stp>T_CVol</stp>
        <stp/>
        <stp>T</stp>
        <tr r="N7" s="1"/>
        <tr r="I3" s="1"/>
      </tp>
      <tp>
        <v>0</v>
        <stp/>
        <stp>ContractData</stp>
        <stp>P.US.GEZ169850</stp>
        <stp>T_CVol</stp>
        <stp/>
        <stp>T</stp>
        <tr r="N11" s="1"/>
        <tr r="I7" s="1"/>
      </tp>
      <tp>
        <v>0</v>
        <stp/>
        <stp>ContractData</stp>
        <stp>C.US.GEZ169800</stp>
        <stp>T_CVol</stp>
        <stp/>
        <stp>T</stp>
        <tr r="G6" s="1"/>
        <tr r="B3" s="1"/>
      </tp>
      <tp>
        <v>0</v>
        <stp/>
        <stp>ContractData</stp>
        <stp>C.US.GEZ169850</stp>
        <stp>T_CVol</stp>
        <stp/>
        <stp>T</stp>
        <tr r="G10" s="1"/>
        <tr r="B7" s="1"/>
      </tp>
      <tp>
        <v>8902</v>
        <stp/>
        <stp>ContractData</stp>
        <stp>P.US.GEZ169900</stp>
        <stp>T_CVol</stp>
        <stp/>
        <stp>T</stp>
        <tr r="N1" s="1"/>
        <tr r="I11" s="1"/>
      </tp>
      <tp>
        <v>0</v>
        <stp/>
        <stp>ContractData</stp>
        <stp>P.US.GEZ169950</stp>
        <stp>T_CVol</stp>
        <stp/>
        <stp>T</stp>
        <tr r="N15" s="1"/>
        <tr r="I15" s="1"/>
      </tp>
      <tp>
        <v>9134</v>
        <stp/>
        <stp>ContractData</stp>
        <stp>C.US.GEZ169900</stp>
        <stp>T_CVol</stp>
        <stp/>
        <stp>T</stp>
        <tr r="G1" s="1"/>
        <tr r="B11" s="1"/>
      </tp>
      <tp>
        <v>0</v>
        <stp/>
        <stp>ContractData</stp>
        <stp>C.US.GEZ169950</stp>
        <stp>T_CVol</stp>
        <stp/>
        <stp>T</stp>
        <tr r="G15" s="1"/>
        <tr r="B15" s="1"/>
      </tp>
      <tp>
        <v>43087</v>
        <stp/>
        <stp>ContractData</stp>
        <stp>C.US.GEZ179862</stp>
        <stp>ExpirationDate</stp>
        <stp/>
        <stp>T</stp>
        <tr r="D26" s="2"/>
      </tp>
      <tp t="s">
        <v>99.0100</v>
        <stp/>
        <stp>ContractData</stp>
        <stp>F.EDAZ6</stp>
        <stp>LastQuoteToday</stp>
        <stp/>
        <stp>B</stp>
        <tr r="C37" s="2"/>
      </tp>
      <tp>
        <v>0</v>
        <stp/>
        <stp>ContractData</stp>
        <stp>P.US.GEZ179800</stp>
        <stp>T_CVol</stp>
        <stp/>
        <stp>T</stp>
        <tr r="N55" s="1"/>
        <tr r="I54" s="1"/>
      </tp>
      <tp>
        <v>0</v>
        <stp/>
        <stp>ContractData</stp>
        <stp>P.US.GEU179750</stp>
        <stp>T_CVol</stp>
        <stp/>
        <stp>T</stp>
        <tr r="BD27" s="1"/>
        <tr r="AY25" s="1"/>
      </tp>
      <tp>
        <v>0</v>
        <stp/>
        <stp>ContractData</stp>
        <stp>P.US.GEZ179850</stp>
        <stp>T_CVol</stp>
        <stp/>
        <stp>T</stp>
        <tr r="N59" s="1"/>
        <tr r="I58" s="1"/>
      </tp>
      <tp>
        <v>0</v>
        <stp/>
        <stp>ContractData</stp>
        <stp>C.US.GEZ179800</stp>
        <stp>T_CVol</stp>
        <stp/>
        <stp>T</stp>
        <tr r="G56" s="1"/>
        <tr r="B54" s="1"/>
      </tp>
      <tp>
        <v>0</v>
        <stp/>
        <stp>ContractData</stp>
        <stp>C.US.GEU179750</stp>
        <stp>T_CVol</stp>
        <stp/>
        <stp>T</stp>
        <tr r="AW30" s="1"/>
        <tr r="AR25" s="1"/>
      </tp>
      <tp t="e">
        <v>#N/A</v>
        <stp/>
        <stp>ContractData</stp>
        <stp>C.US.GEZ179850</stp>
        <stp>T_CVol</stp>
        <stp/>
        <stp>T</stp>
        <tr r="G60" s="1"/>
        <tr r="B58" s="1"/>
      </tp>
      <tp>
        <v>0</v>
        <stp/>
        <stp>ContractData</stp>
        <stp>P.US.GEZ179900</stp>
        <stp>T_CVol</stp>
        <stp/>
        <stp>T</stp>
        <tr r="N62" s="1"/>
        <tr r="I62" s="1"/>
      </tp>
      <tp>
        <v>0</v>
        <stp/>
        <stp>ContractData</stp>
        <stp>P.US.GEZ179950</stp>
        <stp>T_CVol</stp>
        <stp/>
        <stp>T</stp>
        <tr r="N66" s="1"/>
        <tr r="I66" s="1"/>
      </tp>
      <tp>
        <v>0</v>
        <stp/>
        <stp>ContractData</stp>
        <stp>C.US.GEZ179900</stp>
        <stp>T_CVol</stp>
        <stp/>
        <stp>T</stp>
        <tr r="G63" s="1"/>
        <tr r="B62" s="1"/>
      </tp>
      <tp>
        <v>0</v>
        <stp/>
        <stp>ContractData</stp>
        <stp>C.US.GEZ179950</stp>
        <stp>T_CVol</stp>
        <stp/>
        <stp>T</stp>
        <tr r="G67" s="1"/>
        <tr r="B66" s="1"/>
      </tp>
      <tp>
        <v>0</v>
        <stp/>
        <stp>ContractData</stp>
        <stp>P.US.GEU179900</stp>
        <stp>T_CVol</stp>
        <stp/>
        <stp>T</stp>
        <tr r="BD37" s="1"/>
        <tr r="AY37" s="1"/>
      </tp>
      <tp>
        <v>0</v>
        <stp/>
        <stp>ContractData</stp>
        <stp>P.US.GEU179950</stp>
        <stp>T_CVol</stp>
        <stp/>
        <stp>T</stp>
        <tr r="BD41" s="1"/>
        <tr r="AY41" s="1"/>
      </tp>
      <tp>
        <v>1270</v>
        <stp/>
        <stp>ContractData</stp>
        <stp>C.US.GEU179900</stp>
        <stp>T_CVol</stp>
        <stp/>
        <stp>T</stp>
        <tr r="AW25" s="1"/>
        <tr r="AR37" s="1"/>
      </tp>
      <tp>
        <v>0</v>
        <stp/>
        <stp>ContractData</stp>
        <stp>C.US.GEU179950</stp>
        <stp>T_CVol</stp>
        <stp/>
        <stp>T</stp>
        <tr r="AW41" s="1"/>
        <tr r="AR41" s="1"/>
      </tp>
      <tp>
        <v>0</v>
        <stp/>
        <stp>ContractData</stp>
        <stp>P.US.GEU179800</stp>
        <stp>T_CVol</stp>
        <stp/>
        <stp>T</stp>
        <tr r="BD31" s="1"/>
        <tr r="AY29" s="1"/>
      </tp>
      <tp>
        <v>610</v>
        <stp/>
        <stp>ContractData</stp>
        <stp>P.US.GEU179850</stp>
        <stp>T_CVol</stp>
        <stp/>
        <stp>T</stp>
        <tr r="BD25" s="1"/>
        <tr r="AY33" s="1"/>
      </tp>
      <tp>
        <v>0</v>
        <stp/>
        <stp>ContractData</stp>
        <stp>P.US.GEZ179750</stp>
        <stp>T_CVol</stp>
        <stp/>
        <stp>T</stp>
        <tr r="N51" s="1"/>
        <tr r="I50" s="1"/>
      </tp>
      <tp>
        <v>0</v>
        <stp/>
        <stp>ContractData</stp>
        <stp>C.US.GEU179800</stp>
        <stp>T_CVol</stp>
        <stp/>
        <stp>T</stp>
        <tr r="AW34" s="1"/>
        <tr r="AR29" s="1"/>
      </tp>
      <tp>
        <v>110</v>
        <stp/>
        <stp>ContractData</stp>
        <stp>C.US.GEU179850</stp>
        <stp>T_CVol</stp>
        <stp/>
        <stp>T</stp>
        <tr r="AW29" s="1"/>
        <tr r="AR33" s="1"/>
      </tp>
      <tp>
        <v>0</v>
        <stp/>
        <stp>ContractData</stp>
        <stp>C.US.GEZ179750</stp>
        <stp>T_CVol</stp>
        <stp/>
        <stp>T</stp>
        <tr r="G52" s="1"/>
        <tr r="B50" s="1"/>
      </tp>
      <tp>
        <v>0</v>
        <stp/>
        <stp>ContractData</stp>
        <stp>P.US.GEJ179800</stp>
        <stp>T_CVol</stp>
        <stp/>
        <stp>T</stp>
        <tr r="N29" s="1"/>
        <tr r="I28" s="1"/>
      </tp>
      <tp>
        <v>0</v>
        <stp/>
        <stp>ContractData</stp>
        <stp>P.US.GEK179900</stp>
        <stp>T_CVol</stp>
        <stp/>
        <stp>T</stp>
        <tr r="AB36" s="1"/>
        <tr r="W36" s="1"/>
      </tp>
      <tp>
        <v>0</v>
        <stp/>
        <stp>ContractData</stp>
        <stp>P.US.GEJ179850</stp>
        <stp>T_CVol</stp>
        <stp/>
        <stp>T</stp>
        <tr r="N33" s="1"/>
        <tr r="I32" s="1"/>
      </tp>
      <tp>
        <v>0</v>
        <stp/>
        <stp>ContractData</stp>
        <stp>P.US.GEK179950</stp>
        <stp>T_CVol</stp>
        <stp/>
        <stp>T</stp>
        <tr r="AB40" s="1"/>
        <tr r="W40" s="1"/>
      </tp>
      <tp>
        <v>0</v>
        <stp/>
        <stp>ContractData</stp>
        <stp>C.US.GEJ179800</stp>
        <stp>T_CVol</stp>
        <stp/>
        <stp>T</stp>
        <tr r="G30" s="1"/>
        <tr r="B28" s="1"/>
      </tp>
      <tp>
        <v>0</v>
        <stp/>
        <stp>ContractData</stp>
        <stp>C.US.GEK179900</stp>
        <stp>T_CVol</stp>
        <stp/>
        <stp>T</stp>
        <tr r="U36" s="1"/>
        <tr r="P36" s="1"/>
      </tp>
      <tp>
        <v>0</v>
        <stp/>
        <stp>ContractData</stp>
        <stp>C.US.GEJ179850</stp>
        <stp>T_CVol</stp>
        <stp/>
        <stp>T</stp>
        <tr r="G34" s="1"/>
        <tr r="B32" s="1"/>
      </tp>
      <tp>
        <v>0</v>
        <stp/>
        <stp>ContractData</stp>
        <stp>C.US.GEK179950</stp>
        <stp>T_CVol</stp>
        <stp/>
        <stp>T</stp>
        <tr r="U40" s="1"/>
        <tr r="P40" s="1"/>
      </tp>
      <tp>
        <v>87</v>
        <stp/>
        <stp>ContractData</stp>
        <stp>P.US.GEJ179900</stp>
        <stp>T_CVol</stp>
        <stp/>
        <stp>T</stp>
        <tr r="N25" s="1"/>
        <tr r="I36" s="1"/>
      </tp>
      <tp>
        <v>0</v>
        <stp/>
        <stp>ContractData</stp>
        <stp>P.US.GEK179800</stp>
        <stp>T_CVol</stp>
        <stp/>
        <stp>T</stp>
        <tr r="AB28" s="1"/>
        <tr r="W28" s="1"/>
      </tp>
      <tp>
        <v>0</v>
        <stp/>
        <stp>ContractData</stp>
        <stp>P.US.GEJ179950</stp>
        <stp>T_CVol</stp>
        <stp/>
        <stp>T</stp>
        <tr r="N40" s="1"/>
        <tr r="I40" s="1"/>
      </tp>
      <tp>
        <v>0</v>
        <stp/>
        <stp>ContractData</stp>
        <stp>P.US.GEK179850</stp>
        <stp>T_CVol</stp>
        <stp/>
        <stp>T</stp>
        <tr r="AB32" s="1"/>
        <tr r="W32" s="1"/>
      </tp>
      <tp>
        <v>187</v>
        <stp/>
        <stp>ContractData</stp>
        <stp>C.US.GEJ179900</stp>
        <stp>T_CVol</stp>
        <stp/>
        <stp>T</stp>
        <tr r="G26" s="1"/>
        <tr r="B36" s="1"/>
      </tp>
      <tp>
        <v>0</v>
        <stp/>
        <stp>ContractData</stp>
        <stp>C.US.GEK179800</stp>
        <stp>T_CVol</stp>
        <stp/>
        <stp>T</stp>
        <tr r="U28" s="1"/>
        <tr r="P28" s="1"/>
      </tp>
      <tp>
        <v>0</v>
        <stp/>
        <stp>ContractData</stp>
        <stp>C.US.GEJ179950</stp>
        <stp>T_CVol</stp>
        <stp/>
        <stp>T</stp>
        <tr r="G40" s="1"/>
        <tr r="B40" s="1"/>
      </tp>
      <tp>
        <v>0</v>
        <stp/>
        <stp>ContractData</stp>
        <stp>C.US.GEK179850</stp>
        <stp>T_CVol</stp>
        <stp/>
        <stp>T</stp>
        <tr r="U32" s="1"/>
        <tr r="P32" s="1"/>
      </tp>
      <tp>
        <v>0</v>
        <stp/>
        <stp>ContractData</stp>
        <stp>P.US.GEH179800</stp>
        <stp>T_CVol</stp>
        <stp/>
        <stp>T</stp>
        <tr r="BD6" s="1"/>
        <tr r="AY3" s="1"/>
      </tp>
      <tp>
        <v>0</v>
        <stp/>
        <stp>ContractData</stp>
        <stp>P.US.GEH179850</stp>
        <stp>T_CVol</stp>
        <stp/>
        <stp>T</stp>
        <tr r="BD10" s="1"/>
        <tr r="AY7" s="1"/>
      </tp>
      <tp>
        <v>0</v>
        <stp/>
        <stp>ContractData</stp>
        <stp>C.US.GEH179800</stp>
        <stp>T_CVol</stp>
        <stp/>
        <stp>T</stp>
        <tr r="AW7" s="1"/>
        <tr r="AR3" s="1"/>
      </tp>
      <tp>
        <v>0</v>
        <stp/>
        <stp>ContractData</stp>
        <stp>C.US.GEH179850</stp>
        <stp>T_CVol</stp>
        <stp/>
        <stp>T</stp>
        <tr r="AW11" s="1"/>
        <tr r="AR7" s="1"/>
      </tp>
      <tp>
        <v>152</v>
        <stp/>
        <stp>ContractData</stp>
        <stp>P.US.GEH179900</stp>
        <stp>T_CVol</stp>
        <stp/>
        <stp>T</stp>
        <tr r="BD3" s="1"/>
        <tr r="AY11" s="1"/>
      </tp>
      <tp>
        <v>0</v>
        <stp/>
        <stp>ContractData</stp>
        <stp>P.US.GEH179950</stp>
        <stp>T_CVol</stp>
        <stp/>
        <stp>T</stp>
        <tr r="BD15" s="1"/>
        <tr r="AY15" s="1"/>
      </tp>
      <tp>
        <v>412</v>
        <stp/>
        <stp>ContractData</stp>
        <stp>C.US.GEH179900</stp>
        <stp>T_CVol</stp>
        <stp/>
        <stp>T</stp>
        <tr r="AW2" s="1"/>
        <tr r="AR11" s="1"/>
      </tp>
      <tp>
        <v>0</v>
        <stp/>
        <stp>ContractData</stp>
        <stp>C.US.GEH179950</stp>
        <stp>T_CVol</stp>
        <stp/>
        <stp>T</stp>
        <tr r="AW15" s="1"/>
        <tr r="AR15" s="1"/>
      </tp>
      <tp>
        <v>1367</v>
        <stp/>
        <stp>ContractData</stp>
        <stp>P.US.GEM179900</stp>
        <stp>T_CVol</stp>
        <stp/>
        <stp>T</stp>
        <tr r="AP31" s="1"/>
        <tr r="AK36" s="1"/>
      </tp>
      <tp>
        <v>0</v>
        <stp/>
        <stp>ContractData</stp>
        <stp>P.US.GEM179950</stp>
        <stp>T_CVol</stp>
        <stp/>
        <stp>T</stp>
        <tr r="AP40" s="1"/>
        <tr r="AK40" s="1"/>
      </tp>
      <tp>
        <v>1482</v>
        <stp/>
        <stp>ContractData</stp>
        <stp>C.US.GEM179900</stp>
        <stp>T_CVol</stp>
        <stp/>
        <stp>T</stp>
        <tr r="AI26" s="1"/>
        <tr r="AD36" s="1"/>
      </tp>
      <tp>
        <v>0</v>
        <stp/>
        <stp>ContractData</stp>
        <stp>C.US.GEM179950</stp>
        <stp>T_CVol</stp>
        <stp/>
        <stp>T</stp>
        <tr r="AI40" s="1"/>
        <tr r="AD40" s="1"/>
      </tp>
      <tp>
        <v>0</v>
        <stp/>
        <stp>ContractData</stp>
        <stp>P.US.GEM179800</stp>
        <stp>T_CVol</stp>
        <stp/>
        <stp>T</stp>
        <tr r="AP36" s="1"/>
        <tr r="AK28" s="1"/>
      </tp>
      <tp>
        <v>3314</v>
        <stp/>
        <stp>ContractData</stp>
        <stp>P.US.GEM179850</stp>
        <stp>T_CVol</stp>
        <stp/>
        <stp>T</stp>
        <tr r="AP26" s="1"/>
        <tr r="AK32" s="1"/>
      </tp>
      <tp>
        <v>0</v>
        <stp/>
        <stp>ContractData</stp>
        <stp>C.US.GEM179800</stp>
        <stp>T_CVol</stp>
        <stp/>
        <stp>T</stp>
        <tr r="AI32" s="1"/>
        <tr r="AD28" s="1"/>
      </tp>
      <tp>
        <v>0</v>
        <stp/>
        <stp>ContractData</stp>
        <stp>C.US.GEM179850</stp>
        <stp>T_CVol</stp>
        <stp/>
        <stp>T</stp>
        <tr r="AI36" s="1"/>
        <tr r="AD32" s="1"/>
      </tp>
      <tp>
        <v>0</v>
        <stp/>
        <stp>ContractData</stp>
        <stp>P.US.GEF179800</stp>
        <stp>T_CVol</stp>
        <stp/>
        <stp>T</stp>
        <tr r="AB5" s="1"/>
        <tr r="W3" s="1"/>
      </tp>
      <tp>
        <v>0</v>
        <stp/>
        <stp>ContractData</stp>
        <stp>P.US.GEG179900</stp>
        <stp>T_CVol</stp>
        <stp/>
        <stp>T</stp>
        <tr r="AP11" s="1"/>
        <tr r="AK11" s="1"/>
      </tp>
      <tp t="e">
        <v>#N/A</v>
        <stp/>
        <stp>ContractData</stp>
        <stp>P.US.GEF179850</stp>
        <stp>T_CVol</stp>
        <stp/>
        <stp>T</stp>
        <tr r="AB9" s="1"/>
        <tr r="W7" s="1"/>
      </tp>
      <tp>
        <v>0</v>
        <stp/>
        <stp>ContractData</stp>
        <stp>P.US.GEG179950</stp>
        <stp>T_CVol</stp>
        <stp/>
        <stp>T</stp>
        <tr r="AP15" s="1"/>
        <tr r="AK15" s="1"/>
      </tp>
      <tp>
        <v>0</v>
        <stp/>
        <stp>ContractData</stp>
        <stp>C.US.GEF179800</stp>
        <stp>T_CVol</stp>
        <stp/>
        <stp>T</stp>
        <tr r="U3" s="1"/>
        <tr r="P3" s="1"/>
      </tp>
      <tp>
        <v>0</v>
        <stp/>
        <stp>ContractData</stp>
        <stp>C.US.GEG179900</stp>
        <stp>T_CVol</stp>
        <stp/>
        <stp>T</stp>
        <tr r="AI11" s="1"/>
        <tr r="AD11" s="1"/>
      </tp>
      <tp>
        <v>0</v>
        <stp/>
        <stp>ContractData</stp>
        <stp>C.US.GEF179850</stp>
        <stp>T_CVol</stp>
        <stp/>
        <stp>T</stp>
        <tr r="U7" s="1"/>
        <tr r="P7" s="1"/>
      </tp>
      <tp>
        <v>0</v>
        <stp/>
        <stp>ContractData</stp>
        <stp>C.US.GEG179950</stp>
        <stp>T_CVol</stp>
        <stp/>
        <stp>T</stp>
        <tr r="AI15" s="1"/>
        <tr r="AD15" s="1"/>
      </tp>
      <tp>
        <v>10</v>
        <stp/>
        <stp>ContractData</stp>
        <stp>P.US.GEF179900</stp>
        <stp>T_CVol</stp>
        <stp/>
        <stp>T</stp>
        <tr r="AB2" s="1"/>
        <tr r="W11" s="1"/>
      </tp>
      <tp>
        <v>0</v>
        <stp/>
        <stp>ContractData</stp>
        <stp>P.US.GEG179800</stp>
        <stp>T_CVol</stp>
        <stp/>
        <stp>T</stp>
        <tr r="AP3" s="1"/>
        <tr r="AK3" s="1"/>
      </tp>
      <tp>
        <v>0</v>
        <stp/>
        <stp>ContractData</stp>
        <stp>P.US.GEF179950</stp>
        <stp>T_CVol</stp>
        <stp/>
        <stp>T</stp>
        <tr r="AB15" s="1"/>
        <tr r="W15" s="1"/>
      </tp>
      <tp>
        <v>0</v>
        <stp/>
        <stp>ContractData</stp>
        <stp>P.US.GEG179850</stp>
        <stp>T_CVol</stp>
        <stp/>
        <stp>T</stp>
        <tr r="AP7" s="1"/>
        <tr r="AK7" s="1"/>
      </tp>
      <tp>
        <v>0</v>
        <stp/>
        <stp>ContractData</stp>
        <stp>C.US.GEF179900</stp>
        <stp>T_CVol</stp>
        <stp/>
        <stp>T</stp>
        <tr r="U11" s="1"/>
        <tr r="P11" s="1"/>
      </tp>
      <tp>
        <v>0</v>
        <stp/>
        <stp>ContractData</stp>
        <stp>C.US.GEG179800</stp>
        <stp>T_CVol</stp>
        <stp/>
        <stp>T</stp>
        <tr r="AI3" s="1"/>
        <tr r="AD3" s="1"/>
      </tp>
      <tp>
        <v>0</v>
        <stp/>
        <stp>ContractData</stp>
        <stp>C.US.GEF179950</stp>
        <stp>T_CVol</stp>
        <stp/>
        <stp>T</stp>
        <tr r="U15" s="1"/>
        <tr r="P15" s="1"/>
      </tp>
      <tp>
        <v>0</v>
        <stp/>
        <stp>ContractData</stp>
        <stp>C.US.GEG179850</stp>
        <stp>T_CVol</stp>
        <stp/>
        <stp>T</stp>
        <tr r="AI7" s="1"/>
        <tr r="AD7" s="1"/>
      </tp>
      <tp t="s">
        <v>98.985 A</v>
        <stp/>
        <stp>ContractData</stp>
        <stp>F.EDAG7</stp>
        <stp>LastQuoteToday</stp>
        <stp/>
        <stp>B</stp>
        <tr r="C39" s="2"/>
      </tp>
      <tp t="s">
        <v>99.005 A</v>
        <stp/>
        <stp>ContractData</stp>
        <stp>F.EDAF7</stp>
        <stp>LastQuoteToday</stp>
        <stp/>
        <stp>B</stp>
        <tr r="C38" s="2"/>
      </tp>
      <tp t="s">
        <v>98.820</v>
        <stp/>
        <stp>ContractData</stp>
        <stp>F.EDAM7</stp>
        <stp>LastQuoteToday</stp>
        <stp/>
        <stp>B</stp>
        <tr r="C43" s="2"/>
      </tp>
      <tp t="s">
        <v>98.865 B</v>
        <stp/>
        <stp>ContractData</stp>
        <stp>F.EDAK7</stp>
        <stp>LastQuoteToday</stp>
        <stp/>
        <stp>B</stp>
        <tr r="C42" s="2"/>
      </tp>
      <tp t="s">
        <v>98.920 A</v>
        <stp/>
        <stp>ContractData</stp>
        <stp>F.EDAJ7</stp>
        <stp>LastQuoteToday</stp>
        <stp/>
        <stp>B</stp>
        <tr r="C41" s="2"/>
      </tp>
      <tp t="s">
        <v>98.955</v>
        <stp/>
        <stp>ContractData</stp>
        <stp>F.EDAH7</stp>
        <stp>LastQuoteToday</stp>
        <stp/>
        <stp>B</stp>
        <tr r="C40" s="2"/>
      </tp>
      <tp t="s">
        <v>98.715</v>
        <stp/>
        <stp>ContractData</stp>
        <stp>F.EDAU7</stp>
        <stp>LastQuoteToday</stp>
        <stp/>
        <stp>B</stp>
        <tr r="G37" s="2"/>
      </tp>
      <tp t="s">
        <v>98.590</v>
        <stp/>
        <stp>ContractData</stp>
        <stp>F.EDAZ7</stp>
        <stp>LastQuoteToday</stp>
        <stp/>
        <stp>B</stp>
        <tr r="G38" s="2"/>
      </tp>
      <tp>
        <v>0</v>
        <stp/>
        <stp>ContractData</stp>
        <stp>P.US.GEZ169812</stp>
        <stp>T_CVol</stp>
        <stp/>
        <stp>T</stp>
        <tr r="N8" s="1"/>
        <tr r="I4" s="1"/>
      </tp>
      <tp>
        <v>0</v>
        <stp/>
        <stp>ContractData</stp>
        <stp>P.US.GEZ169862</stp>
        <stp>T_CVol</stp>
        <stp/>
        <stp>T</stp>
        <tr r="N12" s="1"/>
        <tr r="I8" s="1"/>
      </tp>
      <tp>
        <v>0</v>
        <stp/>
        <stp>ContractData</stp>
        <stp>C.US.GEZ169812</stp>
        <stp>T_CVol</stp>
        <stp/>
        <stp>T</stp>
        <tr r="G7" s="1"/>
        <tr r="B4" s="1"/>
      </tp>
      <tp>
        <v>0</v>
        <stp/>
        <stp>ContractData</stp>
        <stp>C.US.GEZ169862</stp>
        <stp>T_CVol</stp>
        <stp/>
        <stp>T</stp>
        <tr r="G11" s="1"/>
        <tr r="B8" s="1"/>
      </tp>
      <tp>
        <v>596</v>
        <stp/>
        <stp>ContractData</stp>
        <stp>P.US.GEZ169912</stp>
        <stp>T_CVol</stp>
        <stp/>
        <stp>T</stp>
        <tr r="N4" s="1"/>
        <tr r="I12" s="1"/>
      </tp>
      <tp>
        <v>0</v>
        <stp/>
        <stp>ContractData</stp>
        <stp>P.US.GEZ169962</stp>
        <stp>T_CVol</stp>
        <stp/>
        <stp>T</stp>
        <tr r="N16" s="1"/>
        <tr r="I16" s="1"/>
      </tp>
      <tp>
        <v>1000</v>
        <stp/>
        <stp>ContractData</stp>
        <stp>C.US.GEZ169912</stp>
        <stp>T_CVol</stp>
        <stp/>
        <stp>T</stp>
        <tr r="G3" s="1"/>
        <tr r="B12" s="1"/>
      </tp>
      <tp>
        <v>0</v>
        <stp/>
        <stp>ContractData</stp>
        <stp>C.US.GEZ169962</stp>
        <stp>T_CVol</stp>
        <stp/>
        <stp>T</stp>
        <tr r="G16" s="1"/>
        <tr r="B16" s="1"/>
      </tp>
      <tp>
        <v>42807</v>
        <stp/>
        <stp>ContractData</stp>
        <stp>C.US.GEH179900</stp>
        <stp>ExpirationDate</stp>
        <stp/>
        <stp>T</stp>
        <tr r="Y10" s="2"/>
      </tp>
      <tp>
        <v>42748</v>
        <stp/>
        <stp>ContractData</stp>
        <stp>C.US.GEF179900</stp>
        <stp>ExpirationDate</stp>
        <stp/>
        <stp>T</stp>
        <tr r="K10" s="2"/>
      </tp>
      <tp>
        <v>42776</v>
        <stp/>
        <stp>ContractData</stp>
        <stp>C.US.GEG179900</stp>
        <stp>ExpirationDate</stp>
        <stp/>
        <stp>T</stp>
        <tr r="R10" s="2"/>
      </tp>
      <tp t="s">
        <v>97.135 A</v>
        <stp/>
        <stp>ContractData</stp>
        <stp>F.EDAM4</stp>
        <stp>LastQuoteToday</stp>
        <stp/>
        <stp>B</stp>
        <tr r="Z37" s="2"/>
      </tp>
      <tp t="s">
        <v>97.100 B</v>
        <stp/>
        <stp>ContractData</stp>
        <stp>F.EDAH4</stp>
        <stp>LastQuoteToday</stp>
        <stp/>
        <stp>B</stp>
        <tr r="U43" s="2"/>
      </tp>
      <tp t="s">
        <v>97.055 B</v>
        <stp/>
        <stp>ContractData</stp>
        <stp>F.EDAU4</stp>
        <stp>LastQuoteToday</stp>
        <stp/>
        <stp>B</stp>
        <tr r="Z38" s="2"/>
      </tp>
      <tp t="s">
        <v>97.020 B</v>
        <stp/>
        <stp>ContractData</stp>
        <stp>F.EDAZ4</stp>
        <stp>LastQuoteToday</stp>
        <stp/>
        <stp>B</stp>
        <tr r="Z39" s="2"/>
      </tp>
      <tp>
        <v>0</v>
        <stp/>
        <stp>ContractData</stp>
        <stp>P.US.GEZ179812</stp>
        <stp>T_CVol</stp>
        <stp/>
        <stp>T</stp>
        <tr r="N56" s="1"/>
        <tr r="I55" s="1"/>
      </tp>
      <tp>
        <v>0</v>
        <stp/>
        <stp>ContractData</stp>
        <stp>P.US.GEU179762</stp>
        <stp>T_CVol</stp>
        <stp/>
        <stp>T</stp>
        <tr r="BD28" s="1"/>
        <tr r="AY26" s="1"/>
      </tp>
      <tp>
        <v>350</v>
        <stp/>
        <stp>ContractData</stp>
        <stp>P.US.GEZ179862</stp>
        <stp>T_CVol</stp>
        <stp/>
        <stp>T</stp>
        <tr r="N49" s="1"/>
        <tr r="I59" s="1"/>
      </tp>
      <tp>
        <v>0</v>
        <stp/>
        <stp>ContractData</stp>
        <stp>C.US.GEZ179812</stp>
        <stp>T_CVol</stp>
        <stp/>
        <stp>T</stp>
        <tr r="G57" s="1"/>
        <tr r="B55" s="1"/>
      </tp>
      <tp>
        <v>0</v>
        <stp/>
        <stp>ContractData</stp>
        <stp>C.US.GEU179762</stp>
        <stp>T_CVol</stp>
        <stp/>
        <stp>T</stp>
        <tr r="AW31" s="1"/>
        <tr r="AR26" s="1"/>
      </tp>
      <tp>
        <v>350</v>
        <stp/>
        <stp>ContractData</stp>
        <stp>C.US.GEZ179862</stp>
        <stp>T_CVol</stp>
        <stp/>
        <stp>T</stp>
        <tr r="G50" s="1"/>
        <tr r="B59" s="1"/>
      </tp>
      <tp>
        <v>0</v>
        <stp/>
        <stp>ContractData</stp>
        <stp>P.US.GEZ179912</stp>
        <stp>T_CVol</stp>
        <stp/>
        <stp>T</stp>
        <tr r="N63" s="1"/>
        <tr r="I63" s="1"/>
      </tp>
      <tp>
        <v>0</v>
        <stp/>
        <stp>ContractData</stp>
        <stp>P.US.GEZ179962</stp>
        <stp>T_CVol</stp>
        <stp/>
        <stp>T</stp>
        <tr r="N67" s="1"/>
        <tr r="I67" s="1"/>
      </tp>
      <tp>
        <v>0</v>
        <stp/>
        <stp>ContractData</stp>
        <stp>C.US.GEZ179912</stp>
        <stp>T_CVol</stp>
        <stp/>
        <stp>T</stp>
        <tr r="G64" s="1"/>
        <tr r="B63" s="1"/>
      </tp>
      <tp>
        <v>0</v>
        <stp/>
        <stp>ContractData</stp>
        <stp>C.US.GEZ179962</stp>
        <stp>T_CVol</stp>
        <stp/>
        <stp>T</stp>
        <tr r="G68" s="1"/>
        <tr r="B67" s="1"/>
      </tp>
      <tp>
        <v>0</v>
        <stp/>
        <stp>ContractData</stp>
        <stp>P.US.GEU179912</stp>
        <stp>T_CVol</stp>
        <stp/>
        <stp>T</stp>
        <tr r="BD38" s="1"/>
        <tr r="AY38" s="1"/>
      </tp>
      <tp>
        <v>0</v>
        <stp/>
        <stp>ContractData</stp>
        <stp>P.US.GEU179962</stp>
        <stp>T_CVol</stp>
        <stp/>
        <stp>T</stp>
        <tr r="BD42" s="1"/>
        <tr r="AY42" s="1"/>
      </tp>
      <tp>
        <v>220</v>
        <stp/>
        <stp>ContractData</stp>
        <stp>C.US.GEU179912</stp>
        <stp>T_CVol</stp>
        <stp/>
        <stp>T</stp>
        <tr r="AW28" s="1"/>
        <tr r="AR38" s="1"/>
      </tp>
      <tp>
        <v>0</v>
        <stp/>
        <stp>ContractData</stp>
        <stp>C.US.GEU179962</stp>
        <stp>T_CVol</stp>
        <stp/>
        <stp>T</stp>
        <tr r="AW42" s="1"/>
        <tr r="AR42" s="1"/>
      </tp>
      <tp>
        <v>0</v>
        <stp/>
        <stp>ContractData</stp>
        <stp>P.US.GEU179812</stp>
        <stp>T_CVol</stp>
        <stp/>
        <stp>T</stp>
        <tr r="BD32" s="1"/>
        <tr r="AY30" s="1"/>
      </tp>
      <tp>
        <v>0</v>
        <stp/>
        <stp>ContractData</stp>
        <stp>P.US.GEU179862</stp>
        <stp>T_CVol</stp>
        <stp/>
        <stp>T</stp>
        <tr r="BD34" s="1"/>
        <tr r="AY34" s="1"/>
      </tp>
      <tp>
        <v>0</v>
        <stp/>
        <stp>ContractData</stp>
        <stp>P.US.GEZ179762</stp>
        <stp>T_CVol</stp>
        <stp/>
        <stp>T</stp>
        <tr r="N52" s="1"/>
        <tr r="I51" s="1"/>
      </tp>
      <tp>
        <v>0</v>
        <stp/>
        <stp>ContractData</stp>
        <stp>C.US.GEU179812</stp>
        <stp>T_CVol</stp>
        <stp/>
        <stp>T</stp>
        <tr r="AW35" s="1"/>
        <tr r="AR30" s="1"/>
      </tp>
      <tp>
        <v>0</v>
        <stp/>
        <stp>ContractData</stp>
        <stp>C.US.GEU179862</stp>
        <stp>T_CVol</stp>
        <stp/>
        <stp>T</stp>
        <tr r="AW38" s="1"/>
        <tr r="AR34" s="1"/>
      </tp>
      <tp>
        <v>0</v>
        <stp/>
        <stp>ContractData</stp>
        <stp>C.US.GEZ179762</stp>
        <stp>T_CVol</stp>
        <stp/>
        <stp>T</stp>
        <tr r="G53" s="1"/>
        <tr r="B51" s="1"/>
      </tp>
      <tp>
        <v>0</v>
        <stp/>
        <stp>ContractData</stp>
        <stp>P.US.GEJ179812</stp>
        <stp>T_CVol</stp>
        <stp/>
        <stp>T</stp>
        <tr r="N30" s="1"/>
        <tr r="I29" s="1"/>
      </tp>
      <tp>
        <v>0</v>
        <stp/>
        <stp>ContractData</stp>
        <stp>P.US.GEK179912</stp>
        <stp>T_CVol</stp>
        <stp/>
        <stp>T</stp>
        <tr r="AB37" s="1"/>
        <tr r="W37" s="1"/>
      </tp>
      <tp>
        <v>0</v>
        <stp/>
        <stp>ContractData</stp>
        <stp>P.US.GEJ179862</stp>
        <stp>T_CVol</stp>
        <stp/>
        <stp>T</stp>
        <tr r="N34" s="1"/>
        <tr r="I33" s="1"/>
      </tp>
      <tp>
        <v>0</v>
        <stp/>
        <stp>ContractData</stp>
        <stp>P.US.GEK179962</stp>
        <stp>T_CVol</stp>
        <stp/>
        <stp>T</stp>
        <tr r="AB41" s="1"/>
        <tr r="W41" s="1"/>
      </tp>
      <tp>
        <v>0</v>
        <stp/>
        <stp>ContractData</stp>
        <stp>C.US.GEJ179812</stp>
        <stp>T_CVol</stp>
        <stp/>
        <stp>T</stp>
        <tr r="G31" s="1"/>
        <tr r="B29" s="1"/>
      </tp>
      <tp>
        <v>0</v>
        <stp/>
        <stp>ContractData</stp>
        <stp>C.US.GEK179912</stp>
        <stp>T_CVol</stp>
        <stp/>
        <stp>T</stp>
        <tr r="U37" s="1"/>
        <tr r="P37" s="1"/>
      </tp>
      <tp>
        <v>0</v>
        <stp/>
        <stp>ContractData</stp>
        <stp>C.US.GEJ179862</stp>
        <stp>T_CVol</stp>
        <stp/>
        <stp>T</stp>
        <tr r="G35" s="1"/>
        <tr r="B33" s="1"/>
      </tp>
      <tp>
        <v>0</v>
        <stp/>
        <stp>ContractData</stp>
        <stp>C.US.GEK179962</stp>
        <stp>T_CVol</stp>
        <stp/>
        <stp>T</stp>
        <tr r="U41" s="1"/>
        <tr r="P41" s="1"/>
      </tp>
      <tp>
        <v>0</v>
        <stp/>
        <stp>ContractData</stp>
        <stp>P.US.GEJ179912</stp>
        <stp>T_CVol</stp>
        <stp/>
        <stp>T</stp>
        <tr r="N37" s="1"/>
        <tr r="I37" s="1"/>
      </tp>
      <tp>
        <v>0</v>
        <stp/>
        <stp>ContractData</stp>
        <stp>P.US.GEK179812</stp>
        <stp>T_CVol</stp>
        <stp/>
        <stp>T</stp>
        <tr r="AB29" s="1"/>
        <tr r="W29" s="1"/>
      </tp>
      <tp>
        <v>0</v>
        <stp/>
        <stp>ContractData</stp>
        <stp>P.US.GEJ179962</stp>
        <stp>T_CVol</stp>
        <stp/>
        <stp>T</stp>
        <tr r="N41" s="1"/>
        <tr r="I41" s="1"/>
      </tp>
      <tp>
        <v>0</v>
        <stp/>
        <stp>ContractData</stp>
        <stp>P.US.GEK179862</stp>
        <stp>T_CVol</stp>
        <stp/>
        <stp>T</stp>
        <tr r="AB33" s="1"/>
        <tr r="W33" s="1"/>
      </tp>
      <tp>
        <v>0</v>
        <stp/>
        <stp>ContractData</stp>
        <stp>C.US.GEJ179912</stp>
        <stp>T_CVol</stp>
        <stp/>
        <stp>T</stp>
        <tr r="G38" s="1"/>
        <tr r="B37" s="1"/>
      </tp>
      <tp>
        <v>0</v>
        <stp/>
        <stp>ContractData</stp>
        <stp>C.US.GEK179812</stp>
        <stp>T_CVol</stp>
        <stp/>
        <stp>T</stp>
        <tr r="U29" s="1"/>
        <tr r="P29" s="1"/>
      </tp>
      <tp>
        <v>0</v>
        <stp/>
        <stp>ContractData</stp>
        <stp>C.US.GEJ179962</stp>
        <stp>T_CVol</stp>
        <stp/>
        <stp>T</stp>
        <tr r="G41" s="1"/>
        <tr r="B41" s="1"/>
      </tp>
      <tp>
        <v>0</v>
        <stp/>
        <stp>ContractData</stp>
        <stp>C.US.GEK179862</stp>
        <stp>T_CVol</stp>
        <stp/>
        <stp>T</stp>
        <tr r="U33" s="1"/>
        <tr r="P33" s="1"/>
      </tp>
      <tp>
        <v>0</v>
        <stp/>
        <stp>ContractData</stp>
        <stp>P.US.GEH179812</stp>
        <stp>T_CVol</stp>
        <stp/>
        <stp>T</stp>
        <tr r="BD7" s="1"/>
        <tr r="AY4" s="1"/>
      </tp>
      <tp>
        <v>0</v>
        <stp/>
        <stp>ContractData</stp>
        <stp>P.US.GEH179862</stp>
        <stp>T_CVol</stp>
        <stp/>
        <stp>T</stp>
        <tr r="BD11" s="1"/>
        <tr r="AY8" s="1"/>
      </tp>
      <tp>
        <v>0</v>
        <stp/>
        <stp>ContractData</stp>
        <stp>C.US.GEH179812</stp>
        <stp>T_CVol</stp>
        <stp/>
        <stp>T</stp>
        <tr r="AW8" s="1"/>
        <tr r="AR4" s="1"/>
      </tp>
      <tp>
        <v>0</v>
        <stp/>
        <stp>ContractData</stp>
        <stp>C.US.GEH179862</stp>
        <stp>T_CVol</stp>
        <stp/>
        <stp>T</stp>
        <tr r="AW12" s="1"/>
        <tr r="AR8" s="1"/>
      </tp>
      <tp>
        <v>0</v>
        <stp/>
        <stp>ContractData</stp>
        <stp>P.US.GEH179912</stp>
        <stp>T_CVol</stp>
        <stp/>
        <stp>T</stp>
        <tr r="BD12" s="1"/>
        <tr r="AY12" s="1"/>
      </tp>
      <tp>
        <v>0</v>
        <stp/>
        <stp>ContractData</stp>
        <stp>P.US.GEH179962</stp>
        <stp>T_CVol</stp>
        <stp/>
        <stp>T</stp>
        <tr r="BD16" s="1"/>
        <tr r="AY16" s="1"/>
      </tp>
      <tp>
        <v>5196</v>
        <stp/>
        <stp>ContractData</stp>
        <stp>C.US.GEH179912</stp>
        <stp>T_CVol</stp>
        <stp/>
        <stp>T</stp>
        <tr r="AW1" s="1"/>
        <tr r="AR12" s="1"/>
      </tp>
      <tp>
        <v>0</v>
        <stp/>
        <stp>ContractData</stp>
        <stp>C.US.GEH179962</stp>
        <stp>T_CVol</stp>
        <stp/>
        <stp>T</stp>
        <tr r="AW16" s="1"/>
        <tr r="AR16" s="1"/>
      </tp>
      <tp>
        <v>2000</v>
        <stp/>
        <stp>ContractData</stp>
        <stp>P.US.GEM179912</stp>
        <stp>T_CVol</stp>
        <stp/>
        <stp>T</stp>
        <tr r="AP30" s="1"/>
        <tr r="AK37" s="1"/>
      </tp>
      <tp>
        <v>0</v>
        <stp/>
        <stp>ContractData</stp>
        <stp>P.US.GEM179962</stp>
        <stp>T_CVol</stp>
        <stp/>
        <stp>T</stp>
        <tr r="AP41" s="1"/>
        <tr r="AK41" s="1"/>
      </tp>
      <tp>
        <v>8486</v>
        <stp/>
        <stp>ContractData</stp>
        <stp>C.US.GEM179912</stp>
        <stp>T_CVol</stp>
        <stp/>
        <stp>T</stp>
        <tr r="AI25" s="1"/>
        <tr r="AD37" s="1"/>
      </tp>
      <tp>
        <v>0</v>
        <stp/>
        <stp>ContractData</stp>
        <stp>C.US.GEM179962</stp>
        <stp>T_CVol</stp>
        <stp/>
        <stp>T</stp>
        <tr r="AI41" s="1"/>
        <tr r="AD41" s="1"/>
      </tp>
      <tp>
        <v>0</v>
        <stp/>
        <stp>ContractData</stp>
        <stp>P.US.GEM179812</stp>
        <stp>T_CVol</stp>
        <stp/>
        <stp>T</stp>
        <tr r="AP37" s="1"/>
        <tr r="AK29" s="1"/>
      </tp>
      <tp>
        <v>2142</v>
        <stp/>
        <stp>ContractData</stp>
        <stp>P.US.GEM179862</stp>
        <stp>T_CVol</stp>
        <stp/>
        <stp>T</stp>
        <tr r="AP28" s="1"/>
        <tr r="AK33" s="1"/>
      </tp>
      <tp>
        <v>0</v>
        <stp/>
        <stp>ContractData</stp>
        <stp>C.US.GEM179812</stp>
        <stp>T_CVol</stp>
        <stp/>
        <stp>T</stp>
        <tr r="AI33" s="1"/>
        <tr r="AD29" s="1"/>
      </tp>
      <tp>
        <v>0</v>
        <stp/>
        <stp>ContractData</stp>
        <stp>C.US.GEM179862</stp>
        <stp>T_CVol</stp>
        <stp/>
        <stp>T</stp>
        <tr r="AI37" s="1"/>
        <tr r="AD33" s="1"/>
      </tp>
      <tp>
        <v>0</v>
        <stp/>
        <stp>ContractData</stp>
        <stp>P.US.GEM179762</stp>
        <stp>T_CVol</stp>
        <stp/>
        <stp>T</stp>
        <tr r="AP33" s="1"/>
        <tr r="AK25" s="1"/>
      </tp>
      <tp>
        <v>0</v>
        <stp/>
        <stp>ContractData</stp>
        <stp>C.US.GEM179762</stp>
        <stp>T_CVol</stp>
        <stp/>
        <stp>T</stp>
        <tr r="AI29" s="1"/>
        <tr r="AD25" s="1"/>
      </tp>
      <tp>
        <v>0</v>
        <stp/>
        <stp>ContractData</stp>
        <stp>P.US.GEF179812</stp>
        <stp>T_CVol</stp>
        <stp/>
        <stp>T</stp>
        <tr r="AB6" s="1"/>
        <tr r="W4" s="1"/>
      </tp>
      <tp>
        <v>0</v>
        <stp/>
        <stp>ContractData</stp>
        <stp>P.US.GEG179912</stp>
        <stp>T_CVol</stp>
        <stp/>
        <stp>T</stp>
        <tr r="AP12" s="1"/>
        <tr r="AK12" s="1"/>
      </tp>
      <tp>
        <v>0</v>
        <stp/>
        <stp>ContractData</stp>
        <stp>P.US.GEF179862</stp>
        <stp>T_CVol</stp>
        <stp/>
        <stp>T</stp>
        <tr r="AB10" s="1"/>
        <tr r="W8" s="1"/>
      </tp>
      <tp>
        <v>0</v>
        <stp/>
        <stp>ContractData</stp>
        <stp>P.US.GEG179962</stp>
        <stp>T_CVol</stp>
        <stp/>
        <stp>T</stp>
        <tr r="AP16" s="1"/>
        <tr r="AK16" s="1"/>
      </tp>
      <tp>
        <v>0</v>
        <stp/>
        <stp>ContractData</stp>
        <stp>C.US.GEF179812</stp>
        <stp>T_CVol</stp>
        <stp/>
        <stp>T</stp>
        <tr r="U4" s="1"/>
        <tr r="P4" s="1"/>
      </tp>
      <tp>
        <v>0</v>
        <stp/>
        <stp>ContractData</stp>
        <stp>C.US.GEG179912</stp>
        <stp>T_CVol</stp>
        <stp/>
        <stp>T</stp>
        <tr r="AI12" s="1"/>
        <tr r="AD12" s="1"/>
      </tp>
      <tp>
        <v>0</v>
        <stp/>
        <stp>ContractData</stp>
        <stp>C.US.GEF179862</stp>
        <stp>T_CVol</stp>
        <stp/>
        <stp>T</stp>
        <tr r="U8" s="1"/>
        <tr r="P8" s="1"/>
      </tp>
      <tp>
        <v>0</v>
        <stp/>
        <stp>ContractData</stp>
        <stp>C.US.GEG179962</stp>
        <stp>T_CVol</stp>
        <stp/>
        <stp>T</stp>
        <tr r="AI16" s="1"/>
        <tr r="AD16" s="1"/>
      </tp>
      <tp>
        <v>0</v>
        <stp/>
        <stp>ContractData</stp>
        <stp>P.US.GEF179912</stp>
        <stp>T_CVol</stp>
        <stp/>
        <stp>T</stp>
        <tr r="AB12" s="1"/>
        <tr r="W12" s="1"/>
      </tp>
      <tp>
        <v>0</v>
        <stp/>
        <stp>ContractData</stp>
        <stp>P.US.GEG179812</stp>
        <stp>T_CVol</stp>
        <stp/>
        <stp>T</stp>
        <tr r="AP4" s="1"/>
        <tr r="AK4" s="1"/>
      </tp>
      <tp>
        <v>0</v>
        <stp/>
        <stp>ContractData</stp>
        <stp>P.US.GEF179962</stp>
        <stp>T_CVol</stp>
        <stp/>
        <stp>T</stp>
        <tr r="AB16" s="1"/>
        <tr r="W16" s="1"/>
      </tp>
      <tp>
        <v>0</v>
        <stp/>
        <stp>ContractData</stp>
        <stp>P.US.GEG179862</stp>
        <stp>T_CVol</stp>
        <stp/>
        <stp>T</stp>
        <tr r="AP8" s="1"/>
        <tr r="AK8" s="1"/>
      </tp>
      <tp>
        <v>0</v>
        <stp/>
        <stp>ContractData</stp>
        <stp>C.US.GEF179912</stp>
        <stp>T_CVol</stp>
        <stp/>
        <stp>T</stp>
        <tr r="U12" s="1"/>
        <tr r="P12" s="1"/>
      </tp>
      <tp>
        <v>0</v>
        <stp/>
        <stp>ContractData</stp>
        <stp>C.US.GEG179812</stp>
        <stp>T_CVol</stp>
        <stp/>
        <stp>T</stp>
        <tr r="AI4" s="1"/>
        <tr r="AD4" s="1"/>
      </tp>
      <tp>
        <v>0</v>
        <stp/>
        <stp>ContractData</stp>
        <stp>C.US.GEF179962</stp>
        <stp>T_CVol</stp>
        <stp/>
        <stp>T</stp>
        <tr r="U16" s="1"/>
        <tr r="P16" s="1"/>
      </tp>
      <tp>
        <v>0</v>
        <stp/>
        <stp>ContractData</stp>
        <stp>C.US.GEG179862</stp>
        <stp>T_CVol</stp>
        <stp/>
        <stp>T</stp>
        <tr r="AI8" s="1"/>
        <tr r="AD8" s="1"/>
      </tp>
      <tp>
        <v>0</v>
        <stp/>
        <stp>ContractData</stp>
        <stp>P.US.GEK179762</stp>
        <stp>T_CVol</stp>
        <stp/>
        <stp>T</stp>
        <tr r="AB25" s="1"/>
        <tr r="W25" s="1"/>
      </tp>
      <tp>
        <v>0</v>
        <stp/>
        <stp>ContractData</stp>
        <stp>C.US.GEK179762</stp>
        <stp>T_CVol</stp>
        <stp/>
        <stp>T</stp>
        <tr r="U25" s="1"/>
        <tr r="P25" s="1"/>
      </tp>
      <tp>
        <v>0</v>
        <stp/>
        <stp>ContractData</stp>
        <stp>P.US.GEJ179762</stp>
        <stp>T_CVol</stp>
        <stp/>
        <stp>T</stp>
        <tr r="N26" s="1"/>
        <tr r="I25" s="1"/>
      </tp>
      <tp>
        <v>0</v>
        <stp/>
        <stp>ContractData</stp>
        <stp>C.US.GEJ179762</stp>
        <stp>T_CVol</stp>
        <stp/>
        <stp>T</stp>
        <tr r="G27" s="1"/>
        <tr r="B25" s="1"/>
      </tp>
      <tp>
        <v>42723</v>
        <stp/>
        <stp>ContractData</stp>
        <stp>C.US.GEZ169900</stp>
        <stp>ExpirationDate</stp>
        <stp/>
        <stp>T</stp>
        <tr r="D10" s="2"/>
      </tp>
      <tp t="s">
        <v>97.160 A</v>
        <stp/>
        <stp>ContractData</stp>
        <stp>F.EDAM5</stp>
        <stp>LastQuoteToday</stp>
        <stp/>
        <stp>B</stp>
        <tr r="Z41" s="2"/>
      </tp>
      <tp t="s">
        <v>97.015 B</v>
        <stp/>
        <stp>ContractData</stp>
        <stp>F.EDAH5</stp>
        <stp>LastQuoteToday</stp>
        <stp/>
        <stp>B</stp>
        <tr r="Z40" s="2"/>
      </tp>
      <tp t="s">
        <v>97.145 A</v>
        <stp/>
        <stp>ContractData</stp>
        <stp>F.EDAU5</stp>
        <stp>LastQuoteToday</stp>
        <stp/>
        <stp>B</stp>
        <tr r="Z42" s="2"/>
      </tp>
      <tp t="s">
        <v>96.960 B</v>
        <stp/>
        <stp>ContractData</stp>
        <stp>F.EDAZ5</stp>
        <stp>LastQuoteToday</stp>
        <stp/>
        <stp>B</stp>
        <tr r="Z43" s="2"/>
      </tp>
    </main>
  </volType>
</volTypes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volatileDependencies" Target="volatileDependenci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380990</xdr:colOff>
      <xdr:row>1</xdr:row>
      <xdr:rowOff>114294</xdr:rowOff>
    </xdr:from>
    <xdr:to>
      <xdr:col>2</xdr:col>
      <xdr:colOff>584523</xdr:colOff>
      <xdr:row>2</xdr:row>
      <xdr:rowOff>122098</xdr:rowOff>
    </xdr:to>
    <xdr:pic>
      <xdr:nvPicPr>
        <xdr:cNvPr id="3" name="Picture 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7665" y="209544"/>
          <a:ext cx="898858" cy="207829"/>
        </a:xfrm>
        <a:prstGeom prst="rect">
          <a:avLst/>
        </a:prstGeom>
      </xdr:spPr>
    </xdr:pic>
    <xdr:clientData/>
  </xdr:twoCellAnchor>
  <xdr:twoCellAnchor editAs="oneCell">
    <xdr:from>
      <xdr:col>1</xdr:col>
      <xdr:colOff>180975</xdr:colOff>
      <xdr:row>43</xdr:row>
      <xdr:rowOff>38100</xdr:rowOff>
    </xdr:from>
    <xdr:to>
      <xdr:col>1</xdr:col>
      <xdr:colOff>685997</xdr:colOff>
      <xdr:row>43</xdr:row>
      <xdr:rowOff>156562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7650" y="9658350"/>
          <a:ext cx="505022" cy="11846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4"/>
  <sheetViews>
    <sheetView showRowColHeaders="0" tabSelected="1" workbookViewId="0">
      <selection activeCell="F1" sqref="F1"/>
    </sheetView>
  </sheetViews>
  <sheetFormatPr defaultRowHeight="16.5" x14ac:dyDescent="0.3"/>
  <cols>
    <col min="1" max="1" width="0.875" style="1" customWidth="1"/>
    <col min="2" max="7" width="9.125" style="1" customWidth="1"/>
    <col min="8" max="8" width="3.625" style="1" customWidth="1"/>
    <col min="9" max="14" width="9.125" style="1" customWidth="1"/>
    <col min="15" max="15" width="3.625" style="1" customWidth="1"/>
    <col min="16" max="21" width="9.125" style="1" customWidth="1"/>
    <col min="22" max="22" width="3.625" style="1" customWidth="1"/>
    <col min="23" max="28" width="9.125" style="1" customWidth="1"/>
    <col min="29" max="16384" width="9" style="1"/>
  </cols>
  <sheetData>
    <row r="1" spans="2:28" ht="8.1" customHeight="1" x14ac:dyDescent="0.3"/>
    <row r="2" spans="2:28" ht="15.95" customHeight="1" x14ac:dyDescent="0.3">
      <c r="B2" s="2"/>
      <c r="C2" s="3"/>
      <c r="D2" s="3"/>
      <c r="E2" s="66" t="s">
        <v>5</v>
      </c>
      <c r="F2" s="66"/>
      <c r="G2" s="66"/>
      <c r="H2" s="66"/>
      <c r="I2" s="66"/>
      <c r="J2" s="66"/>
      <c r="K2" s="66"/>
      <c r="L2" s="66"/>
      <c r="M2" s="66"/>
      <c r="N2" s="66"/>
      <c r="O2" s="66"/>
      <c r="P2" s="66"/>
      <c r="Q2" s="66"/>
      <c r="R2" s="66"/>
      <c r="S2" s="66"/>
      <c r="T2" s="66"/>
      <c r="U2" s="66"/>
      <c r="V2" s="66"/>
      <c r="W2" s="66"/>
      <c r="X2" s="66"/>
      <c r="Y2" s="66"/>
      <c r="Z2" s="68">
        <f>RTD("cqg.rtd", ,"SystemInfo", "Linetime")</f>
        <v>42697.40493055556</v>
      </c>
      <c r="AA2" s="68"/>
      <c r="AB2" s="69"/>
    </row>
    <row r="3" spans="2:28" ht="15.95" customHeight="1" x14ac:dyDescent="0.3">
      <c r="B3" s="4"/>
      <c r="C3" s="5"/>
      <c r="D3" s="5"/>
      <c r="E3" s="67"/>
      <c r="F3" s="67"/>
      <c r="G3" s="67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  <c r="U3" s="67"/>
      <c r="V3" s="67"/>
      <c r="W3" s="67"/>
      <c r="X3" s="67"/>
      <c r="Y3" s="67"/>
      <c r="Z3" s="70"/>
      <c r="AA3" s="70"/>
      <c r="AB3" s="71"/>
    </row>
    <row r="4" spans="2:28" ht="20.100000000000001" customHeight="1" x14ac:dyDescent="0.3">
      <c r="B4" s="57" t="str">
        <f>IFERROR(RIGHT(LEFT(RTD("cqg.rtd", ,"ContractData",Sheet1!D22, "Description",, "T"),27),6)&amp;" Options and Volume","")</f>
        <v>Dec 16 Options and Volume</v>
      </c>
      <c r="C4" s="58"/>
      <c r="D4" s="58"/>
      <c r="E4" s="58"/>
      <c r="F4" s="58"/>
      <c r="G4" s="59"/>
      <c r="H4" s="6"/>
      <c r="I4" s="57" t="str">
        <f>IFERROR(RIGHT(LEFT(RTD("cqg.rtd", ,"ContractData",Sheet1!R22, "Description",, "T"),27),6)&amp;" Options and Volume","")</f>
        <v>Jan 17 Options and Volume</v>
      </c>
      <c r="J4" s="58"/>
      <c r="K4" s="58"/>
      <c r="L4" s="58"/>
      <c r="M4" s="58"/>
      <c r="N4" s="59"/>
      <c r="O4" s="6"/>
      <c r="P4" s="57" t="str">
        <f>IFERROR(RIGHT(LEFT(RTD("cqg.rtd", ,"ContractData",Sheet1!AF22, "Description",, "T"),27),6)&amp;" Options and Volume","")</f>
        <v>Feb 17 Options and Volume</v>
      </c>
      <c r="Q4" s="58"/>
      <c r="R4" s="58"/>
      <c r="S4" s="58"/>
      <c r="T4" s="58"/>
      <c r="U4" s="59"/>
      <c r="V4" s="6"/>
      <c r="W4" s="57" t="str">
        <f>IFERROR(RIGHT(LEFT(RTD("cqg.rtd", ,"ContractData",Sheet1!AT22, "Description",, "T"),27),6)&amp;" Options and Volume","")</f>
        <v>Mar 17 Options and Volume</v>
      </c>
      <c r="X4" s="58"/>
      <c r="Y4" s="58"/>
      <c r="Z4" s="58"/>
      <c r="AA4" s="58"/>
      <c r="AB4" s="59"/>
    </row>
    <row r="5" spans="2:28" ht="20.100000000000001" customHeight="1" x14ac:dyDescent="0.3">
      <c r="B5" s="56" t="str">
        <f>IF(D5="","",RIGHT(RTD("cqg.rtd", ,"ContractData",Sheet1!F1, "Description",, "T"),LEN(RTD("cqg.rtd", ,"ContractData",Sheet1!F1, "Description",, "T"))-21))</f>
        <v>Dec 16 9900 Call</v>
      </c>
      <c r="C5" s="56"/>
      <c r="D5" s="7">
        <f>IF(Sheet1!G1=0,"",Sheet1!G1)</f>
        <v>9134</v>
      </c>
      <c r="E5" s="56" t="str">
        <f>IF(G5="","",RIGHT(RTD("cqg.rtd", ,"ContractData",Sheet1!M1, "Description",, "T"),LEN(RTD("cqg.rtd", ,"ContractData",Sheet1!M1, "Description",, "T"))-21))</f>
        <v>Dec 16 9900 Put</v>
      </c>
      <c r="F5" s="56"/>
      <c r="G5" s="8">
        <f>IF(Sheet1!N1=0,"",Sheet1!N1)</f>
        <v>8902</v>
      </c>
      <c r="H5" s="9"/>
      <c r="I5" s="55" t="str">
        <f>IF(K5="","",RIGHT(RTD("cqg.rtd", ,"ContractData",Sheet1!T1, "Description",, "T"),LEN(RTD("cqg.rtd", ,"ContractData",Sheet1!T1, "Description",, "T"))-21))</f>
        <v/>
      </c>
      <c r="J5" s="56"/>
      <c r="K5" s="7" t="str">
        <f>IF(Sheet1!U1=0,"",Sheet1!U1)</f>
        <v/>
      </c>
      <c r="L5" s="56" t="str">
        <f>IF(N5="","",RIGHT(RTD("cqg.rtd", ,"ContractData",Sheet1!AA1, "Description",, "T"),LEN(RTD("cqg.rtd", ,"ContractData",Sheet1!AA1, "Description",, "T"))-21))</f>
        <v>Jan 17 9887 Put</v>
      </c>
      <c r="M5" s="56"/>
      <c r="N5" s="10">
        <f>IF(Sheet1!AB1=0,"",Sheet1!AB1)</f>
        <v>3000</v>
      </c>
      <c r="O5" s="9"/>
      <c r="P5" s="55" t="str">
        <f>IF(R5="","",RIGHT(RTD("cqg.rtd", ,"ContractData",Sheet1!AH1, "Description",, "T"),LEN(RTD("cqg.rtd", ,"ContractData",Sheet1!AH1, "Description",, "T"))-21))</f>
        <v/>
      </c>
      <c r="Q5" s="56"/>
      <c r="R5" s="7" t="str">
        <f>IF(Sheet1!AI1=0,"",Sheet1!AI1)</f>
        <v/>
      </c>
      <c r="S5" s="56" t="str">
        <f>IF(U5="","",RIGHT(RTD("cqg.rtd", ,"ContractData",Sheet1!AO1, "Description",, "T"),LEN(RTD("cqg.rtd", ,"ContractData",Sheet1!AO1, "Description",, "T"))-21))</f>
        <v/>
      </c>
      <c r="T5" s="56"/>
      <c r="U5" s="8" t="str">
        <f>IF(Sheet1!AP1=0,"",Sheet1!AP1)</f>
        <v/>
      </c>
      <c r="V5" s="9"/>
      <c r="W5" s="55" t="str">
        <f>IF(Y5="","",RIGHT(RTD("cqg.rtd", ,"ContractData",Sheet1!AV1, "Description",, "T"),LEN(RTD("cqg.rtd", ,"ContractData",Sheet1!AV1, "Description",, "T"))-21))</f>
        <v>Mar 17 9912 Call</v>
      </c>
      <c r="X5" s="56"/>
      <c r="Y5" s="7">
        <f>IF(Sheet1!AW1=0,"",Sheet1!AW1)</f>
        <v>5196</v>
      </c>
      <c r="Z5" s="56" t="str">
        <f>IF(AB5="","",RIGHT(RTD("cqg.rtd", ,"ContractData",Sheet1!BC1, "Description",, "T"),LEN(RTD("cqg.rtd", ,"ContractData",Sheet1!BC1, "Description",, "T"))-21))</f>
        <v>Mar 17 9887 Put</v>
      </c>
      <c r="AA5" s="56"/>
      <c r="AB5" s="7">
        <f>IF(Sheet1!BD1=0,"",Sheet1!BD1)</f>
        <v>9002</v>
      </c>
    </row>
    <row r="6" spans="2:28" ht="20.100000000000001" customHeight="1" x14ac:dyDescent="0.3">
      <c r="B6" s="56" t="str">
        <f>IF(D6="","",RIGHT(RTD("cqg.rtd", ,"ContractData",Sheet1!F2, "Description",, "T"),LEN(RTD("cqg.rtd", ,"ContractData",Sheet1!F2, "Description",, "T"))-21))</f>
        <v>Dec 16 9887 Call</v>
      </c>
      <c r="C6" s="56"/>
      <c r="D6" s="7">
        <f>IF(Sheet1!G2=0,"",Sheet1!G2)</f>
        <v>4000</v>
      </c>
      <c r="E6" s="56" t="str">
        <f>IF(G6="","",RIGHT(RTD("cqg.rtd", ,"ContractData",Sheet1!M2, "Description",, "T"),LEN(RTD("cqg.rtd", ,"ContractData",Sheet1!M2, "Description",, "T"))-21))</f>
        <v>Dec 16 9875 Put</v>
      </c>
      <c r="F6" s="56"/>
      <c r="G6" s="8">
        <f>IF(Sheet1!N2=0,"",Sheet1!N2)</f>
        <v>596</v>
      </c>
      <c r="H6" s="9"/>
      <c r="I6" s="55" t="str">
        <f>IF(K6="","",RIGHT(RTD("cqg.rtd", ,"ContractData",Sheet1!T2, "Description",, "T"),LEN(RTD("cqg.rtd", ,"ContractData",Sheet1!T2, "Description",, "T"))-21))</f>
        <v/>
      </c>
      <c r="J6" s="56"/>
      <c r="K6" s="7" t="str">
        <f>IF(Sheet1!U2=0,"",Sheet1!U2)</f>
        <v/>
      </c>
      <c r="L6" s="56" t="str">
        <f>IF(N6="","",RIGHT(RTD("cqg.rtd", ,"ContractData",Sheet1!AA2, "Description",, "T"),LEN(RTD("cqg.rtd", ,"ContractData",Sheet1!AA2, "Description",, "T"))-21))</f>
        <v>Jan 17 9900 Put</v>
      </c>
      <c r="M6" s="56"/>
      <c r="N6" s="10">
        <f>IF(Sheet1!AB2=0,"",Sheet1!AB2)</f>
        <v>10</v>
      </c>
      <c r="O6" s="9"/>
      <c r="P6" s="55" t="str">
        <f>IF(R6="","",RIGHT(RTD("cqg.rtd", ,"ContractData",Sheet1!AH2, "Description",, "T"),LEN(RTD("cqg.rtd", ,"ContractData",Sheet1!AH2, "Description",, "T"))-21))</f>
        <v/>
      </c>
      <c r="Q6" s="56"/>
      <c r="R6" s="7" t="str">
        <f>IF(Sheet1!AI2=0,"",Sheet1!AI2)</f>
        <v/>
      </c>
      <c r="S6" s="56" t="str">
        <f>IF(U6="","",RIGHT(RTD("cqg.rtd", ,"ContractData",Sheet1!AO2, "Description",, "T"),LEN(RTD("cqg.rtd", ,"ContractData",Sheet1!AO2, "Description",, "T"))-21))</f>
        <v/>
      </c>
      <c r="T6" s="56"/>
      <c r="U6" s="8" t="str">
        <f>IF(Sheet1!AP2=0,"",Sheet1!AP2)</f>
        <v/>
      </c>
      <c r="V6" s="9"/>
      <c r="W6" s="55" t="str">
        <f>IF(Y6="","",RIGHT(RTD("cqg.rtd", ,"ContractData",Sheet1!AV2, "Description",, "T"),LEN(RTD("cqg.rtd", ,"ContractData",Sheet1!AV2, "Description",, "T"))-21))</f>
        <v>Mar 17 9900 Call</v>
      </c>
      <c r="X6" s="56"/>
      <c r="Y6" s="7">
        <f>IF(Sheet1!AW2=0,"",Sheet1!AW2)</f>
        <v>412</v>
      </c>
      <c r="Z6" s="56" t="str">
        <f>IF(AB6="","",RIGHT(RTD("cqg.rtd", ,"ContractData",Sheet1!BC2, "Description",, "T"),LEN(RTD("cqg.rtd", ,"ContractData",Sheet1!BC2, "Description",, "T"))-21))</f>
        <v>Mar 17 9875 Put</v>
      </c>
      <c r="AA6" s="56"/>
      <c r="AB6" s="7">
        <f>IF(Sheet1!BD2=0,"",Sheet1!BD2)</f>
        <v>9000</v>
      </c>
    </row>
    <row r="7" spans="2:28" ht="20.100000000000001" customHeight="1" x14ac:dyDescent="0.3">
      <c r="B7" s="56" t="str">
        <f>IF(D7="","",RIGHT(RTD("cqg.rtd", ,"ContractData",Sheet1!F3, "Description",, "T"),LEN(RTD("cqg.rtd", ,"ContractData",Sheet1!F3, "Description",, "T"))-21))</f>
        <v>Dec 16 9912 Call</v>
      </c>
      <c r="C7" s="56"/>
      <c r="D7" s="7">
        <f>IF(Sheet1!G3=0,"",Sheet1!G3)</f>
        <v>1000</v>
      </c>
      <c r="E7" s="56" t="str">
        <f>IF(G7="","",RIGHT(RTD("cqg.rtd", ,"ContractData",Sheet1!M3, "Description",, "T"),LEN(RTD("cqg.rtd", ,"ContractData",Sheet1!M3, "Description",, "T"))-21))</f>
        <v>Dec 16 9887 Put</v>
      </c>
      <c r="F7" s="56"/>
      <c r="G7" s="8">
        <f>IF(Sheet1!N3=0,"",Sheet1!N3)</f>
        <v>596</v>
      </c>
      <c r="H7" s="9"/>
      <c r="I7" s="55" t="str">
        <f>IF(K7="","",RIGHT(RTD("cqg.rtd", ,"ContractData",Sheet1!T3, "Description",, "T"),LEN(RTD("cqg.rtd", ,"ContractData",Sheet1!T3, "Description",, "T"))-21))</f>
        <v/>
      </c>
      <c r="J7" s="56"/>
      <c r="K7" s="7" t="str">
        <f>IF(Sheet1!U3=0,"",Sheet1!U3)</f>
        <v/>
      </c>
      <c r="L7" s="56" t="str">
        <f>IF(N7="","",RIGHT(RTD("cqg.rtd", ,"ContractData",Sheet1!AA3, "Description",, "T"),LEN(RTD("cqg.rtd", ,"ContractData",Sheet1!AA3, "Description",, "T"))-21))</f>
        <v/>
      </c>
      <c r="M7" s="56"/>
      <c r="N7" s="10" t="str">
        <f>IF(Sheet1!AB3=0,"",Sheet1!AB3)</f>
        <v/>
      </c>
      <c r="O7" s="9"/>
      <c r="P7" s="55" t="str">
        <f>IF(R7="","",RIGHT(RTD("cqg.rtd", ,"ContractData",Sheet1!AH3, "Description",, "T"),LEN(RTD("cqg.rtd", ,"ContractData",Sheet1!AH3, "Description",, "T"))-21))</f>
        <v/>
      </c>
      <c r="Q7" s="56"/>
      <c r="R7" s="7" t="str">
        <f>IF(Sheet1!AI3=0,"",Sheet1!AI3)</f>
        <v/>
      </c>
      <c r="S7" s="56" t="str">
        <f>IF(U7="","",RIGHT(RTD("cqg.rtd", ,"ContractData",Sheet1!AO3, "Description",, "T"),LEN(RTD("cqg.rtd", ,"ContractData",Sheet1!AO3, "Description",, "T"))-21))</f>
        <v/>
      </c>
      <c r="T7" s="56"/>
      <c r="U7" s="8" t="str">
        <f>IF(Sheet1!AP3=0,"",Sheet1!AP3)</f>
        <v/>
      </c>
      <c r="V7" s="9"/>
      <c r="W7" s="55" t="str">
        <f>IF(Y7="","",RIGHT(RTD("cqg.rtd", ,"ContractData",Sheet1!AV3, "Description",, "T"),LEN(RTD("cqg.rtd", ,"ContractData",Sheet1!AV3, "Description",, "T"))-21))</f>
        <v>Mar 17 9925 Call</v>
      </c>
      <c r="X7" s="56"/>
      <c r="Y7" s="7">
        <f>IF(Sheet1!AW3=0,"",Sheet1!AW3)</f>
        <v>230</v>
      </c>
      <c r="Z7" s="56" t="str">
        <f>IF(AB7="","",RIGHT(RTD("cqg.rtd", ,"ContractData",Sheet1!BC3, "Description",, "T"),LEN(RTD("cqg.rtd", ,"ContractData",Sheet1!BC3, "Description",, "T"))-21))</f>
        <v>Mar 17 9900 Put</v>
      </c>
      <c r="AA7" s="56"/>
      <c r="AB7" s="7">
        <f>IF(Sheet1!BD3=0,"",Sheet1!BD3)</f>
        <v>152</v>
      </c>
    </row>
    <row r="8" spans="2:28" ht="20.100000000000001" customHeight="1" x14ac:dyDescent="0.3">
      <c r="B8" s="56" t="str">
        <f>IF(D8="","",RIGHT(RTD("cqg.rtd", ,"ContractData",Sheet1!F4, "Description",, "T"),LEN(RTD("cqg.rtd", ,"ContractData",Sheet1!F4, "Description",, "T"))-21))</f>
        <v/>
      </c>
      <c r="C8" s="56"/>
      <c r="D8" s="7" t="str">
        <f>IF(Sheet1!G4=0,"",Sheet1!G4)</f>
        <v/>
      </c>
      <c r="E8" s="56" t="str">
        <f>IF(G8="","",RIGHT(RTD("cqg.rtd", ,"ContractData",Sheet1!M4, "Description",, "T"),LEN(RTD("cqg.rtd", ,"ContractData",Sheet1!M4, "Description",, "T"))-21))</f>
        <v>Dec 16 9912 Put</v>
      </c>
      <c r="F8" s="56"/>
      <c r="G8" s="8">
        <f>IF(Sheet1!N4=0,"",Sheet1!N4)</f>
        <v>596</v>
      </c>
      <c r="H8" s="9"/>
      <c r="I8" s="55" t="str">
        <f>IF(K8="","",RIGHT(RTD("cqg.rtd", ,"ContractData",Sheet1!T4, "Description",, "T"),LEN(RTD("cqg.rtd", ,"ContractData",Sheet1!T4, "Description",, "T"))-21))</f>
        <v/>
      </c>
      <c r="J8" s="56"/>
      <c r="K8" s="7" t="str">
        <f>IF(Sheet1!U4=0,"",Sheet1!U4)</f>
        <v/>
      </c>
      <c r="L8" s="56" t="str">
        <f>IF(N8="","",RIGHT(RTD("cqg.rtd", ,"ContractData",Sheet1!AA4, "Description",, "T"),LEN(RTD("cqg.rtd", ,"ContractData",Sheet1!AA4, "Description",, "T"))-21))</f>
        <v/>
      </c>
      <c r="M8" s="56"/>
      <c r="N8" s="10" t="str">
        <f>IF(Sheet1!AB4=0,"",Sheet1!AB4)</f>
        <v/>
      </c>
      <c r="O8" s="9"/>
      <c r="P8" s="55" t="str">
        <f>IF(R8="","",RIGHT(RTD("cqg.rtd", ,"ContractData",Sheet1!AH4, "Description",, "T"),LEN(RTD("cqg.rtd", ,"ContractData",Sheet1!AH4, "Description",, "T"))-21))</f>
        <v/>
      </c>
      <c r="Q8" s="56"/>
      <c r="R8" s="7" t="str">
        <f>IF(Sheet1!AI4=0,"",Sheet1!AI4)</f>
        <v/>
      </c>
      <c r="S8" s="56" t="str">
        <f>IF(U8="","",RIGHT(RTD("cqg.rtd", ,"ContractData",Sheet1!AO4, "Description",, "T"),LEN(RTD("cqg.rtd", ,"ContractData",Sheet1!AO4, "Description",, "T"))-21))</f>
        <v/>
      </c>
      <c r="T8" s="56"/>
      <c r="U8" s="8" t="str">
        <f>IF(Sheet1!AP4=0,"",Sheet1!AP4)</f>
        <v/>
      </c>
      <c r="V8" s="9"/>
      <c r="W8" s="55" t="str">
        <f>IF(Y8="","",RIGHT(RTD("cqg.rtd", ,"ContractData",Sheet1!AV4, "Description",, "T"),LEN(RTD("cqg.rtd", ,"ContractData",Sheet1!AV4, "Description",, "T"))-21))</f>
        <v>Mar 17 9887 Call</v>
      </c>
      <c r="X8" s="56"/>
      <c r="Y8" s="7">
        <f>IF(Sheet1!AW4=0,"",Sheet1!AW4)</f>
        <v>50</v>
      </c>
      <c r="Z8" s="56" t="str">
        <f>IF(AB8="","",RIGHT(RTD("cqg.rtd", ,"ContractData",Sheet1!BC4, "Description",, "T"),LEN(RTD("cqg.rtd", ,"ContractData",Sheet1!BC4, "Description",, "T"))-21))</f>
        <v/>
      </c>
      <c r="AA8" s="56"/>
      <c r="AB8" s="7" t="str">
        <f>IF(Sheet1!BD4=0,"",Sheet1!BD4)</f>
        <v/>
      </c>
    </row>
    <row r="9" spans="2:28" ht="20.100000000000001" customHeight="1" x14ac:dyDescent="0.3">
      <c r="B9" s="56" t="str">
        <f>IF(D9="","",RIGHT(RTD("cqg.rtd", ,"ContractData",Sheet1!F5, "Description",, "T"),LEN(RTD("cqg.rtd", ,"ContractData",Sheet1!F5, "Description",, "T"))-21))</f>
        <v/>
      </c>
      <c r="C9" s="56"/>
      <c r="D9" s="7" t="str">
        <f>IF(Sheet1!G5=0,"",Sheet1!G5)</f>
        <v/>
      </c>
      <c r="E9" s="56" t="str">
        <f>IF(G9="","",RIGHT(RTD("cqg.rtd", ,"ContractData",Sheet1!M5, "Description",, "T"),LEN(RTD("cqg.rtd", ,"ContractData",Sheet1!M5, "Description",, "T"))-21))</f>
        <v/>
      </c>
      <c r="F9" s="56"/>
      <c r="G9" s="8" t="str">
        <f>IF(Sheet1!N5=0,"",Sheet1!N5)</f>
        <v/>
      </c>
      <c r="H9" s="9"/>
      <c r="I9" s="55" t="str">
        <f>IF(K9="","",RIGHT(RTD("cqg.rtd", ,"ContractData",Sheet1!T5, "Description",, "T"),LEN(RTD("cqg.rtd", ,"ContractData",Sheet1!T5, "Description",, "T"))-21))</f>
        <v/>
      </c>
      <c r="J9" s="56"/>
      <c r="K9" s="7" t="str">
        <f>IF(Sheet1!U5=0,"",Sheet1!U5)</f>
        <v/>
      </c>
      <c r="L9" s="56" t="str">
        <f>IF(N9="","",RIGHT(RTD("cqg.rtd", ,"ContractData",Sheet1!AA5, "Description",, "T"),LEN(RTD("cqg.rtd", ,"ContractData",Sheet1!AA5, "Description",, "T"))-21))</f>
        <v/>
      </c>
      <c r="M9" s="56"/>
      <c r="N9" s="10" t="str">
        <f>IF(Sheet1!AB5=0,"",Sheet1!AB5)</f>
        <v/>
      </c>
      <c r="O9" s="9"/>
      <c r="P9" s="55" t="str">
        <f>IF(R9="","",RIGHT(RTD("cqg.rtd", ,"ContractData",Sheet1!AH5, "Description",, "T"),LEN(RTD("cqg.rtd", ,"ContractData",Sheet1!AH5, "Description",, "T"))-21))</f>
        <v/>
      </c>
      <c r="Q9" s="56"/>
      <c r="R9" s="7" t="str">
        <f>IF(Sheet1!AI5=0,"",Sheet1!AI5)</f>
        <v/>
      </c>
      <c r="S9" s="56" t="str">
        <f>IF(U9="","",RIGHT(RTD("cqg.rtd", ,"ContractData",Sheet1!AO5, "Description",, "T"),LEN(RTD("cqg.rtd", ,"ContractData",Sheet1!AO5, "Description",, "T"))-21))</f>
        <v/>
      </c>
      <c r="T9" s="56"/>
      <c r="U9" s="8" t="str">
        <f>IF(Sheet1!AP5=0,"",Sheet1!AP5)</f>
        <v/>
      </c>
      <c r="V9" s="9"/>
      <c r="W9" s="55" t="str">
        <f>IF(Y9="","",RIGHT(RTD("cqg.rtd", ,"ContractData",Sheet1!AV5, "Description",, "T"),LEN(RTD("cqg.rtd", ,"ContractData",Sheet1!AV5, "Description",, "T"))-21))</f>
        <v/>
      </c>
      <c r="X9" s="56"/>
      <c r="Y9" s="7" t="str">
        <f>IF(Sheet1!AW5=0,"",Sheet1!AW5)</f>
        <v/>
      </c>
      <c r="Z9" s="56" t="str">
        <f>IF(AB9="","",RIGHT(RTD("cqg.rtd", ,"ContractData",Sheet1!BC5, "Description",, "T"),LEN(RTD("cqg.rtd", ,"ContractData",Sheet1!BC5, "Description",, "T"))-21))</f>
        <v/>
      </c>
      <c r="AA9" s="56"/>
      <c r="AB9" s="7" t="str">
        <f>IF(Sheet1!BD5=0,"",Sheet1!BD5)</f>
        <v/>
      </c>
    </row>
    <row r="10" spans="2:28" ht="20.100000000000001" customHeight="1" x14ac:dyDescent="0.3">
      <c r="B10" s="64" t="s">
        <v>2</v>
      </c>
      <c r="C10" s="65"/>
      <c r="D10" s="63">
        <f>RTD("cqg.rtd", ,"ContractData",Sheet1!D22, "ExpirationDate",, "T")</f>
        <v>42723</v>
      </c>
      <c r="E10" s="63"/>
      <c r="F10" s="19" t="s">
        <v>3</v>
      </c>
      <c r="G10" s="20">
        <f>RTD("cqg.rtd", ,"ContractData",Sheet1!D22, "OptionDaysToExp",, "T")</f>
        <v>26</v>
      </c>
      <c r="H10" s="9"/>
      <c r="I10" s="64" t="s">
        <v>2</v>
      </c>
      <c r="J10" s="65"/>
      <c r="K10" s="63">
        <f>RTD("cqg.rtd", ,"ContractData",Sheet1!R22, "ExpirationDate",, "T")</f>
        <v>42748</v>
      </c>
      <c r="L10" s="63"/>
      <c r="M10" s="19" t="s">
        <v>3</v>
      </c>
      <c r="N10" s="20">
        <f>RTD("cqg.rtd", ,"ContractData",Sheet1!R22, "OptionDaysToExp",, "T")</f>
        <v>51</v>
      </c>
      <c r="O10" s="9"/>
      <c r="P10" s="64" t="s">
        <v>2</v>
      </c>
      <c r="Q10" s="65"/>
      <c r="R10" s="63">
        <f>RTD("cqg.rtd", ,"ContractData",Sheet1!AF22, "ExpirationDate",, "T")</f>
        <v>42776</v>
      </c>
      <c r="S10" s="63"/>
      <c r="T10" s="19" t="s">
        <v>3</v>
      </c>
      <c r="U10" s="20">
        <f>RTD("cqg.rtd", ,"ContractData",Sheet1!AF22, "OptionDaysToExp",, "T")</f>
        <v>79</v>
      </c>
      <c r="V10" s="9"/>
      <c r="W10" s="64" t="s">
        <v>2</v>
      </c>
      <c r="X10" s="65"/>
      <c r="Y10" s="63">
        <f>RTD("cqg.rtd", ,"ContractData",Sheet1!AT22, "ExpirationDate",, "T")</f>
        <v>42807</v>
      </c>
      <c r="Z10" s="63"/>
      <c r="AA10" s="19" t="s">
        <v>3</v>
      </c>
      <c r="AB10" s="23">
        <f>RTD("cqg.rtd", ,"ContractData",Sheet1!AT22, "OptionDaysToExp",, "T")</f>
        <v>110</v>
      </c>
    </row>
    <row r="11" spans="2:28" ht="9.9499999999999993" customHeight="1" x14ac:dyDescent="0.3">
      <c r="B11" s="14"/>
      <c r="C11" s="15"/>
      <c r="D11" s="16"/>
      <c r="E11" s="16"/>
      <c r="F11" s="17"/>
      <c r="G11" s="17"/>
      <c r="H11" s="17"/>
      <c r="I11" s="15"/>
      <c r="J11" s="15"/>
      <c r="K11" s="16"/>
      <c r="L11" s="16"/>
      <c r="M11" s="17"/>
      <c r="N11" s="18"/>
      <c r="O11" s="21"/>
      <c r="P11" s="15"/>
      <c r="Q11" s="15"/>
      <c r="R11" s="16"/>
      <c r="S11" s="16"/>
      <c r="T11" s="17"/>
      <c r="U11" s="18"/>
      <c r="V11" s="21"/>
      <c r="W11" s="15"/>
      <c r="X11" s="15"/>
      <c r="Y11" s="16"/>
      <c r="Z11" s="16"/>
      <c r="AA11" s="17"/>
      <c r="AB11" s="22"/>
    </row>
    <row r="12" spans="2:28" ht="20.100000000000001" customHeight="1" x14ac:dyDescent="0.3">
      <c r="B12" s="60" t="str">
        <f>IFERROR(RIGHT(LEFT(RTD("cqg.rtd", ,"ContractData",Sheet1!A24, "Description",, "T"),27),6)&amp;" Options and Volume","")</f>
        <v>Apr 17 Options and Volume</v>
      </c>
      <c r="C12" s="61"/>
      <c r="D12" s="61"/>
      <c r="E12" s="61"/>
      <c r="F12" s="61"/>
      <c r="G12" s="62"/>
      <c r="H12" s="9"/>
      <c r="I12" s="60" t="str">
        <f>IFERROR(RIGHT(LEFT(RTD("cqg.rtd", ,"ContractData",Sheet1!O24, "Description",, "T"),27),6)&amp;" Options and Volume","")</f>
        <v>May 17 Options and Volume</v>
      </c>
      <c r="J12" s="61"/>
      <c r="K12" s="61"/>
      <c r="L12" s="61"/>
      <c r="M12" s="61"/>
      <c r="N12" s="62"/>
      <c r="O12" s="9"/>
      <c r="P12" s="60" t="str">
        <f>IFERROR(RIGHT(LEFT(RTD("cqg.rtd", ,"ContractData",Sheet1!AC24, "Description",, "T"),27),6)&amp;" Options and Volume","")</f>
        <v>Jun 17 Options and Volume</v>
      </c>
      <c r="Q12" s="61"/>
      <c r="R12" s="61"/>
      <c r="S12" s="61"/>
      <c r="T12" s="61"/>
      <c r="U12" s="62"/>
      <c r="V12" s="9"/>
      <c r="W12" s="60" t="str">
        <f>IFERROR(RIGHT(LEFT(RTD("cqg.rtd", ,"ContractData",Sheet1!AQ24, "Description",, "T"),27),6)&amp;" Options and Volume","")</f>
        <v>Sep 17 Options and Volume</v>
      </c>
      <c r="X12" s="61"/>
      <c r="Y12" s="61"/>
      <c r="Z12" s="61"/>
      <c r="AA12" s="61"/>
      <c r="AB12" s="62"/>
    </row>
    <row r="13" spans="2:28" ht="20.100000000000001" customHeight="1" x14ac:dyDescent="0.3">
      <c r="B13" s="56" t="str">
        <f>IF(D13="","",RIGHT(RTD("cqg.rtd", ,"ContractData",Sheet1!F25, "Description",, "T"),LEN(RTD("cqg.rtd", ,"ContractData",Sheet1!F25, "Description",, "T"))-21))</f>
        <v>Apr 17 9925 Call</v>
      </c>
      <c r="C13" s="56"/>
      <c r="D13" s="7">
        <f>IF(Sheet1!G25=0,"",Sheet1!G25)</f>
        <v>250</v>
      </c>
      <c r="E13" s="56" t="str">
        <f>IF(G13="","",RIGHT(RTD("cqg.rtd", ,"ContractData",Sheet1!M25, "Description",, "T"),LEN(RTD("cqg.rtd", ,"ContractData",Sheet1!M25, "Description",, "T"))-21))</f>
        <v>Apr 17 9900 Put</v>
      </c>
      <c r="F13" s="56"/>
      <c r="G13" s="8">
        <f>IF(Sheet1!N25=0,"",Sheet1!N25)</f>
        <v>87</v>
      </c>
      <c r="H13" s="9"/>
      <c r="I13" s="55" t="str">
        <f>IF(K13="","",RIGHT(RTD("cqg.rtd", ,"ContractData",Sheet1!T25, "Description",, "T"),LEN(RTD("cqg.rtd", ,"ContractData",Sheet1!T25, "Description",, "T"))-21))</f>
        <v/>
      </c>
      <c r="J13" s="56"/>
      <c r="K13" s="7" t="str">
        <f>IF(Sheet1!U25=0,"",Sheet1!U25)</f>
        <v/>
      </c>
      <c r="L13" s="56" t="str">
        <f>IF(N13="","",RIGHT(RTD("cqg.rtd", ,"ContractData",Sheet1!AA25, "Description",, "T"),LEN(RTD("cqg.rtd", ,"ContractData",Sheet1!AA25, "Description",, "T"))-21))</f>
        <v/>
      </c>
      <c r="M13" s="56"/>
      <c r="N13" s="10" t="str">
        <f>IF(Sheet1!AB25=0,"",Sheet1!AB25)</f>
        <v/>
      </c>
      <c r="O13" s="9"/>
      <c r="P13" s="55" t="str">
        <f>IF(R13="","",RIGHT(RTD("cqg.rtd", ,"ContractData",Sheet1!AH25, "Description",, "T"),LEN(RTD("cqg.rtd", ,"ContractData",Sheet1!AH25, "Description",, "T"))-21))</f>
        <v>Jun 17 9912 Call</v>
      </c>
      <c r="Q13" s="56"/>
      <c r="R13" s="7">
        <f>IF(Sheet1!AI25=0,"",Sheet1!AI25)</f>
        <v>8486</v>
      </c>
      <c r="S13" s="56" t="str">
        <f>IF(U13="","",RIGHT(RTD("cqg.rtd", ,"ContractData",Sheet1!AO25, "Description",, "T"),LEN(RTD("cqg.rtd", ,"ContractData",Sheet1!AO25, "Description",, "T"))-21))</f>
        <v>Jun 17 9875 Put</v>
      </c>
      <c r="T13" s="56"/>
      <c r="U13" s="8">
        <f>IF(Sheet1!AP25=0,"",Sheet1!AP25)</f>
        <v>3789</v>
      </c>
      <c r="V13" s="9"/>
      <c r="W13" s="55" t="str">
        <f>IF(Y13="","",RIGHT(RTD("cqg.rtd", ,"ContractData",Sheet1!AV25, "Description",, "T"),LEN(RTD("cqg.rtd", ,"ContractData",Sheet1!AV8, "Description",, "T"))-21))</f>
        <v>Sep 17 9900 Call</v>
      </c>
      <c r="X13" s="56"/>
      <c r="Y13" s="7">
        <f>IF(Sheet1!AW25=0,"",Sheet1!AW25)</f>
        <v>1270</v>
      </c>
      <c r="Z13" s="56" t="str">
        <f>IF(AB13="","",RIGHT(RTD("cqg.rtd", ,"ContractData",Sheet1!BC25, "Description",, "T"),LEN(RTD("cqg.rtd", ,"ContractData",Sheet1!BC25, "Description",, "T"))-21))</f>
        <v>Sep 17 9850 Put</v>
      </c>
      <c r="AA13" s="56"/>
      <c r="AB13" s="7">
        <f>IF(Sheet1!BD25=0,"",Sheet1!BD25)</f>
        <v>610</v>
      </c>
    </row>
    <row r="14" spans="2:28" ht="20.100000000000001" customHeight="1" x14ac:dyDescent="0.3">
      <c r="B14" s="56" t="str">
        <f>IF(D14="","",RIGHT(RTD("cqg.rtd", ,"ContractData",Sheet1!F26, "Description",, "T"),LEN(RTD("cqg.rtd", ,"ContractData",Sheet1!F26, "Description",, "T"))-21))</f>
        <v>Apr 17 9900 Call</v>
      </c>
      <c r="C14" s="56"/>
      <c r="D14" s="7">
        <f>IF(Sheet1!G26=0,"",Sheet1!G26)</f>
        <v>187</v>
      </c>
      <c r="E14" s="56" t="str">
        <f>IF(G14="","",RIGHT(RTD("cqg.rtd", ,"ContractData",Sheet1!M26, "Description",, "T"),LEN(RTD("cqg.rtd", ,"ContractData",Sheet1!M26, "Description",, "T"))-21))</f>
        <v/>
      </c>
      <c r="F14" s="56"/>
      <c r="G14" s="8" t="str">
        <f>IF(Sheet1!N26=0,"",Sheet1!N26)</f>
        <v/>
      </c>
      <c r="H14" s="9"/>
      <c r="I14" s="55" t="str">
        <f>IF(K14="","",RIGHT(RTD("cqg.rtd", ,"ContractData",Sheet1!T26, "Description",, "T"),LEN(RTD("cqg.rtd", ,"ContractData",Sheet1!T26, "Description",, "T"))-21))</f>
        <v/>
      </c>
      <c r="J14" s="56"/>
      <c r="K14" s="7" t="str">
        <f>IF(Sheet1!U26=0,"",Sheet1!U26)</f>
        <v/>
      </c>
      <c r="L14" s="56" t="str">
        <f>IF(N14="","",RIGHT(RTD("cqg.rtd", ,"ContractData",Sheet1!AA26, "Description",, "T"),LEN(RTD("cqg.rtd", ,"ContractData",Sheet1!AA26, "Description",, "T"))-21))</f>
        <v/>
      </c>
      <c r="M14" s="56"/>
      <c r="N14" s="10" t="str">
        <f>IF(Sheet1!AB26=0,"",Sheet1!AB26)</f>
        <v/>
      </c>
      <c r="O14" s="9"/>
      <c r="P14" s="55" t="str">
        <f>IF(R14="","",RIGHT(RTD("cqg.rtd", ,"ContractData",Sheet1!AH26, "Description",, "T"),LEN(RTD("cqg.rtd", ,"ContractData",Sheet1!AH26, "Description",, "T"))-21))</f>
        <v>Jun 17 9900 Call</v>
      </c>
      <c r="Q14" s="56"/>
      <c r="R14" s="7">
        <f>IF(Sheet1!AI26=0,"",Sheet1!AI26)</f>
        <v>1482</v>
      </c>
      <c r="S14" s="56" t="str">
        <f>IF(U14="","",RIGHT(RTD("cqg.rtd", ,"ContractData",Sheet1!AO26, "Description",, "T"),LEN(RTD("cqg.rtd", ,"ContractData",Sheet1!AO26, "Description",, "T"))-21))</f>
        <v>Jun 17 9850 Put</v>
      </c>
      <c r="T14" s="56"/>
      <c r="U14" s="8">
        <f>IF(Sheet1!AP26=0,"",Sheet1!AP26)</f>
        <v>3314</v>
      </c>
      <c r="V14" s="9"/>
      <c r="W14" s="55" t="str">
        <f>IF(Y14="","",RIGHT(RTD("cqg.rtd", ,"ContractData",Sheet1!AV26, "Description",, "T"),LEN(RTD("cqg.rtd", ,"ContractData",Sheet1!AV9, "Description",, "T"))-21))</f>
        <v>Sep 17 9875 Call</v>
      </c>
      <c r="X14" s="56"/>
      <c r="Y14" s="7">
        <f>IF(Sheet1!AW26=0,"",Sheet1!AW26)</f>
        <v>220</v>
      </c>
      <c r="Z14" s="56" t="str">
        <f>IF(AB14="","",RIGHT(RTD("cqg.rtd", ,"ContractData",Sheet1!BC26, "Description",, "T"),LEN(RTD("cqg.rtd", ,"ContractData",Sheet1!BC26, "Description",, "T"))-21))</f>
        <v>Sep 17 9837 Put</v>
      </c>
      <c r="AA14" s="56"/>
      <c r="AB14" s="7">
        <f>IF(Sheet1!BD26=0,"",Sheet1!BD26)</f>
        <v>110</v>
      </c>
    </row>
    <row r="15" spans="2:28" ht="20.100000000000001" customHeight="1" x14ac:dyDescent="0.3">
      <c r="B15" s="56" t="str">
        <f>IF(D15="","",RIGHT(RTD("cqg.rtd", ,"ContractData",Sheet1!F27, "Description",, "T"),LEN(RTD("cqg.rtd", ,"ContractData",Sheet1!F27, "Description",, "T"))-21))</f>
        <v/>
      </c>
      <c r="C15" s="56"/>
      <c r="D15" s="7" t="str">
        <f>IF(Sheet1!G27=0,"",Sheet1!G27)</f>
        <v/>
      </c>
      <c r="E15" s="56" t="str">
        <f>IF(G15="","",RIGHT(RTD("cqg.rtd", ,"ContractData",Sheet1!M27, "Description",, "T"),LEN(RTD("cqg.rtd", ,"ContractData",Sheet1!M27, "Description",, "T"))-21))</f>
        <v/>
      </c>
      <c r="F15" s="56"/>
      <c r="G15" s="8" t="str">
        <f>IF(Sheet1!N27=0,"",Sheet1!N27)</f>
        <v/>
      </c>
      <c r="H15" s="9"/>
      <c r="I15" s="55" t="str">
        <f>IF(K15="","",RIGHT(RTD("cqg.rtd", ,"ContractData",Sheet1!T27, "Description",, "T"),LEN(RTD("cqg.rtd", ,"ContractData",Sheet1!T27, "Description",, "T"))-21))</f>
        <v/>
      </c>
      <c r="J15" s="56"/>
      <c r="K15" s="7" t="str">
        <f>IF(Sheet1!U27=0,"",Sheet1!U27)</f>
        <v/>
      </c>
      <c r="L15" s="56" t="str">
        <f>IF(N15="","",RIGHT(RTD("cqg.rtd", ,"ContractData",Sheet1!AA27, "Description",, "T"),LEN(RTD("cqg.rtd", ,"ContractData",Sheet1!AA27, "Description",, "T"))-21))</f>
        <v/>
      </c>
      <c r="M15" s="56"/>
      <c r="N15" s="10" t="str">
        <f>IF(Sheet1!AB27=0,"",Sheet1!AB27)</f>
        <v/>
      </c>
      <c r="O15" s="9"/>
      <c r="P15" s="55" t="str">
        <f>IF(R15="","",RIGHT(RTD("cqg.rtd", ,"ContractData",Sheet1!AH27, "Description",, "T"),LEN(RTD("cqg.rtd", ,"ContractData",Sheet1!AH27, "Description",, "T"))-21))</f>
        <v>Jun 17 9887 Call</v>
      </c>
      <c r="Q15" s="56"/>
      <c r="R15" s="7">
        <f>IF(Sheet1!AI27=0,"",Sheet1!AI27)</f>
        <v>253</v>
      </c>
      <c r="S15" s="56" t="str">
        <f>IF(U15="","",RIGHT(RTD("cqg.rtd", ,"ContractData",Sheet1!AO27, "Description",, "T"),LEN(RTD("cqg.rtd", ,"ContractData",Sheet1!AO27, "Description",, "T"))-21))</f>
        <v>Jun 17 9887 Put</v>
      </c>
      <c r="T15" s="56"/>
      <c r="U15" s="8">
        <f>IF(Sheet1!AP27=0,"",Sheet1!AP27)</f>
        <v>2352</v>
      </c>
      <c r="V15" s="9"/>
      <c r="W15" s="55" t="str">
        <f>IF(Y15="","",RIGHT(RTD("cqg.rtd", ,"ContractData",Sheet1!AV27, "Description",, "T"),LEN(RTD("cqg.rtd", ,"ContractData",Sheet1!AV10, "Description",, "T"))-21))</f>
        <v>Sep 17 9887 Call</v>
      </c>
      <c r="X15" s="56"/>
      <c r="Y15" s="7">
        <f>IF(Sheet1!AW27=0,"",Sheet1!AW27)</f>
        <v>220</v>
      </c>
      <c r="Z15" s="56" t="str">
        <f>IF(AB15="","",RIGHT(RTD("cqg.rtd", ,"ContractData",Sheet1!BC27, "Description",, "T"),LEN(RTD("cqg.rtd", ,"ContractData",Sheet1!BC27, "Description",, "T"))-21))</f>
        <v/>
      </c>
      <c r="AA15" s="56"/>
      <c r="AB15" s="7" t="str">
        <f>IF(Sheet1!BD27=0,"",Sheet1!BD27)</f>
        <v/>
      </c>
    </row>
    <row r="16" spans="2:28" ht="20.100000000000001" customHeight="1" x14ac:dyDescent="0.3">
      <c r="B16" s="56" t="str">
        <f>IF(D16="","",RIGHT(RTD("cqg.rtd", ,"ContractData",Sheet1!F28, "Description",, "T"),LEN(RTD("cqg.rtd", ,"ContractData",Sheet1!F28, "Description",, "T"))-21))</f>
        <v/>
      </c>
      <c r="C16" s="56"/>
      <c r="D16" s="7" t="str">
        <f>IF(Sheet1!G28=0,"",Sheet1!G28)</f>
        <v/>
      </c>
      <c r="E16" s="56" t="str">
        <f>IF(G16="","",RIGHT(RTD("cqg.rtd", ,"ContractData",Sheet1!M28, "Description",, "T"),LEN(RTD("cqg.rtd", ,"ContractData",Sheet1!M28, "Description",, "T"))-21))</f>
        <v/>
      </c>
      <c r="F16" s="56"/>
      <c r="G16" s="8" t="str">
        <f>IF(Sheet1!N28=0,"",Sheet1!N28)</f>
        <v/>
      </c>
      <c r="H16" s="9"/>
      <c r="I16" s="55" t="str">
        <f>IF(K16="","",RIGHT(RTD("cqg.rtd", ,"ContractData",Sheet1!T28, "Description",, "T"),LEN(RTD("cqg.rtd", ,"ContractData",Sheet1!T28, "Description",, "T"))-21))</f>
        <v/>
      </c>
      <c r="J16" s="56"/>
      <c r="K16" s="7" t="str">
        <f>IF(Sheet1!U28=0,"",Sheet1!U28)</f>
        <v/>
      </c>
      <c r="L16" s="56" t="str">
        <f>IF(N16="","",RIGHT(RTD("cqg.rtd", ,"ContractData",Sheet1!AA28, "Description",, "T"),LEN(RTD("cqg.rtd", ,"ContractData",Sheet1!AA28, "Description",, "T"))-21))</f>
        <v/>
      </c>
      <c r="M16" s="56"/>
      <c r="N16" s="10" t="str">
        <f>IF(Sheet1!AB28=0,"",Sheet1!AB28)</f>
        <v/>
      </c>
      <c r="O16" s="9"/>
      <c r="P16" s="55" t="str">
        <f>IF(R16="","",RIGHT(RTD("cqg.rtd", ,"ContractData",Sheet1!AH28, "Description",, "T"),LEN(RTD("cqg.rtd", ,"ContractData",Sheet1!AH28, "Description",, "T"))-21))</f>
        <v>Jun 17 9937 Call</v>
      </c>
      <c r="Q16" s="56"/>
      <c r="R16" s="7">
        <f>IF(Sheet1!AI28=0,"",Sheet1!AI28)</f>
        <v>220</v>
      </c>
      <c r="S16" s="56" t="str">
        <f>IF(U16="","",RIGHT(RTD("cqg.rtd", ,"ContractData",Sheet1!AO28, "Description",, "T"),LEN(RTD("cqg.rtd", ,"ContractData",Sheet1!AO28, "Description",, "T"))-21))</f>
        <v>Jun 17 9862 Put</v>
      </c>
      <c r="T16" s="56"/>
      <c r="U16" s="8">
        <f>IF(Sheet1!AP28=0,"",Sheet1!AP28)</f>
        <v>2142</v>
      </c>
      <c r="V16" s="9"/>
      <c r="W16" s="55" t="str">
        <f>IF(Y16="","",RIGHT(RTD("cqg.rtd", ,"ContractData",Sheet1!AV28, "Description",, "T"),LEN(RTD("cqg.rtd", ,"ContractData",Sheet1!AV11, "Description",, "T"))-21))</f>
        <v>Sep 17 9912 Call</v>
      </c>
      <c r="X16" s="56"/>
      <c r="Y16" s="7">
        <f>IF(Sheet1!AW28=0,"",Sheet1!AW28)</f>
        <v>220</v>
      </c>
      <c r="Z16" s="56" t="str">
        <f>IF(AB16="","",RIGHT(RTD("cqg.rtd", ,"ContractData",Sheet1!BC28, "Description",, "T"),LEN(RTD("cqg.rtd", ,"ContractData",Sheet1!BC28, "Description",, "T"))-21))</f>
        <v/>
      </c>
      <c r="AA16" s="56"/>
      <c r="AB16" s="7" t="str">
        <f>IF(Sheet1!BD28=0,"",Sheet1!BD28)</f>
        <v/>
      </c>
    </row>
    <row r="17" spans="2:28" ht="20.100000000000001" customHeight="1" x14ac:dyDescent="0.3">
      <c r="B17" s="56" t="str">
        <f>IF(D17="","",RIGHT(RTD("cqg.rtd", ,"ContractData",Sheet1!F29, "Description",, "T"),LEN(RTD("cqg.rtd", ,"ContractData",Sheet1!F29, "Description",, "T"))-21))</f>
        <v/>
      </c>
      <c r="C17" s="56"/>
      <c r="D17" s="7" t="str">
        <f>IF(Sheet1!G29=0,"",Sheet1!G29)</f>
        <v/>
      </c>
      <c r="E17" s="56" t="str">
        <f>IF(G17="","",RIGHT(RTD("cqg.rtd", ,"ContractData",Sheet1!M29, "Description",, "T"),LEN(RTD("cqg.rtd", ,"ContractData",Sheet1!M29, "Description",, "T"))-21))</f>
        <v/>
      </c>
      <c r="F17" s="56"/>
      <c r="G17" s="8" t="str">
        <f>IF(Sheet1!N29=0,"",Sheet1!N29)</f>
        <v/>
      </c>
      <c r="H17" s="9"/>
      <c r="I17" s="55" t="str">
        <f>IF(K17="","",RIGHT(RTD("cqg.rtd", ,"ContractData",Sheet1!T29, "Description",, "T"),LEN(RTD("cqg.rtd", ,"ContractData",Sheet1!T29, "Description",, "T"))-21))</f>
        <v/>
      </c>
      <c r="J17" s="56"/>
      <c r="K17" s="7" t="str">
        <f>IF(Sheet1!U29=0,"",Sheet1!U29)</f>
        <v/>
      </c>
      <c r="L17" s="56" t="str">
        <f>IF(N17="","",RIGHT(RTD("cqg.rtd", ,"ContractData",Sheet1!AA29, "Description",, "T"),LEN(RTD("cqg.rtd", ,"ContractData",Sheet1!AA29, "Description",, "T"))-21))</f>
        <v/>
      </c>
      <c r="M17" s="56"/>
      <c r="N17" s="10" t="str">
        <f>IF(Sheet1!AB29=0,"",Sheet1!AB29)</f>
        <v/>
      </c>
      <c r="O17" s="9"/>
      <c r="P17" s="55" t="str">
        <f>IF(R17="","",RIGHT(RTD("cqg.rtd", ,"ContractData",Sheet1!AH29, "Description",, "T"),LEN(RTD("cqg.rtd", ,"ContractData",Sheet1!AH29, "Description",, "T"))-21))</f>
        <v/>
      </c>
      <c r="Q17" s="56"/>
      <c r="R17" s="7" t="str">
        <f>IF(Sheet1!AI29=0,"",Sheet1!AI29)</f>
        <v/>
      </c>
      <c r="S17" s="56" t="str">
        <f>IF(U17="","",RIGHT(RTD("cqg.rtd", ,"ContractData",Sheet1!AO29, "Description",, "T"),LEN(RTD("cqg.rtd", ,"ContractData",Sheet1!AO29, "Description",, "T"))-21))</f>
        <v>Jun 17 9837 Put</v>
      </c>
      <c r="T17" s="56"/>
      <c r="U17" s="8">
        <f>IF(Sheet1!AP29=0,"",Sheet1!AP29)</f>
        <v>2000</v>
      </c>
      <c r="V17" s="9"/>
      <c r="W17" s="55" t="str">
        <f>IF(Y17="","",RIGHT(RTD("cqg.rtd", ,"ContractData",Sheet1!AV29, "Description",, "T"),LEN(RTD("cqg.rtd", ,"ContractData",Sheet1!AV12, "Description",, "T"))-21))</f>
        <v>Sep 17 9850 Call</v>
      </c>
      <c r="X17" s="56"/>
      <c r="Y17" s="7">
        <f>IF(Sheet1!AW29=0,"",Sheet1!AW29)</f>
        <v>110</v>
      </c>
      <c r="Z17" s="56" t="str">
        <f>IF(AB17="","",RIGHT(RTD("cqg.rtd", ,"ContractData",Sheet1!BC29, "Description",, "T"),LEN(RTD("cqg.rtd", ,"ContractData",Sheet1!BC29, "Description",, "T"))-21))</f>
        <v/>
      </c>
      <c r="AA17" s="56"/>
      <c r="AB17" s="7" t="str">
        <f>IF(Sheet1!BD29=0,"",Sheet1!BD29)</f>
        <v/>
      </c>
    </row>
    <row r="18" spans="2:28" ht="20.100000000000001" customHeight="1" x14ac:dyDescent="0.3">
      <c r="B18" s="72" t="s">
        <v>2</v>
      </c>
      <c r="C18" s="73"/>
      <c r="D18" s="54">
        <f>RTD("cqg.rtd", ,"ContractData",Sheet1!A24, "ExpirationDate",, "T")</f>
        <v>42839</v>
      </c>
      <c r="E18" s="54"/>
      <c r="F18" s="12" t="s">
        <v>3</v>
      </c>
      <c r="G18" s="13">
        <f>RTD("cqg.rtd", ,"ContractData",Sheet1!A24, "OptionDaysToExp",, "T")</f>
        <v>142</v>
      </c>
      <c r="H18" s="9"/>
      <c r="I18" s="72" t="s">
        <v>2</v>
      </c>
      <c r="J18" s="73"/>
      <c r="K18" s="54">
        <f>RTD("cqg.rtd", ,"ContractData",Sheet1!O24, "ExpirationDate",, "T")</f>
        <v>42867</v>
      </c>
      <c r="L18" s="54"/>
      <c r="M18" s="12" t="s">
        <v>3</v>
      </c>
      <c r="N18" s="13">
        <f>RTD("cqg.rtd", ,"ContractData",Sheet1!O24, "OptionDaysToExp",, "T")</f>
        <v>170</v>
      </c>
      <c r="O18" s="9"/>
      <c r="P18" s="72" t="s">
        <v>2</v>
      </c>
      <c r="Q18" s="73"/>
      <c r="R18" s="54">
        <f>RTD("cqg.rtd", ,"ContractData",Sheet1!AC24, "ExpirationDate",, "T")</f>
        <v>42905</v>
      </c>
      <c r="S18" s="54"/>
      <c r="T18" s="12" t="s">
        <v>3</v>
      </c>
      <c r="U18" s="13">
        <f>RTD("cqg.rtd", ,"ContractData",Sheet1!AC24, "OptionDaysToExp",, "T")</f>
        <v>208</v>
      </c>
      <c r="V18" s="9"/>
      <c r="W18" s="72" t="s">
        <v>2</v>
      </c>
      <c r="X18" s="73"/>
      <c r="Y18" s="54">
        <f>RTD("cqg.rtd", ,"ContractData",Sheet1!AQ24, "ExpirationDate",, "T")</f>
        <v>42996</v>
      </c>
      <c r="Z18" s="54"/>
      <c r="AA18" s="12" t="s">
        <v>3</v>
      </c>
      <c r="AB18" s="24">
        <f>RTD("cqg.rtd", ,"ContractData",Sheet1!AQ24, "OptionDaysToExp",, "T")</f>
        <v>299</v>
      </c>
    </row>
    <row r="19" spans="2:28" ht="9.9499999999999993" customHeight="1" x14ac:dyDescent="0.3">
      <c r="B19" s="14"/>
      <c r="C19" s="15"/>
      <c r="D19" s="16"/>
      <c r="E19" s="16"/>
      <c r="F19" s="17"/>
      <c r="G19" s="17"/>
      <c r="H19" s="17"/>
      <c r="I19" s="15"/>
      <c r="J19" s="15"/>
      <c r="K19" s="16"/>
      <c r="L19" s="16"/>
      <c r="M19" s="17"/>
      <c r="N19" s="18"/>
      <c r="O19" s="21"/>
      <c r="P19" s="15"/>
      <c r="Q19" s="15"/>
      <c r="R19" s="16"/>
      <c r="S19" s="16"/>
      <c r="T19" s="17"/>
      <c r="U19" s="18"/>
      <c r="V19" s="21"/>
      <c r="W19" s="15"/>
      <c r="X19" s="15"/>
      <c r="Y19" s="16"/>
      <c r="Z19" s="16"/>
      <c r="AA19" s="17"/>
      <c r="AB19" s="22"/>
    </row>
    <row r="20" spans="2:28" ht="20.100000000000001" customHeight="1" x14ac:dyDescent="0.3">
      <c r="B20" s="57" t="str">
        <f>IFERROR(RIGHT(LEFT(RTD("cqg.rtd", ,"ContractData",Sheet1!A48, "Description",, "T"),27),6)&amp;" Options and Volume","")</f>
        <v>Dec 17 Options and Volume</v>
      </c>
      <c r="C20" s="58"/>
      <c r="D20" s="58"/>
      <c r="E20" s="58"/>
      <c r="F20" s="58"/>
      <c r="G20" s="59"/>
      <c r="H20" s="9"/>
      <c r="I20" s="57" t="str">
        <f>IFERROR(RIGHT(LEFT(RTD("cqg.rtd", ,"ContractData",Sheet1!O48, "Description",, "T"),27),6)&amp;" Options and Volume","")</f>
        <v>Mar 18 Options and Volume</v>
      </c>
      <c r="J20" s="58"/>
      <c r="K20" s="58"/>
      <c r="L20" s="58"/>
      <c r="M20" s="58"/>
      <c r="N20" s="59"/>
      <c r="O20" s="9"/>
      <c r="P20" s="57" t="str">
        <f>IFERROR(RIGHT(LEFT(RTD("cqg.rtd", ,"ContractData",Sheet1!AC48, "Description",, "T"),27),6)&amp;" Options and Volume","")</f>
        <v>Jun 18 Options and Volume</v>
      </c>
      <c r="Q20" s="58"/>
      <c r="R20" s="58"/>
      <c r="S20" s="58"/>
      <c r="T20" s="58"/>
      <c r="U20" s="59"/>
      <c r="V20" s="9"/>
      <c r="W20" s="57" t="str">
        <f>IFERROR(RIGHT(LEFT(RTD("cqg.rtd", ,"ContractData",Sheet1!AQ48, "Description",, "T"),27),6)&amp;" Options and Volume","")</f>
        <v>Sep 18 Options and Volume</v>
      </c>
      <c r="X20" s="58"/>
      <c r="Y20" s="58"/>
      <c r="Z20" s="58"/>
      <c r="AA20" s="58"/>
      <c r="AB20" s="59"/>
    </row>
    <row r="21" spans="2:28" ht="20.100000000000001" customHeight="1" x14ac:dyDescent="0.3">
      <c r="B21" s="56" t="str">
        <f>IF(D21="","",RIGHT(RTD("cqg.rtd", ,"ContractData",Sheet1!F49, "Description",, "T"),LEN(RTD("cqg.rtd", ,"ContractData",Sheet1!F49, "Description",, "T"))-21))</f>
        <v>Dec 17 9975 Call</v>
      </c>
      <c r="C21" s="56"/>
      <c r="D21" s="7">
        <f>IF(Sheet1!G49=0,"",Sheet1!G49)</f>
        <v>3025</v>
      </c>
      <c r="E21" s="56" t="str">
        <f>IF(G21="","",RIGHT(RTD("cqg.rtd", ,"ContractData",Sheet1!M49, "Description",, "T"),LEN(RTD("cqg.rtd", ,"ContractData",Sheet1!M49, "Description",, "T"))-21))</f>
        <v>Dec 17 9862 Put</v>
      </c>
      <c r="F21" s="56"/>
      <c r="G21" s="8">
        <f>IF(Sheet1!N49=0,"",Sheet1!N49)</f>
        <v>350</v>
      </c>
      <c r="H21" s="9"/>
      <c r="I21" s="55" t="str">
        <f>IF(K21="","",RIGHT(RTD("cqg.rtd", ,"ContractData",Sheet1!T49, "Description",, "T"),LEN(RTD("cqg.rtd", ,"ContractData",Sheet1!T49, "Description",, "T"))-21))</f>
        <v/>
      </c>
      <c r="J21" s="56"/>
      <c r="K21" s="7" t="str">
        <f>IF(Sheet1!U49=0,"",Sheet1!U49)</f>
        <v/>
      </c>
      <c r="L21" s="56" t="str">
        <f>IF(N21="","",RIGHT(RTD("cqg.rtd", ,"ContractData",Sheet1!AA49, "Description",, "T"),LEN(RTD("cqg.rtd", ,"ContractData",Sheet1!AA49, "Description",, "T"))-21))</f>
        <v>Mar 18 9862 Put</v>
      </c>
      <c r="M21" s="56"/>
      <c r="N21" s="10">
        <f>IF(Sheet1!AB49=0,"",Sheet1!AB49)</f>
        <v>110</v>
      </c>
      <c r="O21" s="9"/>
      <c r="P21" s="55" t="str">
        <f>IF(R21="","",RIGHT(RTD("cqg.rtd", ,"ContractData",Sheet1!AH49, "Description",, "T"),LEN(RTD("cqg.rtd", ,"ContractData",Sheet1!AH49, "Description",, "T"))-21))</f>
        <v/>
      </c>
      <c r="Q21" s="56"/>
      <c r="R21" s="7" t="str">
        <f>IF(Sheet1!AI49=0,"",Sheet1!AI49)</f>
        <v/>
      </c>
      <c r="S21" s="56" t="str">
        <f>IF(U21="","",RIGHT(RTD("cqg.rtd", ,"ContractData",Sheet1!AO49, "Description",, "T"),LEN(RTD("cqg.rtd", ,"ContractData",Sheet1!AO49, "Description",, "T"))-21))</f>
        <v>Jun 18 9775 Put</v>
      </c>
      <c r="T21" s="56"/>
      <c r="U21" s="8">
        <f>IF(Sheet1!AP49=0,"",Sheet1!AP49)</f>
        <v>250</v>
      </c>
      <c r="V21" s="9"/>
      <c r="W21" s="55" t="str">
        <f>IF(Y21="","",RIGHT(RTD("cqg.rtd", ,"ContractData",Sheet1!AV49, "Description",, "T"),LEN(RTD("cqg.rtd", ,"ContractData",Sheet1!AV49, "Description",, "T"))-21))</f>
        <v/>
      </c>
      <c r="X21" s="56"/>
      <c r="Y21" s="7" t="str">
        <f>IF(Sheet1!AW49=0,"",Sheet1!AW49)</f>
        <v/>
      </c>
      <c r="Z21" s="56" t="str">
        <f>IF(AB21="","",RIGHT(RTD("cqg.rtd", ,"ContractData",Sheet1!BC49, "Description",, "T"),LEN(RTD("cqg.rtd", ,"ContractData",Sheet1!BC49, "Description",, "T"))-21))</f>
        <v/>
      </c>
      <c r="AA21" s="56"/>
      <c r="AB21" s="7" t="str">
        <f>IF(Sheet1!BD49=0,"",Sheet1!BD49)</f>
        <v/>
      </c>
    </row>
    <row r="22" spans="2:28" ht="20.100000000000001" customHeight="1" x14ac:dyDescent="0.3">
      <c r="B22" s="56" t="str">
        <f>IF(D22="","",RIGHT(RTD("cqg.rtd", ,"ContractData",Sheet1!F50, "Description",, "T"),LEN(RTD("cqg.rtd", ,"ContractData",Sheet1!F50, "Description",, "T"))-21))</f>
        <v>Dec 17 9862 Call</v>
      </c>
      <c r="C22" s="56"/>
      <c r="D22" s="7">
        <f>IF(Sheet1!G50=0,"",Sheet1!G50)</f>
        <v>350</v>
      </c>
      <c r="E22" s="56" t="str">
        <f>IF(G22="","",RIGHT(RTD("cqg.rtd", ,"ContractData",Sheet1!M50, "Description",, "T"),LEN(RTD("cqg.rtd", ,"ContractData",Sheet1!M50, "Description",, "T"))-21))</f>
        <v/>
      </c>
      <c r="F22" s="56"/>
      <c r="G22" s="8" t="str">
        <f>IF(Sheet1!N50=0,"",Sheet1!N50)</f>
        <v/>
      </c>
      <c r="H22" s="9"/>
      <c r="I22" s="55" t="str">
        <f>IF(K22="","",RIGHT(RTD("cqg.rtd", ,"ContractData",Sheet1!T50, "Description",, "T"),LEN(RTD("cqg.rtd", ,"ContractData",Sheet1!T50, "Description",, "T"))-21))</f>
        <v/>
      </c>
      <c r="J22" s="56"/>
      <c r="K22" s="7" t="str">
        <f>IF(Sheet1!U50=0,"",Sheet1!U50)</f>
        <v/>
      </c>
      <c r="L22" s="56" t="str">
        <f>IF(N22="","",RIGHT(RTD("cqg.rtd", ,"ContractData",Sheet1!AA50, "Description",, "T"),LEN(RTD("cqg.rtd", ,"ContractData",Sheet1!AA50, "Description",, "T"))-21))</f>
        <v/>
      </c>
      <c r="M22" s="56"/>
      <c r="N22" s="10" t="str">
        <f>IF(Sheet1!AB50=0,"",Sheet1!AB50)</f>
        <v/>
      </c>
      <c r="O22" s="9"/>
      <c r="P22" s="55" t="str">
        <f>IF(R22="","",RIGHT(RTD("cqg.rtd", ,"ContractData",Sheet1!AH50, "Description",, "T"),LEN(RTD("cqg.rtd", ,"ContractData",Sheet1!AH50, "Description",, "T"))-21))</f>
        <v/>
      </c>
      <c r="Q22" s="56"/>
      <c r="R22" s="7" t="str">
        <f>IF(Sheet1!AI50=0,"",Sheet1!AI50)</f>
        <v/>
      </c>
      <c r="S22" s="56" t="str">
        <f>IF(U22="","",RIGHT(RTD("cqg.rtd", ,"ContractData",Sheet1!AO50, "Description",, "T"),LEN(RTD("cqg.rtd", ,"ContractData",Sheet1!AO50, "Description",, "T"))-21))</f>
        <v/>
      </c>
      <c r="T22" s="56"/>
      <c r="U22" s="8" t="str">
        <f>IF(Sheet1!AP50=0,"",Sheet1!AP50)</f>
        <v/>
      </c>
      <c r="V22" s="9"/>
      <c r="W22" s="55" t="str">
        <f>IF(Y22="","",RIGHT(RTD("cqg.rtd", ,"ContractData",Sheet1!AV50, "Description",, "T"),LEN(RTD("cqg.rtd", ,"ContractData",Sheet1!AV50, "Description",, "T"))-21))</f>
        <v/>
      </c>
      <c r="X22" s="56"/>
      <c r="Y22" s="7" t="str">
        <f>IF(Sheet1!AW50=0,"",Sheet1!AW50)</f>
        <v/>
      </c>
      <c r="Z22" s="56" t="str">
        <f>IF(AB22="","",RIGHT(RTD("cqg.rtd", ,"ContractData",Sheet1!BC50, "Description",, "T"),LEN(RTD("cqg.rtd", ,"ContractData",Sheet1!BC50, "Description",, "T"))-21))</f>
        <v/>
      </c>
      <c r="AA22" s="56"/>
      <c r="AB22" s="7" t="str">
        <f>IF(Sheet1!BD50=0,"",Sheet1!BD50)</f>
        <v/>
      </c>
    </row>
    <row r="23" spans="2:28" ht="20.100000000000001" customHeight="1" x14ac:dyDescent="0.3">
      <c r="B23" s="56" t="str">
        <f>IF(D23="","",RIGHT(RTD("cqg.rtd", ,"ContractData",Sheet1!F51, "Description",, "T"),LEN(RTD("cqg.rtd", ,"ContractData",Sheet1!F51, "Description",, "T"))-21))</f>
        <v/>
      </c>
      <c r="C23" s="56"/>
      <c r="D23" s="7" t="str">
        <f>IF(Sheet1!G51=0,"",Sheet1!G51)</f>
        <v/>
      </c>
      <c r="E23" s="56" t="str">
        <f>IF(G23="","",RIGHT(RTD("cqg.rtd", ,"ContractData",Sheet1!M51, "Description",, "T"),LEN(RTD("cqg.rtd", ,"ContractData",Sheet1!M51, "Description",, "T"))-21))</f>
        <v/>
      </c>
      <c r="F23" s="56"/>
      <c r="G23" s="8" t="str">
        <f>IF(Sheet1!N51=0,"",Sheet1!N51)</f>
        <v/>
      </c>
      <c r="H23" s="9"/>
      <c r="I23" s="55" t="str">
        <f>IF(K23="","",RIGHT(RTD("cqg.rtd", ,"ContractData",Sheet1!T51, "Description",, "T"),LEN(RTD("cqg.rtd", ,"ContractData",Sheet1!T51, "Description",, "T"))-21))</f>
        <v/>
      </c>
      <c r="J23" s="56"/>
      <c r="K23" s="7" t="str">
        <f>IF(Sheet1!U51=0,"",Sheet1!U51)</f>
        <v/>
      </c>
      <c r="L23" s="56" t="str">
        <f>IF(N23="","",RIGHT(RTD("cqg.rtd", ,"ContractData",Sheet1!AA51, "Description",, "T"),LEN(RTD("cqg.rtd", ,"ContractData",Sheet1!AA51, "Description",, "T"))-21))</f>
        <v/>
      </c>
      <c r="M23" s="56"/>
      <c r="N23" s="10" t="str">
        <f>IF(Sheet1!AB51=0,"",Sheet1!AB51)</f>
        <v/>
      </c>
      <c r="O23" s="9"/>
      <c r="P23" s="55" t="str">
        <f>IF(R23="","",RIGHT(RTD("cqg.rtd", ,"ContractData",Sheet1!AH51, "Description",, "T"),LEN(RTD("cqg.rtd", ,"ContractData",Sheet1!AH51, "Description",, "T"))-21))</f>
        <v/>
      </c>
      <c r="Q23" s="56"/>
      <c r="R23" s="7" t="str">
        <f>IF(Sheet1!AI51=0,"",Sheet1!AI51)</f>
        <v/>
      </c>
      <c r="S23" s="56" t="str">
        <f>IF(U23="","",RIGHT(RTD("cqg.rtd", ,"ContractData",Sheet1!AO51, "Description",, "T"),LEN(RTD("cqg.rtd", ,"ContractData",Sheet1!AO51, "Description",, "T"))-21))</f>
        <v/>
      </c>
      <c r="T23" s="56"/>
      <c r="U23" s="8" t="str">
        <f>IF(Sheet1!AP51=0,"",Sheet1!AP51)</f>
        <v/>
      </c>
      <c r="V23" s="9"/>
      <c r="W23" s="55" t="str">
        <f>IF(Y23="","",RIGHT(RTD("cqg.rtd", ,"ContractData",Sheet1!AV51, "Description",, "T"),LEN(RTD("cqg.rtd", ,"ContractData",Sheet1!AV51, "Description",, "T"))-21))</f>
        <v/>
      </c>
      <c r="X23" s="56"/>
      <c r="Y23" s="7" t="str">
        <f>IF(Sheet1!AW51=0,"",Sheet1!AW51)</f>
        <v/>
      </c>
      <c r="Z23" s="56" t="str">
        <f>IF(AB23="","",RIGHT(RTD("cqg.rtd", ,"ContractData",Sheet1!BC51, "Description",, "T"),LEN(RTD("cqg.rtd", ,"ContractData",Sheet1!BC51, "Description",, "T"))-21))</f>
        <v/>
      </c>
      <c r="AA23" s="56"/>
      <c r="AB23" s="7" t="str">
        <f>IF(Sheet1!BD51=0,"",Sheet1!BD51)</f>
        <v/>
      </c>
    </row>
    <row r="24" spans="2:28" ht="20.100000000000001" customHeight="1" x14ac:dyDescent="0.3">
      <c r="B24" s="56" t="str">
        <f>IF(D24="","",RIGHT(RTD("cqg.rtd", ,"ContractData",Sheet1!F52, "Description",, "T"),LEN(RTD("cqg.rtd", ,"ContractData",Sheet1!F52, "Description",, "T"))-21))</f>
        <v/>
      </c>
      <c r="C24" s="56"/>
      <c r="D24" s="7" t="str">
        <f>IF(Sheet1!G52=0,"",Sheet1!G52)</f>
        <v/>
      </c>
      <c r="E24" s="56" t="str">
        <f>IF(G24="","",RIGHT(RTD("cqg.rtd", ,"ContractData",Sheet1!M52, "Description",, "T"),LEN(RTD("cqg.rtd", ,"ContractData",Sheet1!M52, "Description",, "T"))-21))</f>
        <v/>
      </c>
      <c r="F24" s="56"/>
      <c r="G24" s="8" t="str">
        <f>IF(Sheet1!N52=0,"",Sheet1!N52)</f>
        <v/>
      </c>
      <c r="H24" s="9"/>
      <c r="I24" s="55" t="str">
        <f>IF(K24="","",RIGHT(RTD("cqg.rtd", ,"ContractData",Sheet1!T52, "Description",, "T"),LEN(RTD("cqg.rtd", ,"ContractData",Sheet1!T52, "Description",, "T"))-21))</f>
        <v/>
      </c>
      <c r="J24" s="56"/>
      <c r="K24" s="7" t="str">
        <f>IF(Sheet1!U52=0,"",Sheet1!U52)</f>
        <v/>
      </c>
      <c r="L24" s="56" t="str">
        <f>IF(N24="","",RIGHT(RTD("cqg.rtd", ,"ContractData",Sheet1!AA52, "Description",, "T"),LEN(RTD("cqg.rtd", ,"ContractData",Sheet1!AA52, "Description",, "T"))-21))</f>
        <v/>
      </c>
      <c r="M24" s="56"/>
      <c r="N24" s="10" t="str">
        <f>IF(Sheet1!AB52=0,"",Sheet1!AB52)</f>
        <v/>
      </c>
      <c r="O24" s="9"/>
      <c r="P24" s="55" t="str">
        <f>IF(R24="","",RIGHT(RTD("cqg.rtd", ,"ContractData",Sheet1!AH52, "Description",, "T"),LEN(RTD("cqg.rtd", ,"ContractData",Sheet1!AH52, "Description",, "T"))-21))</f>
        <v/>
      </c>
      <c r="Q24" s="56"/>
      <c r="R24" s="7" t="str">
        <f>IF(Sheet1!AI52=0,"",Sheet1!AI52)</f>
        <v/>
      </c>
      <c r="S24" s="56" t="str">
        <f>IF(U24="","",RIGHT(RTD("cqg.rtd", ,"ContractData",Sheet1!AO52, "Description",, "T"),LEN(RTD("cqg.rtd", ,"ContractData",Sheet1!AO52, "Description",, "T"))-21))</f>
        <v/>
      </c>
      <c r="T24" s="56"/>
      <c r="U24" s="8" t="str">
        <f>IF(Sheet1!AP52=0,"",Sheet1!AP52)</f>
        <v/>
      </c>
      <c r="V24" s="9"/>
      <c r="W24" s="55" t="str">
        <f>IF(Y24="","",RIGHT(RTD("cqg.rtd", ,"ContractData",Sheet1!AV52, "Description",, "T"),LEN(RTD("cqg.rtd", ,"ContractData",Sheet1!AV52, "Description",, "T"))-21))</f>
        <v/>
      </c>
      <c r="X24" s="56"/>
      <c r="Y24" s="7" t="str">
        <f>IF(Sheet1!AW52=0,"",Sheet1!AW52)</f>
        <v/>
      </c>
      <c r="Z24" s="56" t="str">
        <f>IF(AB24="","",RIGHT(RTD("cqg.rtd", ,"ContractData",Sheet1!BC52, "Description",, "T"),LEN(RTD("cqg.rtd", ,"ContractData",Sheet1!BC52, "Description",, "T"))-21))</f>
        <v/>
      </c>
      <c r="AA24" s="56"/>
      <c r="AB24" s="7" t="str">
        <f>IF(Sheet1!BD52=0,"",Sheet1!BD52)</f>
        <v/>
      </c>
    </row>
    <row r="25" spans="2:28" ht="20.100000000000001" customHeight="1" x14ac:dyDescent="0.3">
      <c r="B25" s="56" t="str">
        <f>IF(D25="","",RIGHT(RTD("cqg.rtd", ,"ContractData",Sheet1!F53, "Description",, "T"),LEN(RTD("cqg.rtd", ,"ContractData",Sheet1!F53, "Description",, "T"))-21))</f>
        <v/>
      </c>
      <c r="C25" s="56"/>
      <c r="D25" s="7" t="str">
        <f>IF(Sheet1!G53=0,"",Sheet1!G53)</f>
        <v/>
      </c>
      <c r="E25" s="56" t="str">
        <f>IF(G25="","",RIGHT(RTD("cqg.rtd", ,"ContractData",Sheet1!M53, "Description",, "T"),LEN(RTD("cqg.rtd", ,"ContractData",Sheet1!M53, "Description",, "T"))-21))</f>
        <v/>
      </c>
      <c r="F25" s="56"/>
      <c r="G25" s="8" t="str">
        <f>IF(Sheet1!N53=0,"",Sheet1!N53)</f>
        <v/>
      </c>
      <c r="H25" s="9"/>
      <c r="I25" s="55" t="str">
        <f>IF(K25="","",RIGHT(RTD("cqg.rtd", ,"ContractData",Sheet1!T53, "Description",, "T"),LEN(RTD("cqg.rtd", ,"ContractData",Sheet1!T53, "Description",, "T"))-21))</f>
        <v/>
      </c>
      <c r="J25" s="56"/>
      <c r="K25" s="7" t="str">
        <f>IF(Sheet1!U53=0,"",Sheet1!U53)</f>
        <v/>
      </c>
      <c r="L25" s="56" t="str">
        <f>IF(N25="","",RIGHT(RTD("cqg.rtd", ,"ContractData",Sheet1!AA53, "Description",, "T"),LEN(RTD("cqg.rtd", ,"ContractData",Sheet1!AA53, "Description",, "T"))-21))</f>
        <v/>
      </c>
      <c r="M25" s="56"/>
      <c r="N25" s="10" t="str">
        <f>IF(Sheet1!AB53=0,"",Sheet1!AB53)</f>
        <v/>
      </c>
      <c r="O25" s="9"/>
      <c r="P25" s="55" t="str">
        <f>IF(R25="","",RIGHT(RTD("cqg.rtd", ,"ContractData",Sheet1!AH53, "Description",, "T"),LEN(RTD("cqg.rtd", ,"ContractData",Sheet1!AH53, "Description",, "T"))-21))</f>
        <v/>
      </c>
      <c r="Q25" s="56"/>
      <c r="R25" s="7" t="str">
        <f>IF(Sheet1!AI53=0,"",Sheet1!AI53)</f>
        <v/>
      </c>
      <c r="S25" s="56" t="str">
        <f>IF(U25="","",RIGHT(RTD("cqg.rtd", ,"ContractData",Sheet1!AO53, "Description",, "T"),LEN(RTD("cqg.rtd", ,"ContractData",Sheet1!AO53, "Description",, "T"))-21))</f>
        <v/>
      </c>
      <c r="T25" s="56"/>
      <c r="U25" s="8" t="str">
        <f>IF(Sheet1!AP53=0,"",Sheet1!AP53)</f>
        <v/>
      </c>
      <c r="V25" s="9"/>
      <c r="W25" s="55" t="str">
        <f>IF(Y25="","",RIGHT(RTD("cqg.rtd", ,"ContractData",Sheet1!AV53, "Description",, "T"),LEN(RTD("cqg.rtd", ,"ContractData",Sheet1!AV53, "Description",, "T"))-21))</f>
        <v/>
      </c>
      <c r="X25" s="56"/>
      <c r="Y25" s="7" t="str">
        <f>IF(Sheet1!AW53=0,"",Sheet1!AW53)</f>
        <v/>
      </c>
      <c r="Z25" s="56" t="str">
        <f>IF(AB25="","",RIGHT(RTD("cqg.rtd", ,"ContractData",Sheet1!BC53, "Description",, "T"),LEN(RTD("cqg.rtd", ,"ContractData",Sheet1!BC53, "Description",, "T"))-21))</f>
        <v/>
      </c>
      <c r="AA25" s="56"/>
      <c r="AB25" s="7" t="str">
        <f>IF(Sheet1!BD53=0,"",Sheet1!BD53)</f>
        <v/>
      </c>
    </row>
    <row r="26" spans="2:28" ht="20.100000000000001" customHeight="1" x14ac:dyDescent="0.3">
      <c r="B26" s="72" t="s">
        <v>2</v>
      </c>
      <c r="C26" s="73"/>
      <c r="D26" s="54">
        <f>RTD("cqg.rtd", ,"ContractData",Sheet1!A48, "ExpirationDate",, "T")</f>
        <v>43087</v>
      </c>
      <c r="E26" s="54"/>
      <c r="F26" s="12" t="s">
        <v>3</v>
      </c>
      <c r="G26" s="13">
        <f>RTD("cqg.rtd", ,"ContractData",Sheet1!A48, "OptionDaysToExp",, "T")</f>
        <v>390</v>
      </c>
      <c r="H26" s="9"/>
      <c r="I26" s="72" t="s">
        <v>2</v>
      </c>
      <c r="J26" s="73"/>
      <c r="K26" s="54">
        <f>RTD("cqg.rtd", ,"ContractData",Sheet1!O48, "ExpirationDate",, "T")</f>
        <v>43178</v>
      </c>
      <c r="L26" s="54"/>
      <c r="M26" s="12" t="s">
        <v>3</v>
      </c>
      <c r="N26" s="13">
        <f>RTD("cqg.rtd", ,"ContractData",Sheet1!O48, "OptionDaysToExp",, "T")</f>
        <v>481</v>
      </c>
      <c r="O26" s="9"/>
      <c r="P26" s="72" t="s">
        <v>2</v>
      </c>
      <c r="Q26" s="73"/>
      <c r="R26" s="54">
        <f>RTD("cqg.rtd", ,"ContractData",Sheet1!AC48, "ExpirationDate",, "T")</f>
        <v>43269</v>
      </c>
      <c r="S26" s="54"/>
      <c r="T26" s="12" t="s">
        <v>3</v>
      </c>
      <c r="U26" s="13">
        <f>RTD("cqg.rtd", ,"ContractData",Sheet1!AC48, "OptionDaysToExp",, "T")</f>
        <v>572</v>
      </c>
      <c r="V26" s="9"/>
      <c r="W26" s="72" t="s">
        <v>2</v>
      </c>
      <c r="X26" s="73"/>
      <c r="Y26" s="54">
        <f>RTD("cqg.rtd", ,"ContractData",Sheet1!AQ48, "ExpirationDate",, "T")</f>
        <v>43360</v>
      </c>
      <c r="Z26" s="54"/>
      <c r="AA26" s="12" t="s">
        <v>3</v>
      </c>
      <c r="AB26" s="24">
        <f>RTD("cqg.rtd", ,"ContractData",Sheet1!AQ48, "OptionDaysToExp",, "T")</f>
        <v>663</v>
      </c>
    </row>
    <row r="27" spans="2:28" ht="9.9499999999999993" customHeight="1" x14ac:dyDescent="0.3">
      <c r="B27" s="14"/>
      <c r="C27" s="15"/>
      <c r="D27" s="16"/>
      <c r="E27" s="16"/>
      <c r="F27" s="17"/>
      <c r="G27" s="17"/>
      <c r="H27" s="17"/>
      <c r="I27" s="15"/>
      <c r="J27" s="15"/>
      <c r="K27" s="16"/>
      <c r="L27" s="16"/>
      <c r="M27" s="17"/>
      <c r="N27" s="18"/>
      <c r="O27" s="21"/>
      <c r="P27" s="15"/>
      <c r="Q27" s="15"/>
      <c r="R27" s="16"/>
      <c r="S27" s="16"/>
      <c r="T27" s="17"/>
      <c r="U27" s="18"/>
      <c r="V27" s="21"/>
      <c r="W27" s="15"/>
      <c r="X27" s="15"/>
      <c r="Y27" s="16"/>
      <c r="Z27" s="16"/>
      <c r="AA27" s="17"/>
      <c r="AB27" s="22"/>
    </row>
    <row r="28" spans="2:28" ht="20.100000000000001" customHeight="1" x14ac:dyDescent="0.3">
      <c r="B28" s="57" t="str">
        <f>IFERROR(RIGHT(LEFT(RTD("cqg.rtd", ,"ContractData",Sheet1!A72, "Description",, "T"),27),6)&amp;" Options and Volume","")</f>
        <v>Dec 18 Options and Volume</v>
      </c>
      <c r="C28" s="58"/>
      <c r="D28" s="58"/>
      <c r="E28" s="58"/>
      <c r="F28" s="58"/>
      <c r="G28" s="59"/>
      <c r="H28" s="9"/>
      <c r="I28" s="57" t="str">
        <f>IFERROR(RIGHT(LEFT(RTD("cqg.rtd", ,"ContractData",Sheet1!O72, "Description",, "T"),27),6)&amp;" Options and Volume","")</f>
        <v>Mar 19 Options and Volume</v>
      </c>
      <c r="J28" s="58"/>
      <c r="K28" s="58"/>
      <c r="L28" s="58"/>
      <c r="M28" s="58"/>
      <c r="N28" s="59"/>
      <c r="O28" s="9"/>
      <c r="P28" s="57" t="str">
        <f>IFERROR(RIGHT(LEFT(RTD("cqg.rtd", ,"ContractData",Sheet1!AC72, "Description",, "T"),27),6)&amp;" Options and Volume","")</f>
        <v>Jun 19 Options and Volume</v>
      </c>
      <c r="Q28" s="58"/>
      <c r="R28" s="58"/>
      <c r="S28" s="58"/>
      <c r="T28" s="58"/>
      <c r="U28" s="59"/>
      <c r="V28" s="9"/>
      <c r="W28" s="57" t="str">
        <f>IFERROR(RIGHT(LEFT(RTD("cqg.rtd", ,"ContractData",Sheet1!AQ72, "Description",, "T"),27),6)&amp;" Options and Volume","")</f>
        <v>Sep 19 Options and Volume</v>
      </c>
      <c r="X28" s="58"/>
      <c r="Y28" s="58"/>
      <c r="Z28" s="58"/>
      <c r="AA28" s="58"/>
      <c r="AB28" s="59"/>
    </row>
    <row r="29" spans="2:28" ht="20.100000000000001" customHeight="1" x14ac:dyDescent="0.3">
      <c r="B29" s="56" t="str">
        <f>IF(D29="","",RIGHT(RTD("cqg.rtd", ,"ContractData",Sheet1!F73, "Description",, "T"),LEN(RTD("cqg.rtd", ,"ContractData",Sheet1!F73, "Description",, "T"))-21))</f>
        <v/>
      </c>
      <c r="C29" s="56"/>
      <c r="D29" s="7" t="str">
        <f>IF(Sheet1!G73=0,"",Sheet1!G73)</f>
        <v/>
      </c>
      <c r="E29" s="56" t="str">
        <f>IF(G29="","",RIGHT(RTD("cqg.rtd", ,"ContractData",Sheet1!M73, "Description",, "T"),LEN(RTD("cqg.rtd", ,"ContractData",Sheet1!M73, "Description",, "T"))-21))</f>
        <v/>
      </c>
      <c r="F29" s="56"/>
      <c r="G29" s="8" t="str">
        <f>IF(Sheet1!N73=0,"",Sheet1!N73)</f>
        <v/>
      </c>
      <c r="H29" s="9"/>
      <c r="I29" s="55" t="str">
        <f>IF(K29="","",RIGHT(RTD("cqg.rtd", ,"ContractData",Sheet1!T73, "Description",, "T"),LEN(RTD("cqg.rtd", ,"ContractData",Sheet1!T73, "Description",, "T"))-21))</f>
        <v/>
      </c>
      <c r="J29" s="56"/>
      <c r="K29" s="7" t="str">
        <f>IF(Sheet1!U73=0,"",Sheet1!U73)</f>
        <v/>
      </c>
      <c r="L29" s="56" t="str">
        <f>IF(N29="","",RIGHT(RTD("cqg.rtd", ,"ContractData",Sheet1!AA73, "Description",, "T"),LEN(RTD("cqg.rtd", ,"ContractData",Sheet1!AA73, "Description",, "T"))-21))</f>
        <v/>
      </c>
      <c r="M29" s="56"/>
      <c r="N29" s="10" t="str">
        <f>IF(Sheet1!AB73=0,"",Sheet1!AB73)</f>
        <v/>
      </c>
      <c r="O29" s="9"/>
      <c r="P29" s="55" t="str">
        <f>IF(R29="","",RIGHT(RTD("cqg.rtd", ,"ContractData",Sheet1!AH73, "Description",, "T"),LEN(RTD("cqg.rtd", ,"ContractData",Sheet1!AH73, "Description",, "T"))-21))</f>
        <v/>
      </c>
      <c r="Q29" s="56"/>
      <c r="R29" s="7" t="str">
        <f>IF(Sheet1!AI73=0,"",Sheet1!AI73)</f>
        <v/>
      </c>
      <c r="S29" s="56" t="str">
        <f>IF(U29="","",RIGHT(RTD("cqg.rtd", ,"ContractData",Sheet1!AO73, "Description",, "T"),LEN(RTD("cqg.rtd", ,"ContractData",Sheet1!AO73, "Description",, "T"))-21))</f>
        <v/>
      </c>
      <c r="T29" s="56"/>
      <c r="U29" s="8" t="str">
        <f>IF(Sheet1!AP73=0,"",Sheet1!AP73)</f>
        <v/>
      </c>
      <c r="V29" s="9"/>
      <c r="W29" s="55" t="str">
        <f>IF(Y29="","",RIGHT(RTD("cqg.rtd", ,"ContractData",Sheet1!AV73, "Description",, "T"),LEN(RTD("cqg.rtd", ,"ContractData",Sheet1!AV73, "Description",, "T"))-21))</f>
        <v/>
      </c>
      <c r="X29" s="56"/>
      <c r="Y29" s="7" t="str">
        <f>IF(Sheet1!AW73=0,"",Sheet1!AW73)</f>
        <v/>
      </c>
      <c r="Z29" s="56" t="str">
        <f>IF(AB29="","",RIGHT(RTD("cqg.rtd", ,"ContractData",Sheet1!BC73, "Description",, "T"),LEN(RTD("cqg.rtd", ,"ContractData",Sheet1!BC73, "Description",, "T"))-21))</f>
        <v/>
      </c>
      <c r="AA29" s="56"/>
      <c r="AB29" s="7" t="str">
        <f>IF(Sheet1!BD73=0,"",Sheet1!BD73)</f>
        <v/>
      </c>
    </row>
    <row r="30" spans="2:28" ht="20.100000000000001" customHeight="1" x14ac:dyDescent="0.3">
      <c r="B30" s="56" t="str">
        <f>IF(D30="","",RIGHT(RTD("cqg.rtd", ,"ContractData",Sheet1!F74, "Description",, "T"),LEN(RTD("cqg.rtd", ,"ContractData",Sheet1!F74, "Description",, "T"))-21))</f>
        <v/>
      </c>
      <c r="C30" s="56"/>
      <c r="D30" s="7" t="str">
        <f>IF(Sheet1!G74=0,"",Sheet1!G74)</f>
        <v/>
      </c>
      <c r="E30" s="56" t="str">
        <f>IF(G30="","",RIGHT(RTD("cqg.rtd", ,"ContractData",Sheet1!M74, "Description",, "T"),LEN(RTD("cqg.rtd", ,"ContractData",Sheet1!M74, "Description",, "T"))-21))</f>
        <v/>
      </c>
      <c r="F30" s="56"/>
      <c r="G30" s="8" t="str">
        <f>IF(Sheet1!N74=0,"",Sheet1!N74)</f>
        <v/>
      </c>
      <c r="H30" s="9"/>
      <c r="I30" s="55" t="str">
        <f>IF(K30="","",RIGHT(RTD("cqg.rtd", ,"ContractData",Sheet1!T74, "Description",, "T"),LEN(RTD("cqg.rtd", ,"ContractData",Sheet1!T74, "Description",, "T"))-21))</f>
        <v/>
      </c>
      <c r="J30" s="56"/>
      <c r="K30" s="7" t="str">
        <f>IF(Sheet1!U74=0,"",Sheet1!U74)</f>
        <v/>
      </c>
      <c r="L30" s="56" t="str">
        <f>IF(N30="","",RIGHT(RTD("cqg.rtd", ,"ContractData",Sheet1!AA74, "Description",, "T"),LEN(RTD("cqg.rtd", ,"ContractData",Sheet1!AA74, "Description",, "T"))-21))</f>
        <v/>
      </c>
      <c r="M30" s="56"/>
      <c r="N30" s="10" t="str">
        <f>IF(Sheet1!AB74=0,"",Sheet1!AB74)</f>
        <v/>
      </c>
      <c r="O30" s="9"/>
      <c r="P30" s="55" t="str">
        <f>IF(R30="","",RIGHT(RTD("cqg.rtd", ,"ContractData",Sheet1!AH74, "Description",, "T"),LEN(RTD("cqg.rtd", ,"ContractData",Sheet1!AH74, "Description",, "T"))-21))</f>
        <v/>
      </c>
      <c r="Q30" s="56"/>
      <c r="R30" s="7" t="str">
        <f>IF(Sheet1!AI74=0,"",Sheet1!AI74)</f>
        <v/>
      </c>
      <c r="S30" s="56" t="str">
        <f>IF(U30="","",RIGHT(RTD("cqg.rtd", ,"ContractData",Sheet1!AO74, "Description",, "T"),LEN(RTD("cqg.rtd", ,"ContractData",Sheet1!AO74, "Description",, "T"))-21))</f>
        <v/>
      </c>
      <c r="T30" s="56"/>
      <c r="U30" s="8" t="str">
        <f>IF(Sheet1!AP74=0,"",Sheet1!AP74)</f>
        <v/>
      </c>
      <c r="V30" s="9"/>
      <c r="W30" s="55" t="str">
        <f>IF(Y30="","",RIGHT(RTD("cqg.rtd", ,"ContractData",Sheet1!AV74, "Description",, "T"),LEN(RTD("cqg.rtd", ,"ContractData",Sheet1!AV74, "Description",, "T"))-21))</f>
        <v/>
      </c>
      <c r="X30" s="56"/>
      <c r="Y30" s="7" t="str">
        <f>IF(Sheet1!AW74=0,"",Sheet1!AW74)</f>
        <v/>
      </c>
      <c r="Z30" s="56" t="str">
        <f>IF(AB30="","",RIGHT(RTD("cqg.rtd", ,"ContractData",Sheet1!BC74, "Description",, "T"),LEN(RTD("cqg.rtd", ,"ContractData",Sheet1!BC74, "Description",, "T"))-21))</f>
        <v/>
      </c>
      <c r="AA30" s="56"/>
      <c r="AB30" s="7" t="str">
        <f>IF(Sheet1!BD74=0,"",Sheet1!BD74)</f>
        <v/>
      </c>
    </row>
    <row r="31" spans="2:28" ht="20.100000000000001" customHeight="1" x14ac:dyDescent="0.3">
      <c r="B31" s="56" t="str">
        <f>IF(D31="","",RIGHT(RTD("cqg.rtd", ,"ContractData",Sheet1!F75, "Description",, "T"),LEN(RTD("cqg.rtd", ,"ContractData",Sheet1!F75, "Description",, "T"))-21))</f>
        <v/>
      </c>
      <c r="C31" s="56"/>
      <c r="D31" s="7" t="str">
        <f>IF(Sheet1!G75=0,"",Sheet1!G75)</f>
        <v/>
      </c>
      <c r="E31" s="56" t="str">
        <f>IF(G31="","",RIGHT(RTD("cqg.rtd", ,"ContractData",Sheet1!M75, "Description",, "T"),LEN(RTD("cqg.rtd", ,"ContractData",Sheet1!M75, "Description",, "T"))-21))</f>
        <v/>
      </c>
      <c r="F31" s="56"/>
      <c r="G31" s="8" t="str">
        <f>IF(Sheet1!N75=0,"",Sheet1!N75)</f>
        <v/>
      </c>
      <c r="H31" s="9"/>
      <c r="I31" s="55" t="str">
        <f>IF(K31="","",RIGHT(RTD("cqg.rtd", ,"ContractData",Sheet1!T75, "Description",, "T"),LEN(RTD("cqg.rtd", ,"ContractData",Sheet1!T75, "Description",, "T"))-21))</f>
        <v/>
      </c>
      <c r="J31" s="56"/>
      <c r="K31" s="7" t="str">
        <f>IF(Sheet1!U75=0,"",Sheet1!U75)</f>
        <v/>
      </c>
      <c r="L31" s="56" t="str">
        <f>IF(N31="","",RIGHT(RTD("cqg.rtd", ,"ContractData",Sheet1!AA75, "Description",, "T"),LEN(RTD("cqg.rtd", ,"ContractData",Sheet1!AA75, "Description",, "T"))-21))</f>
        <v/>
      </c>
      <c r="M31" s="56"/>
      <c r="N31" s="10" t="str">
        <f>IF(Sheet1!AB75=0,"",Sheet1!AB75)</f>
        <v/>
      </c>
      <c r="O31" s="9"/>
      <c r="P31" s="55" t="str">
        <f>IF(R31="","",RIGHT(RTD("cqg.rtd", ,"ContractData",Sheet1!AH75, "Description",, "T"),LEN(RTD("cqg.rtd", ,"ContractData",Sheet1!AH75, "Description",, "T"))-21))</f>
        <v/>
      </c>
      <c r="Q31" s="56"/>
      <c r="R31" s="7" t="str">
        <f>IF(Sheet1!AI75=0,"",Sheet1!AI75)</f>
        <v/>
      </c>
      <c r="S31" s="56" t="str">
        <f>IF(U31="","",RIGHT(RTD("cqg.rtd", ,"ContractData",Sheet1!AO75, "Description",, "T"),LEN(RTD("cqg.rtd", ,"ContractData",Sheet1!AO75, "Description",, "T"))-21))</f>
        <v/>
      </c>
      <c r="T31" s="56"/>
      <c r="U31" s="8" t="str">
        <f>IF(Sheet1!AP75=0,"",Sheet1!AP75)</f>
        <v/>
      </c>
      <c r="V31" s="9"/>
      <c r="W31" s="55" t="str">
        <f>IF(Y31="","",RIGHT(RTD("cqg.rtd", ,"ContractData",Sheet1!AV75, "Description",, "T"),LEN(RTD("cqg.rtd", ,"ContractData",Sheet1!AV75, "Description",, "T"))-21))</f>
        <v/>
      </c>
      <c r="X31" s="56"/>
      <c r="Y31" s="7" t="str">
        <f>IF(Sheet1!AW75=0,"",Sheet1!AW75)</f>
        <v/>
      </c>
      <c r="Z31" s="56" t="str">
        <f>IF(AB31="","",RIGHT(RTD("cqg.rtd", ,"ContractData",Sheet1!BC75, "Description",, "T"),LEN(RTD("cqg.rtd", ,"ContractData",Sheet1!BC75, "Description",, "T"))-21))</f>
        <v/>
      </c>
      <c r="AA31" s="56"/>
      <c r="AB31" s="7" t="str">
        <f>IF(Sheet1!BD75=0,"",Sheet1!BD75)</f>
        <v/>
      </c>
    </row>
    <row r="32" spans="2:28" ht="20.100000000000001" customHeight="1" x14ac:dyDescent="0.3">
      <c r="B32" s="56" t="str">
        <f>IF(D32="","",RIGHT(RTD("cqg.rtd", ,"ContractData",Sheet1!F76, "Description",, "T"),LEN(RTD("cqg.rtd", ,"ContractData",Sheet1!F76, "Description",, "T"))-21))</f>
        <v/>
      </c>
      <c r="C32" s="56"/>
      <c r="D32" s="7" t="str">
        <f>IF(Sheet1!G76=0,"",Sheet1!G76)</f>
        <v/>
      </c>
      <c r="E32" s="56" t="str">
        <f>IF(G32="","",RIGHT(RTD("cqg.rtd", ,"ContractData",Sheet1!M76, "Description",, "T"),LEN(RTD("cqg.rtd", ,"ContractData",Sheet1!M76, "Description",, "T"))-21))</f>
        <v/>
      </c>
      <c r="F32" s="56"/>
      <c r="G32" s="8" t="str">
        <f>IF(Sheet1!N76=0,"",Sheet1!N76)</f>
        <v/>
      </c>
      <c r="H32" s="9"/>
      <c r="I32" s="55" t="str">
        <f>IF(K32="","",RIGHT(RTD("cqg.rtd", ,"ContractData",Sheet1!T76, "Description",, "T"),LEN(RTD("cqg.rtd", ,"ContractData",Sheet1!T76, "Description",, "T"))-21))</f>
        <v/>
      </c>
      <c r="J32" s="56"/>
      <c r="K32" s="7" t="str">
        <f>IF(Sheet1!U76=0,"",Sheet1!U76)</f>
        <v/>
      </c>
      <c r="L32" s="56" t="str">
        <f>IF(N32="","",RIGHT(RTD("cqg.rtd", ,"ContractData",Sheet1!AA76, "Description",, "T"),LEN(RTD("cqg.rtd", ,"ContractData",Sheet1!AA76, "Description",, "T"))-21))</f>
        <v/>
      </c>
      <c r="M32" s="56"/>
      <c r="N32" s="10" t="str">
        <f>IF(Sheet1!AB76=0,"",Sheet1!AB76)</f>
        <v/>
      </c>
      <c r="O32" s="9"/>
      <c r="P32" s="55" t="str">
        <f>IF(R32="","",RIGHT(RTD("cqg.rtd", ,"ContractData",Sheet1!AH76, "Description",, "T"),LEN(RTD("cqg.rtd", ,"ContractData",Sheet1!AH76, "Description",, "T"))-21))</f>
        <v/>
      </c>
      <c r="Q32" s="56"/>
      <c r="R32" s="7" t="str">
        <f>IF(Sheet1!AI76=0,"",Sheet1!AI76)</f>
        <v/>
      </c>
      <c r="S32" s="56" t="str">
        <f>IF(U32="","",RIGHT(RTD("cqg.rtd", ,"ContractData",Sheet1!AO76, "Description",, "T"),LEN(RTD("cqg.rtd", ,"ContractData",Sheet1!AO76, "Description",, "T"))-21))</f>
        <v/>
      </c>
      <c r="T32" s="56"/>
      <c r="U32" s="8" t="str">
        <f>IF(Sheet1!AP76=0,"",Sheet1!AP76)</f>
        <v/>
      </c>
      <c r="V32" s="9"/>
      <c r="W32" s="55" t="str">
        <f>IF(Y32="","",RIGHT(RTD("cqg.rtd", ,"ContractData",Sheet1!AV76, "Description",, "T"),LEN(RTD("cqg.rtd", ,"ContractData",Sheet1!AV76, "Description",, "T"))-21))</f>
        <v/>
      </c>
      <c r="X32" s="56"/>
      <c r="Y32" s="7" t="str">
        <f>IF(Sheet1!AW76=0,"",Sheet1!AW76)</f>
        <v/>
      </c>
      <c r="Z32" s="56" t="str">
        <f>IF(AB32="","",RIGHT(RTD("cqg.rtd", ,"ContractData",Sheet1!BC76, "Description",, "T"),LEN(RTD("cqg.rtd", ,"ContractData",Sheet1!BC76, "Description",, "T"))-21))</f>
        <v/>
      </c>
      <c r="AA32" s="56"/>
      <c r="AB32" s="7" t="str">
        <f>IF(Sheet1!BD76=0,"",Sheet1!BD76)</f>
        <v/>
      </c>
    </row>
    <row r="33" spans="2:28" ht="20.100000000000001" customHeight="1" x14ac:dyDescent="0.3">
      <c r="B33" s="56" t="str">
        <f>IF(D33="","",RIGHT(RTD("cqg.rtd", ,"ContractData",Sheet1!F77, "Description",, "T"),LEN(RTD("cqg.rtd", ,"ContractData",Sheet1!F77, "Description",, "T"))-21))</f>
        <v/>
      </c>
      <c r="C33" s="56"/>
      <c r="D33" s="7" t="str">
        <f>IF(Sheet1!G77=0,"",Sheet1!G77)</f>
        <v/>
      </c>
      <c r="E33" s="56" t="str">
        <f>IF(G33="","",RIGHT(RTD("cqg.rtd", ,"ContractData",Sheet1!M77, "Description",, "T"),LEN(RTD("cqg.rtd", ,"ContractData",Sheet1!M77, "Description",, "T"))-21))</f>
        <v/>
      </c>
      <c r="F33" s="56"/>
      <c r="G33" s="8" t="str">
        <f>IF(Sheet1!N77=0,"",Sheet1!N77)</f>
        <v/>
      </c>
      <c r="H33" s="9"/>
      <c r="I33" s="55" t="str">
        <f>IF(K33="","",RIGHT(RTD("cqg.rtd", ,"ContractData",Sheet1!T77, "Description",, "T"),LEN(RTD("cqg.rtd", ,"ContractData",Sheet1!T77, "Description",, "T"))-21))</f>
        <v/>
      </c>
      <c r="J33" s="56"/>
      <c r="K33" s="7" t="str">
        <f>IF(Sheet1!U77=0,"",Sheet1!U77)</f>
        <v/>
      </c>
      <c r="L33" s="56" t="str">
        <f>IF(N33="","",RIGHT(RTD("cqg.rtd", ,"ContractData",Sheet1!AA77, "Description",, "T"),LEN(RTD("cqg.rtd", ,"ContractData",Sheet1!AA77, "Description",, "T"))-21))</f>
        <v/>
      </c>
      <c r="M33" s="56"/>
      <c r="N33" s="10" t="str">
        <f>IF(Sheet1!AB77=0,"",Sheet1!AB77)</f>
        <v/>
      </c>
      <c r="O33" s="9"/>
      <c r="P33" s="55" t="str">
        <f>IF(R33="","",RIGHT(RTD("cqg.rtd", ,"ContractData",Sheet1!AH77, "Description",, "T"),LEN(RTD("cqg.rtd", ,"ContractData",Sheet1!AH77, "Description",, "T"))-21))</f>
        <v/>
      </c>
      <c r="Q33" s="56"/>
      <c r="R33" s="7" t="str">
        <f>IF(Sheet1!AI77=0,"",Sheet1!AI77)</f>
        <v/>
      </c>
      <c r="S33" s="56" t="str">
        <f>IF(U33="","",RIGHT(RTD("cqg.rtd", ,"ContractData",Sheet1!AO77, "Description",, "T"),LEN(RTD("cqg.rtd", ,"ContractData",Sheet1!AO77, "Description",, "T"))-21))</f>
        <v/>
      </c>
      <c r="T33" s="56"/>
      <c r="U33" s="8" t="str">
        <f>IF(Sheet1!AP77=0,"",Sheet1!AP77)</f>
        <v/>
      </c>
      <c r="V33" s="9"/>
      <c r="W33" s="55" t="str">
        <f>IF(Y33="","",RIGHT(RTD("cqg.rtd", ,"ContractData",Sheet1!AV77, "Description",, "T"),LEN(RTD("cqg.rtd", ,"ContractData",Sheet1!AV77, "Description",, "T"))-21))</f>
        <v/>
      </c>
      <c r="X33" s="56"/>
      <c r="Y33" s="7" t="str">
        <f>IF(Sheet1!AW77=0,"",Sheet1!AW77)</f>
        <v/>
      </c>
      <c r="Z33" s="56" t="str">
        <f>IF(AB33="","",RIGHT(RTD("cqg.rtd", ,"ContractData",Sheet1!BC77, "Description",, "T"),LEN(RTD("cqg.rtd", ,"ContractData",Sheet1!BC77, "Description",, "T"))-21))</f>
        <v/>
      </c>
      <c r="AA33" s="56"/>
      <c r="AB33" s="7" t="str">
        <f>IF(Sheet1!BD77=0,"",Sheet1!BD77)</f>
        <v/>
      </c>
    </row>
    <row r="34" spans="2:28" ht="20.100000000000001" customHeight="1" x14ac:dyDescent="0.3">
      <c r="B34" s="72" t="s">
        <v>2</v>
      </c>
      <c r="C34" s="73"/>
      <c r="D34" s="54">
        <f>RTD("cqg.rtd", ,"ContractData",Sheet1!A72, "ExpirationDate",, "T")</f>
        <v>43451</v>
      </c>
      <c r="E34" s="54"/>
      <c r="F34" s="12" t="s">
        <v>3</v>
      </c>
      <c r="G34" s="13">
        <f>RTD("cqg.rtd", ,"ContractData",Sheet1!A72, "OptionDaysToExp",, "T")</f>
        <v>754</v>
      </c>
      <c r="H34" s="11"/>
      <c r="I34" s="72" t="s">
        <v>2</v>
      </c>
      <c r="J34" s="73"/>
      <c r="K34" s="54">
        <f>RTD("cqg.rtd", ,"ContractData",Sheet1!O72, "ExpirationDate",, "T")</f>
        <v>43542</v>
      </c>
      <c r="L34" s="54"/>
      <c r="M34" s="12" t="s">
        <v>3</v>
      </c>
      <c r="N34" s="13">
        <f>RTD("cqg.rtd", ,"ContractData",Sheet1!O72, "OptionDaysToExp",, "T")</f>
        <v>845</v>
      </c>
      <c r="O34" s="11"/>
      <c r="P34" s="72" t="s">
        <v>2</v>
      </c>
      <c r="Q34" s="73"/>
      <c r="R34" s="54">
        <f>RTD("cqg.rtd", ,"ContractData",Sheet1!AC72, "ExpirationDate",, "T")</f>
        <v>43633</v>
      </c>
      <c r="S34" s="54"/>
      <c r="T34" s="12" t="s">
        <v>3</v>
      </c>
      <c r="U34" s="13">
        <f>RTD("cqg.rtd", ,"ContractData",Sheet1!AC72, "OptionDaysToExp",, "T")</f>
        <v>936</v>
      </c>
      <c r="V34" s="11"/>
      <c r="W34" s="72" t="s">
        <v>2</v>
      </c>
      <c r="X34" s="73"/>
      <c r="Y34" s="54">
        <f>RTD("cqg.rtd", ,"ContractData",Sheet1!AQ72, "ExpirationDate",, "T")</f>
        <v>43724</v>
      </c>
      <c r="Z34" s="54"/>
      <c r="AA34" s="12" t="s">
        <v>3</v>
      </c>
      <c r="AB34" s="24">
        <f>RTD("cqg.rtd", ,"ContractData",Sheet1!AQ72, "OptionDaysToExp",, "T")</f>
        <v>1027</v>
      </c>
    </row>
    <row r="35" spans="2:28" ht="9.9499999999999993" customHeight="1" x14ac:dyDescent="0.3">
      <c r="B35" s="26"/>
      <c r="C35" s="27"/>
      <c r="D35" s="28"/>
      <c r="E35" s="28"/>
      <c r="F35" s="30"/>
      <c r="G35" s="30"/>
      <c r="H35" s="30"/>
      <c r="I35" s="27"/>
      <c r="J35" s="27"/>
      <c r="K35" s="28"/>
      <c r="L35" s="28"/>
      <c r="M35" s="30"/>
      <c r="N35" s="32"/>
      <c r="O35" s="33"/>
      <c r="P35" s="27"/>
      <c r="Q35" s="27"/>
      <c r="R35" s="28"/>
      <c r="S35" s="28"/>
      <c r="T35" s="30"/>
      <c r="U35" s="32"/>
      <c r="V35" s="33"/>
      <c r="W35" s="27"/>
      <c r="X35" s="27"/>
      <c r="Y35" s="28"/>
      <c r="Z35" s="28"/>
      <c r="AA35" s="30"/>
      <c r="AB35" s="34"/>
    </row>
    <row r="36" spans="2:28" x14ac:dyDescent="0.3">
      <c r="B36" s="75" t="s">
        <v>4</v>
      </c>
      <c r="C36" s="76"/>
      <c r="D36" s="76"/>
      <c r="E36" s="77"/>
      <c r="F36" s="78" t="s">
        <v>4</v>
      </c>
      <c r="G36" s="76"/>
      <c r="H36" s="76"/>
      <c r="I36" s="76"/>
      <c r="J36" s="77"/>
      <c r="K36" s="78" t="s">
        <v>4</v>
      </c>
      <c r="L36" s="76"/>
      <c r="M36" s="76"/>
      <c r="N36" s="77"/>
      <c r="O36" s="42" t="s">
        <v>4</v>
      </c>
      <c r="P36" s="43"/>
      <c r="Q36" s="43"/>
      <c r="R36" s="43"/>
      <c r="S36" s="44"/>
      <c r="T36" s="45" t="s">
        <v>4</v>
      </c>
      <c r="U36" s="46"/>
      <c r="V36" s="46"/>
      <c r="W36" s="46"/>
      <c r="X36" s="47"/>
      <c r="Y36" s="45" t="s">
        <v>4</v>
      </c>
      <c r="Z36" s="46"/>
      <c r="AA36" s="46"/>
      <c r="AB36" s="46"/>
    </row>
    <row r="37" spans="2:28" x14ac:dyDescent="0.3">
      <c r="B37" s="25" t="str">
        <f>RIGHT(RTD("cqg.rtd", ,"ContractData",Sheet1!A95, "Description",, "T"),6)</f>
        <v>Dec 16</v>
      </c>
      <c r="C37" s="25" t="str">
        <f>RTD("cqg.rtd", ,"ContractData",Sheet1!A95, "LastQuoteToday",, "B")</f>
        <v>99.0100</v>
      </c>
      <c r="D37" s="25" t="str">
        <f>RTD("cqg.rtd", ,"ContractData",Sheet1!A95, "NetLastQuoteToday",, "B")</f>
        <v>-0.0075</v>
      </c>
      <c r="E37" s="38">
        <f>RTD("cqg.rtd", ,"ContractData",Sheet1!A95, "T_CVol",, "T")</f>
        <v>197027</v>
      </c>
      <c r="F37" s="37" t="str">
        <f>RIGHT(RTD("cqg.rtd", ,"ContractData",Sheet1!A102, "Description",, "T"),6)</f>
        <v>Sep 17</v>
      </c>
      <c r="G37" s="52" t="str">
        <f>RTD("cqg.rtd", ,"ContractData",Sheet1!A102, "LastQuoteToday",, "B")</f>
        <v>98.715</v>
      </c>
      <c r="H37" s="53"/>
      <c r="I37" s="25" t="str">
        <f>RTD("cqg.rtd", ,"ContractData",Sheet1!A102, "NetLastQuoteToday",, "B")</f>
        <v>-0.035</v>
      </c>
      <c r="J37" s="38">
        <f>RTD("cqg.rtd", ,"ContractData",Sheet1!A102, "T_CVol",, "T")</f>
        <v>209171</v>
      </c>
      <c r="K37" s="37" t="str">
        <f>RIGHT(RTD("cqg.rtd", ,"ContractData",Sheet1!A108, "Description",, "T"),6)</f>
        <v>Mar 19</v>
      </c>
      <c r="L37" s="25" t="str">
        <f>RTD("cqg.rtd", ,"ContractData",Sheet1!A108, "LastQuoteToday",, "B")</f>
        <v>98.060</v>
      </c>
      <c r="M37" s="25" t="str">
        <f>RTD("cqg.rtd", ,"ContractData",Sheet1!A108, "NetLastQuoteToday",, "B")</f>
        <v>-0.075</v>
      </c>
      <c r="N37" s="38">
        <f>RTD("cqg.rtd", ,"ContractData",Sheet1!A108, "T_CVol",, "T")</f>
        <v>115326</v>
      </c>
      <c r="O37" s="50" t="str">
        <f>RIGHT(RTD("cqg.rtd", ,"ContractData",Sheet1!A115, "Description",, "T"),6)</f>
        <v>Dec 20</v>
      </c>
      <c r="P37" s="51"/>
      <c r="Q37" s="36" t="str">
        <f>RTD("cqg.rtd", ,"ContractData",Sheet1!A115, "LastQuoteToday",, "B")</f>
        <v>97.575 A</v>
      </c>
      <c r="R37" s="36" t="str">
        <f>RTD("cqg.rtd", ,"ContractData",Sheet1!A115, "NetLastQuoteToday",, "B")</f>
        <v>-0.075</v>
      </c>
      <c r="S37" s="39">
        <f>RTD("cqg.rtd", ,"ContractData",Sheet1!A115, "T_CVol",, "T")</f>
        <v>43642</v>
      </c>
      <c r="T37" s="37" t="str">
        <f>RIGHT(RTD("cqg.rtd", ,"ContractData",Sheet1!A122, "Description",, "T"),6)</f>
        <v>Sep 22</v>
      </c>
      <c r="U37" s="52" t="str">
        <f>RTD("cqg.rtd", ,"ContractData",Sheet1!A122, "LastQuoteToday",, "B")</f>
        <v>97.270 B</v>
      </c>
      <c r="V37" s="53"/>
      <c r="W37" s="25" t="str">
        <f>RTD("cqg.rtd", ,"ContractData",Sheet1!A122, "NetLastQuoteToday",, "B")</f>
        <v>-0.070</v>
      </c>
      <c r="X37" s="40">
        <f>RTD("cqg.rtd", ,"ContractData",Sheet1!A122, "T_CVol",, "T")</f>
        <v>2378</v>
      </c>
      <c r="Y37" s="37" t="str">
        <f>RIGHT(RTD("cqg.rtd", ,"ContractData",Sheet1!A129, "Description",, "T"),6)</f>
        <v>Jun 24</v>
      </c>
      <c r="Z37" s="25" t="str">
        <f>RTD("cqg.rtd", ,"ContractData",Sheet1!A129, "LastQuoteToday",, "B")</f>
        <v>97.135 A</v>
      </c>
      <c r="AA37" s="25" t="str">
        <f>RTD("cqg.rtd", ,"ContractData",Sheet1!A129, "NetLastQuoteToday",, "B")</f>
        <v>-0.025</v>
      </c>
      <c r="AB37" s="41">
        <f>RTD("cqg.rtd", ,"ContractData",Sheet1!A129, "T_CVol",, "T")</f>
        <v>28</v>
      </c>
    </row>
    <row r="38" spans="2:28" x14ac:dyDescent="0.3">
      <c r="B38" s="25" t="str">
        <f>RIGHT(RTD("cqg.rtd", ,"ContractData",Sheet1!A96, "Description",, "T"),6)</f>
        <v>Jan 17</v>
      </c>
      <c r="C38" s="25" t="str">
        <f>RTD("cqg.rtd", ,"ContractData",Sheet1!A96, "LastQuoteToday",, "B")</f>
        <v>99.005 A</v>
      </c>
      <c r="D38" s="25" t="str">
        <f>RTD("cqg.rtd", ,"ContractData",Sheet1!A96, "NetLastQuoteToday",, "B")</f>
        <v>-0.010</v>
      </c>
      <c r="E38" s="38">
        <f>RTD("cqg.rtd", ,"ContractData",Sheet1!A96, "T_CVol",, "T")</f>
        <v>5167</v>
      </c>
      <c r="F38" s="37" t="str">
        <f>RIGHT(RTD("cqg.rtd", ,"ContractData",Sheet1!A103, "Description",, "T"),6)</f>
        <v>Dec 17</v>
      </c>
      <c r="G38" s="52" t="str">
        <f>RTD("cqg.rtd", ,"ContractData",Sheet1!A103, "LastQuoteToday",, "B")</f>
        <v>98.590</v>
      </c>
      <c r="H38" s="53"/>
      <c r="I38" s="25" t="str">
        <f>RTD("cqg.rtd", ,"ContractData",Sheet1!A103, "NetLastQuoteToday",, "B")</f>
        <v>-0.045</v>
      </c>
      <c r="J38" s="38">
        <f>RTD("cqg.rtd", ,"ContractData",Sheet1!A103, "T_CVol",, "T")</f>
        <v>312056</v>
      </c>
      <c r="K38" s="37" t="str">
        <f>RIGHT(RTD("cqg.rtd", ,"ContractData",Sheet1!A109, "Description",, "T"),6)</f>
        <v>Jun 19</v>
      </c>
      <c r="L38" s="25" t="str">
        <f>RTD("cqg.rtd", ,"ContractData",Sheet1!A109, "LastQuoteToday",, "B")</f>
        <v>97.975 A</v>
      </c>
      <c r="M38" s="25" t="str">
        <f>RTD("cqg.rtd", ,"ContractData",Sheet1!A109, "NetLastQuoteToday",, "B")</f>
        <v>-0.075</v>
      </c>
      <c r="N38" s="38">
        <f>RTD("cqg.rtd", ,"ContractData",Sheet1!A109, "T_CVol",, "T")</f>
        <v>75189</v>
      </c>
      <c r="O38" s="48" t="str">
        <f>RIGHT(RTD("cqg.rtd", ,"ContractData",Sheet1!A116, "Description",, "T"),6)</f>
        <v>Mar 21</v>
      </c>
      <c r="P38" s="49"/>
      <c r="Q38" s="25" t="str">
        <f>RTD("cqg.rtd", ,"ContractData",Sheet1!A116, "LastQuoteToday",, "B")</f>
        <v>97.525</v>
      </c>
      <c r="R38" s="25" t="str">
        <f>RTD("cqg.rtd", ,"ContractData",Sheet1!A116, "NetLastQuoteToday",, "B")</f>
        <v>-0.075</v>
      </c>
      <c r="S38" s="40">
        <f>RTD("cqg.rtd", ,"ContractData",Sheet1!A116, "T_CVol",, "T")</f>
        <v>42084</v>
      </c>
      <c r="T38" s="37" t="str">
        <f>RIGHT(RTD("cqg.rtd", ,"ContractData",Sheet1!A123, "Description",, "T"),6)</f>
        <v>Dec 22</v>
      </c>
      <c r="U38" s="52" t="str">
        <f>RTD("cqg.rtd", ,"ContractData",Sheet1!A123, "LastQuoteToday",, "B")</f>
        <v>97.245 A</v>
      </c>
      <c r="V38" s="53"/>
      <c r="W38" s="25" t="str">
        <f>RTD("cqg.rtd", ,"ContractData",Sheet1!A123, "NetLastQuoteToday",, "B")</f>
        <v>-0.055</v>
      </c>
      <c r="X38" s="40">
        <f>RTD("cqg.rtd", ,"ContractData",Sheet1!A123, "T_CVol",, "T")</f>
        <v>215</v>
      </c>
      <c r="Y38" s="37" t="str">
        <f>RIGHT(RTD("cqg.rtd", ,"ContractData",Sheet1!A130, "Description",, "T"),6)</f>
        <v>Sep 24</v>
      </c>
      <c r="Z38" s="25" t="str">
        <f>RTD("cqg.rtd", ,"ContractData",Sheet1!A130, "LastQuoteToday",, "B")</f>
        <v>97.055 B</v>
      </c>
      <c r="AA38" s="25" t="str">
        <f>RTD("cqg.rtd", ,"ContractData",Sheet1!A130, "NetLastQuoteToday",, "B")</f>
        <v>-0.085</v>
      </c>
      <c r="AB38" s="41">
        <f>RTD("cqg.rtd", ,"ContractData",Sheet1!A130, "T_CVol",, "T")</f>
        <v>0</v>
      </c>
    </row>
    <row r="39" spans="2:28" x14ac:dyDescent="0.3">
      <c r="B39" s="25" t="str">
        <f>RIGHT(RTD("cqg.rtd", ,"ContractData",Sheet1!A97, "Description",, "T"),6)</f>
        <v>Feb 17</v>
      </c>
      <c r="C39" s="25" t="str">
        <f>RTD("cqg.rtd", ,"ContractData",Sheet1!A97, "LastQuoteToday",, "B")</f>
        <v>98.985 A</v>
      </c>
      <c r="D39" s="25" t="str">
        <f>RTD("cqg.rtd", ,"ContractData",Sheet1!A97, "NetLastQuoteToday",, "B")</f>
        <v>-0.010</v>
      </c>
      <c r="E39" s="38">
        <f>RTD("cqg.rtd", ,"ContractData",Sheet1!A97, "T_CVol",, "T")</f>
        <v>402</v>
      </c>
      <c r="F39" s="37" t="str">
        <f>RIGHT(RTD("cqg.rtd", ,"ContractData",Sheet1!A104, "Description",, "T"),6)</f>
        <v>Mar 18</v>
      </c>
      <c r="G39" s="52" t="str">
        <f>RTD("cqg.rtd", ,"ContractData",Sheet1!A104, "LastQuoteToday",, "B")</f>
        <v>98.490</v>
      </c>
      <c r="H39" s="53"/>
      <c r="I39" s="25" t="str">
        <f>RTD("cqg.rtd", ,"ContractData",Sheet1!A104, "NetLastQuoteToday",, "B")</f>
        <v>-0.055</v>
      </c>
      <c r="J39" s="38">
        <f>RTD("cqg.rtd", ,"ContractData",Sheet1!A104, "T_CVol",, "T")</f>
        <v>201397</v>
      </c>
      <c r="K39" s="37" t="str">
        <f>RIGHT(RTD("cqg.rtd", ,"ContractData",Sheet1!A110, "Description",, "T"),6)</f>
        <v>Sep 19</v>
      </c>
      <c r="L39" s="25" t="str">
        <f>RTD("cqg.rtd", ,"ContractData",Sheet1!A110, "LastQuoteToday",, "B")</f>
        <v>97.895</v>
      </c>
      <c r="M39" s="25" t="str">
        <f>RTD("cqg.rtd", ,"ContractData",Sheet1!A110, "NetLastQuoteToday",, "B")</f>
        <v>-0.080</v>
      </c>
      <c r="N39" s="38">
        <f>RTD("cqg.rtd", ,"ContractData",Sheet1!A110, "T_CVol",, "T")</f>
        <v>68466</v>
      </c>
      <c r="O39" s="48" t="str">
        <f>RIGHT(RTD("cqg.rtd", ,"ContractData",Sheet1!A117, "Description",, "T"),6)</f>
        <v>Jun 21</v>
      </c>
      <c r="P39" s="49"/>
      <c r="Q39" s="25" t="str">
        <f>RTD("cqg.rtd", ,"ContractData",Sheet1!A117, "LastQuoteToday",, "B")</f>
        <v>97.475 B</v>
      </c>
      <c r="R39" s="25" t="str">
        <f>RTD("cqg.rtd", ,"ContractData",Sheet1!A117, "NetLastQuoteToday",, "B")</f>
        <v>-0.075</v>
      </c>
      <c r="S39" s="40">
        <f>RTD("cqg.rtd", ,"ContractData",Sheet1!A117, "T_CVol",, "T")</f>
        <v>33267</v>
      </c>
      <c r="T39" s="37" t="str">
        <f>RIGHT(RTD("cqg.rtd", ,"ContractData",Sheet1!A124, "Description",, "T"),6)</f>
        <v>Mar 23</v>
      </c>
      <c r="U39" s="52" t="str">
        <f>RTD("cqg.rtd", ,"ContractData",Sheet1!A124, "LastQuoteToday",, "B")</f>
        <v>97.210 B</v>
      </c>
      <c r="V39" s="53"/>
      <c r="W39" s="25" t="str">
        <f>RTD("cqg.rtd", ,"ContractData",Sheet1!A124, "NetLastQuoteToday",, "B")</f>
        <v>-0.065</v>
      </c>
      <c r="X39" s="40">
        <f>RTD("cqg.rtd", ,"ContractData",Sheet1!A124, "T_CVol",, "T")</f>
        <v>411</v>
      </c>
      <c r="Y39" s="37" t="str">
        <f>RIGHT(RTD("cqg.rtd", ,"ContractData",Sheet1!A131, "Description",, "T"),6)</f>
        <v>Dec 24</v>
      </c>
      <c r="Z39" s="25" t="str">
        <f>RTD("cqg.rtd", ,"ContractData",Sheet1!A131, "LastQuoteToday",, "B")</f>
        <v>97.020 B</v>
      </c>
      <c r="AA39" s="25" t="str">
        <f>RTD("cqg.rtd", ,"ContractData",Sheet1!A131, "NetLastQuoteToday",, "B")</f>
        <v>-0.095</v>
      </c>
      <c r="AB39" s="41">
        <f>RTD("cqg.rtd", ,"ContractData",Sheet1!A131, "T_CVol",, "T")</f>
        <v>25</v>
      </c>
    </row>
    <row r="40" spans="2:28" x14ac:dyDescent="0.3">
      <c r="B40" s="25" t="str">
        <f>RIGHT(RTD("cqg.rtd", ,"ContractData",Sheet1!A98, "Description",, "T"),6)</f>
        <v>Mar 17</v>
      </c>
      <c r="C40" s="25" t="str">
        <f>RTD("cqg.rtd", ,"ContractData",Sheet1!A98, "LastQuoteToday",, "B")</f>
        <v>98.955</v>
      </c>
      <c r="D40" s="25" t="str">
        <f>RTD("cqg.rtd", ,"ContractData",Sheet1!A98, "NetLastQuoteToday",, "B")</f>
        <v>-0.010</v>
      </c>
      <c r="E40" s="38">
        <f>RTD("cqg.rtd", ,"ContractData",Sheet1!A98, "T_CVol",, "T")</f>
        <v>265345</v>
      </c>
      <c r="F40" s="37" t="str">
        <f>RIGHT(RTD("cqg.rtd", ,"ContractData",Sheet1!A105, "Description",, "T"),6)</f>
        <v>Jun 18</v>
      </c>
      <c r="G40" s="52" t="str">
        <f>RTD("cqg.rtd", ,"ContractData",Sheet1!A105, "LastQuoteToday",, "B")</f>
        <v>98.375 B</v>
      </c>
      <c r="H40" s="53"/>
      <c r="I40" s="25" t="str">
        <f>RTD("cqg.rtd", ,"ContractData",Sheet1!A105, "NetLastQuoteToday",, "B")</f>
        <v>-0.060</v>
      </c>
      <c r="J40" s="38">
        <f>RTD("cqg.rtd", ,"ContractData",Sheet1!A105, "T_CVol",, "T")</f>
        <v>149049</v>
      </c>
      <c r="K40" s="37" t="str">
        <f>RIGHT(RTD("cqg.rtd", ,"ContractData",Sheet1!A111, "Description",, "T"),6)</f>
        <v>Dec 19</v>
      </c>
      <c r="L40" s="25" t="str">
        <f>RTD("cqg.rtd", ,"ContractData",Sheet1!A111, "LastQuoteToday",, "B")</f>
        <v>97.810</v>
      </c>
      <c r="M40" s="25" t="str">
        <f>RTD("cqg.rtd", ,"ContractData",Sheet1!A111, "NetLastQuoteToday",, "B")</f>
        <v>-0.080</v>
      </c>
      <c r="N40" s="38">
        <f>RTD("cqg.rtd", ,"ContractData",Sheet1!A111, "T_CVol",, "T")</f>
        <v>86567</v>
      </c>
      <c r="O40" s="48" t="str">
        <f>RIGHT(RTD("cqg.rtd", ,"ContractData",Sheet1!A118, "Description",, "T"),6)</f>
        <v>Sep 21</v>
      </c>
      <c r="P40" s="49"/>
      <c r="Q40" s="25" t="str">
        <f>RTD("cqg.rtd", ,"ContractData",Sheet1!A118, "LastQuoteToday",, "B")</f>
        <v>97.425 B</v>
      </c>
      <c r="R40" s="25" t="str">
        <f>RTD("cqg.rtd", ,"ContractData",Sheet1!A118, "NetLastQuoteToday",, "B")</f>
        <v>-0.075</v>
      </c>
      <c r="S40" s="40">
        <f>RTD("cqg.rtd", ,"ContractData",Sheet1!A118, "T_CVol",, "T")</f>
        <v>32129</v>
      </c>
      <c r="T40" s="37" t="str">
        <f>RIGHT(RTD("cqg.rtd", ,"ContractData",Sheet1!A125, "Description",, "T"),6)</f>
        <v>Jun 23</v>
      </c>
      <c r="U40" s="52" t="str">
        <f>RTD("cqg.rtd", ,"ContractData",Sheet1!A125, "LastQuoteToday",, "B")</f>
        <v>97.175 B</v>
      </c>
      <c r="V40" s="53"/>
      <c r="W40" s="25" t="str">
        <f>RTD("cqg.rtd", ,"ContractData",Sheet1!A125, "NetLastQuoteToday",, "B")</f>
        <v>-0.070</v>
      </c>
      <c r="X40" s="40">
        <f>RTD("cqg.rtd", ,"ContractData",Sheet1!A125, "T_CVol",, "T")</f>
        <v>71</v>
      </c>
      <c r="Y40" s="37" t="str">
        <f>RIGHT(RTD("cqg.rtd", ,"ContractData",Sheet1!A132, "Description",, "T"),6)</f>
        <v>Mar 25</v>
      </c>
      <c r="Z40" s="25" t="str">
        <f>RTD("cqg.rtd", ,"ContractData",Sheet1!A132, "LastQuoteToday",, "B")</f>
        <v>97.015 B</v>
      </c>
      <c r="AA40" s="25" t="str">
        <f>RTD("cqg.rtd", ,"ContractData",Sheet1!A132, "NetLastQuoteToday",, "B")</f>
        <v>-0.095</v>
      </c>
      <c r="AB40" s="41">
        <f>RTD("cqg.rtd", ,"ContractData",Sheet1!A132, "T_CVol",, "T")</f>
        <v>0</v>
      </c>
    </row>
    <row r="41" spans="2:28" x14ac:dyDescent="0.3">
      <c r="B41" s="25" t="str">
        <f>RIGHT(RTD("cqg.rtd", ,"ContractData",Sheet1!A99, "Description",, "T"),6)</f>
        <v>Apr 17</v>
      </c>
      <c r="C41" s="25" t="str">
        <f>RTD("cqg.rtd", ,"ContractData",Sheet1!A99, "LastQuoteToday",, "B")</f>
        <v>98.920 A</v>
      </c>
      <c r="D41" s="25" t="str">
        <f>RTD("cqg.rtd", ,"ContractData",Sheet1!A99, "NetLastQuoteToday",, "B")</f>
        <v>-0.015</v>
      </c>
      <c r="E41" s="38">
        <f>RTD("cqg.rtd", ,"ContractData",Sheet1!A99, "T_CVol",, "T")</f>
        <v>10</v>
      </c>
      <c r="F41" s="37" t="str">
        <f>RIGHT(RTD("cqg.rtd", ,"ContractData",Sheet1!A106, "Description",, "T"),6)</f>
        <v>Sep 18</v>
      </c>
      <c r="G41" s="52" t="str">
        <f>RTD("cqg.rtd", ,"ContractData",Sheet1!A106, "LastQuoteToday",, "B")</f>
        <v>98.265</v>
      </c>
      <c r="H41" s="53"/>
      <c r="I41" s="25" t="str">
        <f>RTD("cqg.rtd", ,"ContractData",Sheet1!A106, "NetLastQuoteToday",, "B")</f>
        <v>-0.065</v>
      </c>
      <c r="J41" s="38">
        <f>RTD("cqg.rtd", ,"ContractData",Sheet1!A106, "T_CVol",, "T")</f>
        <v>119139</v>
      </c>
      <c r="K41" s="37" t="str">
        <f>RIGHT(RTD("cqg.rtd", ,"ContractData",Sheet1!A112, "Description",, "T"),6)</f>
        <v>Mar 20</v>
      </c>
      <c r="L41" s="25" t="str">
        <f>RTD("cqg.rtd", ,"ContractData",Sheet1!A112, "LastQuoteToday",, "B")</f>
        <v>97.750</v>
      </c>
      <c r="M41" s="25" t="str">
        <f>RTD("cqg.rtd", ,"ContractData",Sheet1!A112, "NetLastQuoteToday",, "B")</f>
        <v>-0.080</v>
      </c>
      <c r="N41" s="38">
        <f>RTD("cqg.rtd", ,"ContractData",Sheet1!A112, "T_CVol",, "T")</f>
        <v>49750</v>
      </c>
      <c r="O41" s="48" t="str">
        <f>RIGHT(RTD("cqg.rtd", ,"ContractData",Sheet1!A119, "Description",, "T"),6)</f>
        <v>Dec 21</v>
      </c>
      <c r="P41" s="49"/>
      <c r="Q41" s="25" t="str">
        <f>RTD("cqg.rtd", ,"ContractData",Sheet1!A119, "LastQuoteToday",, "B")</f>
        <v>97.375 B</v>
      </c>
      <c r="R41" s="25" t="str">
        <f>RTD("cqg.rtd", ,"ContractData",Sheet1!A119, "NetLastQuoteToday",, "B")</f>
        <v>-0.070</v>
      </c>
      <c r="S41" s="40">
        <f>RTD("cqg.rtd", ,"ContractData",Sheet1!A119, "T_CVol",, "T")</f>
        <v>4556</v>
      </c>
      <c r="T41" s="37" t="str">
        <f>RIGHT(RTD("cqg.rtd", ,"ContractData",Sheet1!A126, "Description",, "T"),6)</f>
        <v>Sep 23</v>
      </c>
      <c r="U41" s="52" t="str">
        <f>RTD("cqg.rtd", ,"ContractData",Sheet1!A126, "LastQuoteToday",, "B")</f>
        <v>97.150 B</v>
      </c>
      <c r="V41" s="53"/>
      <c r="W41" s="25" t="str">
        <f>RTD("cqg.rtd", ,"ContractData",Sheet1!A126, "NetLastQuoteToday",, "B")</f>
        <v>-0.070</v>
      </c>
      <c r="X41" s="40">
        <f>RTD("cqg.rtd", ,"ContractData",Sheet1!A126, "T_CVol",, "T")</f>
        <v>102</v>
      </c>
      <c r="Y41" s="37" t="str">
        <f>RIGHT(RTD("cqg.rtd", ,"ContractData",Sheet1!A133, "Description",, "T"),6)</f>
        <v>Jun 25</v>
      </c>
      <c r="Z41" s="25" t="str">
        <f>RTD("cqg.rtd", ,"ContractData",Sheet1!A133, "LastQuoteToday",, "B")</f>
        <v>97.160 A</v>
      </c>
      <c r="AA41" s="25" t="str">
        <f>RTD("cqg.rtd", ,"ContractData",Sheet1!A133, "NetLastQuoteToday",, "B")</f>
        <v>+0.070</v>
      </c>
      <c r="AB41" s="41">
        <f>RTD("cqg.rtd", ,"ContractData",Sheet1!A133, "T_CVol",, "T")</f>
        <v>0</v>
      </c>
    </row>
    <row r="42" spans="2:28" x14ac:dyDescent="0.3">
      <c r="B42" s="25" t="str">
        <f>RIGHT(RTD("cqg.rtd", ,"ContractData",Sheet1!A100, "Description",, "T"),6)</f>
        <v>May 17</v>
      </c>
      <c r="C42" s="25" t="str">
        <f>RTD("cqg.rtd", ,"ContractData",Sheet1!A100, "LastQuoteToday",, "B")</f>
        <v>98.865 B</v>
      </c>
      <c r="D42" s="25" t="str">
        <f>RTD("cqg.rtd", ,"ContractData",Sheet1!A100, "NetLastQuoteToday",, "B")</f>
        <v>-0.030</v>
      </c>
      <c r="E42" s="38">
        <f>RTD("cqg.rtd", ,"ContractData",Sheet1!A100, "T_CVol",, "T")</f>
        <v>0</v>
      </c>
      <c r="F42" s="37" t="str">
        <f>RIGHT(RTD("cqg.rtd", ,"ContractData",Sheet1!A107, "Description",, "T"),6)</f>
        <v>Dec 18</v>
      </c>
      <c r="G42" s="52" t="str">
        <f>RTD("cqg.rtd", ,"ContractData",Sheet1!A107, "LastQuoteToday",, "B")</f>
        <v>98.150 A</v>
      </c>
      <c r="H42" s="53"/>
      <c r="I42" s="25" t="str">
        <f>RTD("cqg.rtd", ,"ContractData",Sheet1!A107, "NetLastQuoteToday",, "B")</f>
        <v>-0.065</v>
      </c>
      <c r="J42" s="38">
        <f>RTD("cqg.rtd", ,"ContractData",Sheet1!A107, "T_CVol",, "T")</f>
        <v>145884</v>
      </c>
      <c r="K42" s="37" t="str">
        <f>RIGHT(RTD("cqg.rtd", ,"ContractData",Sheet1!A113, "Description",, "T"),6)</f>
        <v>Jun 20</v>
      </c>
      <c r="L42" s="25" t="str">
        <f>RTD("cqg.rtd", ,"ContractData",Sheet1!A113, "LastQuoteToday",, "B")</f>
        <v>97.690</v>
      </c>
      <c r="M42" s="25" t="str">
        <f>RTD("cqg.rtd", ,"ContractData",Sheet1!A113, "NetLastQuoteToday",, "B")</f>
        <v>-0.080</v>
      </c>
      <c r="N42" s="38">
        <f>RTD("cqg.rtd", ,"ContractData",Sheet1!A113, "T_CVol",, "T")</f>
        <v>41516</v>
      </c>
      <c r="O42" s="48" t="str">
        <f>RIGHT(RTD("cqg.rtd", ,"ContractData",Sheet1!A120, "Description",, "T"),6)</f>
        <v>Mar 22</v>
      </c>
      <c r="P42" s="49"/>
      <c r="Q42" s="25" t="str">
        <f>RTD("cqg.rtd", ,"ContractData",Sheet1!A120, "LastQuoteToday",, "B")</f>
        <v>97.340 B</v>
      </c>
      <c r="R42" s="25" t="str">
        <f>RTD("cqg.rtd", ,"ContractData",Sheet1!A120, "NetLastQuoteToday",, "B")</f>
        <v>-0.070</v>
      </c>
      <c r="S42" s="40">
        <f>RTD("cqg.rtd", ,"ContractData",Sheet1!A120, "T_CVol",, "T")</f>
        <v>2189</v>
      </c>
      <c r="T42" s="37" t="str">
        <f>RIGHT(RTD("cqg.rtd", ,"ContractData",Sheet1!A127, "Description",, "T"),6)</f>
        <v>Dec 23</v>
      </c>
      <c r="U42" s="52" t="str">
        <f>RTD("cqg.rtd", ,"ContractData",Sheet1!A127, "LastQuoteToday",, "B")</f>
        <v>97.115 B</v>
      </c>
      <c r="V42" s="53"/>
      <c r="W42" s="25" t="str">
        <f>RTD("cqg.rtd", ,"ContractData",Sheet1!A127, "NetLastQuoteToday",, "B")</f>
        <v>-0.080</v>
      </c>
      <c r="X42" s="40">
        <f>RTD("cqg.rtd", ,"ContractData",Sheet1!A127, "T_CVol",, "T")</f>
        <v>22</v>
      </c>
      <c r="Y42" s="37" t="str">
        <f>RIGHT(RTD("cqg.rtd", ,"ContractData",Sheet1!A134, "Description",, "T"),6)</f>
        <v>Sep 25</v>
      </c>
      <c r="Z42" s="25" t="str">
        <f>RTD("cqg.rtd", ,"ContractData",Sheet1!A134, "LastQuoteToday",, "B")</f>
        <v>97.145 A</v>
      </c>
      <c r="AA42" s="25" t="str">
        <f>RTD("cqg.rtd", ,"ContractData",Sheet1!A134, "NetLastQuoteToday",, "B")</f>
        <v>+0.060</v>
      </c>
      <c r="AB42" s="41">
        <f>RTD("cqg.rtd", ,"ContractData",Sheet1!A134, "T_CVol",, "T")</f>
        <v>0</v>
      </c>
    </row>
    <row r="43" spans="2:28" x14ac:dyDescent="0.3">
      <c r="B43" s="25" t="str">
        <f>RIGHT(RTD("cqg.rtd", ,"ContractData",Sheet1!A101, "Description",, "T"),6)</f>
        <v>Jun 17</v>
      </c>
      <c r="C43" s="25" t="str">
        <f>RTD("cqg.rtd", ,"ContractData",Sheet1!A101, "LastQuoteToday",, "B")</f>
        <v>98.820</v>
      </c>
      <c r="D43" s="25" t="str">
        <f>RTD("cqg.rtd", ,"ContractData",Sheet1!A101, "NetLastQuoteToday",, "B")</f>
        <v>-0.030</v>
      </c>
      <c r="E43" s="38">
        <f>RTD("cqg.rtd", ,"ContractData",Sheet1!A101, "T_CVol",, "T")</f>
        <v>260116</v>
      </c>
      <c r="F43" s="37" t="str">
        <f>RIGHT(RTD("cqg.rtd", ,"ContractData",Sheet1!A108, "Description",, "T"),6)</f>
        <v>Mar 19</v>
      </c>
      <c r="G43" s="52" t="str">
        <f>RTD("cqg.rtd", ,"ContractData",Sheet1!A108, "LastQuoteToday",, "B")</f>
        <v>98.060</v>
      </c>
      <c r="H43" s="53"/>
      <c r="I43" s="25" t="str">
        <f>RTD("cqg.rtd", ,"ContractData",Sheet1!A108, "NetLastQuoteToday",, "B")</f>
        <v>-0.075</v>
      </c>
      <c r="J43" s="38">
        <f>RTD("cqg.rtd", ,"ContractData",Sheet1!A108, "T_CVol",, "T")</f>
        <v>115326</v>
      </c>
      <c r="K43" s="37" t="str">
        <f>RIGHT(RTD("cqg.rtd", ,"ContractData",Sheet1!A114, "Description",, "T"),6)</f>
        <v>Sep 20</v>
      </c>
      <c r="L43" s="25" t="str">
        <f>RTD("cqg.rtd", ,"ContractData",Sheet1!A114, "LastQuoteToday",, "B")</f>
        <v>97.635</v>
      </c>
      <c r="M43" s="25" t="str">
        <f>RTD("cqg.rtd", ,"ContractData",Sheet1!A114, "NetLastQuoteToday",, "B")</f>
        <v>-0.080</v>
      </c>
      <c r="N43" s="38">
        <f>RTD("cqg.rtd", ,"ContractData",Sheet1!A114, "T_CVol",, "T")</f>
        <v>41201</v>
      </c>
      <c r="O43" s="48" t="str">
        <f>RIGHT(RTD("cqg.rtd", ,"ContractData",Sheet1!A121, "Description",, "T"),6)</f>
        <v>Jun 22</v>
      </c>
      <c r="P43" s="49"/>
      <c r="Q43" s="25" t="str">
        <f>RTD("cqg.rtd", ,"ContractData",Sheet1!A121, "LastQuoteToday",, "B")</f>
        <v>97.300 B</v>
      </c>
      <c r="R43" s="25" t="str">
        <f>RTD("cqg.rtd", ,"ContractData",Sheet1!A121, "NetLastQuoteToday",, "B")</f>
        <v>-0.075</v>
      </c>
      <c r="S43" s="40">
        <f>RTD("cqg.rtd", ,"ContractData",Sheet1!A121, "T_CVol",, "T")</f>
        <v>2127</v>
      </c>
      <c r="T43" s="37" t="str">
        <f>RIGHT(RTD("cqg.rtd", ,"ContractData",Sheet1!A128, "Description",, "T"),6)</f>
        <v>Mar 24</v>
      </c>
      <c r="U43" s="52" t="str">
        <f>RTD("cqg.rtd", ,"ContractData",Sheet1!A128, "LastQuoteToday",, "B")</f>
        <v>97.100 B</v>
      </c>
      <c r="V43" s="53"/>
      <c r="W43" s="25" t="str">
        <f>RTD("cqg.rtd", ,"ContractData",Sheet1!A128, "NetLastQuoteToday",, "B")</f>
        <v>-0.080</v>
      </c>
      <c r="X43" s="40">
        <f>RTD("cqg.rtd", ,"ContractData",Sheet1!A128, "T_CVol",, "T")</f>
        <v>0</v>
      </c>
      <c r="Y43" s="37" t="str">
        <f>RIGHT(RTD("cqg.rtd", ,"ContractData",Sheet1!A135, "Description",, "T"),6)</f>
        <v>Dec 25</v>
      </c>
      <c r="Z43" s="25" t="str">
        <f>RTD("cqg.rtd", ,"ContractData",Sheet1!A135, "LastQuoteToday",, "B")</f>
        <v>96.960 B</v>
      </c>
      <c r="AA43" s="25" t="str">
        <f>RTD("cqg.rtd", ,"ContractData",Sheet1!A135, "NetLastQuoteToday",, "B")</f>
        <v>-0.100</v>
      </c>
      <c r="AB43" s="41">
        <f>RTD("cqg.rtd", ,"ContractData",Sheet1!A135, "T_CVol",, "T")</f>
        <v>0</v>
      </c>
    </row>
    <row r="44" spans="2:28" x14ac:dyDescent="0.3">
      <c r="B44" s="29"/>
      <c r="C44" s="74" t="s">
        <v>1</v>
      </c>
      <c r="D44" s="74"/>
      <c r="E44" s="74" t="s">
        <v>0</v>
      </c>
      <c r="F44" s="74"/>
      <c r="G44" s="74"/>
      <c r="H44" s="31"/>
      <c r="I44" s="31"/>
      <c r="J44" s="31"/>
      <c r="K44" s="31"/>
      <c r="L44" s="31"/>
      <c r="M44" s="31"/>
      <c r="N44" s="31"/>
      <c r="O44" s="31"/>
      <c r="P44" s="31"/>
      <c r="Q44" s="31"/>
      <c r="R44" s="31"/>
      <c r="S44" s="31"/>
      <c r="T44" s="31"/>
      <c r="U44" s="31"/>
      <c r="V44" s="31"/>
      <c r="W44" s="31"/>
      <c r="X44" s="31"/>
      <c r="Y44" s="31"/>
      <c r="Z44" s="31"/>
      <c r="AA44" s="31"/>
      <c r="AB44" s="35"/>
    </row>
  </sheetData>
  <sheetProtection algorithmName="SHA-512" hashValue="HuF5M4FrQ7iHLPti/v49MHrQcLH5Myp943ymwEh6V7Q+iLdR2WD3oalTvGagKLQXT5pYowN0zrgDqaHTNqCXVw==" saltValue="Uofuim+YZk1JcG2CmE36GA==" spinCount="100000" sheet="1" objects="1" scenarios="1" selectLockedCells="1" selectUnlockedCells="1"/>
  <mergeCells count="239">
    <mergeCell ref="C44:D44"/>
    <mergeCell ref="E44:G44"/>
    <mergeCell ref="B34:C34"/>
    <mergeCell ref="D34:E34"/>
    <mergeCell ref="I34:J34"/>
    <mergeCell ref="K34:L34"/>
    <mergeCell ref="P34:Q34"/>
    <mergeCell ref="R34:S34"/>
    <mergeCell ref="W34:X34"/>
    <mergeCell ref="G37:H37"/>
    <mergeCell ref="G38:H38"/>
    <mergeCell ref="G39:H39"/>
    <mergeCell ref="G40:H40"/>
    <mergeCell ref="G41:H41"/>
    <mergeCell ref="G42:H42"/>
    <mergeCell ref="G43:H43"/>
    <mergeCell ref="B36:E36"/>
    <mergeCell ref="F36:J36"/>
    <mergeCell ref="K36:N36"/>
    <mergeCell ref="B18:C18"/>
    <mergeCell ref="D18:E18"/>
    <mergeCell ref="I18:J18"/>
    <mergeCell ref="K18:L18"/>
    <mergeCell ref="P18:Q18"/>
    <mergeCell ref="R18:S18"/>
    <mergeCell ref="W18:X18"/>
    <mergeCell ref="Y18:Z18"/>
    <mergeCell ref="B26:C26"/>
    <mergeCell ref="D26:E26"/>
    <mergeCell ref="I26:J26"/>
    <mergeCell ref="K26:L26"/>
    <mergeCell ref="P26:Q26"/>
    <mergeCell ref="R26:S26"/>
    <mergeCell ref="W26:X26"/>
    <mergeCell ref="Y26:Z26"/>
    <mergeCell ref="W21:X21"/>
    <mergeCell ref="Z21:AA21"/>
    <mergeCell ref="B22:C22"/>
    <mergeCell ref="E22:F22"/>
    <mergeCell ref="I22:J22"/>
    <mergeCell ref="L22:M22"/>
    <mergeCell ref="P22:Q22"/>
    <mergeCell ref="S22:T22"/>
    <mergeCell ref="E5:F5"/>
    <mergeCell ref="E6:F6"/>
    <mergeCell ref="E7:F7"/>
    <mergeCell ref="E8:F8"/>
    <mergeCell ref="E9:F9"/>
    <mergeCell ref="E2:Y3"/>
    <mergeCell ref="Z2:AB3"/>
    <mergeCell ref="B5:C5"/>
    <mergeCell ref="B6:C6"/>
    <mergeCell ref="B7:C7"/>
    <mergeCell ref="I5:J5"/>
    <mergeCell ref="L5:M5"/>
    <mergeCell ref="P5:Q5"/>
    <mergeCell ref="S5:T5"/>
    <mergeCell ref="W5:X5"/>
    <mergeCell ref="Z5:AA5"/>
    <mergeCell ref="I6:J6"/>
    <mergeCell ref="L6:M6"/>
    <mergeCell ref="I7:J7"/>
    <mergeCell ref="L7:M7"/>
    <mergeCell ref="I8:J8"/>
    <mergeCell ref="L8:M8"/>
    <mergeCell ref="P6:Q6"/>
    <mergeCell ref="S6:T6"/>
    <mergeCell ref="W6:X6"/>
    <mergeCell ref="Z6:AA6"/>
    <mergeCell ref="P7:Q7"/>
    <mergeCell ref="S7:T7"/>
    <mergeCell ref="W7:X7"/>
    <mergeCell ref="Z7:AA7"/>
    <mergeCell ref="I9:J9"/>
    <mergeCell ref="L9:M9"/>
    <mergeCell ref="P8:Q8"/>
    <mergeCell ref="S8:T8"/>
    <mergeCell ref="W8:X8"/>
    <mergeCell ref="Z8:AA8"/>
    <mergeCell ref="P9:Q9"/>
    <mergeCell ref="S9:T9"/>
    <mergeCell ref="W9:X9"/>
    <mergeCell ref="Z9:AA9"/>
    <mergeCell ref="B8:C8"/>
    <mergeCell ref="B9:C9"/>
    <mergeCell ref="B10:C10"/>
    <mergeCell ref="D10:E10"/>
    <mergeCell ref="I10:J10"/>
    <mergeCell ref="K10:L10"/>
    <mergeCell ref="P10:Q10"/>
    <mergeCell ref="R10:S10"/>
    <mergeCell ref="W10:X10"/>
    <mergeCell ref="Y10:Z10"/>
    <mergeCell ref="W13:X13"/>
    <mergeCell ref="Z13:AA13"/>
    <mergeCell ref="B14:C14"/>
    <mergeCell ref="E14:F14"/>
    <mergeCell ref="I14:J14"/>
    <mergeCell ref="L14:M14"/>
    <mergeCell ref="P14:Q14"/>
    <mergeCell ref="S14:T14"/>
    <mergeCell ref="W14:X14"/>
    <mergeCell ref="Z14:AA14"/>
    <mergeCell ref="B13:C13"/>
    <mergeCell ref="E13:F13"/>
    <mergeCell ref="I13:J13"/>
    <mergeCell ref="L13:M13"/>
    <mergeCell ref="P13:Q13"/>
    <mergeCell ref="S13:T13"/>
    <mergeCell ref="P17:Q17"/>
    <mergeCell ref="S17:T17"/>
    <mergeCell ref="W15:X15"/>
    <mergeCell ref="Z15:AA15"/>
    <mergeCell ref="B16:C16"/>
    <mergeCell ref="E16:F16"/>
    <mergeCell ref="I16:J16"/>
    <mergeCell ref="L16:M16"/>
    <mergeCell ref="P16:Q16"/>
    <mergeCell ref="S16:T16"/>
    <mergeCell ref="W16:X16"/>
    <mergeCell ref="Z16:AA16"/>
    <mergeCell ref="B15:C15"/>
    <mergeCell ref="E15:F15"/>
    <mergeCell ref="I15:J15"/>
    <mergeCell ref="L15:M15"/>
    <mergeCell ref="P15:Q15"/>
    <mergeCell ref="S15:T15"/>
    <mergeCell ref="W4:AB4"/>
    <mergeCell ref="B20:G20"/>
    <mergeCell ref="I20:N20"/>
    <mergeCell ref="P20:U20"/>
    <mergeCell ref="W20:AB20"/>
    <mergeCell ref="B21:C21"/>
    <mergeCell ref="E21:F21"/>
    <mergeCell ref="I21:J21"/>
    <mergeCell ref="L21:M21"/>
    <mergeCell ref="P21:Q21"/>
    <mergeCell ref="W17:X17"/>
    <mergeCell ref="Z17:AA17"/>
    <mergeCell ref="P4:U4"/>
    <mergeCell ref="P12:U12"/>
    <mergeCell ref="B4:G4"/>
    <mergeCell ref="W12:AB12"/>
    <mergeCell ref="B12:G12"/>
    <mergeCell ref="I12:N12"/>
    <mergeCell ref="I4:N4"/>
    <mergeCell ref="B17:C17"/>
    <mergeCell ref="E17:F17"/>
    <mergeCell ref="I17:J17"/>
    <mergeCell ref="L17:M17"/>
    <mergeCell ref="S21:T21"/>
    <mergeCell ref="W22:X22"/>
    <mergeCell ref="Z22:AA22"/>
    <mergeCell ref="B23:C23"/>
    <mergeCell ref="E23:F23"/>
    <mergeCell ref="I23:J23"/>
    <mergeCell ref="L23:M23"/>
    <mergeCell ref="P23:Q23"/>
    <mergeCell ref="S23:T23"/>
    <mergeCell ref="W23:X23"/>
    <mergeCell ref="Z23:AA23"/>
    <mergeCell ref="W24:X24"/>
    <mergeCell ref="Z24:AA24"/>
    <mergeCell ref="B25:C25"/>
    <mergeCell ref="E25:F25"/>
    <mergeCell ref="I25:J25"/>
    <mergeCell ref="L25:M25"/>
    <mergeCell ref="P25:Q25"/>
    <mergeCell ref="S25:T25"/>
    <mergeCell ref="W25:X25"/>
    <mergeCell ref="Z25:AA25"/>
    <mergeCell ref="B24:C24"/>
    <mergeCell ref="E24:F24"/>
    <mergeCell ref="I24:J24"/>
    <mergeCell ref="L24:M24"/>
    <mergeCell ref="P24:Q24"/>
    <mergeCell ref="S24:T24"/>
    <mergeCell ref="B28:G28"/>
    <mergeCell ref="I28:N28"/>
    <mergeCell ref="P28:U28"/>
    <mergeCell ref="W28:AB28"/>
    <mergeCell ref="B29:C29"/>
    <mergeCell ref="E29:F29"/>
    <mergeCell ref="I29:J29"/>
    <mergeCell ref="L29:M29"/>
    <mergeCell ref="P29:Q29"/>
    <mergeCell ref="S29:T29"/>
    <mergeCell ref="W29:X29"/>
    <mergeCell ref="Z29:AA29"/>
    <mergeCell ref="B30:C30"/>
    <mergeCell ref="E30:F30"/>
    <mergeCell ref="I30:J30"/>
    <mergeCell ref="L30:M30"/>
    <mergeCell ref="P30:Q30"/>
    <mergeCell ref="S30:T30"/>
    <mergeCell ref="W30:X30"/>
    <mergeCell ref="Z30:AA30"/>
    <mergeCell ref="B31:C31"/>
    <mergeCell ref="E31:F31"/>
    <mergeCell ref="I31:J31"/>
    <mergeCell ref="L31:M31"/>
    <mergeCell ref="P31:Q31"/>
    <mergeCell ref="S31:T31"/>
    <mergeCell ref="W31:X31"/>
    <mergeCell ref="Z31:AA31"/>
    <mergeCell ref="Y34:Z34"/>
    <mergeCell ref="W32:X32"/>
    <mergeCell ref="Z32:AA32"/>
    <mergeCell ref="B33:C33"/>
    <mergeCell ref="E33:F33"/>
    <mergeCell ref="I33:J33"/>
    <mergeCell ref="L33:M33"/>
    <mergeCell ref="P33:Q33"/>
    <mergeCell ref="S33:T33"/>
    <mergeCell ref="W33:X33"/>
    <mergeCell ref="Z33:AA33"/>
    <mergeCell ref="B32:C32"/>
    <mergeCell ref="E32:F32"/>
    <mergeCell ref="I32:J32"/>
    <mergeCell ref="L32:M32"/>
    <mergeCell ref="P32:Q32"/>
    <mergeCell ref="S32:T32"/>
    <mergeCell ref="O36:S36"/>
    <mergeCell ref="T36:X36"/>
    <mergeCell ref="Y36:AB36"/>
    <mergeCell ref="O43:P43"/>
    <mergeCell ref="O42:P42"/>
    <mergeCell ref="O41:P41"/>
    <mergeCell ref="O40:P40"/>
    <mergeCell ref="O39:P39"/>
    <mergeCell ref="O38:P38"/>
    <mergeCell ref="O37:P37"/>
    <mergeCell ref="U37:V37"/>
    <mergeCell ref="U43:V43"/>
    <mergeCell ref="U42:V42"/>
    <mergeCell ref="U41:V41"/>
    <mergeCell ref="U40:V40"/>
    <mergeCell ref="U39:V39"/>
    <mergeCell ref="U38:V38"/>
  </mergeCells>
  <conditionalFormatting sqref="D5:D9 G5:G9 K5:K9 N5:N9 R5:R9 U5:U9 Y5:Y9 AB5:AB9 D13:D17 G13:G17 K13:K17 N13:N17 R13:R17 U13:U17 Y13:Y17 AB13:AB17 D21:D25 G21:G25 K21:K25 N21:N25 R21:R25 U21:U25 Y21:Y25 AB21:AB25 D29:D33 G29:G33 K29:K33 N29:N33 R29:R33 U29:U33 Y29:Y33 AB29:AB33">
    <cfRule type="colorScale" priority="2">
      <colorScale>
        <cfvo type="min"/>
        <cfvo type="max"/>
        <color rgb="FF00000F"/>
        <color rgb="FF00B050"/>
      </colorScale>
    </cfRule>
  </conditionalFormatting>
  <conditionalFormatting sqref="E37:E43 J37:J43 N37:N43 S37:S43 X37:X43 AB37:AB43">
    <cfRule type="colorScale" priority="1">
      <colorScale>
        <cfvo type="min"/>
        <cfvo type="max"/>
        <color rgb="FF00000F"/>
        <color theme="4"/>
      </colorScale>
    </cfRule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138"/>
  <sheetViews>
    <sheetView showRowColHeaders="0" workbookViewId="0">
      <selection sqref="A1:XFD1048576"/>
    </sheetView>
  </sheetViews>
  <sheetFormatPr defaultColWidth="30.875" defaultRowHeight="16.5" x14ac:dyDescent="0.3"/>
  <cols>
    <col min="1" max="1" width="16.625" style="79" customWidth="1"/>
    <col min="2" max="3" width="6.625" style="79" customWidth="1"/>
    <col min="4" max="4" width="16.625" style="79" customWidth="1"/>
    <col min="5" max="5" width="6.625" style="79" customWidth="1"/>
    <col min="6" max="6" width="16.625" style="79" customWidth="1"/>
    <col min="7" max="7" width="6.625" style="79" customWidth="1"/>
    <col min="8" max="8" width="16.625" style="79" customWidth="1"/>
    <col min="9" max="10" width="6.625" style="79" customWidth="1"/>
    <col min="11" max="11" width="16.625" style="79" customWidth="1"/>
    <col min="12" max="12" width="6.625" style="79" customWidth="1"/>
    <col min="13" max="13" width="16.625" style="79" customWidth="1"/>
    <col min="14" max="14" width="6.625" style="79" customWidth="1"/>
    <col min="15" max="15" width="16.625" style="79" customWidth="1"/>
    <col min="16" max="17" width="8.625" style="79" customWidth="1"/>
    <col min="18" max="18" width="16.625" style="79" customWidth="1"/>
    <col min="19" max="19" width="8.625" style="79" customWidth="1"/>
    <col min="20" max="20" width="16.625" style="79" customWidth="1"/>
    <col min="21" max="21" width="8.625" style="79" customWidth="1"/>
    <col min="22" max="22" width="16.625" style="79" customWidth="1"/>
    <col min="23" max="24" width="8.625" style="79" customWidth="1"/>
    <col min="25" max="25" width="16.625" style="79" customWidth="1"/>
    <col min="26" max="26" width="8.625" style="79" customWidth="1"/>
    <col min="27" max="27" width="16.625" style="79" customWidth="1"/>
    <col min="28" max="28" width="8.625" style="79" customWidth="1"/>
    <col min="29" max="29" width="16.625" style="79" customWidth="1"/>
    <col min="30" max="31" width="8.625" style="79" customWidth="1"/>
    <col min="32" max="32" width="16.625" style="79" customWidth="1"/>
    <col min="33" max="33" width="8.625" style="79" customWidth="1"/>
    <col min="34" max="34" width="16.625" style="79" customWidth="1"/>
    <col min="35" max="35" width="8.625" style="79" customWidth="1"/>
    <col min="36" max="36" width="16.625" style="79" customWidth="1"/>
    <col min="37" max="38" width="8.625" style="79" customWidth="1"/>
    <col min="39" max="39" width="16.625" style="79" customWidth="1"/>
    <col min="40" max="40" width="8.625" style="79" customWidth="1"/>
    <col min="41" max="41" width="16.625" style="79" customWidth="1"/>
    <col min="42" max="42" width="8.625" style="79" customWidth="1"/>
    <col min="43" max="43" width="16.625" style="79" customWidth="1"/>
    <col min="44" max="45" width="8.625" style="79" customWidth="1"/>
    <col min="46" max="46" width="16.625" style="79" customWidth="1"/>
    <col min="47" max="47" width="8.625" style="79" customWidth="1"/>
    <col min="48" max="48" width="16.625" style="79" customWidth="1"/>
    <col min="49" max="49" width="8.625" style="79" customWidth="1"/>
    <col min="50" max="50" width="16.625" style="79" customWidth="1"/>
    <col min="51" max="52" width="8.625" style="79" customWidth="1"/>
    <col min="53" max="53" width="16.625" style="79" customWidth="1"/>
    <col min="54" max="54" width="8.625" style="79" customWidth="1"/>
    <col min="55" max="55" width="16.625" style="79" customWidth="1"/>
    <col min="56" max="58" width="8.625" style="79" customWidth="1"/>
    <col min="59" max="16384" width="30.875" style="79"/>
  </cols>
  <sheetData>
    <row r="1" spans="1:56" s="79" customFormat="1" x14ac:dyDescent="0.3">
      <c r="A1" s="79" t="str">
        <f t="array" ref="A1:A21">_xll.CQGOptions("GE", "1", "-10,10", "Call")</f>
        <v>C.US.GEZ169775</v>
      </c>
      <c r="B1" s="79">
        <f>IFERROR(RTD("cqg.rtd", ,"ContractData",A1, "T_CVol",, "T"),0)</f>
        <v>0</v>
      </c>
      <c r="C1" s="79">
        <f>RANK($B1,$B$1:B$21)+COUNTIF($B$1:B1,B1)-1</f>
        <v>4</v>
      </c>
      <c r="D1" s="79" t="str">
        <f>A1</f>
        <v>C.US.GEZ169775</v>
      </c>
      <c r="E1" s="79">
        <v>1</v>
      </c>
      <c r="F1" s="79" t="str">
        <f>VLOOKUP(E1,$C$1:$D$21,2,FALSE)</f>
        <v>C.US.GEZ169900</v>
      </c>
      <c r="G1" s="79">
        <f>IFERROR(RTD("cqg.rtd", ,"ContractData",F1, "T_CVol",, "T"),0)</f>
        <v>9134</v>
      </c>
      <c r="H1" s="79" t="str">
        <f t="array" ref="H1:H21">_xll.CQGOptions("GE", "1", "-10,10", "Put")</f>
        <v>P.US.GEZ169775</v>
      </c>
      <c r="I1" s="79">
        <f>IFERROR(RTD("cqg.rtd", ,"ContractData",H1, "T_CVol",, "T"),0)</f>
        <v>0</v>
      </c>
      <c r="J1" s="79">
        <f>RANK($I1,$I$1:I$21)+COUNTIF($I$1:I1,I1)-1</f>
        <v>5</v>
      </c>
      <c r="K1" s="79" t="str">
        <f>H1</f>
        <v>P.US.GEZ169775</v>
      </c>
      <c r="L1" s="79">
        <v>1</v>
      </c>
      <c r="M1" s="79" t="str">
        <f>VLOOKUP(L1,$J$1:$K$21,2,FALSE)</f>
        <v>P.US.GEZ169900</v>
      </c>
      <c r="N1" s="79">
        <f>IFERROR(RTD("cqg.rtd", ,"ContractData",M1, "T_CVol",, "T"),0)</f>
        <v>8902</v>
      </c>
      <c r="O1" s="79" t="str">
        <f t="array" ref="O1:O21">_xll.CQGOptions("GE", "2", "-10,10", "Call")</f>
        <v>C.US.GEF179775</v>
      </c>
      <c r="P1" s="79">
        <f>IFERROR(RTD("cqg.rtd", ,"ContractData",O1, "T_CVol",, "T"),0)</f>
        <v>0</v>
      </c>
      <c r="Q1" s="79">
        <f>RANK($P1,$P$1:P$21)+COUNTIF($P$1:P1,P1)-1</f>
        <v>1</v>
      </c>
      <c r="R1" s="79" t="str">
        <f>O1</f>
        <v>C.US.GEF179775</v>
      </c>
      <c r="S1" s="79">
        <v>1</v>
      </c>
      <c r="T1" s="79" t="str">
        <f>VLOOKUP(S1,$Q$1:$R$21,2,FALSE)</f>
        <v>C.US.GEF179775</v>
      </c>
      <c r="U1" s="79">
        <f>IFERROR(RTD("cqg.rtd", ,"ContractData",T1, "T_CVol",, "T"),0)</f>
        <v>0</v>
      </c>
      <c r="V1" s="79" t="str">
        <f t="array" ref="V1:V21">_xll.CQGOptions("GE", "2", "-10,10", "Put")</f>
        <v>P.US.GEF179775</v>
      </c>
      <c r="W1" s="79">
        <f>IFERROR(RTD("cqg.rtd", ,"ContractData",V1, "T_CVol",, "T"),0)</f>
        <v>0</v>
      </c>
      <c r="X1" s="79">
        <f>RANK($W1,$W$1:W$21)+COUNTIF($W$1:W1,W1)-1</f>
        <v>3</v>
      </c>
      <c r="Y1" s="79" t="str">
        <f>V1</f>
        <v>P.US.GEF179775</v>
      </c>
      <c r="Z1" s="79">
        <v>1</v>
      </c>
      <c r="AA1" s="79" t="str">
        <f>VLOOKUP(Z1,$X$1:$Y$21,2,FALSE)</f>
        <v>P.US.GEF179887</v>
      </c>
      <c r="AB1" s="79">
        <f>IFERROR(RTD("cqg.rtd", ,"ContractData",AA1, "T_CVol",, "T"),0)</f>
        <v>3000</v>
      </c>
      <c r="AC1" s="79" t="str">
        <f t="array" ref="AC1:AC21">_xll.CQGOptions("GE", "3", "-10,10", "Call")</f>
        <v>C.US.GEG179775</v>
      </c>
      <c r="AD1" s="79">
        <f>IFERROR(RTD("cqg.rtd", ,"ContractData",AC1, "T_CVol",, "T"),0)</f>
        <v>0</v>
      </c>
      <c r="AE1" s="79">
        <f>RANK($AD1,$AD$1:AD$21)+COUNTIF($AD$1:AD1,AD1)-1</f>
        <v>1</v>
      </c>
      <c r="AF1" s="79" t="str">
        <f>AC1</f>
        <v>C.US.GEG179775</v>
      </c>
      <c r="AG1" s="79">
        <v>1</v>
      </c>
      <c r="AH1" s="79" t="str">
        <f>VLOOKUP(AG1,$AE$1:$AF$21,2,FALSE)</f>
        <v>C.US.GEG179775</v>
      </c>
      <c r="AI1" s="79">
        <f>RTD("cqg.rtd", ,"ContractData",AH1, "T_CVol",, "T")</f>
        <v>0</v>
      </c>
      <c r="AJ1" s="79" t="str">
        <f t="array" ref="AJ1:AJ21">_xll.CQGOptions("GE", "3", "-10,10", "Put")</f>
        <v>P.US.GEG179775</v>
      </c>
      <c r="AK1" s="79">
        <f>IFERROR(RTD("cqg.rtd", ,"ContractData",AJ1, "T_CVol",, "T"),0)</f>
        <v>0</v>
      </c>
      <c r="AL1" s="79">
        <f>RANK($AK1,$AK$1:AK$21)+COUNTIF($AK$1:AK1,AK1)-1</f>
        <v>1</v>
      </c>
      <c r="AM1" s="79" t="str">
        <f>AJ1</f>
        <v>P.US.GEG179775</v>
      </c>
      <c r="AN1" s="79">
        <v>1</v>
      </c>
      <c r="AO1" s="79" t="str">
        <f>VLOOKUP(AN1,$AL$1:$AM$21,2,FALSE)</f>
        <v>P.US.GEG179775</v>
      </c>
      <c r="AP1" s="79">
        <f>IFERROR(RTD("cqg.rtd", ,"ContractData",AO1, "T_CVol",, "T"),0)</f>
        <v>0</v>
      </c>
      <c r="AQ1" s="79" t="str">
        <f t="array" ref="AQ1:AQ21">_xll.CQGOptions("GE", "4", "-10,10", "Call")</f>
        <v>C.US.GEH179775</v>
      </c>
      <c r="AR1" s="79">
        <f>IFERROR(RTD("cqg.rtd", ,"ContractData",AQ1, "T_CVol",, "T"),0)</f>
        <v>0</v>
      </c>
      <c r="AS1" s="79">
        <f>RANK($AR1,$AR$1:AR$21)+COUNTIF($AR$1:AR1,AR1)-1</f>
        <v>5</v>
      </c>
      <c r="AT1" s="79" t="str">
        <f>AQ1</f>
        <v>C.US.GEH179775</v>
      </c>
      <c r="AU1" s="79">
        <v>1</v>
      </c>
      <c r="AV1" s="79" t="str">
        <f>VLOOKUP(AU1,$AS$1:$AT$21,2,FALSE)</f>
        <v>C.US.GEH179912</v>
      </c>
      <c r="AW1" s="79">
        <f>IFERROR(RTD("cqg.rtd", ,"ContractData",AV1, "T_CVol",, "T"),0)</f>
        <v>5196</v>
      </c>
      <c r="AX1" s="79" t="str">
        <f t="array" ref="AX1:AX21">_xll.CQGOptions("GE", "4", "-10,10", "Put")</f>
        <v>P.US.GEH179775</v>
      </c>
      <c r="AY1" s="79">
        <f>IFERROR(RTD("cqg.rtd", ,"ContractData",AX1, "T_CVol",, "T"),0)</f>
        <v>0</v>
      </c>
      <c r="AZ1" s="79">
        <f>RANK($AY1,$AY$1:AY$21)+COUNTIF($AY$1:AY1,AY1)-1</f>
        <v>4</v>
      </c>
      <c r="BA1" s="79" t="str">
        <f>AX1</f>
        <v>P.US.GEH179775</v>
      </c>
      <c r="BB1" s="79">
        <v>1</v>
      </c>
      <c r="BC1" s="79" t="str">
        <f>VLOOKUP(BB1,$AZ$1:$BA$21,2,FALSE)</f>
        <v>P.US.GEH179887</v>
      </c>
      <c r="BD1" s="79">
        <f>IFERROR(RTD("cqg.rtd", ,"ContractData",BC1, "T_CVol",, "T"),0)</f>
        <v>9002</v>
      </c>
    </row>
    <row r="2" spans="1:56" s="79" customFormat="1" x14ac:dyDescent="0.3">
      <c r="A2" s="79" t="str">
        <v>C.US.GEZ169787</v>
      </c>
      <c r="B2" s="79">
        <f>IFERROR(RTD("cqg.rtd", ,"ContractData",A2, "T_CVol",, "T"),0)</f>
        <v>0</v>
      </c>
      <c r="C2" s="79">
        <f>RANK($B2,$B$1:B$21)+COUNTIF($B$1:B2,B2)-1</f>
        <v>5</v>
      </c>
      <c r="D2" s="79" t="str">
        <f t="shared" ref="D2:D21" si="0">A2</f>
        <v>C.US.GEZ169787</v>
      </c>
      <c r="E2" s="79">
        <v>2</v>
      </c>
      <c r="F2" s="79" t="str">
        <f t="shared" ref="F2:F20" si="1">VLOOKUP(E2,$C$1:$D$21,2,FALSE)</f>
        <v>C.US.GEZ169887</v>
      </c>
      <c r="G2" s="79">
        <f>IFERROR(RTD("cqg.rtd", ,"ContractData",F2, "T_CVol",, "T"),0)</f>
        <v>4000</v>
      </c>
      <c r="H2" s="79" t="str">
        <v>P.US.GEZ169787</v>
      </c>
      <c r="I2" s="79">
        <f>IFERROR(RTD("cqg.rtd", ,"ContractData",H2, "T_CVol",, "T"),0)</f>
        <v>0</v>
      </c>
      <c r="J2" s="79">
        <f>RANK($I2,$I$1:I$21)+COUNTIF($I$1:I2,I2)-1</f>
        <v>6</v>
      </c>
      <c r="K2" s="79" t="str">
        <f t="shared" ref="K2:K21" si="2">H2</f>
        <v>P.US.GEZ169787</v>
      </c>
      <c r="L2" s="79">
        <v>2</v>
      </c>
      <c r="M2" s="79" t="str">
        <f t="shared" ref="M2:M21" si="3">VLOOKUP(L2,$J$1:$K$21,2,FALSE)</f>
        <v>P.US.GEZ169875</v>
      </c>
      <c r="N2" s="79">
        <f>IFERROR(RTD("cqg.rtd", ,"ContractData",M2, "T_CVol",, "T"),0)</f>
        <v>596</v>
      </c>
      <c r="O2" s="79" t="str">
        <v>C.US.GEF179787</v>
      </c>
      <c r="P2" s="79">
        <f>IFERROR(RTD("cqg.rtd", ,"ContractData",O2, "T_CVol",, "T"),0)</f>
        <v>0</v>
      </c>
      <c r="Q2" s="79">
        <f>RANK($P2,$P$1:P$21)+COUNTIF($P$1:P2,P2)-1</f>
        <v>2</v>
      </c>
      <c r="R2" s="79" t="str">
        <f t="shared" ref="R2:R21" si="4">O2</f>
        <v>C.US.GEF179787</v>
      </c>
      <c r="S2" s="79">
        <v>2</v>
      </c>
      <c r="T2" s="79" t="str">
        <f t="shared" ref="T2:T21" si="5">VLOOKUP(S2,$Q$1:$R$21,2,FALSE)</f>
        <v>C.US.GEF179787</v>
      </c>
      <c r="U2" s="79">
        <f>IFERROR(RTD("cqg.rtd", ,"ContractData",T2, "T_CVol",, "T"),0)</f>
        <v>0</v>
      </c>
      <c r="V2" s="79" t="str">
        <v>P.US.GEF179787</v>
      </c>
      <c r="W2" s="79">
        <f>IFERROR(RTD("cqg.rtd", ,"ContractData",V2, "T_CVol",, "T"),0)</f>
        <v>0</v>
      </c>
      <c r="X2" s="79">
        <f>RANK($W2,$W$1:W$21)+COUNTIF($W$1:W2,W2)-1</f>
        <v>4</v>
      </c>
      <c r="Y2" s="79" t="str">
        <f t="shared" ref="Y2:Y21" si="6">V2</f>
        <v>P.US.GEF179787</v>
      </c>
      <c r="Z2" s="79">
        <v>2</v>
      </c>
      <c r="AA2" s="79" t="str">
        <f t="shared" ref="AA2:AA21" si="7">VLOOKUP(Z2,$X$1:$Y$21,2,FALSE)</f>
        <v>P.US.GEF179900</v>
      </c>
      <c r="AB2" s="79">
        <f>IFERROR(RTD("cqg.rtd", ,"ContractData",AA2, "T_CVol",, "T"),0)</f>
        <v>10</v>
      </c>
      <c r="AC2" s="79" t="str">
        <v>C.US.GEG179787</v>
      </c>
      <c r="AD2" s="79">
        <f>IFERROR(RTD("cqg.rtd", ,"ContractData",AC2, "T_CVol",, "T"),0)</f>
        <v>0</v>
      </c>
      <c r="AE2" s="79">
        <f>RANK($AD2,$AD$1:AD$21)+COUNTIF($AD$1:AD2,AD2)-1</f>
        <v>2</v>
      </c>
      <c r="AF2" s="79" t="str">
        <f t="shared" ref="AF2:AF21" si="8">AC2</f>
        <v>C.US.GEG179787</v>
      </c>
      <c r="AG2" s="79">
        <v>2</v>
      </c>
      <c r="AH2" s="79" t="str">
        <f t="shared" ref="AH2:AH21" si="9">VLOOKUP(AG2,$AE$1:$AF$21,2,FALSE)</f>
        <v>C.US.GEG179787</v>
      </c>
      <c r="AI2" s="79">
        <f>RTD("cqg.rtd", ,"ContractData",AH2, "T_CVol",, "T")</f>
        <v>0</v>
      </c>
      <c r="AJ2" s="79" t="str">
        <v>P.US.GEG179787</v>
      </c>
      <c r="AK2" s="79">
        <f>IFERROR(RTD("cqg.rtd", ,"ContractData",AJ2, "T_CVol",, "T"),0)</f>
        <v>0</v>
      </c>
      <c r="AL2" s="79">
        <f>RANK($AK2,$AK$1:AK$21)+COUNTIF($AK$1:AK2,AK2)-1</f>
        <v>2</v>
      </c>
      <c r="AM2" s="79" t="str">
        <f t="shared" ref="AM2:AM21" si="10">AJ2</f>
        <v>P.US.GEG179787</v>
      </c>
      <c r="AN2" s="79">
        <v>2</v>
      </c>
      <c r="AO2" s="79" t="str">
        <f t="shared" ref="AO2:AO21" si="11">VLOOKUP(AN2,$AL$1:$AM$21,2,FALSE)</f>
        <v>P.US.GEG179787</v>
      </c>
      <c r="AP2" s="79">
        <f>IFERROR(RTD("cqg.rtd", ,"ContractData",AO2, "T_CVol",, "T"),0)</f>
        <v>0</v>
      </c>
      <c r="AQ2" s="79" t="str">
        <v>C.US.GEH179787</v>
      </c>
      <c r="AR2" s="79">
        <f>IFERROR(RTD("cqg.rtd", ,"ContractData",AQ2, "T_CVol",, "T"),0)</f>
        <v>0</v>
      </c>
      <c r="AS2" s="79">
        <f>RANK($AR2,$AR$1:AR$21)+COUNTIF($AR$1:AR2,AR2)-1</f>
        <v>6</v>
      </c>
      <c r="AT2" s="79" t="str">
        <f t="shared" ref="AT2:AT21" si="12">AQ2</f>
        <v>C.US.GEH179787</v>
      </c>
      <c r="AU2" s="79">
        <v>2</v>
      </c>
      <c r="AV2" s="79" t="str">
        <f t="shared" ref="AV2:AV21" si="13">VLOOKUP(AU2,$AS$1:$AT$21,2,FALSE)</f>
        <v>C.US.GEH179900</v>
      </c>
      <c r="AW2" s="79">
        <f>IFERROR(RTD("cqg.rtd", ,"ContractData",AV2, "T_CVol",, "T"),0)</f>
        <v>412</v>
      </c>
      <c r="AX2" s="79" t="str">
        <v>P.US.GEH179787</v>
      </c>
      <c r="AY2" s="79">
        <f>IFERROR(RTD("cqg.rtd", ,"ContractData",AX2, "T_CVol",, "T"),0)</f>
        <v>0</v>
      </c>
      <c r="AZ2" s="79">
        <f>RANK($AY2,$AY$1:AY$21)+COUNTIF($AY$1:AY2,AY2)-1</f>
        <v>5</v>
      </c>
      <c r="BA2" s="79" t="str">
        <f t="shared" ref="BA2:BA21" si="14">AX2</f>
        <v>P.US.GEH179787</v>
      </c>
      <c r="BB2" s="79">
        <v>2</v>
      </c>
      <c r="BC2" s="79" t="str">
        <f t="shared" ref="BC2:BC21" si="15">VLOOKUP(BB2,$AZ$1:$BA$21,2,FALSE)</f>
        <v>P.US.GEH179875</v>
      </c>
      <c r="BD2" s="79">
        <f>IFERROR(RTD("cqg.rtd", ,"ContractData",BC2, "T_CVol",, "T"),0)</f>
        <v>9000</v>
      </c>
    </row>
    <row r="3" spans="1:56" s="79" customFormat="1" x14ac:dyDescent="0.3">
      <c r="A3" s="79" t="str">
        <v>C.US.GEZ169800</v>
      </c>
      <c r="B3" s="79">
        <f>IFERROR(RTD("cqg.rtd", ,"ContractData",A3, "T_CVol",, "T"),0)</f>
        <v>0</v>
      </c>
      <c r="C3" s="79">
        <f>RANK($B3,$B$1:B$21)+COUNTIF($B$1:B3,B3)-1</f>
        <v>6</v>
      </c>
      <c r="D3" s="79" t="str">
        <f t="shared" si="0"/>
        <v>C.US.GEZ169800</v>
      </c>
      <c r="E3" s="79">
        <v>3</v>
      </c>
      <c r="F3" s="79" t="str">
        <f t="shared" si="1"/>
        <v>C.US.GEZ169912</v>
      </c>
      <c r="G3" s="79">
        <f>IFERROR(RTD("cqg.rtd", ,"ContractData",F3, "T_CVol",, "T"),0)</f>
        <v>1000</v>
      </c>
      <c r="H3" s="79" t="str">
        <v>P.US.GEZ169800</v>
      </c>
      <c r="I3" s="79">
        <f>IFERROR(RTD("cqg.rtd", ,"ContractData",H3, "T_CVol",, "T"),0)</f>
        <v>0</v>
      </c>
      <c r="J3" s="79">
        <f>RANK($I3,$I$1:I$21)+COUNTIF($I$1:I3,I3)-1</f>
        <v>7</v>
      </c>
      <c r="K3" s="79" t="str">
        <f t="shared" si="2"/>
        <v>P.US.GEZ169800</v>
      </c>
      <c r="L3" s="79">
        <v>3</v>
      </c>
      <c r="M3" s="79" t="str">
        <f t="shared" si="3"/>
        <v>P.US.GEZ169887</v>
      </c>
      <c r="N3" s="79">
        <f>IFERROR(RTD("cqg.rtd", ,"ContractData",M3, "T_CVol",, "T"),0)</f>
        <v>596</v>
      </c>
      <c r="O3" s="79" t="str">
        <v>C.US.GEF179800</v>
      </c>
      <c r="P3" s="79">
        <f>IFERROR(RTD("cqg.rtd", ,"ContractData",O3, "T_CVol",, "T"),0)</f>
        <v>0</v>
      </c>
      <c r="Q3" s="79">
        <f>RANK($P3,$P$1:P$21)+COUNTIF($P$1:P3,P3)-1</f>
        <v>3</v>
      </c>
      <c r="R3" s="79" t="str">
        <f t="shared" si="4"/>
        <v>C.US.GEF179800</v>
      </c>
      <c r="S3" s="79">
        <v>3</v>
      </c>
      <c r="T3" s="79" t="str">
        <f t="shared" si="5"/>
        <v>C.US.GEF179800</v>
      </c>
      <c r="U3" s="79">
        <f>IFERROR(RTD("cqg.rtd", ,"ContractData",T3, "T_CVol",, "T"),0)</f>
        <v>0</v>
      </c>
      <c r="V3" s="79" t="str">
        <v>P.US.GEF179800</v>
      </c>
      <c r="W3" s="79">
        <f>IFERROR(RTD("cqg.rtd", ,"ContractData",V3, "T_CVol",, "T"),0)</f>
        <v>0</v>
      </c>
      <c r="X3" s="79">
        <f>RANK($W3,$W$1:W$21)+COUNTIF($W$1:W3,W3)-1</f>
        <v>5</v>
      </c>
      <c r="Y3" s="79" t="str">
        <f t="shared" si="6"/>
        <v>P.US.GEF179800</v>
      </c>
      <c r="Z3" s="79">
        <v>3</v>
      </c>
      <c r="AA3" s="79" t="str">
        <f t="shared" si="7"/>
        <v>P.US.GEF179775</v>
      </c>
      <c r="AB3" s="79">
        <f>IFERROR(RTD("cqg.rtd", ,"ContractData",AA3, "T_CVol",, "T"),0)</f>
        <v>0</v>
      </c>
      <c r="AC3" s="79" t="str">
        <v>C.US.GEG179800</v>
      </c>
      <c r="AD3" s="79">
        <f>IFERROR(RTD("cqg.rtd", ,"ContractData",AC3, "T_CVol",, "T"),0)</f>
        <v>0</v>
      </c>
      <c r="AE3" s="79">
        <f>RANK($AD3,$AD$1:AD$21)+COUNTIF($AD$1:AD3,AD3)-1</f>
        <v>3</v>
      </c>
      <c r="AF3" s="79" t="str">
        <f t="shared" si="8"/>
        <v>C.US.GEG179800</v>
      </c>
      <c r="AG3" s="79">
        <v>3</v>
      </c>
      <c r="AH3" s="79" t="str">
        <f t="shared" si="9"/>
        <v>C.US.GEG179800</v>
      </c>
      <c r="AI3" s="79">
        <f>RTD("cqg.rtd", ,"ContractData",AH3, "T_CVol",, "T")</f>
        <v>0</v>
      </c>
      <c r="AJ3" s="79" t="str">
        <v>P.US.GEG179800</v>
      </c>
      <c r="AK3" s="79">
        <f>IFERROR(RTD("cqg.rtd", ,"ContractData",AJ3, "T_CVol",, "T"),0)</f>
        <v>0</v>
      </c>
      <c r="AL3" s="79">
        <f>RANK($AK3,$AK$1:AK$21)+COUNTIF($AK$1:AK3,AK3)-1</f>
        <v>3</v>
      </c>
      <c r="AM3" s="79" t="str">
        <f t="shared" si="10"/>
        <v>P.US.GEG179800</v>
      </c>
      <c r="AN3" s="79">
        <v>3</v>
      </c>
      <c r="AO3" s="79" t="str">
        <f t="shared" si="11"/>
        <v>P.US.GEG179800</v>
      </c>
      <c r="AP3" s="79">
        <f>IFERROR(RTD("cqg.rtd", ,"ContractData",AO3, "T_CVol",, "T"),0)</f>
        <v>0</v>
      </c>
      <c r="AQ3" s="79" t="str">
        <v>C.US.GEH179800</v>
      </c>
      <c r="AR3" s="79">
        <f>IFERROR(RTD("cqg.rtd", ,"ContractData",AQ3, "T_CVol",, "T"),0)</f>
        <v>0</v>
      </c>
      <c r="AS3" s="79">
        <f>RANK($AR3,$AR$1:AR$21)+COUNTIF($AR$1:AR3,AR3)-1</f>
        <v>7</v>
      </c>
      <c r="AT3" s="79" t="str">
        <f t="shared" si="12"/>
        <v>C.US.GEH179800</v>
      </c>
      <c r="AU3" s="79">
        <v>3</v>
      </c>
      <c r="AV3" s="79" t="str">
        <f t="shared" si="13"/>
        <v>C.US.GEH179925</v>
      </c>
      <c r="AW3" s="79">
        <f>IFERROR(RTD("cqg.rtd", ,"ContractData",AV3, "T_CVol",, "T"),0)</f>
        <v>230</v>
      </c>
      <c r="AX3" s="79" t="str">
        <v>P.US.GEH179800</v>
      </c>
      <c r="AY3" s="79">
        <f>IFERROR(RTD("cqg.rtd", ,"ContractData",AX3, "T_CVol",, "T"),0)</f>
        <v>0</v>
      </c>
      <c r="AZ3" s="79">
        <f>RANK($AY3,$AY$1:AY$21)+COUNTIF($AY$1:AY3,AY3)-1</f>
        <v>6</v>
      </c>
      <c r="BA3" s="79" t="str">
        <f t="shared" si="14"/>
        <v>P.US.GEH179800</v>
      </c>
      <c r="BB3" s="79">
        <v>3</v>
      </c>
      <c r="BC3" s="79" t="str">
        <f t="shared" si="15"/>
        <v>P.US.GEH179900</v>
      </c>
      <c r="BD3" s="79">
        <f>IFERROR(RTD("cqg.rtd", ,"ContractData",BC3, "T_CVol",, "T"),0)</f>
        <v>152</v>
      </c>
    </row>
    <row r="4" spans="1:56" s="79" customFormat="1" x14ac:dyDescent="0.3">
      <c r="A4" s="79" t="str">
        <v>C.US.GEZ169812</v>
      </c>
      <c r="B4" s="79">
        <f>IFERROR(RTD("cqg.rtd", ,"ContractData",A4, "T_CVol",, "T"),0)</f>
        <v>0</v>
      </c>
      <c r="C4" s="79">
        <f>RANK($B4,$B$1:B$21)+COUNTIF($B$1:B4,B4)-1</f>
        <v>7</v>
      </c>
      <c r="D4" s="79" t="str">
        <f t="shared" si="0"/>
        <v>C.US.GEZ169812</v>
      </c>
      <c r="E4" s="79">
        <v>4</v>
      </c>
      <c r="F4" s="79" t="str">
        <f t="shared" si="1"/>
        <v>C.US.GEZ169775</v>
      </c>
      <c r="G4" s="79">
        <f>IFERROR(RTD("cqg.rtd", ,"ContractData",F4, "T_CVol",, "T"),0)</f>
        <v>0</v>
      </c>
      <c r="H4" s="79" t="str">
        <v>P.US.GEZ169812</v>
      </c>
      <c r="I4" s="79">
        <f>IFERROR(RTD("cqg.rtd", ,"ContractData",H4, "T_CVol",, "T"),0)</f>
        <v>0</v>
      </c>
      <c r="J4" s="79">
        <f>RANK($I4,$I$1:I$21)+COUNTIF($I$1:I4,I4)-1</f>
        <v>8</v>
      </c>
      <c r="K4" s="79" t="str">
        <f t="shared" si="2"/>
        <v>P.US.GEZ169812</v>
      </c>
      <c r="L4" s="79">
        <v>4</v>
      </c>
      <c r="M4" s="79" t="str">
        <f t="shared" si="3"/>
        <v>P.US.GEZ169912</v>
      </c>
      <c r="N4" s="79">
        <f>IFERROR(RTD("cqg.rtd", ,"ContractData",M4, "T_CVol",, "T"),0)</f>
        <v>596</v>
      </c>
      <c r="O4" s="79" t="str">
        <v>C.US.GEF179812</v>
      </c>
      <c r="P4" s="79">
        <f>IFERROR(RTD("cqg.rtd", ,"ContractData",O4, "T_CVol",, "T"),0)</f>
        <v>0</v>
      </c>
      <c r="Q4" s="79">
        <f>RANK($P4,$P$1:P$21)+COUNTIF($P$1:P4,P4)-1</f>
        <v>4</v>
      </c>
      <c r="R4" s="79" t="str">
        <f t="shared" si="4"/>
        <v>C.US.GEF179812</v>
      </c>
      <c r="S4" s="79">
        <v>4</v>
      </c>
      <c r="T4" s="79" t="str">
        <f t="shared" si="5"/>
        <v>C.US.GEF179812</v>
      </c>
      <c r="U4" s="79">
        <f>IFERROR(RTD("cqg.rtd", ,"ContractData",T4, "T_CVol",, "T"),0)</f>
        <v>0</v>
      </c>
      <c r="V4" s="79" t="str">
        <v>P.US.GEF179812</v>
      </c>
      <c r="W4" s="79">
        <f>IFERROR(RTD("cqg.rtd", ,"ContractData",V4, "T_CVol",, "T"),0)</f>
        <v>0</v>
      </c>
      <c r="X4" s="79">
        <f>RANK($W4,$W$1:W$21)+COUNTIF($W$1:W4,W4)-1</f>
        <v>6</v>
      </c>
      <c r="Y4" s="79" t="str">
        <f t="shared" si="6"/>
        <v>P.US.GEF179812</v>
      </c>
      <c r="Z4" s="79">
        <v>4</v>
      </c>
      <c r="AA4" s="79" t="str">
        <f t="shared" si="7"/>
        <v>P.US.GEF179787</v>
      </c>
      <c r="AB4" s="79">
        <f>IFERROR(RTD("cqg.rtd", ,"ContractData",AA4, "T_CVol",, "T"),0)</f>
        <v>0</v>
      </c>
      <c r="AC4" s="79" t="str">
        <v>C.US.GEG179812</v>
      </c>
      <c r="AD4" s="79">
        <f>IFERROR(RTD("cqg.rtd", ,"ContractData",AC4, "T_CVol",, "T"),0)</f>
        <v>0</v>
      </c>
      <c r="AE4" s="79">
        <f>RANK($AD4,$AD$1:AD$21)+COUNTIF($AD$1:AD4,AD4)-1</f>
        <v>4</v>
      </c>
      <c r="AF4" s="79" t="str">
        <f t="shared" si="8"/>
        <v>C.US.GEG179812</v>
      </c>
      <c r="AG4" s="79">
        <v>4</v>
      </c>
      <c r="AH4" s="79" t="str">
        <f t="shared" si="9"/>
        <v>C.US.GEG179812</v>
      </c>
      <c r="AI4" s="79">
        <f>RTD("cqg.rtd", ,"ContractData",AH4, "T_CVol",, "T")</f>
        <v>0</v>
      </c>
      <c r="AJ4" s="79" t="str">
        <v>P.US.GEG179812</v>
      </c>
      <c r="AK4" s="79">
        <f>IFERROR(RTD("cqg.rtd", ,"ContractData",AJ4, "T_CVol",, "T"),0)</f>
        <v>0</v>
      </c>
      <c r="AL4" s="79">
        <f>RANK($AK4,$AK$1:AK$21)+COUNTIF($AK$1:AK4,AK4)-1</f>
        <v>4</v>
      </c>
      <c r="AM4" s="79" t="str">
        <f t="shared" si="10"/>
        <v>P.US.GEG179812</v>
      </c>
      <c r="AN4" s="79">
        <v>4</v>
      </c>
      <c r="AO4" s="79" t="str">
        <f t="shared" si="11"/>
        <v>P.US.GEG179812</v>
      </c>
      <c r="AP4" s="79">
        <f>IFERROR(RTD("cqg.rtd", ,"ContractData",AO4, "T_CVol",, "T"),0)</f>
        <v>0</v>
      </c>
      <c r="AQ4" s="79" t="str">
        <v>C.US.GEH179812</v>
      </c>
      <c r="AR4" s="79">
        <f>IFERROR(RTD("cqg.rtd", ,"ContractData",AQ4, "T_CVol",, "T"),0)</f>
        <v>0</v>
      </c>
      <c r="AS4" s="79">
        <f>RANK($AR4,$AR$1:AR$21)+COUNTIF($AR$1:AR4,AR4)-1</f>
        <v>8</v>
      </c>
      <c r="AT4" s="79" t="str">
        <f t="shared" si="12"/>
        <v>C.US.GEH179812</v>
      </c>
      <c r="AU4" s="79">
        <v>4</v>
      </c>
      <c r="AV4" s="79" t="str">
        <f t="shared" si="13"/>
        <v>C.US.GEH179887</v>
      </c>
      <c r="AW4" s="79">
        <f>IFERROR(RTD("cqg.rtd", ,"ContractData",AV4, "T_CVol",, "T"),0)</f>
        <v>50</v>
      </c>
      <c r="AX4" s="79" t="str">
        <v>P.US.GEH179812</v>
      </c>
      <c r="AY4" s="79">
        <f>IFERROR(RTD("cqg.rtd", ,"ContractData",AX4, "T_CVol",, "T"),0)</f>
        <v>0</v>
      </c>
      <c r="AZ4" s="79">
        <f>RANK($AY4,$AY$1:AY$21)+COUNTIF($AY$1:AY4,AY4)-1</f>
        <v>7</v>
      </c>
      <c r="BA4" s="79" t="str">
        <f t="shared" si="14"/>
        <v>P.US.GEH179812</v>
      </c>
      <c r="BB4" s="79">
        <v>4</v>
      </c>
      <c r="BC4" s="79" t="str">
        <f t="shared" si="15"/>
        <v>P.US.GEH179775</v>
      </c>
      <c r="BD4" s="79">
        <f>IFERROR(RTD("cqg.rtd", ,"ContractData",BC4, "T_CVol",, "T"),0)</f>
        <v>0</v>
      </c>
    </row>
    <row r="5" spans="1:56" s="79" customFormat="1" x14ac:dyDescent="0.3">
      <c r="A5" s="79" t="str">
        <v>C.US.GEZ169825</v>
      </c>
      <c r="B5" s="79">
        <f>IFERROR(RTD("cqg.rtd", ,"ContractData",A5, "T_CVol",, "T"),0)</f>
        <v>0</v>
      </c>
      <c r="C5" s="79">
        <f>RANK($B5,$B$1:B$21)+COUNTIF($B$1:B5,B5)-1</f>
        <v>8</v>
      </c>
      <c r="D5" s="79" t="str">
        <f t="shared" si="0"/>
        <v>C.US.GEZ169825</v>
      </c>
      <c r="E5" s="79">
        <v>5</v>
      </c>
      <c r="F5" s="79" t="str">
        <f t="shared" si="1"/>
        <v>C.US.GEZ169787</v>
      </c>
      <c r="G5" s="79">
        <f>IFERROR(RTD("cqg.rtd", ,"ContractData",F5, "T_CVol",, "T"),0)</f>
        <v>0</v>
      </c>
      <c r="H5" s="79" t="str">
        <v>P.US.GEZ169825</v>
      </c>
      <c r="I5" s="79">
        <f>IFERROR(RTD("cqg.rtd", ,"ContractData",H5, "T_CVol",, "T"),0)</f>
        <v>0</v>
      </c>
      <c r="J5" s="79">
        <f>RANK($I5,$I$1:I$21)+COUNTIF($I$1:I5,I5)-1</f>
        <v>9</v>
      </c>
      <c r="K5" s="79" t="str">
        <f t="shared" si="2"/>
        <v>P.US.GEZ169825</v>
      </c>
      <c r="L5" s="79">
        <v>5</v>
      </c>
      <c r="M5" s="79" t="str">
        <f t="shared" si="3"/>
        <v>P.US.GEZ169775</v>
      </c>
      <c r="N5" s="79">
        <f>IFERROR(RTD("cqg.rtd", ,"ContractData",M5, "T_CVol",, "T"),0)</f>
        <v>0</v>
      </c>
      <c r="O5" s="79" t="str">
        <v>C.US.GEF179825</v>
      </c>
      <c r="P5" s="79">
        <f>IFERROR(RTD("cqg.rtd", ,"ContractData",O5, "T_CVol",, "T"),0)</f>
        <v>0</v>
      </c>
      <c r="Q5" s="79">
        <f>RANK($P5,$P$1:P$21)+COUNTIF($P$1:P5,P5)-1</f>
        <v>5</v>
      </c>
      <c r="R5" s="79" t="str">
        <f t="shared" si="4"/>
        <v>C.US.GEF179825</v>
      </c>
      <c r="S5" s="79">
        <v>5</v>
      </c>
      <c r="T5" s="79" t="str">
        <f t="shared" si="5"/>
        <v>C.US.GEF179825</v>
      </c>
      <c r="U5" s="79">
        <f>IFERROR(RTD("cqg.rtd", ,"ContractData",T5, "T_CVol",, "T"),0)</f>
        <v>0</v>
      </c>
      <c r="V5" s="79" t="str">
        <v>P.US.GEF179825</v>
      </c>
      <c r="W5" s="79">
        <f>IFERROR(RTD("cqg.rtd", ,"ContractData",V5, "T_CVol",, "T"),0)</f>
        <v>0</v>
      </c>
      <c r="X5" s="79">
        <f>RANK($W5,$W$1:W$21)+COUNTIF($W$1:W5,W5)-1</f>
        <v>7</v>
      </c>
      <c r="Y5" s="79" t="str">
        <f t="shared" si="6"/>
        <v>P.US.GEF179825</v>
      </c>
      <c r="Z5" s="79">
        <v>5</v>
      </c>
      <c r="AA5" s="79" t="str">
        <f t="shared" si="7"/>
        <v>P.US.GEF179800</v>
      </c>
      <c r="AB5" s="79">
        <f>IFERROR(RTD("cqg.rtd", ,"ContractData",AA5, "T_CVol",, "T"),0)</f>
        <v>0</v>
      </c>
      <c r="AC5" s="79" t="str">
        <v>C.US.GEG179825</v>
      </c>
      <c r="AD5" s="79">
        <f>IFERROR(RTD("cqg.rtd", ,"ContractData",AC5, "T_CVol",, "T"),0)</f>
        <v>0</v>
      </c>
      <c r="AE5" s="79">
        <f>RANK($AD5,$AD$1:AD$21)+COUNTIF($AD$1:AD5,AD5)-1</f>
        <v>5</v>
      </c>
      <c r="AF5" s="79" t="str">
        <f t="shared" si="8"/>
        <v>C.US.GEG179825</v>
      </c>
      <c r="AG5" s="79">
        <v>5</v>
      </c>
      <c r="AH5" s="79" t="str">
        <f t="shared" si="9"/>
        <v>C.US.GEG179825</v>
      </c>
      <c r="AI5" s="79">
        <f>RTD("cqg.rtd", ,"ContractData",AH5, "T_CVol",, "T")</f>
        <v>0</v>
      </c>
      <c r="AJ5" s="79" t="str">
        <v>P.US.GEG179825</v>
      </c>
      <c r="AK5" s="79">
        <f>IFERROR(RTD("cqg.rtd", ,"ContractData",AJ5, "T_CVol",, "T"),0)</f>
        <v>0</v>
      </c>
      <c r="AL5" s="79">
        <f>RANK($AK5,$AK$1:AK$21)+COUNTIF($AK$1:AK5,AK5)-1</f>
        <v>5</v>
      </c>
      <c r="AM5" s="79" t="str">
        <f t="shared" si="10"/>
        <v>P.US.GEG179825</v>
      </c>
      <c r="AN5" s="79">
        <v>5</v>
      </c>
      <c r="AO5" s="79" t="str">
        <f t="shared" si="11"/>
        <v>P.US.GEG179825</v>
      </c>
      <c r="AP5" s="79">
        <f>IFERROR(RTD("cqg.rtd", ,"ContractData",AO5, "T_CVol",, "T"),0)</f>
        <v>0</v>
      </c>
      <c r="AQ5" s="79" t="str">
        <v>C.US.GEH179825</v>
      </c>
      <c r="AR5" s="79">
        <f>IFERROR(RTD("cqg.rtd", ,"ContractData",AQ5, "T_CVol",, "T"),0)</f>
        <v>0</v>
      </c>
      <c r="AS5" s="79">
        <f>RANK($AR5,$AR$1:AR$21)+COUNTIF($AR$1:AR5,AR5)-1</f>
        <v>9</v>
      </c>
      <c r="AT5" s="79" t="str">
        <f t="shared" si="12"/>
        <v>C.US.GEH179825</v>
      </c>
      <c r="AU5" s="79">
        <v>5</v>
      </c>
      <c r="AV5" s="79" t="str">
        <f t="shared" si="13"/>
        <v>C.US.GEH179775</v>
      </c>
      <c r="AW5" s="79">
        <f>IFERROR(RTD("cqg.rtd", ,"ContractData",AV5, "T_CVol",, "T"),0)</f>
        <v>0</v>
      </c>
      <c r="AX5" s="79" t="str">
        <v>P.US.GEH179825</v>
      </c>
      <c r="AY5" s="79">
        <f>IFERROR(RTD("cqg.rtd", ,"ContractData",AX5, "T_CVol",, "T"),0)</f>
        <v>0</v>
      </c>
      <c r="AZ5" s="79">
        <f>RANK($AY5,$AY$1:AY$21)+COUNTIF($AY$1:AY5,AY5)-1</f>
        <v>8</v>
      </c>
      <c r="BA5" s="79" t="str">
        <f t="shared" si="14"/>
        <v>P.US.GEH179825</v>
      </c>
      <c r="BB5" s="79">
        <v>5</v>
      </c>
      <c r="BC5" s="79" t="str">
        <f t="shared" si="15"/>
        <v>P.US.GEH179787</v>
      </c>
      <c r="BD5" s="79">
        <f>IFERROR(RTD("cqg.rtd", ,"ContractData",BC5, "T_CVol",, "T"),0)</f>
        <v>0</v>
      </c>
    </row>
    <row r="6" spans="1:56" s="79" customFormat="1" x14ac:dyDescent="0.3">
      <c r="A6" s="79" t="str">
        <v>C.US.GEZ169837</v>
      </c>
      <c r="B6" s="79">
        <f>IFERROR(RTD("cqg.rtd", ,"ContractData",A6, "T_CVol",, "T"),0)</f>
        <v>0</v>
      </c>
      <c r="C6" s="79">
        <f>RANK($B6,$B$1:B$21)+COUNTIF($B$1:B6,B6)-1</f>
        <v>9</v>
      </c>
      <c r="D6" s="79" t="str">
        <f t="shared" si="0"/>
        <v>C.US.GEZ169837</v>
      </c>
      <c r="E6" s="79">
        <v>6</v>
      </c>
      <c r="F6" s="79" t="str">
        <f t="shared" si="1"/>
        <v>C.US.GEZ169800</v>
      </c>
      <c r="G6" s="79">
        <f>IFERROR(RTD("cqg.rtd", ,"ContractData",F6, "T_CVol",, "T"),0)</f>
        <v>0</v>
      </c>
      <c r="H6" s="79" t="str">
        <v>P.US.GEZ169837</v>
      </c>
      <c r="I6" s="79">
        <f>IFERROR(RTD("cqg.rtd", ,"ContractData",H6, "T_CVol",, "T"),0)</f>
        <v>0</v>
      </c>
      <c r="J6" s="79">
        <f>RANK($I6,$I$1:I$21)+COUNTIF($I$1:I6,I6)-1</f>
        <v>10</v>
      </c>
      <c r="K6" s="79" t="str">
        <f t="shared" si="2"/>
        <v>P.US.GEZ169837</v>
      </c>
      <c r="L6" s="79">
        <v>6</v>
      </c>
      <c r="M6" s="79" t="str">
        <f t="shared" si="3"/>
        <v>P.US.GEZ169787</v>
      </c>
      <c r="N6" s="79">
        <f>IFERROR(RTD("cqg.rtd", ,"ContractData",M6, "T_CVol",, "T"),0)</f>
        <v>0</v>
      </c>
      <c r="O6" s="79" t="str">
        <v>C.US.GEF179837</v>
      </c>
      <c r="P6" s="79">
        <f>IFERROR(RTD("cqg.rtd", ,"ContractData",O6, "T_CVol",, "T"),0)</f>
        <v>0</v>
      </c>
      <c r="Q6" s="79">
        <f>RANK($P6,$P$1:P$21)+COUNTIF($P$1:P6,P6)-1</f>
        <v>6</v>
      </c>
      <c r="R6" s="79" t="str">
        <f t="shared" si="4"/>
        <v>C.US.GEF179837</v>
      </c>
      <c r="S6" s="79">
        <v>6</v>
      </c>
      <c r="T6" s="79" t="str">
        <f t="shared" si="5"/>
        <v>C.US.GEF179837</v>
      </c>
      <c r="U6" s="79">
        <f>IFERROR(RTD("cqg.rtd", ,"ContractData",T6, "T_CVol",, "T"),0)</f>
        <v>0</v>
      </c>
      <c r="V6" s="79" t="str">
        <v>P.US.GEF179837</v>
      </c>
      <c r="W6" s="79">
        <f>IFERROR(RTD("cqg.rtd", ,"ContractData",V6, "T_CVol",, "T"),0)</f>
        <v>0</v>
      </c>
      <c r="X6" s="79">
        <f>RANK($W6,$W$1:W$21)+COUNTIF($W$1:W6,W6)-1</f>
        <v>8</v>
      </c>
      <c r="Y6" s="79" t="str">
        <f t="shared" si="6"/>
        <v>P.US.GEF179837</v>
      </c>
      <c r="Z6" s="79">
        <v>6</v>
      </c>
      <c r="AA6" s="79" t="str">
        <f t="shared" si="7"/>
        <v>P.US.GEF179812</v>
      </c>
      <c r="AB6" s="79">
        <f>IFERROR(RTD("cqg.rtd", ,"ContractData",AA6, "T_CVol",, "T"),0)</f>
        <v>0</v>
      </c>
      <c r="AC6" s="79" t="str">
        <v>C.US.GEG179837</v>
      </c>
      <c r="AD6" s="79">
        <f>IFERROR(RTD("cqg.rtd", ,"ContractData",AC6, "T_CVol",, "T"),0)</f>
        <v>0</v>
      </c>
      <c r="AE6" s="79">
        <f>RANK($AD6,$AD$1:AD$21)+COUNTIF($AD$1:AD6,AD6)-1</f>
        <v>6</v>
      </c>
      <c r="AF6" s="79" t="str">
        <f t="shared" si="8"/>
        <v>C.US.GEG179837</v>
      </c>
      <c r="AG6" s="79">
        <v>6</v>
      </c>
      <c r="AH6" s="79" t="str">
        <f t="shared" si="9"/>
        <v>C.US.GEG179837</v>
      </c>
      <c r="AI6" s="79">
        <f>RTD("cqg.rtd", ,"ContractData",AH6, "T_CVol",, "T")</f>
        <v>0</v>
      </c>
      <c r="AJ6" s="79" t="str">
        <v>P.US.GEG179837</v>
      </c>
      <c r="AK6" s="79">
        <f>IFERROR(RTD("cqg.rtd", ,"ContractData",AJ6, "T_CVol",, "T"),0)</f>
        <v>0</v>
      </c>
      <c r="AL6" s="79">
        <f>RANK($AK6,$AK$1:AK$21)+COUNTIF($AK$1:AK6,AK6)-1</f>
        <v>6</v>
      </c>
      <c r="AM6" s="79" t="str">
        <f t="shared" si="10"/>
        <v>P.US.GEG179837</v>
      </c>
      <c r="AN6" s="79">
        <v>6</v>
      </c>
      <c r="AO6" s="79" t="str">
        <f t="shared" si="11"/>
        <v>P.US.GEG179837</v>
      </c>
      <c r="AP6" s="79">
        <f>IFERROR(RTD("cqg.rtd", ,"ContractData",AO6, "T_CVol",, "T"),0)</f>
        <v>0</v>
      </c>
      <c r="AQ6" s="79" t="str">
        <v>C.US.GEH179837</v>
      </c>
      <c r="AR6" s="79">
        <f>IFERROR(RTD("cqg.rtd", ,"ContractData",AQ6, "T_CVol",, "T"),0)</f>
        <v>0</v>
      </c>
      <c r="AS6" s="79">
        <f>RANK($AR6,$AR$1:AR$21)+COUNTIF($AR$1:AR6,AR6)-1</f>
        <v>10</v>
      </c>
      <c r="AT6" s="79" t="str">
        <f t="shared" si="12"/>
        <v>C.US.GEH179837</v>
      </c>
      <c r="AU6" s="79">
        <v>6</v>
      </c>
      <c r="AV6" s="79" t="str">
        <f t="shared" si="13"/>
        <v>C.US.GEH179787</v>
      </c>
      <c r="AW6" s="79">
        <f>IFERROR(RTD("cqg.rtd", ,"ContractData",AV6, "T_CVol",, "T"),0)</f>
        <v>0</v>
      </c>
      <c r="AX6" s="79" t="str">
        <v>P.US.GEH179837</v>
      </c>
      <c r="AY6" s="79">
        <f>IFERROR(RTD("cqg.rtd", ,"ContractData",AX6, "T_CVol",, "T"),0)</f>
        <v>0</v>
      </c>
      <c r="AZ6" s="79">
        <f>RANK($AY6,$AY$1:AY$21)+COUNTIF($AY$1:AY6,AY6)-1</f>
        <v>9</v>
      </c>
      <c r="BA6" s="79" t="str">
        <f t="shared" si="14"/>
        <v>P.US.GEH179837</v>
      </c>
      <c r="BB6" s="79">
        <v>6</v>
      </c>
      <c r="BC6" s="79" t="str">
        <f t="shared" si="15"/>
        <v>P.US.GEH179800</v>
      </c>
      <c r="BD6" s="79">
        <f>IFERROR(RTD("cqg.rtd", ,"ContractData",BC6, "T_CVol",, "T"),0)</f>
        <v>0</v>
      </c>
    </row>
    <row r="7" spans="1:56" s="79" customFormat="1" x14ac:dyDescent="0.3">
      <c r="A7" s="79" t="str">
        <v>C.US.GEZ169850</v>
      </c>
      <c r="B7" s="79">
        <f>IFERROR(RTD("cqg.rtd", ,"ContractData",A7, "T_CVol",, "T"),0)</f>
        <v>0</v>
      </c>
      <c r="C7" s="79">
        <f>RANK($B7,$B$1:B$21)+COUNTIF($B$1:B7,B7)-1</f>
        <v>10</v>
      </c>
      <c r="D7" s="79" t="str">
        <f t="shared" si="0"/>
        <v>C.US.GEZ169850</v>
      </c>
      <c r="E7" s="79">
        <v>7</v>
      </c>
      <c r="F7" s="79" t="str">
        <f t="shared" si="1"/>
        <v>C.US.GEZ169812</v>
      </c>
      <c r="G7" s="79">
        <f>IFERROR(RTD("cqg.rtd", ,"ContractData",F7, "T_CVol",, "T"),0)</f>
        <v>0</v>
      </c>
      <c r="H7" s="79" t="str">
        <v>P.US.GEZ169850</v>
      </c>
      <c r="I7" s="79">
        <f>IFERROR(RTD("cqg.rtd", ,"ContractData",H7, "T_CVol",, "T"),0)</f>
        <v>0</v>
      </c>
      <c r="J7" s="79">
        <f>RANK($I7,$I$1:I$21)+COUNTIF($I$1:I7,I7)-1</f>
        <v>11</v>
      </c>
      <c r="K7" s="79" t="str">
        <f t="shared" si="2"/>
        <v>P.US.GEZ169850</v>
      </c>
      <c r="L7" s="79">
        <v>7</v>
      </c>
      <c r="M7" s="79" t="str">
        <f t="shared" si="3"/>
        <v>P.US.GEZ169800</v>
      </c>
      <c r="N7" s="79">
        <f>IFERROR(RTD("cqg.rtd", ,"ContractData",M7, "T_CVol",, "T"),0)</f>
        <v>0</v>
      </c>
      <c r="O7" s="79" t="str">
        <v>C.US.GEF179850</v>
      </c>
      <c r="P7" s="79">
        <f>IFERROR(RTD("cqg.rtd", ,"ContractData",O7, "T_CVol",, "T"),0)</f>
        <v>0</v>
      </c>
      <c r="Q7" s="79">
        <f>RANK($P7,$P$1:P$21)+COUNTIF($P$1:P7,P7)-1</f>
        <v>7</v>
      </c>
      <c r="R7" s="79" t="str">
        <f t="shared" si="4"/>
        <v>C.US.GEF179850</v>
      </c>
      <c r="S7" s="79">
        <v>7</v>
      </c>
      <c r="T7" s="79" t="str">
        <f t="shared" si="5"/>
        <v>C.US.GEF179850</v>
      </c>
      <c r="U7" s="79">
        <f>IFERROR(RTD("cqg.rtd", ,"ContractData",T7, "T_CVol",, "T"),0)</f>
        <v>0</v>
      </c>
      <c r="V7" s="79" t="str">
        <v>P.US.GEF179850</v>
      </c>
      <c r="W7" s="79">
        <f>IFERROR(RTD("cqg.rtd", ,"ContractData",V7, "T_CVol",, "T"),0)</f>
        <v>0</v>
      </c>
      <c r="X7" s="79">
        <f>RANK($W7,$W$1:W$21)+COUNTIF($W$1:W7,W7)-1</f>
        <v>9</v>
      </c>
      <c r="Y7" s="79" t="str">
        <f t="shared" si="6"/>
        <v>P.US.GEF179850</v>
      </c>
      <c r="Z7" s="79">
        <v>7</v>
      </c>
      <c r="AA7" s="79" t="str">
        <f t="shared" si="7"/>
        <v>P.US.GEF179825</v>
      </c>
      <c r="AB7" s="79">
        <f>IFERROR(RTD("cqg.rtd", ,"ContractData",AA7, "T_CVol",, "T"),0)</f>
        <v>0</v>
      </c>
      <c r="AC7" s="79" t="str">
        <v>C.US.GEG179850</v>
      </c>
      <c r="AD7" s="79">
        <f>IFERROR(RTD("cqg.rtd", ,"ContractData",AC7, "T_CVol",, "T"),0)</f>
        <v>0</v>
      </c>
      <c r="AE7" s="79">
        <f>RANK($AD7,$AD$1:AD$21)+COUNTIF($AD$1:AD7,AD7)-1</f>
        <v>7</v>
      </c>
      <c r="AF7" s="79" t="str">
        <f t="shared" si="8"/>
        <v>C.US.GEG179850</v>
      </c>
      <c r="AG7" s="79">
        <v>7</v>
      </c>
      <c r="AH7" s="79" t="str">
        <f t="shared" si="9"/>
        <v>C.US.GEG179850</v>
      </c>
      <c r="AI7" s="79">
        <f>RTD("cqg.rtd", ,"ContractData",AH7, "T_CVol",, "T")</f>
        <v>0</v>
      </c>
      <c r="AJ7" s="79" t="str">
        <v>P.US.GEG179850</v>
      </c>
      <c r="AK7" s="79">
        <f>IFERROR(RTD("cqg.rtd", ,"ContractData",AJ7, "T_CVol",, "T"),0)</f>
        <v>0</v>
      </c>
      <c r="AL7" s="79">
        <f>RANK($AK7,$AK$1:AK$21)+COUNTIF($AK$1:AK7,AK7)-1</f>
        <v>7</v>
      </c>
      <c r="AM7" s="79" t="str">
        <f t="shared" si="10"/>
        <v>P.US.GEG179850</v>
      </c>
      <c r="AN7" s="79">
        <v>7</v>
      </c>
      <c r="AO7" s="79" t="str">
        <f t="shared" si="11"/>
        <v>P.US.GEG179850</v>
      </c>
      <c r="AP7" s="79">
        <f>IFERROR(RTD("cqg.rtd", ,"ContractData",AO7, "T_CVol",, "T"),0)</f>
        <v>0</v>
      </c>
      <c r="AQ7" s="79" t="str">
        <v>C.US.GEH179850</v>
      </c>
      <c r="AR7" s="79">
        <f>IFERROR(RTD("cqg.rtd", ,"ContractData",AQ7, "T_CVol",, "T"),0)</f>
        <v>0</v>
      </c>
      <c r="AS7" s="79">
        <f>RANK($AR7,$AR$1:AR$21)+COUNTIF($AR$1:AR7,AR7)-1</f>
        <v>11</v>
      </c>
      <c r="AT7" s="79" t="str">
        <f t="shared" si="12"/>
        <v>C.US.GEH179850</v>
      </c>
      <c r="AU7" s="79">
        <v>7</v>
      </c>
      <c r="AV7" s="79" t="str">
        <f t="shared" si="13"/>
        <v>C.US.GEH179800</v>
      </c>
      <c r="AW7" s="79">
        <f>IFERROR(RTD("cqg.rtd", ,"ContractData",AV7, "T_CVol",, "T"),0)</f>
        <v>0</v>
      </c>
      <c r="AX7" s="79" t="str">
        <v>P.US.GEH179850</v>
      </c>
      <c r="AY7" s="79">
        <f>IFERROR(RTD("cqg.rtd", ,"ContractData",AX7, "T_CVol",, "T"),0)</f>
        <v>0</v>
      </c>
      <c r="AZ7" s="79">
        <f>RANK($AY7,$AY$1:AY$21)+COUNTIF($AY$1:AY7,AY7)-1</f>
        <v>10</v>
      </c>
      <c r="BA7" s="79" t="str">
        <f t="shared" si="14"/>
        <v>P.US.GEH179850</v>
      </c>
      <c r="BB7" s="79">
        <v>7</v>
      </c>
      <c r="BC7" s="79" t="str">
        <f t="shared" si="15"/>
        <v>P.US.GEH179812</v>
      </c>
      <c r="BD7" s="79">
        <f>IFERROR(RTD("cqg.rtd", ,"ContractData",BC7, "T_CVol",, "T"),0)</f>
        <v>0</v>
      </c>
    </row>
    <row r="8" spans="1:56" s="79" customFormat="1" x14ac:dyDescent="0.3">
      <c r="A8" s="79" t="str">
        <v>C.US.GEZ169862</v>
      </c>
      <c r="B8" s="79">
        <f>IFERROR(RTD("cqg.rtd", ,"ContractData",A8, "T_CVol",, "T"),0)</f>
        <v>0</v>
      </c>
      <c r="C8" s="79">
        <f>RANK($B8,$B$1:B$21)+COUNTIF($B$1:B8,B8)-1</f>
        <v>11</v>
      </c>
      <c r="D8" s="79" t="str">
        <f t="shared" si="0"/>
        <v>C.US.GEZ169862</v>
      </c>
      <c r="E8" s="79">
        <v>8</v>
      </c>
      <c r="F8" s="79" t="str">
        <f t="shared" si="1"/>
        <v>C.US.GEZ169825</v>
      </c>
      <c r="G8" s="79">
        <f>IFERROR(RTD("cqg.rtd", ,"ContractData",F8, "T_CVol",, "T"),0)</f>
        <v>0</v>
      </c>
      <c r="H8" s="79" t="str">
        <v>P.US.GEZ169862</v>
      </c>
      <c r="I8" s="79">
        <f>IFERROR(RTD("cqg.rtd", ,"ContractData",H8, "T_CVol",, "T"),0)</f>
        <v>0</v>
      </c>
      <c r="J8" s="79">
        <f>RANK($I8,$I$1:I$21)+COUNTIF($I$1:I8,I8)-1</f>
        <v>12</v>
      </c>
      <c r="K8" s="79" t="str">
        <f t="shared" si="2"/>
        <v>P.US.GEZ169862</v>
      </c>
      <c r="L8" s="79">
        <v>8</v>
      </c>
      <c r="M8" s="79" t="str">
        <f t="shared" si="3"/>
        <v>P.US.GEZ169812</v>
      </c>
      <c r="N8" s="79">
        <f>IFERROR(RTD("cqg.rtd", ,"ContractData",M8, "T_CVol",, "T"),0)</f>
        <v>0</v>
      </c>
      <c r="O8" s="79" t="str">
        <v>C.US.GEF179862</v>
      </c>
      <c r="P8" s="79">
        <f>IFERROR(RTD("cqg.rtd", ,"ContractData",O8, "T_CVol",, "T"),0)</f>
        <v>0</v>
      </c>
      <c r="Q8" s="79">
        <f>RANK($P8,$P$1:P$21)+COUNTIF($P$1:P8,P8)-1</f>
        <v>8</v>
      </c>
      <c r="R8" s="79" t="str">
        <f t="shared" si="4"/>
        <v>C.US.GEF179862</v>
      </c>
      <c r="S8" s="79">
        <v>8</v>
      </c>
      <c r="T8" s="79" t="str">
        <f t="shared" si="5"/>
        <v>C.US.GEF179862</v>
      </c>
      <c r="U8" s="79">
        <f>IFERROR(RTD("cqg.rtd", ,"ContractData",T8, "T_CVol",, "T"),0)</f>
        <v>0</v>
      </c>
      <c r="V8" s="79" t="str">
        <v>P.US.GEF179862</v>
      </c>
      <c r="W8" s="79">
        <f>IFERROR(RTD("cqg.rtd", ,"ContractData",V8, "T_CVol",, "T"),0)</f>
        <v>0</v>
      </c>
      <c r="X8" s="79">
        <f>RANK($W8,$W$1:W$21)+COUNTIF($W$1:W8,W8)-1</f>
        <v>10</v>
      </c>
      <c r="Y8" s="79" t="str">
        <f t="shared" si="6"/>
        <v>P.US.GEF179862</v>
      </c>
      <c r="Z8" s="79">
        <v>8</v>
      </c>
      <c r="AA8" s="79" t="str">
        <f t="shared" si="7"/>
        <v>P.US.GEF179837</v>
      </c>
      <c r="AB8" s="79">
        <f>IFERROR(RTD("cqg.rtd", ,"ContractData",AA8, "T_CVol",, "T"),0)</f>
        <v>0</v>
      </c>
      <c r="AC8" s="79" t="str">
        <v>C.US.GEG179862</v>
      </c>
      <c r="AD8" s="79">
        <f>IFERROR(RTD("cqg.rtd", ,"ContractData",AC8, "T_CVol",, "T"),0)</f>
        <v>0</v>
      </c>
      <c r="AE8" s="79">
        <f>RANK($AD8,$AD$1:AD$21)+COUNTIF($AD$1:AD8,AD8)-1</f>
        <v>8</v>
      </c>
      <c r="AF8" s="79" t="str">
        <f t="shared" si="8"/>
        <v>C.US.GEG179862</v>
      </c>
      <c r="AG8" s="79">
        <v>8</v>
      </c>
      <c r="AH8" s="79" t="str">
        <f t="shared" si="9"/>
        <v>C.US.GEG179862</v>
      </c>
      <c r="AI8" s="79">
        <f>RTD("cqg.rtd", ,"ContractData",AH8, "T_CVol",, "T")</f>
        <v>0</v>
      </c>
      <c r="AJ8" s="79" t="str">
        <v>P.US.GEG179862</v>
      </c>
      <c r="AK8" s="79">
        <f>IFERROR(RTD("cqg.rtd", ,"ContractData",AJ8, "T_CVol",, "T"),0)</f>
        <v>0</v>
      </c>
      <c r="AL8" s="79">
        <f>RANK($AK8,$AK$1:AK$21)+COUNTIF($AK$1:AK8,AK8)-1</f>
        <v>8</v>
      </c>
      <c r="AM8" s="79" t="str">
        <f t="shared" si="10"/>
        <v>P.US.GEG179862</v>
      </c>
      <c r="AN8" s="79">
        <v>8</v>
      </c>
      <c r="AO8" s="79" t="str">
        <f t="shared" si="11"/>
        <v>P.US.GEG179862</v>
      </c>
      <c r="AP8" s="79">
        <f>IFERROR(RTD("cqg.rtd", ,"ContractData",AO8, "T_CVol",, "T"),0)</f>
        <v>0</v>
      </c>
      <c r="AQ8" s="79" t="str">
        <v>C.US.GEH179862</v>
      </c>
      <c r="AR8" s="79">
        <f>IFERROR(RTD("cqg.rtd", ,"ContractData",AQ8, "T_CVol",, "T"),0)</f>
        <v>0</v>
      </c>
      <c r="AS8" s="79">
        <f>RANK($AR8,$AR$1:AR$21)+COUNTIF($AR$1:AR8,AR8)-1</f>
        <v>12</v>
      </c>
      <c r="AT8" s="79" t="str">
        <f t="shared" si="12"/>
        <v>C.US.GEH179862</v>
      </c>
      <c r="AU8" s="79">
        <v>8</v>
      </c>
      <c r="AV8" s="79" t="str">
        <f t="shared" si="13"/>
        <v>C.US.GEH179812</v>
      </c>
      <c r="AW8" s="79">
        <f>IFERROR(RTD("cqg.rtd", ,"ContractData",AV8, "T_CVol",, "T"),0)</f>
        <v>0</v>
      </c>
      <c r="AX8" s="79" t="str">
        <v>P.US.GEH179862</v>
      </c>
      <c r="AY8" s="79">
        <f>IFERROR(RTD("cqg.rtd", ,"ContractData",AX8, "T_CVol",, "T"),0)</f>
        <v>0</v>
      </c>
      <c r="AZ8" s="79">
        <f>RANK($AY8,$AY$1:AY$21)+COUNTIF($AY$1:AY8,AY8)-1</f>
        <v>11</v>
      </c>
      <c r="BA8" s="79" t="str">
        <f t="shared" si="14"/>
        <v>P.US.GEH179862</v>
      </c>
      <c r="BB8" s="79">
        <v>8</v>
      </c>
      <c r="BC8" s="79" t="str">
        <f t="shared" si="15"/>
        <v>P.US.GEH179825</v>
      </c>
      <c r="BD8" s="79">
        <f>IFERROR(RTD("cqg.rtd", ,"ContractData",BC8, "T_CVol",, "T"),0)</f>
        <v>0</v>
      </c>
    </row>
    <row r="9" spans="1:56" s="79" customFormat="1" x14ac:dyDescent="0.3">
      <c r="A9" s="79" t="str">
        <v>C.US.GEZ169875</v>
      </c>
      <c r="B9" s="79">
        <f>IFERROR(RTD("cqg.rtd", ,"ContractData",A9, "T_CVol",, "T"),0)</f>
        <v>0</v>
      </c>
      <c r="C9" s="79">
        <f>RANK($B9,$B$1:B$21)+COUNTIF($B$1:B9,B9)-1</f>
        <v>12</v>
      </c>
      <c r="D9" s="79" t="str">
        <f t="shared" si="0"/>
        <v>C.US.GEZ169875</v>
      </c>
      <c r="E9" s="79">
        <v>9</v>
      </c>
      <c r="F9" s="79" t="str">
        <f t="shared" si="1"/>
        <v>C.US.GEZ169837</v>
      </c>
      <c r="G9" s="79">
        <f>IFERROR(RTD("cqg.rtd", ,"ContractData",F9, "T_CVol",, "T"),0)</f>
        <v>0</v>
      </c>
      <c r="H9" s="79" t="str">
        <v>P.US.GEZ169875</v>
      </c>
      <c r="I9" s="79">
        <f>IFERROR(RTD("cqg.rtd", ,"ContractData",H9, "T_CVol",, "T"),0)</f>
        <v>596</v>
      </c>
      <c r="J9" s="79">
        <f>RANK($I9,$I$1:I$21)+COUNTIF($I$1:I9,I9)-1</f>
        <v>2</v>
      </c>
      <c r="K9" s="79" t="str">
        <f t="shared" si="2"/>
        <v>P.US.GEZ169875</v>
      </c>
      <c r="L9" s="79">
        <v>9</v>
      </c>
      <c r="M9" s="79" t="str">
        <f t="shared" si="3"/>
        <v>P.US.GEZ169825</v>
      </c>
      <c r="N9" s="79">
        <f>IFERROR(RTD("cqg.rtd", ,"ContractData",M9, "T_CVol",, "T"),0)</f>
        <v>0</v>
      </c>
      <c r="O9" s="79" t="str">
        <v>C.US.GEF179875</v>
      </c>
      <c r="P9" s="79">
        <f>IFERROR(RTD("cqg.rtd", ,"ContractData",O9, "T_CVol",, "T"),0)</f>
        <v>0</v>
      </c>
      <c r="Q9" s="79">
        <f>RANK($P9,$P$1:P$21)+COUNTIF($P$1:P9,P9)-1</f>
        <v>9</v>
      </c>
      <c r="R9" s="79" t="str">
        <f t="shared" si="4"/>
        <v>C.US.GEF179875</v>
      </c>
      <c r="S9" s="79">
        <v>9</v>
      </c>
      <c r="T9" s="79" t="str">
        <f t="shared" si="5"/>
        <v>C.US.GEF179875</v>
      </c>
      <c r="U9" s="79">
        <f>IFERROR(RTD("cqg.rtd", ,"ContractData",T9, "T_CVol",, "T"),0)</f>
        <v>0</v>
      </c>
      <c r="V9" s="79" t="str">
        <v>P.US.GEF179875</v>
      </c>
      <c r="W9" s="79">
        <f>IFERROR(RTD("cqg.rtd", ,"ContractData",V9, "T_CVol",, "T"),0)</f>
        <v>0</v>
      </c>
      <c r="X9" s="79">
        <f>RANK($W9,$W$1:W$21)+COUNTIF($W$1:W9,W9)-1</f>
        <v>11</v>
      </c>
      <c r="Y9" s="79" t="str">
        <f t="shared" si="6"/>
        <v>P.US.GEF179875</v>
      </c>
      <c r="Z9" s="79">
        <v>9</v>
      </c>
      <c r="AA9" s="79" t="str">
        <f t="shared" si="7"/>
        <v>P.US.GEF179850</v>
      </c>
      <c r="AB9" s="79">
        <f>IFERROR(RTD("cqg.rtd", ,"ContractData",AA9, "T_CVol",, "T"),0)</f>
        <v>0</v>
      </c>
      <c r="AC9" s="79" t="str">
        <v>C.US.GEG179875</v>
      </c>
      <c r="AD9" s="79">
        <f>IFERROR(RTD("cqg.rtd", ,"ContractData",AC9, "T_CVol",, "T"),0)</f>
        <v>0</v>
      </c>
      <c r="AE9" s="79">
        <f>RANK($AD9,$AD$1:AD$21)+COUNTIF($AD$1:AD9,AD9)-1</f>
        <v>9</v>
      </c>
      <c r="AF9" s="79" t="str">
        <f t="shared" si="8"/>
        <v>C.US.GEG179875</v>
      </c>
      <c r="AG9" s="79">
        <v>9</v>
      </c>
      <c r="AH9" s="79" t="str">
        <f t="shared" si="9"/>
        <v>C.US.GEG179875</v>
      </c>
      <c r="AI9" s="79">
        <f>RTD("cqg.rtd", ,"ContractData",AH9, "T_CVol",, "T")</f>
        <v>0</v>
      </c>
      <c r="AJ9" s="79" t="str">
        <v>P.US.GEG179875</v>
      </c>
      <c r="AK9" s="79">
        <f>IFERROR(RTD("cqg.rtd", ,"ContractData",AJ9, "T_CVol",, "T"),0)</f>
        <v>0</v>
      </c>
      <c r="AL9" s="79">
        <f>RANK($AK9,$AK$1:AK$21)+COUNTIF($AK$1:AK9,AK9)-1</f>
        <v>9</v>
      </c>
      <c r="AM9" s="79" t="str">
        <f t="shared" si="10"/>
        <v>P.US.GEG179875</v>
      </c>
      <c r="AN9" s="79">
        <v>9</v>
      </c>
      <c r="AO9" s="79" t="str">
        <f t="shared" si="11"/>
        <v>P.US.GEG179875</v>
      </c>
      <c r="AP9" s="79">
        <f>IFERROR(RTD("cqg.rtd", ,"ContractData",AO9, "T_CVol",, "T"),0)</f>
        <v>0</v>
      </c>
      <c r="AQ9" s="79" t="str">
        <v>C.US.GEH179875</v>
      </c>
      <c r="AR9" s="79">
        <f>IFERROR(RTD("cqg.rtd", ,"ContractData",AQ9, "T_CVol",, "T"),0)</f>
        <v>0</v>
      </c>
      <c r="AS9" s="79">
        <f>RANK($AR9,$AR$1:AR$21)+COUNTIF($AR$1:AR9,AR9)-1</f>
        <v>13</v>
      </c>
      <c r="AT9" s="79" t="str">
        <f t="shared" si="12"/>
        <v>C.US.GEH179875</v>
      </c>
      <c r="AU9" s="79">
        <v>9</v>
      </c>
      <c r="AV9" s="79" t="str">
        <f t="shared" si="13"/>
        <v>C.US.GEH179825</v>
      </c>
      <c r="AW9" s="79">
        <f>IFERROR(RTD("cqg.rtd", ,"ContractData",AV9, "T_CVol",, "T"),0)</f>
        <v>0</v>
      </c>
      <c r="AX9" s="79" t="str">
        <v>P.US.GEH179875</v>
      </c>
      <c r="AY9" s="79">
        <f>IFERROR(RTD("cqg.rtd", ,"ContractData",AX9, "T_CVol",, "T"),0)</f>
        <v>9000</v>
      </c>
      <c r="AZ9" s="79">
        <f>RANK($AY9,$AY$1:AY$21)+COUNTIF($AY$1:AY9,AY9)-1</f>
        <v>2</v>
      </c>
      <c r="BA9" s="79" t="str">
        <f t="shared" si="14"/>
        <v>P.US.GEH179875</v>
      </c>
      <c r="BB9" s="79">
        <v>9</v>
      </c>
      <c r="BC9" s="79" t="str">
        <f t="shared" si="15"/>
        <v>P.US.GEH179837</v>
      </c>
      <c r="BD9" s="79">
        <f>IFERROR(RTD("cqg.rtd", ,"ContractData",BC9, "T_CVol",, "T"),0)</f>
        <v>0</v>
      </c>
    </row>
    <row r="10" spans="1:56" s="79" customFormat="1" x14ac:dyDescent="0.3">
      <c r="A10" s="79" t="str">
        <v>C.US.GEZ169887</v>
      </c>
      <c r="B10" s="79">
        <f>IFERROR(RTD("cqg.rtd", ,"ContractData",A10, "T_CVol",, "T"),0)</f>
        <v>4000</v>
      </c>
      <c r="C10" s="79">
        <f>RANK($B10,$B$1:B$21)+COUNTIF($B$1:B10,B10)-1</f>
        <v>2</v>
      </c>
      <c r="D10" s="79" t="str">
        <f t="shared" si="0"/>
        <v>C.US.GEZ169887</v>
      </c>
      <c r="E10" s="79">
        <v>10</v>
      </c>
      <c r="F10" s="79" t="str">
        <f t="shared" si="1"/>
        <v>C.US.GEZ169850</v>
      </c>
      <c r="G10" s="79">
        <f>IFERROR(RTD("cqg.rtd", ,"ContractData",F10, "T_CVol",, "T"),0)</f>
        <v>0</v>
      </c>
      <c r="H10" s="79" t="str">
        <v>P.US.GEZ169887</v>
      </c>
      <c r="I10" s="79">
        <f>IFERROR(RTD("cqg.rtd", ,"ContractData",H10, "T_CVol",, "T"),0)</f>
        <v>596</v>
      </c>
      <c r="J10" s="79">
        <f>RANK($I10,$I$1:I$21)+COUNTIF($I$1:I10,I10)-1</f>
        <v>3</v>
      </c>
      <c r="K10" s="79" t="str">
        <f t="shared" si="2"/>
        <v>P.US.GEZ169887</v>
      </c>
      <c r="L10" s="79">
        <v>10</v>
      </c>
      <c r="M10" s="79" t="str">
        <f t="shared" si="3"/>
        <v>P.US.GEZ169837</v>
      </c>
      <c r="N10" s="79">
        <f>IFERROR(RTD("cqg.rtd", ,"ContractData",M10, "T_CVol",, "T"),0)</f>
        <v>0</v>
      </c>
      <c r="O10" s="79" t="str">
        <v>C.US.GEF179887</v>
      </c>
      <c r="P10" s="79">
        <f>IFERROR(RTD("cqg.rtd", ,"ContractData",O10, "T_CVol",, "T"),0)</f>
        <v>0</v>
      </c>
      <c r="Q10" s="79">
        <f>RANK($P10,$P$1:P$21)+COUNTIF($P$1:P10,P10)-1</f>
        <v>10</v>
      </c>
      <c r="R10" s="79" t="str">
        <f t="shared" si="4"/>
        <v>C.US.GEF179887</v>
      </c>
      <c r="S10" s="79">
        <v>10</v>
      </c>
      <c r="T10" s="79" t="str">
        <f t="shared" si="5"/>
        <v>C.US.GEF179887</v>
      </c>
      <c r="U10" s="79">
        <f>IFERROR(RTD("cqg.rtd", ,"ContractData",T10, "T_CVol",, "T"),0)</f>
        <v>0</v>
      </c>
      <c r="V10" s="79" t="str">
        <v>P.US.GEF179887</v>
      </c>
      <c r="W10" s="79">
        <f>IFERROR(RTD("cqg.rtd", ,"ContractData",V10, "T_CVol",, "T"),0)</f>
        <v>3000</v>
      </c>
      <c r="X10" s="79">
        <f>RANK($W10,$W$1:W$21)+COUNTIF($W$1:W10,W10)-1</f>
        <v>1</v>
      </c>
      <c r="Y10" s="79" t="str">
        <f t="shared" si="6"/>
        <v>P.US.GEF179887</v>
      </c>
      <c r="Z10" s="79">
        <v>10</v>
      </c>
      <c r="AA10" s="79" t="str">
        <f t="shared" si="7"/>
        <v>P.US.GEF179862</v>
      </c>
      <c r="AB10" s="79">
        <f>IFERROR(RTD("cqg.rtd", ,"ContractData",AA10, "T_CVol",, "T"),0)</f>
        <v>0</v>
      </c>
      <c r="AC10" s="79" t="str">
        <v>C.US.GEG179887</v>
      </c>
      <c r="AD10" s="79">
        <f>IFERROR(RTD("cqg.rtd", ,"ContractData",AC10, "T_CVol",, "T"),0)</f>
        <v>0</v>
      </c>
      <c r="AE10" s="79">
        <f>RANK($AD10,$AD$1:AD$21)+COUNTIF($AD$1:AD10,AD10)-1</f>
        <v>10</v>
      </c>
      <c r="AF10" s="79" t="str">
        <f t="shared" si="8"/>
        <v>C.US.GEG179887</v>
      </c>
      <c r="AG10" s="79">
        <v>10</v>
      </c>
      <c r="AH10" s="79" t="str">
        <f t="shared" si="9"/>
        <v>C.US.GEG179887</v>
      </c>
      <c r="AI10" s="79">
        <f>RTD("cqg.rtd", ,"ContractData",AH10, "T_CVol",, "T")</f>
        <v>0</v>
      </c>
      <c r="AJ10" s="79" t="str">
        <v>P.US.GEG179887</v>
      </c>
      <c r="AK10" s="79">
        <f>IFERROR(RTD("cqg.rtd", ,"ContractData",AJ10, "T_CVol",, "T"),0)</f>
        <v>0</v>
      </c>
      <c r="AL10" s="79">
        <f>RANK($AK10,$AK$1:AK$21)+COUNTIF($AK$1:AK10,AK10)-1</f>
        <v>10</v>
      </c>
      <c r="AM10" s="79" t="str">
        <f t="shared" si="10"/>
        <v>P.US.GEG179887</v>
      </c>
      <c r="AN10" s="79">
        <v>10</v>
      </c>
      <c r="AO10" s="79" t="str">
        <f t="shared" si="11"/>
        <v>P.US.GEG179887</v>
      </c>
      <c r="AP10" s="79">
        <f>IFERROR(RTD("cqg.rtd", ,"ContractData",AO10, "T_CVol",, "T"),0)</f>
        <v>0</v>
      </c>
      <c r="AQ10" s="79" t="str">
        <v>C.US.GEH179887</v>
      </c>
      <c r="AR10" s="79">
        <f>IFERROR(RTD("cqg.rtd", ,"ContractData",AQ10, "T_CVol",, "T"),0)</f>
        <v>50</v>
      </c>
      <c r="AS10" s="79">
        <f>RANK($AR10,$AR$1:AR$21)+COUNTIF($AR$1:AR10,AR10)-1</f>
        <v>4</v>
      </c>
      <c r="AT10" s="79" t="str">
        <f t="shared" si="12"/>
        <v>C.US.GEH179887</v>
      </c>
      <c r="AU10" s="79">
        <v>10</v>
      </c>
      <c r="AV10" s="79" t="str">
        <f t="shared" si="13"/>
        <v>C.US.GEH179837</v>
      </c>
      <c r="AW10" s="79">
        <f>IFERROR(RTD("cqg.rtd", ,"ContractData",AV10, "T_CVol",, "T"),0)</f>
        <v>0</v>
      </c>
      <c r="AX10" s="79" t="str">
        <v>P.US.GEH179887</v>
      </c>
      <c r="AY10" s="79">
        <f>IFERROR(RTD("cqg.rtd", ,"ContractData",AX10, "T_CVol",, "T"),0)</f>
        <v>9002</v>
      </c>
      <c r="AZ10" s="79">
        <f>RANK($AY10,$AY$1:AY$21)+COUNTIF($AY$1:AY10,AY10)-1</f>
        <v>1</v>
      </c>
      <c r="BA10" s="79" t="str">
        <f t="shared" si="14"/>
        <v>P.US.GEH179887</v>
      </c>
      <c r="BB10" s="79">
        <v>10</v>
      </c>
      <c r="BC10" s="79" t="str">
        <f t="shared" si="15"/>
        <v>P.US.GEH179850</v>
      </c>
      <c r="BD10" s="79">
        <f>IFERROR(RTD("cqg.rtd", ,"ContractData",BC10, "T_CVol",, "T"),0)</f>
        <v>0</v>
      </c>
    </row>
    <row r="11" spans="1:56" s="79" customFormat="1" x14ac:dyDescent="0.3">
      <c r="A11" s="79" t="str">
        <v>C.US.GEZ169900</v>
      </c>
      <c r="B11" s="79">
        <f>IFERROR(RTD("cqg.rtd", ,"ContractData",A11, "T_CVol",, "T"),0)</f>
        <v>9134</v>
      </c>
      <c r="C11" s="79">
        <f>RANK($B11,$B$1:B$21)+COUNTIF($B$1:B11,B11)-1</f>
        <v>1</v>
      </c>
      <c r="D11" s="79" t="str">
        <f t="shared" si="0"/>
        <v>C.US.GEZ169900</v>
      </c>
      <c r="E11" s="79">
        <v>11</v>
      </c>
      <c r="F11" s="79" t="str">
        <f t="shared" si="1"/>
        <v>C.US.GEZ169862</v>
      </c>
      <c r="G11" s="79">
        <f>IFERROR(RTD("cqg.rtd", ,"ContractData",F11, "T_CVol",, "T"),0)</f>
        <v>0</v>
      </c>
      <c r="H11" s="79" t="str">
        <v>P.US.GEZ169900</v>
      </c>
      <c r="I11" s="79">
        <f>IFERROR(RTD("cqg.rtd", ,"ContractData",H11, "T_CVol",, "T"),0)</f>
        <v>8902</v>
      </c>
      <c r="J11" s="79">
        <f>RANK($I11,$I$1:I$21)+COUNTIF($I$1:I11,I11)-1</f>
        <v>1</v>
      </c>
      <c r="K11" s="79" t="str">
        <f t="shared" si="2"/>
        <v>P.US.GEZ169900</v>
      </c>
      <c r="L11" s="79">
        <v>11</v>
      </c>
      <c r="M11" s="79" t="str">
        <f t="shared" si="3"/>
        <v>P.US.GEZ169850</v>
      </c>
      <c r="N11" s="79">
        <f>IFERROR(RTD("cqg.rtd", ,"ContractData",M11, "T_CVol",, "T"),0)</f>
        <v>0</v>
      </c>
      <c r="O11" s="79" t="str">
        <v>C.US.GEF179900</v>
      </c>
      <c r="P11" s="79">
        <f>IFERROR(RTD("cqg.rtd", ,"ContractData",O11, "T_CVol",, "T"),0)</f>
        <v>0</v>
      </c>
      <c r="Q11" s="79">
        <f>RANK($P11,$P$1:P$21)+COUNTIF($P$1:P11,P11)-1</f>
        <v>11</v>
      </c>
      <c r="R11" s="79" t="str">
        <f t="shared" si="4"/>
        <v>C.US.GEF179900</v>
      </c>
      <c r="S11" s="79">
        <v>11</v>
      </c>
      <c r="T11" s="79" t="str">
        <f t="shared" si="5"/>
        <v>C.US.GEF179900</v>
      </c>
      <c r="U11" s="79">
        <f>IFERROR(RTD("cqg.rtd", ,"ContractData",T11, "T_CVol",, "T"),0)</f>
        <v>0</v>
      </c>
      <c r="V11" s="79" t="str">
        <v>P.US.GEF179900</v>
      </c>
      <c r="W11" s="79">
        <f>IFERROR(RTD("cqg.rtd", ,"ContractData",V11, "T_CVol",, "T"),0)</f>
        <v>10</v>
      </c>
      <c r="X11" s="79">
        <f>RANK($W11,$W$1:W$21)+COUNTIF($W$1:W11,W11)-1</f>
        <v>2</v>
      </c>
      <c r="Y11" s="79" t="str">
        <f t="shared" si="6"/>
        <v>P.US.GEF179900</v>
      </c>
      <c r="Z11" s="79">
        <v>11</v>
      </c>
      <c r="AA11" s="79" t="str">
        <f t="shared" si="7"/>
        <v>P.US.GEF179875</v>
      </c>
      <c r="AB11" s="79">
        <f>IFERROR(RTD("cqg.rtd", ,"ContractData",AA11, "T_CVol",, "T"),0)</f>
        <v>0</v>
      </c>
      <c r="AC11" s="79" t="str">
        <v>C.US.GEG179900</v>
      </c>
      <c r="AD11" s="79">
        <f>IFERROR(RTD("cqg.rtd", ,"ContractData",AC11, "T_CVol",, "T"),0)</f>
        <v>0</v>
      </c>
      <c r="AE11" s="79">
        <f>RANK($AD11,$AD$1:AD$21)+COUNTIF($AD$1:AD11,AD11)-1</f>
        <v>11</v>
      </c>
      <c r="AF11" s="79" t="str">
        <f t="shared" si="8"/>
        <v>C.US.GEG179900</v>
      </c>
      <c r="AG11" s="79">
        <v>11</v>
      </c>
      <c r="AH11" s="79" t="str">
        <f t="shared" si="9"/>
        <v>C.US.GEG179900</v>
      </c>
      <c r="AI11" s="79">
        <f>RTD("cqg.rtd", ,"ContractData",AH11, "T_CVol",, "T")</f>
        <v>0</v>
      </c>
      <c r="AJ11" s="79" t="str">
        <v>P.US.GEG179900</v>
      </c>
      <c r="AK11" s="79">
        <f>IFERROR(RTD("cqg.rtd", ,"ContractData",AJ11, "T_CVol",, "T"),0)</f>
        <v>0</v>
      </c>
      <c r="AL11" s="79">
        <f>RANK($AK11,$AK$1:AK$21)+COUNTIF($AK$1:AK11,AK11)-1</f>
        <v>11</v>
      </c>
      <c r="AM11" s="79" t="str">
        <f t="shared" si="10"/>
        <v>P.US.GEG179900</v>
      </c>
      <c r="AN11" s="79">
        <v>11</v>
      </c>
      <c r="AO11" s="79" t="str">
        <f t="shared" si="11"/>
        <v>P.US.GEG179900</v>
      </c>
      <c r="AP11" s="79">
        <f>IFERROR(RTD("cqg.rtd", ,"ContractData",AO11, "T_CVol",, "T"),0)</f>
        <v>0</v>
      </c>
      <c r="AQ11" s="79" t="str">
        <v>C.US.GEH179900</v>
      </c>
      <c r="AR11" s="79">
        <f>IFERROR(RTD("cqg.rtd", ,"ContractData",AQ11, "T_CVol",, "T"),0)</f>
        <v>412</v>
      </c>
      <c r="AS11" s="79">
        <f>RANK($AR11,$AR$1:AR$21)+COUNTIF($AR$1:AR11,AR11)-1</f>
        <v>2</v>
      </c>
      <c r="AT11" s="79" t="str">
        <f t="shared" si="12"/>
        <v>C.US.GEH179900</v>
      </c>
      <c r="AU11" s="79">
        <v>11</v>
      </c>
      <c r="AV11" s="79" t="str">
        <f t="shared" si="13"/>
        <v>C.US.GEH179850</v>
      </c>
      <c r="AW11" s="79">
        <f>IFERROR(RTD("cqg.rtd", ,"ContractData",AV11, "T_CVol",, "T"),0)</f>
        <v>0</v>
      </c>
      <c r="AX11" s="79" t="str">
        <v>P.US.GEH179900</v>
      </c>
      <c r="AY11" s="79">
        <f>IFERROR(RTD("cqg.rtd", ,"ContractData",AX11, "T_CVol",, "T"),0)</f>
        <v>152</v>
      </c>
      <c r="AZ11" s="79">
        <f>RANK($AY11,$AY$1:AY$21)+COUNTIF($AY$1:AY11,AY11)-1</f>
        <v>3</v>
      </c>
      <c r="BA11" s="79" t="str">
        <f t="shared" si="14"/>
        <v>P.US.GEH179900</v>
      </c>
      <c r="BB11" s="79">
        <v>11</v>
      </c>
      <c r="BC11" s="79" t="str">
        <f t="shared" si="15"/>
        <v>P.US.GEH179862</v>
      </c>
      <c r="BD11" s="79">
        <f>IFERROR(RTD("cqg.rtd", ,"ContractData",BC11, "T_CVol",, "T"),0)</f>
        <v>0</v>
      </c>
    </row>
    <row r="12" spans="1:56" s="79" customFormat="1" x14ac:dyDescent="0.3">
      <c r="A12" s="79" t="str">
        <v>C.US.GEZ169912</v>
      </c>
      <c r="B12" s="79">
        <f>IFERROR(RTD("cqg.rtd", ,"ContractData",A12, "T_CVol",, "T"),0)</f>
        <v>1000</v>
      </c>
      <c r="C12" s="79">
        <f>RANK($B12,$B$1:B$21)+COUNTIF($B$1:B12,B12)-1</f>
        <v>3</v>
      </c>
      <c r="D12" s="79" t="str">
        <f t="shared" si="0"/>
        <v>C.US.GEZ169912</v>
      </c>
      <c r="E12" s="79">
        <v>12</v>
      </c>
      <c r="F12" s="79" t="str">
        <f t="shared" si="1"/>
        <v>C.US.GEZ169875</v>
      </c>
      <c r="G12" s="79">
        <f>IFERROR(RTD("cqg.rtd", ,"ContractData",F12, "T_CVol",, "T"),0)</f>
        <v>0</v>
      </c>
      <c r="H12" s="79" t="str">
        <v>P.US.GEZ169912</v>
      </c>
      <c r="I12" s="79">
        <f>IFERROR(RTD("cqg.rtd", ,"ContractData",H12, "T_CVol",, "T"),0)</f>
        <v>596</v>
      </c>
      <c r="J12" s="79">
        <f>RANK($I12,$I$1:I$21)+COUNTIF($I$1:I12,I12)-1</f>
        <v>4</v>
      </c>
      <c r="K12" s="79" t="str">
        <f t="shared" si="2"/>
        <v>P.US.GEZ169912</v>
      </c>
      <c r="L12" s="79">
        <v>12</v>
      </c>
      <c r="M12" s="79" t="str">
        <f t="shared" si="3"/>
        <v>P.US.GEZ169862</v>
      </c>
      <c r="N12" s="79">
        <f>IFERROR(RTD("cqg.rtd", ,"ContractData",M12, "T_CVol",, "T"),0)</f>
        <v>0</v>
      </c>
      <c r="O12" s="79" t="str">
        <v>C.US.GEF179912</v>
      </c>
      <c r="P12" s="79">
        <f>IFERROR(RTD("cqg.rtd", ,"ContractData",O12, "T_CVol",, "T"),0)</f>
        <v>0</v>
      </c>
      <c r="Q12" s="79">
        <f>RANK($P12,$P$1:P$21)+COUNTIF($P$1:P12,P12)-1</f>
        <v>12</v>
      </c>
      <c r="R12" s="79" t="str">
        <f t="shared" si="4"/>
        <v>C.US.GEF179912</v>
      </c>
      <c r="S12" s="79">
        <v>12</v>
      </c>
      <c r="T12" s="79" t="str">
        <f t="shared" si="5"/>
        <v>C.US.GEF179912</v>
      </c>
      <c r="U12" s="79">
        <f>IFERROR(RTD("cqg.rtd", ,"ContractData",T12, "T_CVol",, "T"),0)</f>
        <v>0</v>
      </c>
      <c r="V12" s="79" t="str">
        <v>P.US.GEF179912</v>
      </c>
      <c r="W12" s="79">
        <f>IFERROR(RTD("cqg.rtd", ,"ContractData",V12, "T_CVol",, "T"),0)</f>
        <v>0</v>
      </c>
      <c r="X12" s="79">
        <f>RANK($W12,$W$1:W$21)+COUNTIF($W$1:W12,W12)-1</f>
        <v>12</v>
      </c>
      <c r="Y12" s="79" t="str">
        <f t="shared" si="6"/>
        <v>P.US.GEF179912</v>
      </c>
      <c r="Z12" s="79">
        <v>12</v>
      </c>
      <c r="AA12" s="79" t="str">
        <f t="shared" si="7"/>
        <v>P.US.GEF179912</v>
      </c>
      <c r="AB12" s="79">
        <f>IFERROR(RTD("cqg.rtd", ,"ContractData",AA12, "T_CVol",, "T"),0)</f>
        <v>0</v>
      </c>
      <c r="AC12" s="79" t="str">
        <v>C.US.GEG179912</v>
      </c>
      <c r="AD12" s="79">
        <f>IFERROR(RTD("cqg.rtd", ,"ContractData",AC12, "T_CVol",, "T"),0)</f>
        <v>0</v>
      </c>
      <c r="AE12" s="79">
        <f>RANK($AD12,$AD$1:AD$21)+COUNTIF($AD$1:AD12,AD12)-1</f>
        <v>12</v>
      </c>
      <c r="AF12" s="79" t="str">
        <f t="shared" si="8"/>
        <v>C.US.GEG179912</v>
      </c>
      <c r="AG12" s="79">
        <v>12</v>
      </c>
      <c r="AH12" s="79" t="str">
        <f t="shared" si="9"/>
        <v>C.US.GEG179912</v>
      </c>
      <c r="AI12" s="79">
        <f>RTD("cqg.rtd", ,"ContractData",AH12, "T_CVol",, "T")</f>
        <v>0</v>
      </c>
      <c r="AJ12" s="79" t="str">
        <v>P.US.GEG179912</v>
      </c>
      <c r="AK12" s="79">
        <f>IFERROR(RTD("cqg.rtd", ,"ContractData",AJ12, "T_CVol",, "T"),0)</f>
        <v>0</v>
      </c>
      <c r="AL12" s="79">
        <f>RANK($AK12,$AK$1:AK$21)+COUNTIF($AK$1:AK12,AK12)-1</f>
        <v>12</v>
      </c>
      <c r="AM12" s="79" t="str">
        <f t="shared" si="10"/>
        <v>P.US.GEG179912</v>
      </c>
      <c r="AN12" s="79">
        <v>12</v>
      </c>
      <c r="AO12" s="79" t="str">
        <f t="shared" si="11"/>
        <v>P.US.GEG179912</v>
      </c>
      <c r="AP12" s="79">
        <f>IFERROR(RTD("cqg.rtd", ,"ContractData",AO12, "T_CVol",, "T"),0)</f>
        <v>0</v>
      </c>
      <c r="AQ12" s="79" t="str">
        <v>C.US.GEH179912</v>
      </c>
      <c r="AR12" s="79">
        <f>IFERROR(RTD("cqg.rtd", ,"ContractData",AQ12, "T_CVol",, "T"),0)</f>
        <v>5196</v>
      </c>
      <c r="AS12" s="79">
        <f>RANK($AR12,$AR$1:AR$21)+COUNTIF($AR$1:AR12,AR12)-1</f>
        <v>1</v>
      </c>
      <c r="AT12" s="79" t="str">
        <f t="shared" si="12"/>
        <v>C.US.GEH179912</v>
      </c>
      <c r="AU12" s="79">
        <v>12</v>
      </c>
      <c r="AV12" s="79" t="str">
        <f t="shared" si="13"/>
        <v>C.US.GEH179862</v>
      </c>
      <c r="AW12" s="79">
        <f>IFERROR(RTD("cqg.rtd", ,"ContractData",AV12, "T_CVol",, "T"),0)</f>
        <v>0</v>
      </c>
      <c r="AX12" s="79" t="str">
        <v>P.US.GEH179912</v>
      </c>
      <c r="AY12" s="79">
        <f>IFERROR(RTD("cqg.rtd", ,"ContractData",AX12, "T_CVol",, "T"),0)</f>
        <v>0</v>
      </c>
      <c r="AZ12" s="79">
        <f>RANK($AY12,$AY$1:AY$21)+COUNTIF($AY$1:AY12,AY12)-1</f>
        <v>12</v>
      </c>
      <c r="BA12" s="79" t="str">
        <f t="shared" si="14"/>
        <v>P.US.GEH179912</v>
      </c>
      <c r="BB12" s="79">
        <v>12</v>
      </c>
      <c r="BC12" s="79" t="str">
        <f t="shared" si="15"/>
        <v>P.US.GEH179912</v>
      </c>
      <c r="BD12" s="79">
        <f>IFERROR(RTD("cqg.rtd", ,"ContractData",BC12, "T_CVol",, "T"),0)</f>
        <v>0</v>
      </c>
    </row>
    <row r="13" spans="1:56" s="79" customFormat="1" x14ac:dyDescent="0.3">
      <c r="A13" s="79" t="str">
        <v>C.US.GEZ169925</v>
      </c>
      <c r="B13" s="79">
        <f>IFERROR(RTD("cqg.rtd", ,"ContractData",A13, "T_CVol",, "T"),0)</f>
        <v>0</v>
      </c>
      <c r="C13" s="79">
        <f>RANK($B13,$B$1:B$21)+COUNTIF($B$1:B13,B13)-1</f>
        <v>13</v>
      </c>
      <c r="D13" s="79" t="str">
        <f t="shared" si="0"/>
        <v>C.US.GEZ169925</v>
      </c>
      <c r="E13" s="79">
        <v>13</v>
      </c>
      <c r="F13" s="79" t="str">
        <f t="shared" si="1"/>
        <v>C.US.GEZ169925</v>
      </c>
      <c r="G13" s="79">
        <f>IFERROR(RTD("cqg.rtd", ,"ContractData",F13, "T_CVol",, "T"),0)</f>
        <v>0</v>
      </c>
      <c r="H13" s="79" t="str">
        <v>P.US.GEZ169925</v>
      </c>
      <c r="I13" s="79">
        <f>IFERROR(RTD("cqg.rtd", ,"ContractData",H13, "T_CVol",, "T"),0)</f>
        <v>0</v>
      </c>
      <c r="J13" s="79">
        <f>RANK($I13,$I$1:I$21)+COUNTIF($I$1:I13,I13)-1</f>
        <v>13</v>
      </c>
      <c r="K13" s="79" t="str">
        <f t="shared" si="2"/>
        <v>P.US.GEZ169925</v>
      </c>
      <c r="L13" s="79">
        <v>13</v>
      </c>
      <c r="M13" s="79" t="str">
        <f t="shared" si="3"/>
        <v>P.US.GEZ169925</v>
      </c>
      <c r="N13" s="79">
        <f>IFERROR(RTD("cqg.rtd", ,"ContractData",M13, "T_CVol",, "T"),0)</f>
        <v>0</v>
      </c>
      <c r="O13" s="79" t="str">
        <v>C.US.GEF179925</v>
      </c>
      <c r="P13" s="79">
        <f>IFERROR(RTD("cqg.rtd", ,"ContractData",O13, "T_CVol",, "T"),0)</f>
        <v>0</v>
      </c>
      <c r="Q13" s="79">
        <f>RANK($P13,$P$1:P$21)+COUNTIF($P$1:P13,P13)-1</f>
        <v>13</v>
      </c>
      <c r="R13" s="79" t="str">
        <f t="shared" si="4"/>
        <v>C.US.GEF179925</v>
      </c>
      <c r="S13" s="79">
        <v>13</v>
      </c>
      <c r="T13" s="79" t="str">
        <f t="shared" si="5"/>
        <v>C.US.GEF179925</v>
      </c>
      <c r="U13" s="79">
        <f>IFERROR(RTD("cqg.rtd", ,"ContractData",T13, "T_CVol",, "T"),0)</f>
        <v>0</v>
      </c>
      <c r="V13" s="79" t="str">
        <v>P.US.GEF179925</v>
      </c>
      <c r="W13" s="79">
        <f>IFERROR(RTD("cqg.rtd", ,"ContractData",V13, "T_CVol",, "T"),0)</f>
        <v>0</v>
      </c>
      <c r="X13" s="79">
        <f>RANK($W13,$W$1:W$21)+COUNTIF($W$1:W13,W13)-1</f>
        <v>13</v>
      </c>
      <c r="Y13" s="79" t="str">
        <f t="shared" si="6"/>
        <v>P.US.GEF179925</v>
      </c>
      <c r="Z13" s="79">
        <v>13</v>
      </c>
      <c r="AA13" s="79" t="str">
        <f t="shared" si="7"/>
        <v>P.US.GEF179925</v>
      </c>
      <c r="AB13" s="79">
        <f>IFERROR(RTD("cqg.rtd", ,"ContractData",AA13, "T_CVol",, "T"),0)</f>
        <v>0</v>
      </c>
      <c r="AC13" s="79" t="str">
        <v>C.US.GEG179925</v>
      </c>
      <c r="AD13" s="79">
        <f>IFERROR(RTD("cqg.rtd", ,"ContractData",AC13, "T_CVol",, "T"),0)</f>
        <v>0</v>
      </c>
      <c r="AE13" s="79">
        <f>RANK($AD13,$AD$1:AD$21)+COUNTIF($AD$1:AD13,AD13)-1</f>
        <v>13</v>
      </c>
      <c r="AF13" s="79" t="str">
        <f t="shared" si="8"/>
        <v>C.US.GEG179925</v>
      </c>
      <c r="AG13" s="79">
        <v>13</v>
      </c>
      <c r="AH13" s="79" t="str">
        <f t="shared" si="9"/>
        <v>C.US.GEG179925</v>
      </c>
      <c r="AI13" s="79">
        <f>RTD("cqg.rtd", ,"ContractData",AH13, "T_CVol",, "T")</f>
        <v>0</v>
      </c>
      <c r="AJ13" s="79" t="str">
        <v>P.US.GEG179925</v>
      </c>
      <c r="AK13" s="79">
        <f>IFERROR(RTD("cqg.rtd", ,"ContractData",AJ13, "T_CVol",, "T"),0)</f>
        <v>0</v>
      </c>
      <c r="AL13" s="79">
        <f>RANK($AK13,$AK$1:AK$21)+COUNTIF($AK$1:AK13,AK13)-1</f>
        <v>13</v>
      </c>
      <c r="AM13" s="79" t="str">
        <f t="shared" si="10"/>
        <v>P.US.GEG179925</v>
      </c>
      <c r="AN13" s="79">
        <v>13</v>
      </c>
      <c r="AO13" s="79" t="str">
        <f t="shared" si="11"/>
        <v>P.US.GEG179925</v>
      </c>
      <c r="AP13" s="79">
        <f>IFERROR(RTD("cqg.rtd", ,"ContractData",AO13, "T_CVol",, "T"),0)</f>
        <v>0</v>
      </c>
      <c r="AQ13" s="79" t="str">
        <v>C.US.GEH179925</v>
      </c>
      <c r="AR13" s="79">
        <f>IFERROR(RTD("cqg.rtd", ,"ContractData",AQ13, "T_CVol",, "T"),0)</f>
        <v>230</v>
      </c>
      <c r="AS13" s="79">
        <f>RANK($AR13,$AR$1:AR$21)+COUNTIF($AR$1:AR13,AR13)-1</f>
        <v>3</v>
      </c>
      <c r="AT13" s="79" t="str">
        <f t="shared" si="12"/>
        <v>C.US.GEH179925</v>
      </c>
      <c r="AU13" s="79">
        <v>13</v>
      </c>
      <c r="AV13" s="79" t="str">
        <f t="shared" si="13"/>
        <v>C.US.GEH179875</v>
      </c>
      <c r="AW13" s="79">
        <f>IFERROR(RTD("cqg.rtd", ,"ContractData",AV13, "T_CVol",, "T"),0)</f>
        <v>0</v>
      </c>
      <c r="AX13" s="79" t="str">
        <v>P.US.GEH179925</v>
      </c>
      <c r="AY13" s="79">
        <f>IFERROR(RTD("cqg.rtd", ,"ContractData",AX13, "T_CVol",, "T"),0)</f>
        <v>0</v>
      </c>
      <c r="AZ13" s="79">
        <f>RANK($AY13,$AY$1:AY$21)+COUNTIF($AY$1:AY13,AY13)-1</f>
        <v>13</v>
      </c>
      <c r="BA13" s="79" t="str">
        <f t="shared" si="14"/>
        <v>P.US.GEH179925</v>
      </c>
      <c r="BB13" s="79">
        <v>13</v>
      </c>
      <c r="BC13" s="79" t="str">
        <f t="shared" si="15"/>
        <v>P.US.GEH179925</v>
      </c>
      <c r="BD13" s="79">
        <f>IFERROR(RTD("cqg.rtd", ,"ContractData",BC13, "T_CVol",, "T"),0)</f>
        <v>0</v>
      </c>
    </row>
    <row r="14" spans="1:56" s="79" customFormat="1" x14ac:dyDescent="0.3">
      <c r="A14" s="79" t="str">
        <v>C.US.GEZ169937</v>
      </c>
      <c r="B14" s="79">
        <f>IFERROR(RTD("cqg.rtd", ,"ContractData",A14, "T_CVol",, "T"),0)</f>
        <v>0</v>
      </c>
      <c r="C14" s="79">
        <f>RANK($B14,$B$1:B$21)+COUNTIF($B$1:B14,B14)-1</f>
        <v>14</v>
      </c>
      <c r="D14" s="79" t="str">
        <f t="shared" si="0"/>
        <v>C.US.GEZ169937</v>
      </c>
      <c r="E14" s="79">
        <v>14</v>
      </c>
      <c r="F14" s="79" t="str">
        <f t="shared" si="1"/>
        <v>C.US.GEZ169937</v>
      </c>
      <c r="G14" s="79">
        <f>IFERROR(RTD("cqg.rtd", ,"ContractData",F14, "T_CVol",, "T"),0)</f>
        <v>0</v>
      </c>
      <c r="H14" s="79" t="str">
        <v>P.US.GEZ169937</v>
      </c>
      <c r="I14" s="79">
        <f>IFERROR(RTD("cqg.rtd", ,"ContractData",H14, "T_CVol",, "T"),0)</f>
        <v>0</v>
      </c>
      <c r="J14" s="79">
        <f>RANK($I14,$I$1:I$21)+COUNTIF($I$1:I14,I14)-1</f>
        <v>14</v>
      </c>
      <c r="K14" s="79" t="str">
        <f t="shared" si="2"/>
        <v>P.US.GEZ169937</v>
      </c>
      <c r="L14" s="79">
        <v>14</v>
      </c>
      <c r="M14" s="79" t="str">
        <f t="shared" si="3"/>
        <v>P.US.GEZ169937</v>
      </c>
      <c r="N14" s="79">
        <f>IFERROR(RTD("cqg.rtd", ,"ContractData",M14, "T_CVol",, "T"),0)</f>
        <v>0</v>
      </c>
      <c r="O14" s="79" t="str">
        <v>C.US.GEF179937</v>
      </c>
      <c r="P14" s="79">
        <f>IFERROR(RTD("cqg.rtd", ,"ContractData",O14, "T_CVol",, "T"),0)</f>
        <v>0</v>
      </c>
      <c r="Q14" s="79">
        <f>RANK($P14,$P$1:P$21)+COUNTIF($P$1:P14,P14)-1</f>
        <v>14</v>
      </c>
      <c r="R14" s="79" t="str">
        <f t="shared" si="4"/>
        <v>C.US.GEF179937</v>
      </c>
      <c r="S14" s="79">
        <v>14</v>
      </c>
      <c r="T14" s="79" t="str">
        <f t="shared" si="5"/>
        <v>C.US.GEF179937</v>
      </c>
      <c r="U14" s="79">
        <f>IFERROR(RTD("cqg.rtd", ,"ContractData",T14, "T_CVol",, "T"),0)</f>
        <v>0</v>
      </c>
      <c r="V14" s="79" t="str">
        <v>P.US.GEF179937</v>
      </c>
      <c r="W14" s="79">
        <f>IFERROR(RTD("cqg.rtd", ,"ContractData",V14, "T_CVol",, "T"),0)</f>
        <v>0</v>
      </c>
      <c r="X14" s="79">
        <f>RANK($W14,$W$1:W$21)+COUNTIF($W$1:W14,W14)-1</f>
        <v>14</v>
      </c>
      <c r="Y14" s="79" t="str">
        <f t="shared" si="6"/>
        <v>P.US.GEF179937</v>
      </c>
      <c r="Z14" s="79">
        <v>14</v>
      </c>
      <c r="AA14" s="79" t="str">
        <f t="shared" si="7"/>
        <v>P.US.GEF179937</v>
      </c>
      <c r="AB14" s="79">
        <f>IFERROR(RTD("cqg.rtd", ,"ContractData",AA14, "T_CVol",, "T"),0)</f>
        <v>0</v>
      </c>
      <c r="AC14" s="79" t="str">
        <v>C.US.GEG179937</v>
      </c>
      <c r="AD14" s="79">
        <f>IFERROR(RTD("cqg.rtd", ,"ContractData",AC14, "T_CVol",, "T"),0)</f>
        <v>0</v>
      </c>
      <c r="AE14" s="79">
        <f>RANK($AD14,$AD$1:AD$21)+COUNTIF($AD$1:AD14,AD14)-1</f>
        <v>14</v>
      </c>
      <c r="AF14" s="79" t="str">
        <f t="shared" si="8"/>
        <v>C.US.GEG179937</v>
      </c>
      <c r="AG14" s="79">
        <v>14</v>
      </c>
      <c r="AH14" s="79" t="str">
        <f t="shared" si="9"/>
        <v>C.US.GEG179937</v>
      </c>
      <c r="AI14" s="79">
        <f>RTD("cqg.rtd", ,"ContractData",AH14, "T_CVol",, "T")</f>
        <v>0</v>
      </c>
      <c r="AJ14" s="79" t="str">
        <v>P.US.GEG179937</v>
      </c>
      <c r="AK14" s="79">
        <f>IFERROR(RTD("cqg.rtd", ,"ContractData",AJ14, "T_CVol",, "T"),0)</f>
        <v>0</v>
      </c>
      <c r="AL14" s="79">
        <f>RANK($AK14,$AK$1:AK$21)+COUNTIF($AK$1:AK14,AK14)-1</f>
        <v>14</v>
      </c>
      <c r="AM14" s="79" t="str">
        <f t="shared" si="10"/>
        <v>P.US.GEG179937</v>
      </c>
      <c r="AN14" s="79">
        <v>14</v>
      </c>
      <c r="AO14" s="79" t="str">
        <f t="shared" si="11"/>
        <v>P.US.GEG179937</v>
      </c>
      <c r="AP14" s="79">
        <f>IFERROR(RTD("cqg.rtd", ,"ContractData",AO14, "T_CVol",, "T"),0)</f>
        <v>0</v>
      </c>
      <c r="AQ14" s="79" t="str">
        <v>C.US.GEH179937</v>
      </c>
      <c r="AR14" s="79">
        <f>IFERROR(RTD("cqg.rtd", ,"ContractData",AQ14, "T_CVol",, "T"),0)</f>
        <v>0</v>
      </c>
      <c r="AS14" s="79">
        <f>RANK($AR14,$AR$1:AR$21)+COUNTIF($AR$1:AR14,AR14)-1</f>
        <v>14</v>
      </c>
      <c r="AT14" s="79" t="str">
        <f t="shared" si="12"/>
        <v>C.US.GEH179937</v>
      </c>
      <c r="AU14" s="79">
        <v>14</v>
      </c>
      <c r="AV14" s="79" t="str">
        <f t="shared" si="13"/>
        <v>C.US.GEH179937</v>
      </c>
      <c r="AW14" s="79">
        <f>IFERROR(RTD("cqg.rtd", ,"ContractData",AV14, "T_CVol",, "T"),0)</f>
        <v>0</v>
      </c>
      <c r="AX14" s="79" t="str">
        <v>P.US.GEH179937</v>
      </c>
      <c r="AY14" s="79">
        <f>IFERROR(RTD("cqg.rtd", ,"ContractData",AX14, "T_CVol",, "T"),0)</f>
        <v>0</v>
      </c>
      <c r="AZ14" s="79">
        <f>RANK($AY14,$AY$1:AY$21)+COUNTIF($AY$1:AY14,AY14)-1</f>
        <v>14</v>
      </c>
      <c r="BA14" s="79" t="str">
        <f t="shared" si="14"/>
        <v>P.US.GEH179937</v>
      </c>
      <c r="BB14" s="79">
        <v>14</v>
      </c>
      <c r="BC14" s="79" t="str">
        <f t="shared" si="15"/>
        <v>P.US.GEH179937</v>
      </c>
      <c r="BD14" s="79">
        <f>IFERROR(RTD("cqg.rtd", ,"ContractData",BC14, "T_CVol",, "T"),0)</f>
        <v>0</v>
      </c>
    </row>
    <row r="15" spans="1:56" s="79" customFormat="1" x14ac:dyDescent="0.3">
      <c r="A15" s="79" t="str">
        <v>C.US.GEZ169950</v>
      </c>
      <c r="B15" s="79">
        <f>IFERROR(RTD("cqg.rtd", ,"ContractData",A15, "T_CVol",, "T"),0)</f>
        <v>0</v>
      </c>
      <c r="C15" s="79">
        <f>RANK($B15,$B$1:B$21)+COUNTIF($B$1:B15,B15)-1</f>
        <v>15</v>
      </c>
      <c r="D15" s="79" t="str">
        <f t="shared" si="0"/>
        <v>C.US.GEZ169950</v>
      </c>
      <c r="E15" s="79">
        <v>15</v>
      </c>
      <c r="F15" s="79" t="str">
        <f t="shared" si="1"/>
        <v>C.US.GEZ169950</v>
      </c>
      <c r="G15" s="79">
        <f>IFERROR(RTD("cqg.rtd", ,"ContractData",F15, "T_CVol",, "T"),0)</f>
        <v>0</v>
      </c>
      <c r="H15" s="79" t="str">
        <v>P.US.GEZ169950</v>
      </c>
      <c r="I15" s="79">
        <f>IFERROR(RTD("cqg.rtd", ,"ContractData",H15, "T_CVol",, "T"),0)</f>
        <v>0</v>
      </c>
      <c r="J15" s="79">
        <f>RANK($I15,$I$1:I$21)+COUNTIF($I$1:I15,I15)-1</f>
        <v>15</v>
      </c>
      <c r="K15" s="79" t="str">
        <f t="shared" si="2"/>
        <v>P.US.GEZ169950</v>
      </c>
      <c r="L15" s="79">
        <v>15</v>
      </c>
      <c r="M15" s="79" t="str">
        <f t="shared" si="3"/>
        <v>P.US.GEZ169950</v>
      </c>
      <c r="N15" s="79">
        <f>IFERROR(RTD("cqg.rtd", ,"ContractData",M15, "T_CVol",, "T"),0)</f>
        <v>0</v>
      </c>
      <c r="O15" s="79" t="str">
        <v>C.US.GEF179950</v>
      </c>
      <c r="P15" s="79">
        <f>IFERROR(RTD("cqg.rtd", ,"ContractData",O15, "T_CVol",, "T"),0)</f>
        <v>0</v>
      </c>
      <c r="Q15" s="79">
        <f>RANK($P15,$P$1:P$21)+COUNTIF($P$1:P15,P15)-1</f>
        <v>15</v>
      </c>
      <c r="R15" s="79" t="str">
        <f t="shared" si="4"/>
        <v>C.US.GEF179950</v>
      </c>
      <c r="S15" s="79">
        <v>15</v>
      </c>
      <c r="T15" s="79" t="str">
        <f t="shared" si="5"/>
        <v>C.US.GEF179950</v>
      </c>
      <c r="U15" s="79">
        <f>IFERROR(RTD("cqg.rtd", ,"ContractData",T15, "T_CVol",, "T"),0)</f>
        <v>0</v>
      </c>
      <c r="V15" s="79" t="str">
        <v>P.US.GEF179950</v>
      </c>
      <c r="W15" s="79">
        <f>IFERROR(RTD("cqg.rtd", ,"ContractData",V15, "T_CVol",, "T"),0)</f>
        <v>0</v>
      </c>
      <c r="X15" s="79">
        <f>RANK($W15,$W$1:W$21)+COUNTIF($W$1:W15,W15)-1</f>
        <v>15</v>
      </c>
      <c r="Y15" s="79" t="str">
        <f t="shared" si="6"/>
        <v>P.US.GEF179950</v>
      </c>
      <c r="Z15" s="79">
        <v>15</v>
      </c>
      <c r="AA15" s="79" t="str">
        <f t="shared" si="7"/>
        <v>P.US.GEF179950</v>
      </c>
      <c r="AB15" s="79">
        <f>IFERROR(RTD("cqg.rtd", ,"ContractData",AA15, "T_CVol",, "T"),0)</f>
        <v>0</v>
      </c>
      <c r="AC15" s="79" t="str">
        <v>C.US.GEG179950</v>
      </c>
      <c r="AD15" s="79">
        <f>IFERROR(RTD("cqg.rtd", ,"ContractData",AC15, "T_CVol",, "T"),0)</f>
        <v>0</v>
      </c>
      <c r="AE15" s="79">
        <f>RANK($AD15,$AD$1:AD$21)+COUNTIF($AD$1:AD15,AD15)-1</f>
        <v>15</v>
      </c>
      <c r="AF15" s="79" t="str">
        <f t="shared" si="8"/>
        <v>C.US.GEG179950</v>
      </c>
      <c r="AG15" s="79">
        <v>15</v>
      </c>
      <c r="AH15" s="79" t="str">
        <f t="shared" si="9"/>
        <v>C.US.GEG179950</v>
      </c>
      <c r="AI15" s="79">
        <f>RTD("cqg.rtd", ,"ContractData",AH15, "T_CVol",, "T")</f>
        <v>0</v>
      </c>
      <c r="AJ15" s="79" t="str">
        <v>P.US.GEG179950</v>
      </c>
      <c r="AK15" s="79">
        <f>IFERROR(RTD("cqg.rtd", ,"ContractData",AJ15, "T_CVol",, "T"),0)</f>
        <v>0</v>
      </c>
      <c r="AL15" s="79">
        <f>RANK($AK15,$AK$1:AK$21)+COUNTIF($AK$1:AK15,AK15)-1</f>
        <v>15</v>
      </c>
      <c r="AM15" s="79" t="str">
        <f t="shared" si="10"/>
        <v>P.US.GEG179950</v>
      </c>
      <c r="AN15" s="79">
        <v>15</v>
      </c>
      <c r="AO15" s="79" t="str">
        <f t="shared" si="11"/>
        <v>P.US.GEG179950</v>
      </c>
      <c r="AP15" s="79">
        <f>IFERROR(RTD("cqg.rtd", ,"ContractData",AO15, "T_CVol",, "T"),0)</f>
        <v>0</v>
      </c>
      <c r="AQ15" s="79" t="str">
        <v>C.US.GEH179950</v>
      </c>
      <c r="AR15" s="79">
        <f>IFERROR(RTD("cqg.rtd", ,"ContractData",AQ15, "T_CVol",, "T"),0)</f>
        <v>0</v>
      </c>
      <c r="AS15" s="79">
        <f>RANK($AR15,$AR$1:AR$21)+COUNTIF($AR$1:AR15,AR15)-1</f>
        <v>15</v>
      </c>
      <c r="AT15" s="79" t="str">
        <f t="shared" si="12"/>
        <v>C.US.GEH179950</v>
      </c>
      <c r="AU15" s="79">
        <v>15</v>
      </c>
      <c r="AV15" s="79" t="str">
        <f t="shared" si="13"/>
        <v>C.US.GEH179950</v>
      </c>
      <c r="AW15" s="79">
        <f>IFERROR(RTD("cqg.rtd", ,"ContractData",AV15, "T_CVol",, "T"),0)</f>
        <v>0</v>
      </c>
      <c r="AX15" s="79" t="str">
        <v>P.US.GEH179950</v>
      </c>
      <c r="AY15" s="79">
        <f>IFERROR(RTD("cqg.rtd", ,"ContractData",AX15, "T_CVol",, "T"),0)</f>
        <v>0</v>
      </c>
      <c r="AZ15" s="79">
        <f>RANK($AY15,$AY$1:AY$21)+COUNTIF($AY$1:AY15,AY15)-1</f>
        <v>15</v>
      </c>
      <c r="BA15" s="79" t="str">
        <f t="shared" si="14"/>
        <v>P.US.GEH179950</v>
      </c>
      <c r="BB15" s="79">
        <v>15</v>
      </c>
      <c r="BC15" s="79" t="str">
        <f t="shared" si="15"/>
        <v>P.US.GEH179950</v>
      </c>
      <c r="BD15" s="79">
        <f>IFERROR(RTD("cqg.rtd", ,"ContractData",BC15, "T_CVol",, "T"),0)</f>
        <v>0</v>
      </c>
    </row>
    <row r="16" spans="1:56" s="79" customFormat="1" x14ac:dyDescent="0.3">
      <c r="A16" s="79" t="str">
        <v>C.US.GEZ169962</v>
      </c>
      <c r="B16" s="79">
        <f>IFERROR(RTD("cqg.rtd", ,"ContractData",A16, "T_CVol",, "T"),0)</f>
        <v>0</v>
      </c>
      <c r="C16" s="79">
        <f>RANK($B16,$B$1:B$21)+COUNTIF($B$1:B16,B16)-1</f>
        <v>16</v>
      </c>
      <c r="D16" s="79" t="str">
        <f t="shared" si="0"/>
        <v>C.US.GEZ169962</v>
      </c>
      <c r="E16" s="79">
        <v>16</v>
      </c>
      <c r="F16" s="79" t="str">
        <f t="shared" si="1"/>
        <v>C.US.GEZ169962</v>
      </c>
      <c r="G16" s="79">
        <f>IFERROR(RTD("cqg.rtd", ,"ContractData",F16, "T_CVol",, "T"),0)</f>
        <v>0</v>
      </c>
      <c r="H16" s="79" t="str">
        <v>P.US.GEZ169962</v>
      </c>
      <c r="I16" s="79">
        <f>IFERROR(RTD("cqg.rtd", ,"ContractData",H16, "T_CVol",, "T"),0)</f>
        <v>0</v>
      </c>
      <c r="J16" s="79">
        <f>RANK($I16,$I$1:I$21)+COUNTIF($I$1:I16,I16)-1</f>
        <v>16</v>
      </c>
      <c r="K16" s="79" t="str">
        <f t="shared" si="2"/>
        <v>P.US.GEZ169962</v>
      </c>
      <c r="L16" s="79">
        <v>16</v>
      </c>
      <c r="M16" s="79" t="str">
        <f t="shared" si="3"/>
        <v>P.US.GEZ169962</v>
      </c>
      <c r="N16" s="79">
        <f>IFERROR(RTD("cqg.rtd", ,"ContractData",M16, "T_CVol",, "T"),0)</f>
        <v>0</v>
      </c>
      <c r="O16" s="79" t="str">
        <v>C.US.GEF179962</v>
      </c>
      <c r="P16" s="79">
        <f>IFERROR(RTD("cqg.rtd", ,"ContractData",O16, "T_CVol",, "T"),0)</f>
        <v>0</v>
      </c>
      <c r="Q16" s="79">
        <f>RANK($P16,$P$1:P$21)+COUNTIF($P$1:P16,P16)-1</f>
        <v>16</v>
      </c>
      <c r="R16" s="79" t="str">
        <f t="shared" si="4"/>
        <v>C.US.GEF179962</v>
      </c>
      <c r="S16" s="79">
        <v>16</v>
      </c>
      <c r="T16" s="79" t="str">
        <f t="shared" si="5"/>
        <v>C.US.GEF179962</v>
      </c>
      <c r="U16" s="79">
        <f>IFERROR(RTD("cqg.rtd", ,"ContractData",T16, "T_CVol",, "T"),0)</f>
        <v>0</v>
      </c>
      <c r="V16" s="79" t="str">
        <v>P.US.GEF179962</v>
      </c>
      <c r="W16" s="79">
        <f>IFERROR(RTD("cqg.rtd", ,"ContractData",V16, "T_CVol",, "T"),0)</f>
        <v>0</v>
      </c>
      <c r="X16" s="79">
        <f>RANK($W16,$W$1:W$21)+COUNTIF($W$1:W16,W16)-1</f>
        <v>16</v>
      </c>
      <c r="Y16" s="79" t="str">
        <f t="shared" si="6"/>
        <v>P.US.GEF179962</v>
      </c>
      <c r="Z16" s="79">
        <v>16</v>
      </c>
      <c r="AA16" s="79" t="str">
        <f t="shared" si="7"/>
        <v>P.US.GEF179962</v>
      </c>
      <c r="AB16" s="79">
        <f>IFERROR(RTD("cqg.rtd", ,"ContractData",AA16, "T_CVol",, "T"),0)</f>
        <v>0</v>
      </c>
      <c r="AC16" s="79" t="str">
        <v>C.US.GEG179962</v>
      </c>
      <c r="AD16" s="79">
        <f>IFERROR(RTD("cqg.rtd", ,"ContractData",AC16, "T_CVol",, "T"),0)</f>
        <v>0</v>
      </c>
      <c r="AE16" s="79">
        <f>RANK($AD16,$AD$1:AD$21)+COUNTIF($AD$1:AD16,AD16)-1</f>
        <v>16</v>
      </c>
      <c r="AF16" s="79" t="str">
        <f t="shared" si="8"/>
        <v>C.US.GEG179962</v>
      </c>
      <c r="AG16" s="79">
        <v>16</v>
      </c>
      <c r="AH16" s="79" t="str">
        <f t="shared" si="9"/>
        <v>C.US.GEG179962</v>
      </c>
      <c r="AI16" s="79">
        <f>RTD("cqg.rtd", ,"ContractData",AH16, "T_CVol",, "T")</f>
        <v>0</v>
      </c>
      <c r="AJ16" s="79" t="str">
        <v>P.US.GEG179962</v>
      </c>
      <c r="AK16" s="79">
        <f>IFERROR(RTD("cqg.rtd", ,"ContractData",AJ16, "T_CVol",, "T"),0)</f>
        <v>0</v>
      </c>
      <c r="AL16" s="79">
        <f>RANK($AK16,$AK$1:AK$21)+COUNTIF($AK$1:AK16,AK16)-1</f>
        <v>16</v>
      </c>
      <c r="AM16" s="79" t="str">
        <f t="shared" si="10"/>
        <v>P.US.GEG179962</v>
      </c>
      <c r="AN16" s="79">
        <v>16</v>
      </c>
      <c r="AO16" s="79" t="str">
        <f t="shared" si="11"/>
        <v>P.US.GEG179962</v>
      </c>
      <c r="AP16" s="79">
        <f>IFERROR(RTD("cqg.rtd", ,"ContractData",AO16, "T_CVol",, "T"),0)</f>
        <v>0</v>
      </c>
      <c r="AQ16" s="79" t="str">
        <v>C.US.GEH179962</v>
      </c>
      <c r="AR16" s="79">
        <f>IFERROR(RTD("cqg.rtd", ,"ContractData",AQ16, "T_CVol",, "T"),0)</f>
        <v>0</v>
      </c>
      <c r="AS16" s="79">
        <f>RANK($AR16,$AR$1:AR$21)+COUNTIF($AR$1:AR16,AR16)-1</f>
        <v>16</v>
      </c>
      <c r="AT16" s="79" t="str">
        <f t="shared" si="12"/>
        <v>C.US.GEH179962</v>
      </c>
      <c r="AU16" s="79">
        <v>16</v>
      </c>
      <c r="AV16" s="79" t="str">
        <f t="shared" si="13"/>
        <v>C.US.GEH179962</v>
      </c>
      <c r="AW16" s="79">
        <f>IFERROR(RTD("cqg.rtd", ,"ContractData",AV16, "T_CVol",, "T"),0)</f>
        <v>0</v>
      </c>
      <c r="AX16" s="79" t="str">
        <v>P.US.GEH179962</v>
      </c>
      <c r="AY16" s="79">
        <f>IFERROR(RTD("cqg.rtd", ,"ContractData",AX16, "T_CVol",, "T"),0)</f>
        <v>0</v>
      </c>
      <c r="AZ16" s="79">
        <f>RANK($AY16,$AY$1:AY$21)+COUNTIF($AY$1:AY16,AY16)-1</f>
        <v>16</v>
      </c>
      <c r="BA16" s="79" t="str">
        <f t="shared" si="14"/>
        <v>P.US.GEH179962</v>
      </c>
      <c r="BB16" s="79">
        <v>16</v>
      </c>
      <c r="BC16" s="79" t="str">
        <f t="shared" si="15"/>
        <v>P.US.GEH179962</v>
      </c>
      <c r="BD16" s="79">
        <f>IFERROR(RTD("cqg.rtd", ,"ContractData",BC16, "T_CVol",, "T"),0)</f>
        <v>0</v>
      </c>
    </row>
    <row r="17" spans="1:56" s="79" customFormat="1" x14ac:dyDescent="0.3">
      <c r="A17" s="79" t="str">
        <v>C.US.GEZ169975</v>
      </c>
      <c r="B17" s="79">
        <f>IFERROR(RTD("cqg.rtd", ,"ContractData",A17, "T_CVol",, "T"),0)</f>
        <v>0</v>
      </c>
      <c r="C17" s="79">
        <f>RANK($B17,$B$1:B$21)+COUNTIF($B$1:B17,B17)-1</f>
        <v>17</v>
      </c>
      <c r="D17" s="79" t="str">
        <f t="shared" si="0"/>
        <v>C.US.GEZ169975</v>
      </c>
      <c r="E17" s="79">
        <v>17</v>
      </c>
      <c r="F17" s="79" t="str">
        <f t="shared" si="1"/>
        <v>C.US.GEZ169975</v>
      </c>
      <c r="G17" s="79">
        <f>IFERROR(RTD("cqg.rtd", ,"ContractData",F17, "T_CVol",, "T"),0)</f>
        <v>0</v>
      </c>
      <c r="H17" s="79" t="str">
        <v>P.US.GEZ169975</v>
      </c>
      <c r="I17" s="79">
        <f>IFERROR(RTD("cqg.rtd", ,"ContractData",H17, "T_CVol",, "T"),0)</f>
        <v>0</v>
      </c>
      <c r="J17" s="79">
        <f>RANK($I17,$I$1:I$21)+COUNTIF($I$1:I17,I17)-1</f>
        <v>17</v>
      </c>
      <c r="K17" s="79" t="str">
        <f t="shared" si="2"/>
        <v>P.US.GEZ169975</v>
      </c>
      <c r="L17" s="79">
        <v>17</v>
      </c>
      <c r="M17" s="79" t="str">
        <f t="shared" si="3"/>
        <v>P.US.GEZ169975</v>
      </c>
      <c r="N17" s="79">
        <f>IFERROR(RTD("cqg.rtd", ,"ContractData",M17, "T_CVol",, "T"),0)</f>
        <v>0</v>
      </c>
      <c r="O17" s="79" t="str">
        <v>C.US.GEF179975</v>
      </c>
      <c r="P17" s="79">
        <f>IFERROR(RTD("cqg.rtd", ,"ContractData",O17, "T_CVol",, "T"),0)</f>
        <v>0</v>
      </c>
      <c r="Q17" s="79">
        <f>RANK($P17,$P$1:P$21)+COUNTIF($P$1:P17,P17)-1</f>
        <v>17</v>
      </c>
      <c r="R17" s="79" t="str">
        <f t="shared" si="4"/>
        <v>C.US.GEF179975</v>
      </c>
      <c r="S17" s="79">
        <v>17</v>
      </c>
      <c r="T17" s="79" t="str">
        <f t="shared" si="5"/>
        <v>C.US.GEF179975</v>
      </c>
      <c r="U17" s="79">
        <f>IFERROR(RTD("cqg.rtd", ,"ContractData",T17, "T_CVol",, "T"),0)</f>
        <v>0</v>
      </c>
      <c r="V17" s="79" t="str">
        <v>P.US.GEF179975</v>
      </c>
      <c r="W17" s="79">
        <f>IFERROR(RTD("cqg.rtd", ,"ContractData",V17, "T_CVol",, "T"),0)</f>
        <v>0</v>
      </c>
      <c r="X17" s="79">
        <f>RANK($W17,$W$1:W$21)+COUNTIF($W$1:W17,W17)-1</f>
        <v>17</v>
      </c>
      <c r="Y17" s="79" t="str">
        <f t="shared" si="6"/>
        <v>P.US.GEF179975</v>
      </c>
      <c r="Z17" s="79">
        <v>17</v>
      </c>
      <c r="AA17" s="79" t="str">
        <f t="shared" si="7"/>
        <v>P.US.GEF179975</v>
      </c>
      <c r="AB17" s="79">
        <f>IFERROR(RTD("cqg.rtd", ,"ContractData",AA17, "T_CVol",, "T"),0)</f>
        <v>0</v>
      </c>
      <c r="AC17" s="79" t="str">
        <v>C.US.GEG179975</v>
      </c>
      <c r="AD17" s="79">
        <f>IFERROR(RTD("cqg.rtd", ,"ContractData",AC17, "T_CVol",, "T"),0)</f>
        <v>0</v>
      </c>
      <c r="AE17" s="79">
        <f>RANK($AD17,$AD$1:AD$21)+COUNTIF($AD$1:AD17,AD17)-1</f>
        <v>17</v>
      </c>
      <c r="AF17" s="79" t="str">
        <f t="shared" si="8"/>
        <v>C.US.GEG179975</v>
      </c>
      <c r="AG17" s="79">
        <v>17</v>
      </c>
      <c r="AH17" s="79" t="str">
        <f t="shared" si="9"/>
        <v>C.US.GEG179975</v>
      </c>
      <c r="AI17" s="79">
        <f>RTD("cqg.rtd", ,"ContractData",AH17, "T_CVol",, "T")</f>
        <v>0</v>
      </c>
      <c r="AJ17" s="79" t="str">
        <v>P.US.GEG179975</v>
      </c>
      <c r="AK17" s="79">
        <f>IFERROR(RTD("cqg.rtd", ,"ContractData",AJ17, "T_CVol",, "T"),0)</f>
        <v>0</v>
      </c>
      <c r="AL17" s="79">
        <f>RANK($AK17,$AK$1:AK$21)+COUNTIF($AK$1:AK17,AK17)-1</f>
        <v>17</v>
      </c>
      <c r="AM17" s="79" t="str">
        <f t="shared" si="10"/>
        <v>P.US.GEG179975</v>
      </c>
      <c r="AN17" s="79">
        <v>17</v>
      </c>
      <c r="AO17" s="79" t="str">
        <f t="shared" si="11"/>
        <v>P.US.GEG179975</v>
      </c>
      <c r="AP17" s="79">
        <f>IFERROR(RTD("cqg.rtd", ,"ContractData",AO17, "T_CVol",, "T"),0)</f>
        <v>0</v>
      </c>
      <c r="AQ17" s="79" t="str">
        <v>C.US.GEH179975</v>
      </c>
      <c r="AR17" s="79">
        <f>IFERROR(RTD("cqg.rtd", ,"ContractData",AQ17, "T_CVol",, "T"),0)</f>
        <v>0</v>
      </c>
      <c r="AS17" s="79">
        <f>RANK($AR17,$AR$1:AR$21)+COUNTIF($AR$1:AR17,AR17)-1</f>
        <v>17</v>
      </c>
      <c r="AT17" s="79" t="str">
        <f t="shared" si="12"/>
        <v>C.US.GEH179975</v>
      </c>
      <c r="AU17" s="79">
        <v>17</v>
      </c>
      <c r="AV17" s="79" t="str">
        <f t="shared" si="13"/>
        <v>C.US.GEH179975</v>
      </c>
      <c r="AW17" s="79">
        <f>IFERROR(RTD("cqg.rtd", ,"ContractData",AV17, "T_CVol",, "T"),0)</f>
        <v>0</v>
      </c>
      <c r="AX17" s="79" t="str">
        <v>P.US.GEH179975</v>
      </c>
      <c r="AY17" s="79">
        <f>IFERROR(RTD("cqg.rtd", ,"ContractData",AX17, "T_CVol",, "T"),0)</f>
        <v>0</v>
      </c>
      <c r="AZ17" s="79">
        <f>RANK($AY17,$AY$1:AY$21)+COUNTIF($AY$1:AY17,AY17)-1</f>
        <v>17</v>
      </c>
      <c r="BA17" s="79" t="str">
        <f t="shared" si="14"/>
        <v>P.US.GEH179975</v>
      </c>
      <c r="BB17" s="79">
        <v>17</v>
      </c>
      <c r="BC17" s="79" t="str">
        <f t="shared" si="15"/>
        <v>P.US.GEH179975</v>
      </c>
      <c r="BD17" s="79">
        <f>IFERROR(RTD("cqg.rtd", ,"ContractData",BC17, "T_CVol",, "T"),0)</f>
        <v>0</v>
      </c>
    </row>
    <row r="18" spans="1:56" s="79" customFormat="1" x14ac:dyDescent="0.3">
      <c r="A18" s="79" t="str">
        <v>C.US.GEZ169987</v>
      </c>
      <c r="B18" s="79">
        <f>IFERROR(RTD("cqg.rtd", ,"ContractData",A18, "T_CVol",, "T"),0)</f>
        <v>0</v>
      </c>
      <c r="C18" s="79">
        <f>RANK($B18,$B$1:B$21)+COUNTIF($B$1:B18,B18)-1</f>
        <v>18</v>
      </c>
      <c r="D18" s="79" t="str">
        <f t="shared" si="0"/>
        <v>C.US.GEZ169987</v>
      </c>
      <c r="E18" s="79">
        <v>18</v>
      </c>
      <c r="F18" s="79" t="str">
        <f t="shared" si="1"/>
        <v>C.US.GEZ169987</v>
      </c>
      <c r="G18" s="79">
        <f>IFERROR(RTD("cqg.rtd", ,"ContractData",F18, "T_CVol",, "T"),0)</f>
        <v>0</v>
      </c>
      <c r="H18" s="79" t="str">
        <v>P.US.GEZ169987</v>
      </c>
      <c r="I18" s="79">
        <f>IFERROR(RTD("cqg.rtd", ,"ContractData",H18, "T_CVol",, "T"),0)</f>
        <v>0</v>
      </c>
      <c r="J18" s="79">
        <f>RANK($I18,$I$1:I$21)+COUNTIF($I$1:I18,I18)-1</f>
        <v>18</v>
      </c>
      <c r="K18" s="79" t="str">
        <f t="shared" si="2"/>
        <v>P.US.GEZ169987</v>
      </c>
      <c r="L18" s="79">
        <v>18</v>
      </c>
      <c r="M18" s="79" t="str">
        <f t="shared" si="3"/>
        <v>P.US.GEZ169987</v>
      </c>
      <c r="N18" s="79">
        <f>IFERROR(RTD("cqg.rtd", ,"ContractData",M18, "T_CVol",, "T"),0)</f>
        <v>0</v>
      </c>
      <c r="O18" s="79" t="str">
        <v>C.US.GEF179987</v>
      </c>
      <c r="P18" s="79">
        <f>IFERROR(RTD("cqg.rtd", ,"ContractData",O18, "T_CVol",, "T"),0)</f>
        <v>0</v>
      </c>
      <c r="Q18" s="79">
        <f>RANK($P18,$P$1:P$21)+COUNTIF($P$1:P18,P18)-1</f>
        <v>18</v>
      </c>
      <c r="R18" s="79" t="str">
        <f t="shared" si="4"/>
        <v>C.US.GEF179987</v>
      </c>
      <c r="S18" s="79">
        <v>18</v>
      </c>
      <c r="T18" s="79" t="str">
        <f t="shared" si="5"/>
        <v>C.US.GEF179987</v>
      </c>
      <c r="U18" s="79">
        <f>IFERROR(RTD("cqg.rtd", ,"ContractData",T18, "T_CVol",, "T"),0)</f>
        <v>0</v>
      </c>
      <c r="V18" s="79" t="str">
        <v>P.US.GEF179987</v>
      </c>
      <c r="W18" s="79">
        <f>IFERROR(RTD("cqg.rtd", ,"ContractData",V18, "T_CVol",, "T"),0)</f>
        <v>0</v>
      </c>
      <c r="X18" s="79">
        <f>RANK($W18,$W$1:W$21)+COUNTIF($W$1:W18,W18)-1</f>
        <v>18</v>
      </c>
      <c r="Y18" s="79" t="str">
        <f t="shared" si="6"/>
        <v>P.US.GEF179987</v>
      </c>
      <c r="Z18" s="79">
        <v>18</v>
      </c>
      <c r="AA18" s="79" t="str">
        <f t="shared" si="7"/>
        <v>P.US.GEF179987</v>
      </c>
      <c r="AB18" s="79">
        <f>IFERROR(RTD("cqg.rtd", ,"ContractData",AA18, "T_CVol",, "T"),0)</f>
        <v>0</v>
      </c>
      <c r="AC18" s="79" t="str">
        <v>C.US.GEG179987</v>
      </c>
      <c r="AD18" s="79">
        <f>IFERROR(RTD("cqg.rtd", ,"ContractData",AC18, "T_CVol",, "T"),0)</f>
        <v>0</v>
      </c>
      <c r="AE18" s="79">
        <f>RANK($AD18,$AD$1:AD$21)+COUNTIF($AD$1:AD18,AD18)-1</f>
        <v>18</v>
      </c>
      <c r="AF18" s="79" t="str">
        <f t="shared" si="8"/>
        <v>C.US.GEG179987</v>
      </c>
      <c r="AG18" s="79">
        <v>18</v>
      </c>
      <c r="AH18" s="79" t="str">
        <f t="shared" si="9"/>
        <v>C.US.GEG179987</v>
      </c>
      <c r="AI18" s="79">
        <f>RTD("cqg.rtd", ,"ContractData",AH18, "T_CVol",, "T")</f>
        <v>0</v>
      </c>
      <c r="AJ18" s="79" t="str">
        <v>P.US.GEG179987</v>
      </c>
      <c r="AK18" s="79">
        <f>IFERROR(RTD("cqg.rtd", ,"ContractData",AJ18, "T_CVol",, "T"),0)</f>
        <v>0</v>
      </c>
      <c r="AL18" s="79">
        <f>RANK($AK18,$AK$1:AK$21)+COUNTIF($AK$1:AK18,AK18)-1</f>
        <v>18</v>
      </c>
      <c r="AM18" s="79" t="str">
        <f t="shared" si="10"/>
        <v>P.US.GEG179987</v>
      </c>
      <c r="AN18" s="79">
        <v>18</v>
      </c>
      <c r="AO18" s="79" t="str">
        <f t="shared" si="11"/>
        <v>P.US.GEG179987</v>
      </c>
      <c r="AP18" s="79">
        <f>IFERROR(RTD("cqg.rtd", ,"ContractData",AO18, "T_CVol",, "T"),0)</f>
        <v>0</v>
      </c>
      <c r="AQ18" s="79" t="str">
        <v>C.US.GEH179987</v>
      </c>
      <c r="AR18" s="79">
        <f>IFERROR(RTD("cqg.rtd", ,"ContractData",AQ18, "T_CVol",, "T"),0)</f>
        <v>0</v>
      </c>
      <c r="AS18" s="79">
        <f>RANK($AR18,$AR$1:AR$21)+COUNTIF($AR$1:AR18,AR18)-1</f>
        <v>18</v>
      </c>
      <c r="AT18" s="79" t="str">
        <f t="shared" si="12"/>
        <v>C.US.GEH179987</v>
      </c>
      <c r="AU18" s="79">
        <v>18</v>
      </c>
      <c r="AV18" s="79" t="str">
        <f t="shared" si="13"/>
        <v>C.US.GEH179987</v>
      </c>
      <c r="AW18" s="79">
        <f>IFERROR(RTD("cqg.rtd", ,"ContractData",AV18, "T_CVol",, "T"),0)</f>
        <v>0</v>
      </c>
      <c r="AX18" s="79" t="str">
        <v>P.US.GEH179987</v>
      </c>
      <c r="AY18" s="79">
        <f>IFERROR(RTD("cqg.rtd", ,"ContractData",AX18, "T_CVol",, "T"),0)</f>
        <v>0</v>
      </c>
      <c r="AZ18" s="79">
        <f>RANK($AY18,$AY$1:AY$21)+COUNTIF($AY$1:AY18,AY18)-1</f>
        <v>18</v>
      </c>
      <c r="BA18" s="79" t="str">
        <f t="shared" si="14"/>
        <v>P.US.GEH179987</v>
      </c>
      <c r="BB18" s="79">
        <v>18</v>
      </c>
      <c r="BC18" s="79" t="str">
        <f t="shared" si="15"/>
        <v>P.US.GEH179987</v>
      </c>
      <c r="BD18" s="79">
        <f>IFERROR(RTD("cqg.rtd", ,"ContractData",BC18, "T_CVol",, "T"),0)</f>
        <v>0</v>
      </c>
    </row>
    <row r="19" spans="1:56" s="79" customFormat="1" x14ac:dyDescent="0.3">
      <c r="A19" s="79" t="str">
        <v>C.US.GEZ1610000</v>
      </c>
      <c r="B19" s="79">
        <f>IFERROR(RTD("cqg.rtd", ,"ContractData",A19, "T_CVol",, "T"),0)</f>
        <v>0</v>
      </c>
      <c r="C19" s="79">
        <f>RANK($B19,$B$1:B$21)+COUNTIF($B$1:B19,B19)-1</f>
        <v>19</v>
      </c>
      <c r="D19" s="79" t="str">
        <f t="shared" si="0"/>
        <v>C.US.GEZ1610000</v>
      </c>
      <c r="E19" s="79">
        <v>19</v>
      </c>
      <c r="F19" s="79" t="str">
        <f t="shared" si="1"/>
        <v>C.US.GEZ1610000</v>
      </c>
      <c r="G19" s="79">
        <f>IFERROR(RTD("cqg.rtd", ,"ContractData",F19, "T_CVol",, "T"),0)</f>
        <v>0</v>
      </c>
      <c r="H19" s="79" t="str">
        <v>P.US.GEZ1610000</v>
      </c>
      <c r="I19" s="79">
        <f>IFERROR(RTD("cqg.rtd", ,"ContractData",H19, "T_CVol",, "T"),0)</f>
        <v>0</v>
      </c>
      <c r="J19" s="79">
        <f>RANK($I19,$I$1:I$21)+COUNTIF($I$1:I19,I19)-1</f>
        <v>19</v>
      </c>
      <c r="K19" s="79" t="str">
        <f t="shared" si="2"/>
        <v>P.US.GEZ1610000</v>
      </c>
      <c r="L19" s="79">
        <v>19</v>
      </c>
      <c r="M19" s="79" t="str">
        <f t="shared" si="3"/>
        <v>P.US.GEZ1610000</v>
      </c>
      <c r="N19" s="79">
        <f>IFERROR(RTD("cqg.rtd", ,"ContractData",M19, "T_CVol",, "T"),0)</f>
        <v>0</v>
      </c>
      <c r="O19" s="79" t="str">
        <v>C.US.GEF1710000</v>
      </c>
      <c r="P19" s="79">
        <f>IFERROR(RTD("cqg.rtd", ,"ContractData",O19, "T_CVol",, "T"),0)</f>
        <v>0</v>
      </c>
      <c r="Q19" s="79">
        <f>RANK($P19,$P$1:P$21)+COUNTIF($P$1:P19,P19)-1</f>
        <v>19</v>
      </c>
      <c r="R19" s="79" t="str">
        <f t="shared" si="4"/>
        <v>C.US.GEF1710000</v>
      </c>
      <c r="S19" s="79">
        <v>19</v>
      </c>
      <c r="T19" s="79" t="str">
        <f t="shared" si="5"/>
        <v>C.US.GEF1710000</v>
      </c>
      <c r="U19" s="79">
        <f>IFERROR(RTD("cqg.rtd", ,"ContractData",T19, "T_CVol",, "T"),0)</f>
        <v>0</v>
      </c>
      <c r="V19" s="79" t="str">
        <v>P.US.GEF1710000</v>
      </c>
      <c r="W19" s="79">
        <f>IFERROR(RTD("cqg.rtd", ,"ContractData",V19, "T_CVol",, "T"),0)</f>
        <v>0</v>
      </c>
      <c r="X19" s="79">
        <f>RANK($W19,$W$1:W$21)+COUNTIF($W$1:W19,W19)-1</f>
        <v>19</v>
      </c>
      <c r="Y19" s="79" t="str">
        <f t="shared" si="6"/>
        <v>P.US.GEF1710000</v>
      </c>
      <c r="Z19" s="79">
        <v>19</v>
      </c>
      <c r="AA19" s="79" t="str">
        <f t="shared" si="7"/>
        <v>P.US.GEF1710000</v>
      </c>
      <c r="AB19" s="79">
        <f>IFERROR(RTD("cqg.rtd", ,"ContractData",AA19, "T_CVol",, "T"),0)</f>
        <v>0</v>
      </c>
      <c r="AC19" s="79" t="str">
        <v>C.US.GEG1710000</v>
      </c>
      <c r="AD19" s="79">
        <f>IFERROR(RTD("cqg.rtd", ,"ContractData",AC19, "T_CVol",, "T"),0)</f>
        <v>0</v>
      </c>
      <c r="AE19" s="79">
        <f>RANK($AD19,$AD$1:AD$21)+COUNTIF($AD$1:AD19,AD19)-1</f>
        <v>19</v>
      </c>
      <c r="AF19" s="79" t="str">
        <f t="shared" si="8"/>
        <v>C.US.GEG1710000</v>
      </c>
      <c r="AG19" s="79">
        <v>19</v>
      </c>
      <c r="AH19" s="79" t="str">
        <f t="shared" si="9"/>
        <v>C.US.GEG1710000</v>
      </c>
      <c r="AI19" s="79">
        <f>RTD("cqg.rtd", ,"ContractData",AH19, "T_CVol",, "T")</f>
        <v>0</v>
      </c>
      <c r="AJ19" s="79" t="str">
        <v>P.US.GEG1710000</v>
      </c>
      <c r="AK19" s="79">
        <f>IFERROR(RTD("cqg.rtd", ,"ContractData",AJ19, "T_CVol",, "T"),0)</f>
        <v>0</v>
      </c>
      <c r="AL19" s="79">
        <f>RANK($AK19,$AK$1:AK$21)+COUNTIF($AK$1:AK19,AK19)-1</f>
        <v>19</v>
      </c>
      <c r="AM19" s="79" t="str">
        <f t="shared" si="10"/>
        <v>P.US.GEG1710000</v>
      </c>
      <c r="AN19" s="79">
        <v>19</v>
      </c>
      <c r="AO19" s="79" t="str">
        <f t="shared" si="11"/>
        <v>P.US.GEG1710000</v>
      </c>
      <c r="AP19" s="79">
        <f>IFERROR(RTD("cqg.rtd", ,"ContractData",AO19, "T_CVol",, "T"),0)</f>
        <v>0</v>
      </c>
      <c r="AQ19" s="79" t="str">
        <v>C.US.GEH1710000</v>
      </c>
      <c r="AR19" s="79">
        <f>IFERROR(RTD("cqg.rtd", ,"ContractData",AQ19, "T_CVol",, "T"),0)</f>
        <v>0</v>
      </c>
      <c r="AS19" s="79">
        <f>RANK($AR19,$AR$1:AR$21)+COUNTIF($AR$1:AR19,AR19)-1</f>
        <v>19</v>
      </c>
      <c r="AT19" s="79" t="str">
        <f t="shared" si="12"/>
        <v>C.US.GEH1710000</v>
      </c>
      <c r="AU19" s="79">
        <v>19</v>
      </c>
      <c r="AV19" s="79" t="str">
        <f t="shared" si="13"/>
        <v>C.US.GEH1710000</v>
      </c>
      <c r="AW19" s="79">
        <f>IFERROR(RTD("cqg.rtd", ,"ContractData",AV19, "T_CVol",, "T"),0)</f>
        <v>0</v>
      </c>
      <c r="AX19" s="79" t="str">
        <v>P.US.GEH1710000</v>
      </c>
      <c r="AY19" s="79">
        <f>IFERROR(RTD("cqg.rtd", ,"ContractData",AX19, "T_CVol",, "T"),0)</f>
        <v>0</v>
      </c>
      <c r="AZ19" s="79">
        <f>RANK($AY19,$AY$1:AY$21)+COUNTIF($AY$1:AY19,AY19)-1</f>
        <v>19</v>
      </c>
      <c r="BA19" s="79" t="str">
        <f t="shared" si="14"/>
        <v>P.US.GEH1710000</v>
      </c>
      <c r="BB19" s="79">
        <v>19</v>
      </c>
      <c r="BC19" s="79" t="str">
        <f t="shared" si="15"/>
        <v>P.US.GEH1710000</v>
      </c>
      <c r="BD19" s="79">
        <f>IFERROR(RTD("cqg.rtd", ,"ContractData",BC19, "T_CVol",, "T"),0)</f>
        <v>0</v>
      </c>
    </row>
    <row r="20" spans="1:56" s="79" customFormat="1" x14ac:dyDescent="0.3">
      <c r="A20" s="79" t="str">
        <v>C.US.GEZ1610012</v>
      </c>
      <c r="B20" s="79">
        <f>IFERROR(RTD("cqg.rtd", ,"ContractData",A20, "T_CVol",, "T"),0)</f>
        <v>0</v>
      </c>
      <c r="C20" s="79">
        <f>RANK($B20,$B$1:B$21)+COUNTIF($B$1:B20,B20)-1</f>
        <v>20</v>
      </c>
      <c r="D20" s="79" t="str">
        <f t="shared" si="0"/>
        <v>C.US.GEZ1610012</v>
      </c>
      <c r="E20" s="79">
        <v>20</v>
      </c>
      <c r="F20" s="79" t="str">
        <f t="shared" si="1"/>
        <v>C.US.GEZ1610012</v>
      </c>
      <c r="G20" s="79">
        <f>IFERROR(RTD("cqg.rtd", ,"ContractData",F20, "T_CVol",, "T"),0)</f>
        <v>0</v>
      </c>
      <c r="H20" s="79" t="str">
        <v>P.US.GEZ1610012</v>
      </c>
      <c r="I20" s="79">
        <f>IFERROR(RTD("cqg.rtd", ,"ContractData",H20, "T_CVol",, "T"),0)</f>
        <v>0</v>
      </c>
      <c r="J20" s="79">
        <f>RANK($I20,$I$1:I$21)+COUNTIF($I$1:I20,I20)-1</f>
        <v>20</v>
      </c>
      <c r="K20" s="79" t="str">
        <f t="shared" si="2"/>
        <v>P.US.GEZ1610012</v>
      </c>
      <c r="L20" s="79">
        <v>20</v>
      </c>
      <c r="M20" s="79" t="str">
        <f t="shared" si="3"/>
        <v>P.US.GEZ1610012</v>
      </c>
      <c r="N20" s="79">
        <f>IFERROR(RTD("cqg.rtd", ,"ContractData",M20, "T_CVol",, "T"),0)</f>
        <v>0</v>
      </c>
      <c r="O20" s="79" t="str">
        <v>C.US.GEF1710012</v>
      </c>
      <c r="P20" s="79">
        <f>IFERROR(RTD("cqg.rtd", ,"ContractData",O20, "T_CVol",, "T"),0)</f>
        <v>0</v>
      </c>
      <c r="Q20" s="79">
        <f>RANK($P20,$P$1:P$21)+COUNTIF($P$1:P20,P20)-1</f>
        <v>20</v>
      </c>
      <c r="R20" s="79" t="str">
        <f t="shared" si="4"/>
        <v>C.US.GEF1710012</v>
      </c>
      <c r="S20" s="79">
        <v>20</v>
      </c>
      <c r="T20" s="79" t="str">
        <f t="shared" si="5"/>
        <v>C.US.GEF1710012</v>
      </c>
      <c r="U20" s="79">
        <f>IFERROR(RTD("cqg.rtd", ,"ContractData",T20, "T_CVol",, "T"),0)</f>
        <v>0</v>
      </c>
      <c r="V20" s="79" t="str">
        <v>P.US.GEF1710012</v>
      </c>
      <c r="W20" s="79">
        <f>IFERROR(RTD("cqg.rtd", ,"ContractData",V20, "T_CVol",, "T"),0)</f>
        <v>0</v>
      </c>
      <c r="X20" s="79">
        <f>RANK($W20,$W$1:W$21)+COUNTIF($W$1:W20,W20)-1</f>
        <v>20</v>
      </c>
      <c r="Y20" s="79" t="str">
        <f t="shared" si="6"/>
        <v>P.US.GEF1710012</v>
      </c>
      <c r="Z20" s="79">
        <v>20</v>
      </c>
      <c r="AA20" s="79" t="str">
        <f t="shared" si="7"/>
        <v>P.US.GEF1710012</v>
      </c>
      <c r="AB20" s="79">
        <f>IFERROR(RTD("cqg.rtd", ,"ContractData",AA20, "T_CVol",, "T"),0)</f>
        <v>0</v>
      </c>
      <c r="AC20" s="79" t="str">
        <v>C.US.GEG1710012</v>
      </c>
      <c r="AD20" s="79">
        <f>IFERROR(RTD("cqg.rtd", ,"ContractData",AC20, "T_CVol",, "T"),0)</f>
        <v>0</v>
      </c>
      <c r="AE20" s="79">
        <f>RANK($AD20,$AD$1:AD$21)+COUNTIF($AD$1:AD20,AD20)-1</f>
        <v>20</v>
      </c>
      <c r="AF20" s="79" t="str">
        <f t="shared" si="8"/>
        <v>C.US.GEG1710012</v>
      </c>
      <c r="AG20" s="79">
        <v>20</v>
      </c>
      <c r="AH20" s="79" t="str">
        <f t="shared" si="9"/>
        <v>C.US.GEG1710012</v>
      </c>
      <c r="AI20" s="79">
        <f>RTD("cqg.rtd", ,"ContractData",AH20, "T_CVol",, "T")</f>
        <v>0</v>
      </c>
      <c r="AJ20" s="79" t="str">
        <v>P.US.GEG1710012</v>
      </c>
      <c r="AK20" s="79">
        <f>IFERROR(RTD("cqg.rtd", ,"ContractData",AJ20, "T_CVol",, "T"),0)</f>
        <v>0</v>
      </c>
      <c r="AL20" s="79">
        <f>RANK($AK20,$AK$1:AK$21)+COUNTIF($AK$1:AK20,AK20)-1</f>
        <v>20</v>
      </c>
      <c r="AM20" s="79" t="str">
        <f t="shared" si="10"/>
        <v>P.US.GEG1710012</v>
      </c>
      <c r="AN20" s="79">
        <v>20</v>
      </c>
      <c r="AO20" s="79" t="str">
        <f t="shared" si="11"/>
        <v>P.US.GEG1710012</v>
      </c>
      <c r="AP20" s="79">
        <f>IFERROR(RTD("cqg.rtd", ,"ContractData",AO20, "T_CVol",, "T"),0)</f>
        <v>0</v>
      </c>
      <c r="AQ20" s="79" t="str">
        <v>C.US.GEH1710012</v>
      </c>
      <c r="AR20" s="79">
        <f>IFERROR(RTD("cqg.rtd", ,"ContractData",AQ20, "T_CVol",, "T"),0)</f>
        <v>0</v>
      </c>
      <c r="AS20" s="79">
        <f>RANK($AR20,$AR$1:AR$21)+COUNTIF($AR$1:AR20,AR20)-1</f>
        <v>20</v>
      </c>
      <c r="AT20" s="79" t="str">
        <f t="shared" si="12"/>
        <v>C.US.GEH1710012</v>
      </c>
      <c r="AU20" s="79">
        <v>20</v>
      </c>
      <c r="AV20" s="79" t="str">
        <f t="shared" si="13"/>
        <v>C.US.GEH1710012</v>
      </c>
      <c r="AW20" s="79">
        <f>IFERROR(RTD("cqg.rtd", ,"ContractData",AV20, "T_CVol",, "T"),0)</f>
        <v>0</v>
      </c>
      <c r="AX20" s="79" t="str">
        <v>P.US.GEH1710012</v>
      </c>
      <c r="AY20" s="79">
        <f>IFERROR(RTD("cqg.rtd", ,"ContractData",AX20, "T_CVol",, "T"),0)</f>
        <v>0</v>
      </c>
      <c r="AZ20" s="79">
        <f>RANK($AY20,$AY$1:AY$21)+COUNTIF($AY$1:AY20,AY20)-1</f>
        <v>20</v>
      </c>
      <c r="BA20" s="79" t="str">
        <f t="shared" si="14"/>
        <v>P.US.GEH1710012</v>
      </c>
      <c r="BB20" s="79">
        <v>20</v>
      </c>
      <c r="BC20" s="79" t="str">
        <f t="shared" si="15"/>
        <v>P.US.GEH1710012</v>
      </c>
      <c r="BD20" s="79">
        <f>IFERROR(RTD("cqg.rtd", ,"ContractData",BC20, "T_CVol",, "T"),0)</f>
        <v>0</v>
      </c>
    </row>
    <row r="21" spans="1:56" s="79" customFormat="1" x14ac:dyDescent="0.3">
      <c r="A21" s="79" t="str">
        <v>C.US.GEZ1610025</v>
      </c>
      <c r="B21" s="79">
        <f>IFERROR(RTD("cqg.rtd", ,"ContractData",A21, "T_CVol",, "T"),0)</f>
        <v>0</v>
      </c>
      <c r="C21" s="79">
        <f>RANK($B21,$B$1:B$21)+COUNTIF($B$1:B21,B21)-1</f>
        <v>21</v>
      </c>
      <c r="D21" s="79" t="str">
        <f t="shared" si="0"/>
        <v>C.US.GEZ1610025</v>
      </c>
      <c r="E21" s="79">
        <v>21</v>
      </c>
      <c r="F21" s="79" t="str">
        <f>VLOOKUP(E21,$C$1:$D$21,2,FALSE)</f>
        <v>C.US.GEZ1610025</v>
      </c>
      <c r="G21" s="79">
        <f>IFERROR(RTD("cqg.rtd", ,"ContractData",F21, "T_CVol",, "T"),0)</f>
        <v>0</v>
      </c>
      <c r="H21" s="79" t="str">
        <v>P.US.GEZ1610025</v>
      </c>
      <c r="I21" s="79">
        <f>IFERROR(RTD("cqg.rtd", ,"ContractData",H21, "T_CVol",, "T"),0)</f>
        <v>0</v>
      </c>
      <c r="J21" s="79">
        <f>RANK($I21,$I$1:I$21)+COUNTIF($I$1:I21,I21)-1</f>
        <v>21</v>
      </c>
      <c r="K21" s="79" t="str">
        <f t="shared" si="2"/>
        <v>P.US.GEZ1610025</v>
      </c>
      <c r="L21" s="79">
        <v>21</v>
      </c>
      <c r="M21" s="79" t="str">
        <f t="shared" si="3"/>
        <v>P.US.GEZ1610025</v>
      </c>
      <c r="N21" s="79">
        <f>IFERROR(RTD("cqg.rtd", ,"ContractData",M21, "T_CVol",, "T"),0)</f>
        <v>0</v>
      </c>
      <c r="O21" s="79" t="str">
        <v>C.US.GEF1710025</v>
      </c>
      <c r="P21" s="79">
        <f>IFERROR(RTD("cqg.rtd", ,"ContractData",O21, "T_CVol",, "T"),0)</f>
        <v>0</v>
      </c>
      <c r="Q21" s="79">
        <f>RANK($P21,$P$1:P$21)+COUNTIF($P$1:P21,P21)-1</f>
        <v>21</v>
      </c>
      <c r="R21" s="79" t="str">
        <f t="shared" si="4"/>
        <v>C.US.GEF1710025</v>
      </c>
      <c r="S21" s="79">
        <v>21</v>
      </c>
      <c r="T21" s="79" t="str">
        <f t="shared" si="5"/>
        <v>C.US.GEF1710025</v>
      </c>
      <c r="U21" s="79">
        <f>IFERROR(RTD("cqg.rtd", ,"ContractData",T21, "T_CVol",, "T"),0)</f>
        <v>0</v>
      </c>
      <c r="V21" s="79" t="str">
        <v>P.US.GEF1710025</v>
      </c>
      <c r="W21" s="79">
        <f>IFERROR(RTD("cqg.rtd", ,"ContractData",V21, "T_CVol",, "T"),0)</f>
        <v>0</v>
      </c>
      <c r="X21" s="79">
        <f>RANK($W21,$W$1:W$21)+COUNTIF($W$1:W21,W21)-1</f>
        <v>21</v>
      </c>
      <c r="Y21" s="79" t="str">
        <f t="shared" si="6"/>
        <v>P.US.GEF1710025</v>
      </c>
      <c r="Z21" s="79">
        <v>21</v>
      </c>
      <c r="AA21" s="79" t="str">
        <f t="shared" si="7"/>
        <v>P.US.GEF1710025</v>
      </c>
      <c r="AB21" s="79">
        <f>IFERROR(RTD("cqg.rtd", ,"ContractData",AA21, "T_CVol",, "T"),0)</f>
        <v>0</v>
      </c>
      <c r="AC21" s="79" t="str">
        <v>C.US.GEG1710025</v>
      </c>
      <c r="AD21" s="79">
        <f>IFERROR(RTD("cqg.rtd", ,"ContractData",AC21, "T_CVol",, "T"),0)</f>
        <v>0</v>
      </c>
      <c r="AE21" s="79">
        <f>RANK($AD21,$AD$1:AD$21)+COUNTIF($AD$1:AD21,AD21)-1</f>
        <v>21</v>
      </c>
      <c r="AF21" s="79" t="str">
        <f t="shared" si="8"/>
        <v>C.US.GEG1710025</v>
      </c>
      <c r="AG21" s="79">
        <v>21</v>
      </c>
      <c r="AH21" s="79" t="str">
        <f t="shared" si="9"/>
        <v>C.US.GEG1710025</v>
      </c>
      <c r="AI21" s="79">
        <f>RTD("cqg.rtd", ,"ContractData",AH21, "T_CVol",, "T")</f>
        <v>0</v>
      </c>
      <c r="AJ21" s="79" t="str">
        <v>P.US.GEG1710025</v>
      </c>
      <c r="AK21" s="79">
        <f>IFERROR(RTD("cqg.rtd", ,"ContractData",AJ21, "T_CVol",, "T"),0)</f>
        <v>0</v>
      </c>
      <c r="AL21" s="79">
        <f>RANK($AK21,$AK$1:AK$21)+COUNTIF($AK$1:AK21,AK21)-1</f>
        <v>21</v>
      </c>
      <c r="AM21" s="79" t="str">
        <f t="shared" si="10"/>
        <v>P.US.GEG1710025</v>
      </c>
      <c r="AN21" s="79">
        <v>21</v>
      </c>
      <c r="AO21" s="79" t="str">
        <f t="shared" si="11"/>
        <v>P.US.GEG1710025</v>
      </c>
      <c r="AP21" s="79">
        <f>IFERROR(RTD("cqg.rtd", ,"ContractData",AO21, "T_CVol",, "T"),0)</f>
        <v>0</v>
      </c>
      <c r="AQ21" s="79" t="str">
        <v>C.US.GEH1710025</v>
      </c>
      <c r="AR21" s="79">
        <f>IFERROR(RTD("cqg.rtd", ,"ContractData",AQ21, "T_CVol",, "T"),0)</f>
        <v>0</v>
      </c>
      <c r="AS21" s="79">
        <f>RANK($AR21,$AR$1:AR$21)+COUNTIF($AR$1:AR21,AR21)-1</f>
        <v>21</v>
      </c>
      <c r="AT21" s="79" t="str">
        <f t="shared" si="12"/>
        <v>C.US.GEH1710025</v>
      </c>
      <c r="AU21" s="79">
        <v>21</v>
      </c>
      <c r="AV21" s="79" t="str">
        <f t="shared" si="13"/>
        <v>C.US.GEH1710025</v>
      </c>
      <c r="AW21" s="79">
        <f>IFERROR(RTD("cqg.rtd", ,"ContractData",AV21, "T_CVol",, "T"),0)</f>
        <v>0</v>
      </c>
      <c r="AX21" s="79" t="str">
        <v>P.US.GEH1710025</v>
      </c>
      <c r="AY21" s="79">
        <f>IFERROR(RTD("cqg.rtd", ,"ContractData",AX21, "T_CVol",, "T"),0)</f>
        <v>0</v>
      </c>
      <c r="AZ21" s="79">
        <f>RANK($AY21,$AY$1:AY$21)+COUNTIF($AY$1:AY21,AY21)-1</f>
        <v>21</v>
      </c>
      <c r="BA21" s="79" t="str">
        <f t="shared" si="14"/>
        <v>P.US.GEH1710025</v>
      </c>
      <c r="BB21" s="79">
        <v>21</v>
      </c>
      <c r="BC21" s="79" t="str">
        <f t="shared" si="15"/>
        <v>P.US.GEH1710025</v>
      </c>
      <c r="BD21" s="79">
        <f>IFERROR(RTD("cqg.rtd", ,"ContractData",BC21, "T_CVol",, "T"),0)</f>
        <v>0</v>
      </c>
    </row>
    <row r="22" spans="1:56" s="79" customFormat="1" x14ac:dyDescent="0.3">
      <c r="D22" s="79" t="str">
        <f>RTD("cqg.rtd", ,"ContractData",D23, "Symbol",, "T")</f>
        <v>C.US.GEZ169900</v>
      </c>
      <c r="R22" s="79" t="str">
        <f>RTD("cqg.rtd", ,"ContractData",R23, "Symbol",, "T")</f>
        <v>C.US.GEF179900</v>
      </c>
      <c r="AF22" s="79" t="str">
        <f>RTD("cqg.rtd", ,"ContractData",AF23, "Symbol",, "T")</f>
        <v>C.US.GEG179900</v>
      </c>
      <c r="AT22" s="79" t="str">
        <f>RTD("cqg.rtd", ,"ContractData",AT23, "Symbol",, "T")</f>
        <v>C.US.GEH179900</v>
      </c>
    </row>
    <row r="23" spans="1:56" s="79" customFormat="1" x14ac:dyDescent="0.3">
      <c r="A23" s="79" t="str">
        <f>LEFT(A33,10)</f>
        <v>C.US.GEJ17</v>
      </c>
      <c r="D23" s="79" t="str">
        <f>LEFT(D10,10)</f>
        <v>C.US.GEZ16</v>
      </c>
      <c r="O23" s="79" t="str">
        <f>LEFT(O33,10)</f>
        <v>C.US.GEK17</v>
      </c>
      <c r="R23" s="79" t="str">
        <f>LEFT(R10,10)</f>
        <v>C.US.GEF17</v>
      </c>
      <c r="AC23" s="79" t="str">
        <f>LEFT(AC33,10)</f>
        <v>C.US.GEM17</v>
      </c>
      <c r="AF23" s="79" t="str">
        <f>LEFT(AF10,10)</f>
        <v>C.US.GEG17</v>
      </c>
      <c r="AQ23" s="79" t="str">
        <f>LEFT(AQ33,10)</f>
        <v>C.US.GEU17</v>
      </c>
      <c r="AT23" s="79" t="str">
        <f>LEFT(AT10,10)</f>
        <v>C.US.GEH17</v>
      </c>
    </row>
    <row r="24" spans="1:56" s="79" customFormat="1" x14ac:dyDescent="0.3">
      <c r="A24" s="79" t="str">
        <f>RTD("cqg.rtd", ,"ContractData",A23, "Symbol",, "T")</f>
        <v>C.US.GEJ179887</v>
      </c>
      <c r="O24" s="79" t="str">
        <f>RTD("cqg.rtd", ,"ContractData",O23, "Symbol",, "T")</f>
        <v>C.US.GEK179887</v>
      </c>
      <c r="AC24" s="79" t="str">
        <f>RTD("cqg.rtd", ,"ContractData",AC23, "Symbol",, "T")</f>
        <v>C.US.GEM179887</v>
      </c>
      <c r="AQ24" s="79" t="str">
        <f>RTD("cqg.rtd", ,"ContractData",AQ23, "Symbol",, "T")</f>
        <v>C.US.GEU179875</v>
      </c>
    </row>
    <row r="25" spans="1:56" s="79" customFormat="1" x14ac:dyDescent="0.3">
      <c r="A25" s="79" t="str">
        <f t="array" ref="A25:A45">_xll.CQGOptions("GE", "5", "-10,10", "Call")</f>
        <v>C.US.GEJ179762</v>
      </c>
      <c r="B25" s="79">
        <f>IFERROR(RTD("cqg.rtd", ,"ContractData",A25, "T_CVol",, "T"),0)</f>
        <v>0</v>
      </c>
      <c r="C25" s="79">
        <f>RANK($B25,$B$25:B$45)+COUNTIF($B$25:B25,B25)-1</f>
        <v>3</v>
      </c>
      <c r="D25" s="79" t="str">
        <f t="shared" ref="D25:D45" si="16">A25</f>
        <v>C.US.GEJ179762</v>
      </c>
      <c r="E25" s="79">
        <v>1</v>
      </c>
      <c r="F25" s="79" t="str">
        <f>VLOOKUP(E25,$C$25:$D$45,2,FALSE)</f>
        <v>C.US.GEJ179925</v>
      </c>
      <c r="G25" s="79">
        <f>IFERROR(RTD("cqg.rtd", ,"ContractData",F25, "T_CVol",, "T"),0)</f>
        <v>250</v>
      </c>
      <c r="H25" s="79" t="str">
        <f t="array" ref="H25:H45">_xll.CQGOptions("GE", "5", "-10,10", "Put")</f>
        <v>P.US.GEJ179762</v>
      </c>
      <c r="I25" s="79">
        <f>IFERROR(RTD("cqg.rtd", ,"ContractData",H25, "T_CVol",, "T"),0)</f>
        <v>0</v>
      </c>
      <c r="J25" s="79">
        <f>RANK($I25,$I$25:I$45)+COUNTIF($I$25:I25,I25)-1</f>
        <v>2</v>
      </c>
      <c r="K25" s="79" t="str">
        <f>H25</f>
        <v>P.US.GEJ179762</v>
      </c>
      <c r="L25" s="79">
        <v>1</v>
      </c>
      <c r="M25" s="79" t="str">
        <f>VLOOKUP(L25,$J$25:$K$45,2,FALSE)</f>
        <v>P.US.GEJ179900</v>
      </c>
      <c r="N25" s="79">
        <f>IFERROR(RTD("cqg.rtd", ,"ContractData",M25, "T_CVol",, "T"),0)</f>
        <v>87</v>
      </c>
      <c r="O25" s="79" t="str">
        <f t="array" ref="O25:O45">_xll.CQGOptions("GE", "6", "-10,10", "Call")</f>
        <v>C.US.GEK179762</v>
      </c>
      <c r="P25" s="79">
        <f>IFERROR(RTD("cqg.rtd", ,"ContractData",O25, "T_CVol",, "T"),0)</f>
        <v>0</v>
      </c>
      <c r="Q25" s="79">
        <f>RANK($P25,$P$25:P$45)+COUNTIF($P$25:P25,P25)-1</f>
        <v>1</v>
      </c>
      <c r="R25" s="79" t="str">
        <f t="shared" ref="R25:R45" si="17">O25</f>
        <v>C.US.GEK179762</v>
      </c>
      <c r="S25" s="79">
        <v>1</v>
      </c>
      <c r="T25" s="79" t="str">
        <f>VLOOKUP(S25,$Q$25:$R$45,2,FALSE)</f>
        <v>C.US.GEK179762</v>
      </c>
      <c r="U25" s="79">
        <f>IFERROR(RTD("cqg.rtd", ,"ContractData",T25, "T_CVol",, "T"),0)</f>
        <v>0</v>
      </c>
      <c r="V25" s="79" t="str">
        <f t="array" ref="V25:V45">_xll.CQGOptions("GE", "6", "-10,10", "Put")</f>
        <v>P.US.GEK179762</v>
      </c>
      <c r="W25" s="79">
        <f>IFERROR(RTD("cqg.rtd", ,"ContractData",V25, "T_CVol",, "T"),0)</f>
        <v>0</v>
      </c>
      <c r="X25" s="79">
        <f>RANK($W25,$W$25:W$45)+COUNTIF($W$25:W25,W25)-1</f>
        <v>1</v>
      </c>
      <c r="Y25" s="79" t="str">
        <f t="shared" ref="Y25:Y45" si="18">V25</f>
        <v>P.US.GEK179762</v>
      </c>
      <c r="Z25" s="79">
        <v>1</v>
      </c>
      <c r="AA25" s="79" t="str">
        <f>VLOOKUP(Z25,$X$25:$Y$45,2,FALSE)</f>
        <v>P.US.GEK179762</v>
      </c>
      <c r="AB25" s="79">
        <f>IFERROR(RTD("cqg.rtd", ,"ContractData",AA25, "T_CVol",, "T"),0)</f>
        <v>0</v>
      </c>
      <c r="AC25" s="79" t="str">
        <f t="array" ref="AC25:AC45">_xll.CQGOptions("GE", "7", "-10,10", "Call")</f>
        <v>C.US.GEM179762</v>
      </c>
      <c r="AD25" s="79">
        <f>IFERROR(RTD("cqg.rtd", ,"ContractData",AC25, "T_CVol",, "T"),0)</f>
        <v>0</v>
      </c>
      <c r="AE25" s="79">
        <f>RANK($AD25,$AD$25:AD$45)+COUNTIF($AD$25:AD25,AD25)-1</f>
        <v>5</v>
      </c>
      <c r="AF25" s="79" t="str">
        <f t="shared" ref="AF25:AF45" si="19">AC25</f>
        <v>C.US.GEM179762</v>
      </c>
      <c r="AG25" s="79">
        <v>1</v>
      </c>
      <c r="AH25" s="79" t="str">
        <f>VLOOKUP(AG25,$AE$25:$AF$45,2,FALSE)</f>
        <v>C.US.GEM179912</v>
      </c>
      <c r="AI25" s="79">
        <f>RTD("cqg.rtd", ,"ContractData",AH25, "T_CVol",, "T")</f>
        <v>8486</v>
      </c>
      <c r="AJ25" s="79" t="str">
        <f t="array" ref="AJ25:AJ45">_xll.CQGOptions("GE", "7", "-10,10", "Put")</f>
        <v>P.US.GEM179762</v>
      </c>
      <c r="AK25" s="79">
        <f>IFERROR(RTD("cqg.rtd", ,"ContractData",AJ25, "T_CVol",, "T"),0)</f>
        <v>0</v>
      </c>
      <c r="AL25" s="79">
        <f>RANK($AK25,$AK$25:AK$45)+COUNTIF($AK$25:AK25,AK25)-1</f>
        <v>9</v>
      </c>
      <c r="AM25" s="79" t="str">
        <f t="shared" ref="AM25:AM45" si="20">AJ25</f>
        <v>P.US.GEM179762</v>
      </c>
      <c r="AN25" s="79">
        <v>1</v>
      </c>
      <c r="AO25" s="79" t="str">
        <f>VLOOKUP(AN25,$AL$25:$AM$45,2,FALSE)</f>
        <v>P.US.GEM179875</v>
      </c>
      <c r="AP25" s="79">
        <f>IFERROR(RTD("cqg.rtd", ,"ContractData",AO25, "T_CVol",, "T"),0)</f>
        <v>3789</v>
      </c>
      <c r="AQ25" s="79" t="str">
        <f t="array" ref="AQ25:AQ45">_xll.CQGOptions("GE", "8", "-10,10", "Call")</f>
        <v>C.US.GEU179750</v>
      </c>
      <c r="AR25" s="79">
        <f>IFERROR(RTD("cqg.rtd", ,"ContractData",AQ25, "T_CVol",, "T"),0)</f>
        <v>0</v>
      </c>
      <c r="AS25" s="79">
        <f>RANK($AR25,$AR$25:AR$45)+COUNTIF($AR$25:AR25,AR25)-1</f>
        <v>6</v>
      </c>
      <c r="AT25" s="79" t="str">
        <f t="shared" ref="AT25:AT45" si="21">AQ25</f>
        <v>C.US.GEU179750</v>
      </c>
      <c r="AU25" s="79">
        <v>1</v>
      </c>
      <c r="AV25" s="79" t="str">
        <f>VLOOKUP(AU25,$AS$25:$AT$45,2,FALSE)</f>
        <v>C.US.GEU179900</v>
      </c>
      <c r="AW25" s="79">
        <f>IFERROR(RTD("cqg.rtd", ,"ContractData",AV25, "T_CVol",, "T"),0)</f>
        <v>1270</v>
      </c>
      <c r="AX25" s="79" t="str">
        <f t="array" ref="AX25:AX45">_xll.CQGOptions("GE", "8", "-10,10", "Put")</f>
        <v>P.US.GEU179750</v>
      </c>
      <c r="AY25" s="79">
        <f>IFERROR(RTD("cqg.rtd", ,"ContractData",AX25, "T_CVol",, "T"),0)</f>
        <v>0</v>
      </c>
      <c r="AZ25" s="79">
        <f>RANK($AY25,$AY$25:AY$45)+COUNTIF($AY$25:AY25,AY25)-1</f>
        <v>3</v>
      </c>
      <c r="BA25" s="79" t="str">
        <f t="shared" ref="BA25:BA45" si="22">AX25</f>
        <v>P.US.GEU179750</v>
      </c>
      <c r="BB25" s="79">
        <v>1</v>
      </c>
      <c r="BC25" s="79" t="str">
        <f>VLOOKUP(BB25,$AZ$25:$BA$45,2,FALSE)</f>
        <v>P.US.GEU179850</v>
      </c>
      <c r="BD25" s="79">
        <f>IFERROR(RTD("cqg.rtd", ,"ContractData",BC25, "T_CVol",, "T"),0)</f>
        <v>610</v>
      </c>
    </row>
    <row r="26" spans="1:56" s="79" customFormat="1" x14ac:dyDescent="0.3">
      <c r="A26" s="79" t="str">
        <v>C.US.GEJ179775</v>
      </c>
      <c r="B26" s="79">
        <f>IFERROR(RTD("cqg.rtd", ,"ContractData",A26, "T_CVol",, "T"),0)</f>
        <v>0</v>
      </c>
      <c r="C26" s="79">
        <f>RANK($B26,$B$25:B$45)+COUNTIF($B$25:B26,B26)-1</f>
        <v>4</v>
      </c>
      <c r="D26" s="79" t="str">
        <f t="shared" si="16"/>
        <v>C.US.GEJ179775</v>
      </c>
      <c r="E26" s="79">
        <v>2</v>
      </c>
      <c r="F26" s="79" t="str">
        <f t="shared" ref="F26:F45" si="23">VLOOKUP(E26,$C$25:$D$45,2,FALSE)</f>
        <v>C.US.GEJ179900</v>
      </c>
      <c r="G26" s="79">
        <f>IFERROR(RTD("cqg.rtd", ,"ContractData",F26, "T_CVol",, "T"),0)</f>
        <v>187</v>
      </c>
      <c r="H26" s="79" t="str">
        <v>P.US.GEJ179775</v>
      </c>
      <c r="I26" s="79">
        <f>IFERROR(RTD("cqg.rtd", ,"ContractData",H26, "T_CVol",, "T"),0)</f>
        <v>0</v>
      </c>
      <c r="J26" s="79">
        <f>RANK($I26,$I$25:I$45)+COUNTIF($I$25:I26,I26)-1</f>
        <v>3</v>
      </c>
      <c r="K26" s="79" t="str">
        <f t="shared" ref="K26:K45" si="24">H26</f>
        <v>P.US.GEJ179775</v>
      </c>
      <c r="L26" s="79">
        <v>2</v>
      </c>
      <c r="M26" s="79" t="str">
        <f t="shared" ref="M26:M45" si="25">VLOOKUP(L26,$J$25:$K$45,2,FALSE)</f>
        <v>P.US.GEJ179762</v>
      </c>
      <c r="N26" s="79">
        <f>IFERROR(RTD("cqg.rtd", ,"ContractData",M26, "T_CVol",, "T"),0)</f>
        <v>0</v>
      </c>
      <c r="O26" s="79" t="str">
        <v>C.US.GEK179775</v>
      </c>
      <c r="P26" s="79">
        <f>IFERROR(RTD("cqg.rtd", ,"ContractData",O26, "T_CVol",, "T"),0)</f>
        <v>0</v>
      </c>
      <c r="Q26" s="79">
        <f>RANK($P26,$P$25:P$45)+COUNTIF($P$25:P26,P26)-1</f>
        <v>2</v>
      </c>
      <c r="R26" s="79" t="str">
        <f t="shared" si="17"/>
        <v>C.US.GEK179775</v>
      </c>
      <c r="S26" s="79">
        <v>2</v>
      </c>
      <c r="T26" s="79" t="str">
        <f t="shared" ref="T26:T45" si="26">VLOOKUP(S26,$Q$25:$R$45,2,FALSE)</f>
        <v>C.US.GEK179775</v>
      </c>
      <c r="U26" s="79">
        <f>IFERROR(RTD("cqg.rtd", ,"ContractData",T26, "T_CVol",, "T"),0)</f>
        <v>0</v>
      </c>
      <c r="V26" s="79" t="str">
        <v>P.US.GEK179775</v>
      </c>
      <c r="W26" s="79">
        <f>IFERROR(RTD("cqg.rtd", ,"ContractData",V26, "T_CVol",, "T"),0)</f>
        <v>0</v>
      </c>
      <c r="X26" s="79">
        <f>RANK($W26,$W$25:W$45)+COUNTIF($W$25:W26,W26)-1</f>
        <v>2</v>
      </c>
      <c r="Y26" s="79" t="str">
        <f t="shared" si="18"/>
        <v>P.US.GEK179775</v>
      </c>
      <c r="Z26" s="79">
        <v>2</v>
      </c>
      <c r="AA26" s="79" t="str">
        <f t="shared" ref="AA26:AA45" si="27">VLOOKUP(Z26,$X$25:$Y$45,2,FALSE)</f>
        <v>P.US.GEK179775</v>
      </c>
      <c r="AB26" s="79">
        <f>IFERROR(RTD("cqg.rtd", ,"ContractData",AA26, "T_CVol",, "T"),0)</f>
        <v>0</v>
      </c>
      <c r="AC26" s="79" t="str">
        <v>C.US.GEM179775</v>
      </c>
      <c r="AD26" s="79">
        <f>IFERROR(RTD("cqg.rtd", ,"ContractData",AC26, "T_CVol",, "T"),0)</f>
        <v>0</v>
      </c>
      <c r="AE26" s="79">
        <f>RANK($AD26,$AD$25:AD$45)+COUNTIF($AD$25:AD26,AD26)-1</f>
        <v>6</v>
      </c>
      <c r="AF26" s="79" t="str">
        <f t="shared" si="19"/>
        <v>C.US.GEM179775</v>
      </c>
      <c r="AG26" s="79">
        <v>2</v>
      </c>
      <c r="AH26" s="79" t="str">
        <f t="shared" ref="AH26:AH45" si="28">VLOOKUP(AG26,$AE$25:$AF$45,2,FALSE)</f>
        <v>C.US.GEM179900</v>
      </c>
      <c r="AI26" s="79">
        <f>RTD("cqg.rtd", ,"ContractData",AH26, "T_CVol",, "T")</f>
        <v>1482</v>
      </c>
      <c r="AJ26" s="79" t="str">
        <v>P.US.GEM179775</v>
      </c>
      <c r="AK26" s="79">
        <f>IFERROR(RTD("cqg.rtd", ,"ContractData",AJ26, "T_CVol",, "T"),0)</f>
        <v>0</v>
      </c>
      <c r="AL26" s="79">
        <f>RANK($AK26,$AK$25:AK$45)+COUNTIF($AK$25:AK26,AK26)-1</f>
        <v>10</v>
      </c>
      <c r="AM26" s="79" t="str">
        <f t="shared" si="20"/>
        <v>P.US.GEM179775</v>
      </c>
      <c r="AN26" s="79">
        <v>2</v>
      </c>
      <c r="AO26" s="79" t="str">
        <f t="shared" ref="AO26:AO45" si="29">VLOOKUP(AN26,$AL$25:$AM$45,2,FALSE)</f>
        <v>P.US.GEM179850</v>
      </c>
      <c r="AP26" s="79">
        <f>IFERROR(RTD("cqg.rtd", ,"ContractData",AO26, "T_CVol",, "T"),0)</f>
        <v>3314</v>
      </c>
      <c r="AQ26" s="79" t="str">
        <v>C.US.GEU179762</v>
      </c>
      <c r="AR26" s="79">
        <f>IFERROR(RTD("cqg.rtd", ,"ContractData",AQ26, "T_CVol",, "T"),0)</f>
        <v>0</v>
      </c>
      <c r="AS26" s="79">
        <f>RANK($AR26,$AR$25:AR$45)+COUNTIF($AR$25:AR26,AR26)-1</f>
        <v>7</v>
      </c>
      <c r="AT26" s="79" t="str">
        <f t="shared" si="21"/>
        <v>C.US.GEU179762</v>
      </c>
      <c r="AU26" s="79">
        <v>2</v>
      </c>
      <c r="AV26" s="79" t="str">
        <f t="shared" ref="AV26:AV45" si="30">VLOOKUP(AU26,$AS$25:$AT$45,2,FALSE)</f>
        <v>C.US.GEU179875</v>
      </c>
      <c r="AW26" s="79">
        <f>IFERROR(RTD("cqg.rtd", ,"ContractData",AV26, "T_CVol",, "T"),0)</f>
        <v>220</v>
      </c>
      <c r="AX26" s="79" t="str">
        <v>P.US.GEU179762</v>
      </c>
      <c r="AY26" s="79">
        <f>IFERROR(RTD("cqg.rtd", ,"ContractData",AX26, "T_CVol",, "T"),0)</f>
        <v>0</v>
      </c>
      <c r="AZ26" s="79">
        <f>RANK($AY26,$AY$25:AY$45)+COUNTIF($AY$25:AY26,AY26)-1</f>
        <v>4</v>
      </c>
      <c r="BA26" s="79" t="str">
        <f t="shared" si="22"/>
        <v>P.US.GEU179762</v>
      </c>
      <c r="BB26" s="79">
        <v>2</v>
      </c>
      <c r="BC26" s="79" t="str">
        <f t="shared" ref="BC26:BC45" si="31">VLOOKUP(BB26,$AZ$25:$BA$45,2,FALSE)</f>
        <v>P.US.GEU179837</v>
      </c>
      <c r="BD26" s="79">
        <f>IFERROR(RTD("cqg.rtd", ,"ContractData",BC26, "T_CVol",, "T"),0)</f>
        <v>110</v>
      </c>
    </row>
    <row r="27" spans="1:56" s="79" customFormat="1" x14ac:dyDescent="0.3">
      <c r="A27" s="79" t="str">
        <v>C.US.GEJ179787</v>
      </c>
      <c r="B27" s="79">
        <f>IFERROR(RTD("cqg.rtd", ,"ContractData",A27, "T_CVol",, "T"),0)</f>
        <v>0</v>
      </c>
      <c r="C27" s="79">
        <f>RANK($B27,$B$25:B$45)+COUNTIF($B$25:B27,B27)-1</f>
        <v>5</v>
      </c>
      <c r="D27" s="79" t="str">
        <f t="shared" si="16"/>
        <v>C.US.GEJ179787</v>
      </c>
      <c r="E27" s="79">
        <v>3</v>
      </c>
      <c r="F27" s="79" t="str">
        <f t="shared" si="23"/>
        <v>C.US.GEJ179762</v>
      </c>
      <c r="G27" s="79">
        <f>IFERROR(RTD("cqg.rtd", ,"ContractData",F27, "T_CVol",, "T"),0)</f>
        <v>0</v>
      </c>
      <c r="H27" s="79" t="str">
        <v>P.US.GEJ179787</v>
      </c>
      <c r="I27" s="79">
        <f>IFERROR(RTD("cqg.rtd", ,"ContractData",H27, "T_CVol",, "T"),0)</f>
        <v>0</v>
      </c>
      <c r="J27" s="79">
        <f>RANK($I27,$I$25:I$45)+COUNTIF($I$25:I27,I27)-1</f>
        <v>4</v>
      </c>
      <c r="K27" s="79" t="str">
        <f t="shared" si="24"/>
        <v>P.US.GEJ179787</v>
      </c>
      <c r="L27" s="79">
        <v>3</v>
      </c>
      <c r="M27" s="79" t="str">
        <f t="shared" si="25"/>
        <v>P.US.GEJ179775</v>
      </c>
      <c r="N27" s="79">
        <f>IFERROR(RTD("cqg.rtd", ,"ContractData",M27, "T_CVol",, "T"),0)</f>
        <v>0</v>
      </c>
      <c r="O27" s="79" t="str">
        <v>C.US.GEK179787</v>
      </c>
      <c r="P27" s="79">
        <f>IFERROR(RTD("cqg.rtd", ,"ContractData",O27, "T_CVol",, "T"),0)</f>
        <v>0</v>
      </c>
      <c r="Q27" s="79">
        <f>RANK($P27,$P$25:P$45)+COUNTIF($P$25:P27,P27)-1</f>
        <v>3</v>
      </c>
      <c r="R27" s="79" t="str">
        <f t="shared" si="17"/>
        <v>C.US.GEK179787</v>
      </c>
      <c r="S27" s="79">
        <v>3</v>
      </c>
      <c r="T27" s="79" t="str">
        <f t="shared" si="26"/>
        <v>C.US.GEK179787</v>
      </c>
      <c r="U27" s="79">
        <f>IFERROR(RTD("cqg.rtd", ,"ContractData",T27, "T_CVol",, "T"),0)</f>
        <v>0</v>
      </c>
      <c r="V27" s="79" t="str">
        <v>P.US.GEK179787</v>
      </c>
      <c r="W27" s="79">
        <f>IFERROR(RTD("cqg.rtd", ,"ContractData",V27, "T_CVol",, "T"),0)</f>
        <v>0</v>
      </c>
      <c r="X27" s="79">
        <f>RANK($W27,$W$25:W$45)+COUNTIF($W$25:W27,W27)-1</f>
        <v>3</v>
      </c>
      <c r="Y27" s="79" t="str">
        <f t="shared" si="18"/>
        <v>P.US.GEK179787</v>
      </c>
      <c r="Z27" s="79">
        <v>3</v>
      </c>
      <c r="AA27" s="79" t="str">
        <f t="shared" si="27"/>
        <v>P.US.GEK179787</v>
      </c>
      <c r="AB27" s="79">
        <f>IFERROR(RTD("cqg.rtd", ,"ContractData",AA27, "T_CVol",, "T"),0)</f>
        <v>0</v>
      </c>
      <c r="AC27" s="79" t="str">
        <v>C.US.GEM179787</v>
      </c>
      <c r="AD27" s="79">
        <f>IFERROR(RTD("cqg.rtd", ,"ContractData",AC27, "T_CVol",, "T"),0)</f>
        <v>0</v>
      </c>
      <c r="AE27" s="79">
        <f>RANK($AD27,$AD$25:AD$45)+COUNTIF($AD$25:AD27,AD27)-1</f>
        <v>7</v>
      </c>
      <c r="AF27" s="79" t="str">
        <f t="shared" si="19"/>
        <v>C.US.GEM179787</v>
      </c>
      <c r="AG27" s="79">
        <v>3</v>
      </c>
      <c r="AH27" s="79" t="str">
        <f t="shared" si="28"/>
        <v>C.US.GEM179887</v>
      </c>
      <c r="AI27" s="79">
        <f>RTD("cqg.rtd", ,"ContractData",AH27, "T_CVol",, "T")</f>
        <v>253</v>
      </c>
      <c r="AJ27" s="79" t="str">
        <v>P.US.GEM179787</v>
      </c>
      <c r="AK27" s="79">
        <f>IFERROR(RTD("cqg.rtd", ,"ContractData",AJ27, "T_CVol",, "T"),0)</f>
        <v>0</v>
      </c>
      <c r="AL27" s="79">
        <f>RANK($AK27,$AK$25:AK$45)+COUNTIF($AK$25:AK27,AK27)-1</f>
        <v>11</v>
      </c>
      <c r="AM27" s="79" t="str">
        <f t="shared" si="20"/>
        <v>P.US.GEM179787</v>
      </c>
      <c r="AN27" s="79">
        <v>3</v>
      </c>
      <c r="AO27" s="79" t="str">
        <f t="shared" si="29"/>
        <v>P.US.GEM179887</v>
      </c>
      <c r="AP27" s="79">
        <f>IFERROR(RTD("cqg.rtd", ,"ContractData",AO27, "T_CVol",, "T"),0)</f>
        <v>2352</v>
      </c>
      <c r="AQ27" s="79" t="str">
        <v>C.US.GEU179775</v>
      </c>
      <c r="AR27" s="79">
        <f>IFERROR(RTD("cqg.rtd", ,"ContractData",AQ27, "T_CVol",, "T"),0)</f>
        <v>0</v>
      </c>
      <c r="AS27" s="79">
        <f>RANK($AR27,$AR$25:AR$45)+COUNTIF($AR$25:AR27,AR27)-1</f>
        <v>8</v>
      </c>
      <c r="AT27" s="79" t="str">
        <f t="shared" si="21"/>
        <v>C.US.GEU179775</v>
      </c>
      <c r="AU27" s="79">
        <v>3</v>
      </c>
      <c r="AV27" s="79" t="str">
        <f t="shared" si="30"/>
        <v>C.US.GEU179887</v>
      </c>
      <c r="AW27" s="79">
        <f>IFERROR(RTD("cqg.rtd", ,"ContractData",AV27, "T_CVol",, "T"),0)</f>
        <v>220</v>
      </c>
      <c r="AX27" s="79" t="str">
        <v>P.US.GEU179775</v>
      </c>
      <c r="AY27" s="79">
        <f>IFERROR(RTD("cqg.rtd", ,"ContractData",AX27, "T_CVol",, "T"),0)</f>
        <v>0</v>
      </c>
      <c r="AZ27" s="79">
        <f>RANK($AY27,$AY$25:AY$45)+COUNTIF($AY$25:AY27,AY27)-1</f>
        <v>5</v>
      </c>
      <c r="BA27" s="79" t="str">
        <f t="shared" si="22"/>
        <v>P.US.GEU179775</v>
      </c>
      <c r="BB27" s="79">
        <v>3</v>
      </c>
      <c r="BC27" s="79" t="str">
        <f t="shared" si="31"/>
        <v>P.US.GEU179750</v>
      </c>
      <c r="BD27" s="79">
        <f>IFERROR(RTD("cqg.rtd", ,"ContractData",BC27, "T_CVol",, "T"),0)</f>
        <v>0</v>
      </c>
    </row>
    <row r="28" spans="1:56" s="79" customFormat="1" x14ac:dyDescent="0.3">
      <c r="A28" s="79" t="str">
        <v>C.US.GEJ179800</v>
      </c>
      <c r="B28" s="79">
        <f>IFERROR(RTD("cqg.rtd", ,"ContractData",A28, "T_CVol",, "T"),0)</f>
        <v>0</v>
      </c>
      <c r="C28" s="79">
        <f>RANK($B28,$B$25:B$45)+COUNTIF($B$25:B28,B28)-1</f>
        <v>6</v>
      </c>
      <c r="D28" s="79" t="str">
        <f t="shared" si="16"/>
        <v>C.US.GEJ179800</v>
      </c>
      <c r="E28" s="79">
        <v>4</v>
      </c>
      <c r="F28" s="79" t="str">
        <f t="shared" si="23"/>
        <v>C.US.GEJ179775</v>
      </c>
      <c r="G28" s="79">
        <f>IFERROR(RTD("cqg.rtd", ,"ContractData",F28, "T_CVol",, "T"),0)</f>
        <v>0</v>
      </c>
      <c r="H28" s="79" t="str">
        <v>P.US.GEJ179800</v>
      </c>
      <c r="I28" s="79">
        <f>IFERROR(RTD("cqg.rtd", ,"ContractData",H28, "T_CVol",, "T"),0)</f>
        <v>0</v>
      </c>
      <c r="J28" s="79">
        <f>RANK($I28,$I$25:I$45)+COUNTIF($I$25:I28,I28)-1</f>
        <v>5</v>
      </c>
      <c r="K28" s="79" t="str">
        <f t="shared" si="24"/>
        <v>P.US.GEJ179800</v>
      </c>
      <c r="L28" s="79">
        <v>4</v>
      </c>
      <c r="M28" s="79" t="str">
        <f t="shared" si="25"/>
        <v>P.US.GEJ179787</v>
      </c>
      <c r="N28" s="79">
        <f>IFERROR(RTD("cqg.rtd", ,"ContractData",M28, "T_CVol",, "T"),0)</f>
        <v>0</v>
      </c>
      <c r="O28" s="79" t="str">
        <v>C.US.GEK179800</v>
      </c>
      <c r="P28" s="79">
        <f>IFERROR(RTD("cqg.rtd", ,"ContractData",O28, "T_CVol",, "T"),0)</f>
        <v>0</v>
      </c>
      <c r="Q28" s="79">
        <f>RANK($P28,$P$25:P$45)+COUNTIF($P$25:P28,P28)-1</f>
        <v>4</v>
      </c>
      <c r="R28" s="79" t="str">
        <f t="shared" si="17"/>
        <v>C.US.GEK179800</v>
      </c>
      <c r="S28" s="79">
        <v>4</v>
      </c>
      <c r="T28" s="79" t="str">
        <f t="shared" si="26"/>
        <v>C.US.GEK179800</v>
      </c>
      <c r="U28" s="79">
        <f>IFERROR(RTD("cqg.rtd", ,"ContractData",T28, "T_CVol",, "T"),0)</f>
        <v>0</v>
      </c>
      <c r="V28" s="79" t="str">
        <v>P.US.GEK179800</v>
      </c>
      <c r="W28" s="79">
        <f>IFERROR(RTD("cqg.rtd", ,"ContractData",V28, "T_CVol",, "T"),0)</f>
        <v>0</v>
      </c>
      <c r="X28" s="79">
        <f>RANK($W28,$W$25:W$45)+COUNTIF($W$25:W28,W28)-1</f>
        <v>4</v>
      </c>
      <c r="Y28" s="79" t="str">
        <f t="shared" si="18"/>
        <v>P.US.GEK179800</v>
      </c>
      <c r="Z28" s="79">
        <v>4</v>
      </c>
      <c r="AA28" s="79" t="str">
        <f t="shared" si="27"/>
        <v>P.US.GEK179800</v>
      </c>
      <c r="AB28" s="79">
        <f>IFERROR(RTD("cqg.rtd", ,"ContractData",AA28, "T_CVol",, "T"),0)</f>
        <v>0</v>
      </c>
      <c r="AC28" s="79" t="str">
        <v>C.US.GEM179800</v>
      </c>
      <c r="AD28" s="79">
        <f>IFERROR(RTD("cqg.rtd", ,"ContractData",AC28, "T_CVol",, "T"),0)</f>
        <v>0</v>
      </c>
      <c r="AE28" s="79">
        <f>RANK($AD28,$AD$25:AD$45)+COUNTIF($AD$25:AD28,AD28)-1</f>
        <v>8</v>
      </c>
      <c r="AF28" s="79" t="str">
        <f t="shared" si="19"/>
        <v>C.US.GEM179800</v>
      </c>
      <c r="AG28" s="79">
        <v>4</v>
      </c>
      <c r="AH28" s="79" t="str">
        <f t="shared" si="28"/>
        <v>C.US.GEM179937</v>
      </c>
      <c r="AI28" s="79">
        <f>RTD("cqg.rtd", ,"ContractData",AH28, "T_CVol",, "T")</f>
        <v>220</v>
      </c>
      <c r="AJ28" s="79" t="str">
        <v>P.US.GEM179800</v>
      </c>
      <c r="AK28" s="79">
        <f>IFERROR(RTD("cqg.rtd", ,"ContractData",AJ28, "T_CVol",, "T"),0)</f>
        <v>0</v>
      </c>
      <c r="AL28" s="79">
        <f>RANK($AK28,$AK$25:AK$45)+COUNTIF($AK$25:AK28,AK28)-1</f>
        <v>12</v>
      </c>
      <c r="AM28" s="79" t="str">
        <f t="shared" si="20"/>
        <v>P.US.GEM179800</v>
      </c>
      <c r="AN28" s="79">
        <v>4</v>
      </c>
      <c r="AO28" s="79" t="str">
        <f t="shared" si="29"/>
        <v>P.US.GEM179862</v>
      </c>
      <c r="AP28" s="79">
        <f>IFERROR(RTD("cqg.rtd", ,"ContractData",AO28, "T_CVol",, "T"),0)</f>
        <v>2142</v>
      </c>
      <c r="AQ28" s="79" t="str">
        <v>C.US.GEU179787</v>
      </c>
      <c r="AR28" s="79">
        <f>IFERROR(RTD("cqg.rtd", ,"ContractData",AQ28, "T_CVol",, "T"),0)</f>
        <v>0</v>
      </c>
      <c r="AS28" s="79">
        <f>RANK($AR28,$AR$25:AR$45)+COUNTIF($AR$25:AR28,AR28)-1</f>
        <v>9</v>
      </c>
      <c r="AT28" s="79" t="str">
        <f t="shared" si="21"/>
        <v>C.US.GEU179787</v>
      </c>
      <c r="AU28" s="79">
        <v>4</v>
      </c>
      <c r="AV28" s="79" t="str">
        <f t="shared" si="30"/>
        <v>C.US.GEU179912</v>
      </c>
      <c r="AW28" s="79">
        <f>IFERROR(RTD("cqg.rtd", ,"ContractData",AV28, "T_CVol",, "T"),0)</f>
        <v>220</v>
      </c>
      <c r="AX28" s="79" t="str">
        <v>P.US.GEU179787</v>
      </c>
      <c r="AY28" s="79">
        <f>IFERROR(RTD("cqg.rtd", ,"ContractData",AX28, "T_CVol",, "T"),0)</f>
        <v>0</v>
      </c>
      <c r="AZ28" s="79">
        <f>RANK($AY28,$AY$25:AY$45)+COUNTIF($AY$25:AY28,AY28)-1</f>
        <v>6</v>
      </c>
      <c r="BA28" s="79" t="str">
        <f t="shared" si="22"/>
        <v>P.US.GEU179787</v>
      </c>
      <c r="BB28" s="79">
        <v>4</v>
      </c>
      <c r="BC28" s="79" t="str">
        <f t="shared" si="31"/>
        <v>P.US.GEU179762</v>
      </c>
      <c r="BD28" s="79">
        <f>IFERROR(RTD("cqg.rtd", ,"ContractData",BC28, "T_CVol",, "T"),0)</f>
        <v>0</v>
      </c>
    </row>
    <row r="29" spans="1:56" s="79" customFormat="1" x14ac:dyDescent="0.3">
      <c r="A29" s="79" t="str">
        <v>C.US.GEJ179812</v>
      </c>
      <c r="B29" s="79">
        <f>IFERROR(RTD("cqg.rtd", ,"ContractData",A29, "T_CVol",, "T"),0)</f>
        <v>0</v>
      </c>
      <c r="C29" s="79">
        <f>RANK($B29,$B$25:B$45)+COUNTIF($B$25:B29,B29)-1</f>
        <v>7</v>
      </c>
      <c r="D29" s="79" t="str">
        <f t="shared" si="16"/>
        <v>C.US.GEJ179812</v>
      </c>
      <c r="E29" s="79">
        <v>5</v>
      </c>
      <c r="F29" s="79" t="str">
        <f t="shared" si="23"/>
        <v>C.US.GEJ179787</v>
      </c>
      <c r="G29" s="79">
        <f>IFERROR(RTD("cqg.rtd", ,"ContractData",F29, "T_CVol",, "T"),0)</f>
        <v>0</v>
      </c>
      <c r="H29" s="79" t="str">
        <v>P.US.GEJ179812</v>
      </c>
      <c r="I29" s="79">
        <f>IFERROR(RTD("cqg.rtd", ,"ContractData",H29, "T_CVol",, "T"),0)</f>
        <v>0</v>
      </c>
      <c r="J29" s="79">
        <f>RANK($I29,$I$25:I$45)+COUNTIF($I$25:I29,I29)-1</f>
        <v>6</v>
      </c>
      <c r="K29" s="79" t="str">
        <f t="shared" si="24"/>
        <v>P.US.GEJ179812</v>
      </c>
      <c r="L29" s="79">
        <v>5</v>
      </c>
      <c r="M29" s="79" t="str">
        <f t="shared" si="25"/>
        <v>P.US.GEJ179800</v>
      </c>
      <c r="N29" s="79">
        <f>IFERROR(RTD("cqg.rtd", ,"ContractData",M29, "T_CVol",, "T"),0)</f>
        <v>0</v>
      </c>
      <c r="O29" s="79" t="str">
        <v>C.US.GEK179812</v>
      </c>
      <c r="P29" s="79">
        <f>IFERROR(RTD("cqg.rtd", ,"ContractData",O29, "T_CVol",, "T"),0)</f>
        <v>0</v>
      </c>
      <c r="Q29" s="79">
        <f>RANK($P29,$P$25:P$45)+COUNTIF($P$25:P29,P29)-1</f>
        <v>5</v>
      </c>
      <c r="R29" s="79" t="str">
        <f t="shared" si="17"/>
        <v>C.US.GEK179812</v>
      </c>
      <c r="S29" s="79">
        <v>5</v>
      </c>
      <c r="T29" s="79" t="str">
        <f t="shared" si="26"/>
        <v>C.US.GEK179812</v>
      </c>
      <c r="U29" s="79">
        <f>IFERROR(RTD("cqg.rtd", ,"ContractData",T29, "T_CVol",, "T"),0)</f>
        <v>0</v>
      </c>
      <c r="V29" s="79" t="str">
        <v>P.US.GEK179812</v>
      </c>
      <c r="W29" s="79">
        <f>IFERROR(RTD("cqg.rtd", ,"ContractData",V29, "T_CVol",, "T"),0)</f>
        <v>0</v>
      </c>
      <c r="X29" s="79">
        <f>RANK($W29,$W$25:W$45)+COUNTIF($W$25:W29,W29)-1</f>
        <v>5</v>
      </c>
      <c r="Y29" s="79" t="str">
        <f t="shared" si="18"/>
        <v>P.US.GEK179812</v>
      </c>
      <c r="Z29" s="79">
        <v>5</v>
      </c>
      <c r="AA29" s="79" t="str">
        <f t="shared" si="27"/>
        <v>P.US.GEK179812</v>
      </c>
      <c r="AB29" s="79">
        <f>IFERROR(RTD("cqg.rtd", ,"ContractData",AA29, "T_CVol",, "T"),0)</f>
        <v>0</v>
      </c>
      <c r="AC29" s="79" t="str">
        <v>C.US.GEM179812</v>
      </c>
      <c r="AD29" s="79">
        <f>IFERROR(RTD("cqg.rtd", ,"ContractData",AC29, "T_CVol",, "T"),0)</f>
        <v>0</v>
      </c>
      <c r="AE29" s="79">
        <f>RANK($AD29,$AD$25:AD$45)+COUNTIF($AD$25:AD29,AD29)-1</f>
        <v>9</v>
      </c>
      <c r="AF29" s="79" t="str">
        <f t="shared" si="19"/>
        <v>C.US.GEM179812</v>
      </c>
      <c r="AG29" s="79">
        <v>5</v>
      </c>
      <c r="AH29" s="79" t="str">
        <f t="shared" si="28"/>
        <v>C.US.GEM179762</v>
      </c>
      <c r="AI29" s="79">
        <f>RTD("cqg.rtd", ,"ContractData",AH29, "T_CVol",, "T")</f>
        <v>0</v>
      </c>
      <c r="AJ29" s="79" t="str">
        <v>P.US.GEM179812</v>
      </c>
      <c r="AK29" s="79">
        <f>IFERROR(RTD("cqg.rtd", ,"ContractData",AJ29, "T_CVol",, "T"),0)</f>
        <v>0</v>
      </c>
      <c r="AL29" s="79">
        <f>RANK($AK29,$AK$25:AK$45)+COUNTIF($AK$25:AK29,AK29)-1</f>
        <v>13</v>
      </c>
      <c r="AM29" s="79" t="str">
        <f t="shared" si="20"/>
        <v>P.US.GEM179812</v>
      </c>
      <c r="AN29" s="79">
        <v>5</v>
      </c>
      <c r="AO29" s="79" t="str">
        <f t="shared" si="29"/>
        <v>P.US.GEM179837</v>
      </c>
      <c r="AP29" s="79">
        <f>IFERROR(RTD("cqg.rtd", ,"ContractData",AO29, "T_CVol",, "T"),0)</f>
        <v>2000</v>
      </c>
      <c r="AQ29" s="79" t="str">
        <v>C.US.GEU179800</v>
      </c>
      <c r="AR29" s="79">
        <f>IFERROR(RTD("cqg.rtd", ,"ContractData",AQ29, "T_CVol",, "T"),0)</f>
        <v>0</v>
      </c>
      <c r="AS29" s="79">
        <f>RANK($AR29,$AR$25:AR$45)+COUNTIF($AR$25:AR29,AR29)-1</f>
        <v>10</v>
      </c>
      <c r="AT29" s="79" t="str">
        <f t="shared" si="21"/>
        <v>C.US.GEU179800</v>
      </c>
      <c r="AU29" s="79">
        <v>5</v>
      </c>
      <c r="AV29" s="79" t="str">
        <f t="shared" si="30"/>
        <v>C.US.GEU179850</v>
      </c>
      <c r="AW29" s="79">
        <f>IFERROR(RTD("cqg.rtd", ,"ContractData",AV29, "T_CVol",, "T"),0)</f>
        <v>110</v>
      </c>
      <c r="AX29" s="79" t="str">
        <v>P.US.GEU179800</v>
      </c>
      <c r="AY29" s="79">
        <f>IFERROR(RTD("cqg.rtd", ,"ContractData",AX29, "T_CVol",, "T"),0)</f>
        <v>0</v>
      </c>
      <c r="AZ29" s="79">
        <f>RANK($AY29,$AY$25:AY$45)+COUNTIF($AY$25:AY29,AY29)-1</f>
        <v>7</v>
      </c>
      <c r="BA29" s="79" t="str">
        <f t="shared" si="22"/>
        <v>P.US.GEU179800</v>
      </c>
      <c r="BB29" s="79">
        <v>5</v>
      </c>
      <c r="BC29" s="79" t="str">
        <f t="shared" si="31"/>
        <v>P.US.GEU179775</v>
      </c>
      <c r="BD29" s="79">
        <f>IFERROR(RTD("cqg.rtd", ,"ContractData",BC29, "T_CVol",, "T"),0)</f>
        <v>0</v>
      </c>
    </row>
    <row r="30" spans="1:56" s="79" customFormat="1" x14ac:dyDescent="0.3">
      <c r="A30" s="79" t="str">
        <v>C.US.GEJ179825</v>
      </c>
      <c r="B30" s="79">
        <f>IFERROR(RTD("cqg.rtd", ,"ContractData",A30, "T_CVol",, "T"),0)</f>
        <v>0</v>
      </c>
      <c r="C30" s="79">
        <f>RANK($B30,$B$25:B$45)+COUNTIF($B$25:B30,B30)-1</f>
        <v>8</v>
      </c>
      <c r="D30" s="79" t="str">
        <f t="shared" si="16"/>
        <v>C.US.GEJ179825</v>
      </c>
      <c r="E30" s="79">
        <v>6</v>
      </c>
      <c r="F30" s="79" t="str">
        <f t="shared" si="23"/>
        <v>C.US.GEJ179800</v>
      </c>
      <c r="G30" s="79">
        <f>IFERROR(RTD("cqg.rtd", ,"ContractData",F30, "T_CVol",, "T"),0)</f>
        <v>0</v>
      </c>
      <c r="H30" s="79" t="str">
        <v>P.US.GEJ179825</v>
      </c>
      <c r="I30" s="79">
        <f>IFERROR(RTD("cqg.rtd", ,"ContractData",H30, "T_CVol",, "T"),0)</f>
        <v>0</v>
      </c>
      <c r="J30" s="79">
        <f>RANK($I30,$I$25:I$45)+COUNTIF($I$25:I30,I30)-1</f>
        <v>7</v>
      </c>
      <c r="K30" s="79" t="str">
        <f t="shared" si="24"/>
        <v>P.US.GEJ179825</v>
      </c>
      <c r="L30" s="79">
        <v>6</v>
      </c>
      <c r="M30" s="79" t="str">
        <f t="shared" si="25"/>
        <v>P.US.GEJ179812</v>
      </c>
      <c r="N30" s="79">
        <f>IFERROR(RTD("cqg.rtd", ,"ContractData",M30, "T_CVol",, "T"),0)</f>
        <v>0</v>
      </c>
      <c r="O30" s="79" t="str">
        <v>C.US.GEK179825</v>
      </c>
      <c r="P30" s="79">
        <f>IFERROR(RTD("cqg.rtd", ,"ContractData",O30, "T_CVol",, "T"),0)</f>
        <v>0</v>
      </c>
      <c r="Q30" s="79">
        <f>RANK($P30,$P$25:P$45)+COUNTIF($P$25:P30,P30)-1</f>
        <v>6</v>
      </c>
      <c r="R30" s="79" t="str">
        <f t="shared" si="17"/>
        <v>C.US.GEK179825</v>
      </c>
      <c r="S30" s="79">
        <v>6</v>
      </c>
      <c r="T30" s="79" t="str">
        <f t="shared" si="26"/>
        <v>C.US.GEK179825</v>
      </c>
      <c r="U30" s="79">
        <f>IFERROR(RTD("cqg.rtd", ,"ContractData",T30, "T_CVol",, "T"),0)</f>
        <v>0</v>
      </c>
      <c r="V30" s="79" t="str">
        <v>P.US.GEK179825</v>
      </c>
      <c r="W30" s="79">
        <f>IFERROR(RTD("cqg.rtd", ,"ContractData",V30, "T_CVol",, "T"),0)</f>
        <v>0</v>
      </c>
      <c r="X30" s="79">
        <f>RANK($W30,$W$25:W$45)+COUNTIF($W$25:W30,W30)-1</f>
        <v>6</v>
      </c>
      <c r="Y30" s="79" t="str">
        <f t="shared" si="18"/>
        <v>P.US.GEK179825</v>
      </c>
      <c r="Z30" s="79">
        <v>6</v>
      </c>
      <c r="AA30" s="79" t="str">
        <f t="shared" si="27"/>
        <v>P.US.GEK179825</v>
      </c>
      <c r="AB30" s="79">
        <f>IFERROR(RTD("cqg.rtd", ,"ContractData",AA30, "T_CVol",, "T"),0)</f>
        <v>0</v>
      </c>
      <c r="AC30" s="79" t="str">
        <v>C.US.GEM179825</v>
      </c>
      <c r="AD30" s="79">
        <f>IFERROR(RTD("cqg.rtd", ,"ContractData",AC30, "T_CVol",, "T"),0)</f>
        <v>0</v>
      </c>
      <c r="AE30" s="79">
        <f>RANK($AD30,$AD$25:AD$45)+COUNTIF($AD$25:AD30,AD30)-1</f>
        <v>10</v>
      </c>
      <c r="AF30" s="79" t="str">
        <f t="shared" si="19"/>
        <v>C.US.GEM179825</v>
      </c>
      <c r="AG30" s="79">
        <v>6</v>
      </c>
      <c r="AH30" s="79" t="str">
        <f t="shared" si="28"/>
        <v>C.US.GEM179775</v>
      </c>
      <c r="AI30" s="79">
        <f>RTD("cqg.rtd", ,"ContractData",AH30, "T_CVol",, "T")</f>
        <v>0</v>
      </c>
      <c r="AJ30" s="79" t="str">
        <v>P.US.GEM179825</v>
      </c>
      <c r="AK30" s="79">
        <f>IFERROR(RTD("cqg.rtd", ,"ContractData",AJ30, "T_CVol",, "T"),0)</f>
        <v>30</v>
      </c>
      <c r="AL30" s="79">
        <f>RANK($AK30,$AK$25:AK$45)+COUNTIF($AK$25:AK30,AK30)-1</f>
        <v>8</v>
      </c>
      <c r="AM30" s="79" t="str">
        <f t="shared" si="20"/>
        <v>P.US.GEM179825</v>
      </c>
      <c r="AN30" s="79">
        <v>6</v>
      </c>
      <c r="AO30" s="79" t="str">
        <f t="shared" si="29"/>
        <v>P.US.GEM179912</v>
      </c>
      <c r="AP30" s="79">
        <f>IFERROR(RTD("cqg.rtd", ,"ContractData",AO30, "T_CVol",, "T"),0)</f>
        <v>2000</v>
      </c>
      <c r="AQ30" s="79" t="str">
        <v>C.US.GEU179812</v>
      </c>
      <c r="AR30" s="79">
        <f>IFERROR(RTD("cqg.rtd", ,"ContractData",AQ30, "T_CVol",, "T"),0)</f>
        <v>0</v>
      </c>
      <c r="AS30" s="79">
        <f>RANK($AR30,$AR$25:AR$45)+COUNTIF($AR$25:AR30,AR30)-1</f>
        <v>11</v>
      </c>
      <c r="AT30" s="79" t="str">
        <f t="shared" si="21"/>
        <v>C.US.GEU179812</v>
      </c>
      <c r="AU30" s="79">
        <v>6</v>
      </c>
      <c r="AV30" s="79" t="str">
        <f t="shared" si="30"/>
        <v>C.US.GEU179750</v>
      </c>
      <c r="AW30" s="79">
        <f>IFERROR(RTD("cqg.rtd", ,"ContractData",AV30, "T_CVol",, "T"),0)</f>
        <v>0</v>
      </c>
      <c r="AX30" s="79" t="str">
        <v>P.US.GEU179812</v>
      </c>
      <c r="AY30" s="79">
        <f>IFERROR(RTD("cqg.rtd", ,"ContractData",AX30, "T_CVol",, "T"),0)</f>
        <v>0</v>
      </c>
      <c r="AZ30" s="79">
        <f>RANK($AY30,$AY$25:AY$45)+COUNTIF($AY$25:AY30,AY30)-1</f>
        <v>8</v>
      </c>
      <c r="BA30" s="79" t="str">
        <f t="shared" si="22"/>
        <v>P.US.GEU179812</v>
      </c>
      <c r="BB30" s="79">
        <v>6</v>
      </c>
      <c r="BC30" s="79" t="str">
        <f t="shared" si="31"/>
        <v>P.US.GEU179787</v>
      </c>
      <c r="BD30" s="79">
        <f>IFERROR(RTD("cqg.rtd", ,"ContractData",BC30, "T_CVol",, "T"),0)</f>
        <v>0</v>
      </c>
    </row>
    <row r="31" spans="1:56" s="79" customFormat="1" x14ac:dyDescent="0.3">
      <c r="A31" s="79" t="str">
        <v>C.US.GEJ179837</v>
      </c>
      <c r="B31" s="79">
        <f>IFERROR(RTD("cqg.rtd", ,"ContractData",A31, "T_CVol",, "T"),0)</f>
        <v>0</v>
      </c>
      <c r="C31" s="79">
        <f>RANK($B31,$B$25:B$45)+COUNTIF($B$25:B31,B31)-1</f>
        <v>9</v>
      </c>
      <c r="D31" s="79" t="str">
        <f t="shared" si="16"/>
        <v>C.US.GEJ179837</v>
      </c>
      <c r="E31" s="79">
        <v>7</v>
      </c>
      <c r="F31" s="79" t="str">
        <f t="shared" si="23"/>
        <v>C.US.GEJ179812</v>
      </c>
      <c r="G31" s="79">
        <f>IFERROR(RTD("cqg.rtd", ,"ContractData",F31, "T_CVol",, "T"),0)</f>
        <v>0</v>
      </c>
      <c r="H31" s="79" t="str">
        <v>P.US.GEJ179837</v>
      </c>
      <c r="I31" s="79">
        <f>IFERROR(RTD("cqg.rtd", ,"ContractData",H31, "T_CVol",, "T"),0)</f>
        <v>0</v>
      </c>
      <c r="J31" s="79">
        <f>RANK($I31,$I$25:I$45)+COUNTIF($I$25:I31,I31)-1</f>
        <v>8</v>
      </c>
      <c r="K31" s="79" t="str">
        <f t="shared" si="24"/>
        <v>P.US.GEJ179837</v>
      </c>
      <c r="L31" s="79">
        <v>7</v>
      </c>
      <c r="M31" s="79" t="str">
        <f t="shared" si="25"/>
        <v>P.US.GEJ179825</v>
      </c>
      <c r="N31" s="79">
        <f>IFERROR(RTD("cqg.rtd", ,"ContractData",M31, "T_CVol",, "T"),0)</f>
        <v>0</v>
      </c>
      <c r="O31" s="79" t="str">
        <v>C.US.GEK179837</v>
      </c>
      <c r="P31" s="79">
        <f>IFERROR(RTD("cqg.rtd", ,"ContractData",O31, "T_CVol",, "T"),0)</f>
        <v>0</v>
      </c>
      <c r="Q31" s="79">
        <f>RANK($P31,$P$25:P$45)+COUNTIF($P$25:P31,P31)-1</f>
        <v>7</v>
      </c>
      <c r="R31" s="79" t="str">
        <f t="shared" si="17"/>
        <v>C.US.GEK179837</v>
      </c>
      <c r="S31" s="79">
        <v>7</v>
      </c>
      <c r="T31" s="79" t="str">
        <f t="shared" si="26"/>
        <v>C.US.GEK179837</v>
      </c>
      <c r="U31" s="79">
        <f>IFERROR(RTD("cqg.rtd", ,"ContractData",T31, "T_CVol",, "T"),0)</f>
        <v>0</v>
      </c>
      <c r="V31" s="79" t="str">
        <v>P.US.GEK179837</v>
      </c>
      <c r="W31" s="79">
        <f>IFERROR(RTD("cqg.rtd", ,"ContractData",V31, "T_CVol",, "T"),0)</f>
        <v>0</v>
      </c>
      <c r="X31" s="79">
        <f>RANK($W31,$W$25:W$45)+COUNTIF($W$25:W31,W31)-1</f>
        <v>7</v>
      </c>
      <c r="Y31" s="79" t="str">
        <f t="shared" si="18"/>
        <v>P.US.GEK179837</v>
      </c>
      <c r="Z31" s="79">
        <v>7</v>
      </c>
      <c r="AA31" s="79" t="str">
        <f t="shared" si="27"/>
        <v>P.US.GEK179837</v>
      </c>
      <c r="AB31" s="79">
        <f>IFERROR(RTD("cqg.rtd", ,"ContractData",AA31, "T_CVol",, "T"),0)</f>
        <v>0</v>
      </c>
      <c r="AC31" s="79" t="str">
        <v>C.US.GEM179837</v>
      </c>
      <c r="AD31" s="79">
        <f>IFERROR(RTD("cqg.rtd", ,"ContractData",AC31, "T_CVol",, "T"),0)</f>
        <v>0</v>
      </c>
      <c r="AE31" s="79">
        <f>RANK($AD31,$AD$25:AD$45)+COUNTIF($AD$25:AD31,AD31)-1</f>
        <v>11</v>
      </c>
      <c r="AF31" s="79" t="str">
        <f t="shared" si="19"/>
        <v>C.US.GEM179837</v>
      </c>
      <c r="AG31" s="79">
        <v>7</v>
      </c>
      <c r="AH31" s="79" t="str">
        <f t="shared" si="28"/>
        <v>C.US.GEM179787</v>
      </c>
      <c r="AI31" s="79">
        <f>RTD("cqg.rtd", ,"ContractData",AH31, "T_CVol",, "T")</f>
        <v>0</v>
      </c>
      <c r="AJ31" s="79" t="str">
        <v>P.US.GEM179837</v>
      </c>
      <c r="AK31" s="79">
        <f>IFERROR(RTD("cqg.rtd", ,"ContractData",AJ31, "T_CVol",, "T"),0)</f>
        <v>2000</v>
      </c>
      <c r="AL31" s="79">
        <f>RANK($AK31,$AK$25:AK$45)+COUNTIF($AK$25:AK31,AK31)-1</f>
        <v>5</v>
      </c>
      <c r="AM31" s="79" t="str">
        <f t="shared" si="20"/>
        <v>P.US.GEM179837</v>
      </c>
      <c r="AN31" s="79">
        <v>7</v>
      </c>
      <c r="AO31" s="79" t="str">
        <f t="shared" si="29"/>
        <v>P.US.GEM179900</v>
      </c>
      <c r="AP31" s="79">
        <f>IFERROR(RTD("cqg.rtd", ,"ContractData",AO31, "T_CVol",, "T"),0)</f>
        <v>1367</v>
      </c>
      <c r="AQ31" s="79" t="str">
        <v>C.US.GEU179825</v>
      </c>
      <c r="AR31" s="79">
        <f>IFERROR(RTD("cqg.rtd", ,"ContractData",AQ31, "T_CVol",, "T"),0)</f>
        <v>0</v>
      </c>
      <c r="AS31" s="79">
        <f>RANK($AR31,$AR$25:AR$45)+COUNTIF($AR$25:AR31,AR31)-1</f>
        <v>12</v>
      </c>
      <c r="AT31" s="79" t="str">
        <f t="shared" si="21"/>
        <v>C.US.GEU179825</v>
      </c>
      <c r="AU31" s="79">
        <v>7</v>
      </c>
      <c r="AV31" s="79" t="str">
        <f t="shared" si="30"/>
        <v>C.US.GEU179762</v>
      </c>
      <c r="AW31" s="79">
        <f>IFERROR(RTD("cqg.rtd", ,"ContractData",AV31, "T_CVol",, "T"),0)</f>
        <v>0</v>
      </c>
      <c r="AX31" s="79" t="str">
        <v>P.US.GEU179825</v>
      </c>
      <c r="AY31" s="79">
        <f>IFERROR(RTD("cqg.rtd", ,"ContractData",AX31, "T_CVol",, "T"),0)</f>
        <v>0</v>
      </c>
      <c r="AZ31" s="79">
        <f>RANK($AY31,$AY$25:AY$45)+COUNTIF($AY$25:AY31,AY31)-1</f>
        <v>9</v>
      </c>
      <c r="BA31" s="79" t="str">
        <f t="shared" si="22"/>
        <v>P.US.GEU179825</v>
      </c>
      <c r="BB31" s="79">
        <v>7</v>
      </c>
      <c r="BC31" s="79" t="str">
        <f t="shared" si="31"/>
        <v>P.US.GEU179800</v>
      </c>
      <c r="BD31" s="79">
        <f>IFERROR(RTD("cqg.rtd", ,"ContractData",BC31, "T_CVol",, "T"),0)</f>
        <v>0</v>
      </c>
    </row>
    <row r="32" spans="1:56" s="79" customFormat="1" x14ac:dyDescent="0.3">
      <c r="A32" s="79" t="str">
        <v>C.US.GEJ179850</v>
      </c>
      <c r="B32" s="79">
        <f>IFERROR(RTD("cqg.rtd", ,"ContractData",A32, "T_CVol",, "T"),0)</f>
        <v>0</v>
      </c>
      <c r="C32" s="79">
        <f>RANK($B32,$B$25:B$45)+COUNTIF($B$25:B32,B32)-1</f>
        <v>10</v>
      </c>
      <c r="D32" s="79" t="str">
        <f t="shared" si="16"/>
        <v>C.US.GEJ179850</v>
      </c>
      <c r="E32" s="79">
        <v>8</v>
      </c>
      <c r="F32" s="79" t="str">
        <f t="shared" si="23"/>
        <v>C.US.GEJ179825</v>
      </c>
      <c r="G32" s="79">
        <f>IFERROR(RTD("cqg.rtd", ,"ContractData",F32, "T_CVol",, "T"),0)</f>
        <v>0</v>
      </c>
      <c r="H32" s="79" t="str">
        <v>P.US.GEJ179850</v>
      </c>
      <c r="I32" s="79">
        <f>IFERROR(RTD("cqg.rtd", ,"ContractData",H32, "T_CVol",, "T"),0)</f>
        <v>0</v>
      </c>
      <c r="J32" s="79">
        <f>RANK($I32,$I$25:I$45)+COUNTIF($I$25:I32,I32)-1</f>
        <v>9</v>
      </c>
      <c r="K32" s="79" t="str">
        <f t="shared" si="24"/>
        <v>P.US.GEJ179850</v>
      </c>
      <c r="L32" s="79">
        <v>8</v>
      </c>
      <c r="M32" s="79" t="str">
        <f t="shared" si="25"/>
        <v>P.US.GEJ179837</v>
      </c>
      <c r="N32" s="79">
        <f>IFERROR(RTD("cqg.rtd", ,"ContractData",M32, "T_CVol",, "T"),0)</f>
        <v>0</v>
      </c>
      <c r="O32" s="79" t="str">
        <v>C.US.GEK179850</v>
      </c>
      <c r="P32" s="79">
        <f>IFERROR(RTD("cqg.rtd", ,"ContractData",O32, "T_CVol",, "T"),0)</f>
        <v>0</v>
      </c>
      <c r="Q32" s="79">
        <f>RANK($P32,$P$25:P$45)+COUNTIF($P$25:P32,P32)-1</f>
        <v>8</v>
      </c>
      <c r="R32" s="79" t="str">
        <f t="shared" si="17"/>
        <v>C.US.GEK179850</v>
      </c>
      <c r="S32" s="79">
        <v>8</v>
      </c>
      <c r="T32" s="79" t="str">
        <f t="shared" si="26"/>
        <v>C.US.GEK179850</v>
      </c>
      <c r="U32" s="79">
        <f>IFERROR(RTD("cqg.rtd", ,"ContractData",T32, "T_CVol",, "T"),0)</f>
        <v>0</v>
      </c>
      <c r="V32" s="79" t="str">
        <v>P.US.GEK179850</v>
      </c>
      <c r="W32" s="79">
        <f>IFERROR(RTD("cqg.rtd", ,"ContractData",V32, "T_CVol",, "T"),0)</f>
        <v>0</v>
      </c>
      <c r="X32" s="79">
        <f>RANK($W32,$W$25:W$45)+COUNTIF($W$25:W32,W32)-1</f>
        <v>8</v>
      </c>
      <c r="Y32" s="79" t="str">
        <f t="shared" si="18"/>
        <v>P.US.GEK179850</v>
      </c>
      <c r="Z32" s="79">
        <v>8</v>
      </c>
      <c r="AA32" s="79" t="str">
        <f t="shared" si="27"/>
        <v>P.US.GEK179850</v>
      </c>
      <c r="AB32" s="79">
        <f>IFERROR(RTD("cqg.rtd", ,"ContractData",AA32, "T_CVol",, "T"),0)</f>
        <v>0</v>
      </c>
      <c r="AC32" s="79" t="str">
        <v>C.US.GEM179850</v>
      </c>
      <c r="AD32" s="79">
        <f>IFERROR(RTD("cqg.rtd", ,"ContractData",AC32, "T_CVol",, "T"),0)</f>
        <v>0</v>
      </c>
      <c r="AE32" s="79">
        <f>RANK($AD32,$AD$25:AD$45)+COUNTIF($AD$25:AD32,AD32)-1</f>
        <v>12</v>
      </c>
      <c r="AF32" s="79" t="str">
        <f t="shared" si="19"/>
        <v>C.US.GEM179850</v>
      </c>
      <c r="AG32" s="79">
        <v>8</v>
      </c>
      <c r="AH32" s="79" t="str">
        <f t="shared" si="28"/>
        <v>C.US.GEM179800</v>
      </c>
      <c r="AI32" s="79">
        <f>RTD("cqg.rtd", ,"ContractData",AH32, "T_CVol",, "T")</f>
        <v>0</v>
      </c>
      <c r="AJ32" s="79" t="str">
        <v>P.US.GEM179850</v>
      </c>
      <c r="AK32" s="79">
        <f>IFERROR(RTD("cqg.rtd", ,"ContractData",AJ32, "T_CVol",, "T"),0)</f>
        <v>3314</v>
      </c>
      <c r="AL32" s="79">
        <f>RANK($AK32,$AK$25:AK$45)+COUNTIF($AK$25:AK32,AK32)-1</f>
        <v>2</v>
      </c>
      <c r="AM32" s="79" t="str">
        <f t="shared" si="20"/>
        <v>P.US.GEM179850</v>
      </c>
      <c r="AN32" s="79">
        <v>8</v>
      </c>
      <c r="AO32" s="79" t="str">
        <f t="shared" si="29"/>
        <v>P.US.GEM179825</v>
      </c>
      <c r="AP32" s="79">
        <f>IFERROR(RTD("cqg.rtd", ,"ContractData",AO32, "T_CVol",, "T"),0)</f>
        <v>30</v>
      </c>
      <c r="AQ32" s="79" t="str">
        <v>C.US.GEU179837</v>
      </c>
      <c r="AR32" s="79">
        <f>IFERROR(RTD("cqg.rtd", ,"ContractData",AQ32, "T_CVol",, "T"),0)</f>
        <v>0</v>
      </c>
      <c r="AS32" s="79">
        <f>RANK($AR32,$AR$25:AR$45)+COUNTIF($AR$25:AR32,AR32)-1</f>
        <v>13</v>
      </c>
      <c r="AT32" s="79" t="str">
        <f t="shared" si="21"/>
        <v>C.US.GEU179837</v>
      </c>
      <c r="AU32" s="79">
        <v>8</v>
      </c>
      <c r="AV32" s="79" t="str">
        <f t="shared" si="30"/>
        <v>C.US.GEU179775</v>
      </c>
      <c r="AW32" s="79">
        <f>IFERROR(RTD("cqg.rtd", ,"ContractData",AV32, "T_CVol",, "T"),0)</f>
        <v>0</v>
      </c>
      <c r="AX32" s="79" t="str">
        <v>P.US.GEU179837</v>
      </c>
      <c r="AY32" s="79">
        <f>IFERROR(RTD("cqg.rtd", ,"ContractData",AX32, "T_CVol",, "T"),0)</f>
        <v>110</v>
      </c>
      <c r="AZ32" s="79">
        <f>RANK($AY32,$AY$25:AY$45)+COUNTIF($AY$25:AY32,AY32)-1</f>
        <v>2</v>
      </c>
      <c r="BA32" s="79" t="str">
        <f t="shared" si="22"/>
        <v>P.US.GEU179837</v>
      </c>
      <c r="BB32" s="79">
        <v>8</v>
      </c>
      <c r="BC32" s="79" t="str">
        <f t="shared" si="31"/>
        <v>P.US.GEU179812</v>
      </c>
      <c r="BD32" s="79">
        <f>IFERROR(RTD("cqg.rtd", ,"ContractData",BC32, "T_CVol",, "T"),0)</f>
        <v>0</v>
      </c>
    </row>
    <row r="33" spans="1:56" s="79" customFormat="1" x14ac:dyDescent="0.3">
      <c r="A33" s="79" t="str">
        <v>C.US.GEJ179862</v>
      </c>
      <c r="B33" s="79">
        <f>IFERROR(RTD("cqg.rtd", ,"ContractData",A33, "T_CVol",, "T"),0)</f>
        <v>0</v>
      </c>
      <c r="C33" s="79">
        <f>RANK($B33,$B$25:B$45)+COUNTIF($B$25:B33,B33)-1</f>
        <v>11</v>
      </c>
      <c r="D33" s="79" t="str">
        <f t="shared" si="16"/>
        <v>C.US.GEJ179862</v>
      </c>
      <c r="E33" s="79">
        <v>9</v>
      </c>
      <c r="F33" s="79" t="str">
        <f t="shared" si="23"/>
        <v>C.US.GEJ179837</v>
      </c>
      <c r="G33" s="79">
        <f>IFERROR(RTD("cqg.rtd", ,"ContractData",F33, "T_CVol",, "T"),0)</f>
        <v>0</v>
      </c>
      <c r="H33" s="79" t="str">
        <v>P.US.GEJ179862</v>
      </c>
      <c r="I33" s="79">
        <f>IFERROR(RTD("cqg.rtd", ,"ContractData",H33, "T_CVol",, "T"),0)</f>
        <v>0</v>
      </c>
      <c r="J33" s="79">
        <f>RANK($I33,$I$25:I$45)+COUNTIF($I$25:I33,I33)-1</f>
        <v>10</v>
      </c>
      <c r="K33" s="79" t="str">
        <f t="shared" si="24"/>
        <v>P.US.GEJ179862</v>
      </c>
      <c r="L33" s="79">
        <v>9</v>
      </c>
      <c r="M33" s="79" t="str">
        <f t="shared" si="25"/>
        <v>P.US.GEJ179850</v>
      </c>
      <c r="N33" s="79">
        <f>IFERROR(RTD("cqg.rtd", ,"ContractData",M33, "T_CVol",, "T"),0)</f>
        <v>0</v>
      </c>
      <c r="O33" s="79" t="str">
        <v>C.US.GEK179862</v>
      </c>
      <c r="P33" s="79">
        <f>IFERROR(RTD("cqg.rtd", ,"ContractData",O33, "T_CVol",, "T"),0)</f>
        <v>0</v>
      </c>
      <c r="Q33" s="79">
        <f>RANK($P33,$P$25:P$45)+COUNTIF($P$25:P33,P33)-1</f>
        <v>9</v>
      </c>
      <c r="R33" s="79" t="str">
        <f t="shared" si="17"/>
        <v>C.US.GEK179862</v>
      </c>
      <c r="S33" s="79">
        <v>9</v>
      </c>
      <c r="T33" s="79" t="str">
        <f t="shared" si="26"/>
        <v>C.US.GEK179862</v>
      </c>
      <c r="U33" s="79">
        <f>IFERROR(RTD("cqg.rtd", ,"ContractData",T33, "T_CVol",, "T"),0)</f>
        <v>0</v>
      </c>
      <c r="V33" s="79" t="str">
        <v>P.US.GEK179862</v>
      </c>
      <c r="W33" s="79">
        <f>IFERROR(RTD("cqg.rtd", ,"ContractData",V33, "T_CVol",, "T"),0)</f>
        <v>0</v>
      </c>
      <c r="X33" s="79">
        <f>RANK($W33,$W$25:W$45)+COUNTIF($W$25:W33,W33)-1</f>
        <v>9</v>
      </c>
      <c r="Y33" s="79" t="str">
        <f t="shared" si="18"/>
        <v>P.US.GEK179862</v>
      </c>
      <c r="Z33" s="79">
        <v>9</v>
      </c>
      <c r="AA33" s="79" t="str">
        <f t="shared" si="27"/>
        <v>P.US.GEK179862</v>
      </c>
      <c r="AB33" s="79">
        <f>IFERROR(RTD("cqg.rtd", ,"ContractData",AA33, "T_CVol",, "T"),0)</f>
        <v>0</v>
      </c>
      <c r="AC33" s="79" t="str">
        <v>C.US.GEM179862</v>
      </c>
      <c r="AD33" s="79">
        <f>IFERROR(RTD("cqg.rtd", ,"ContractData",AC33, "T_CVol",, "T"),0)</f>
        <v>0</v>
      </c>
      <c r="AE33" s="79">
        <f>RANK($AD33,$AD$25:AD$45)+COUNTIF($AD$25:AD33,AD33)-1</f>
        <v>13</v>
      </c>
      <c r="AF33" s="79" t="str">
        <f t="shared" si="19"/>
        <v>C.US.GEM179862</v>
      </c>
      <c r="AG33" s="79">
        <v>9</v>
      </c>
      <c r="AH33" s="79" t="str">
        <f t="shared" si="28"/>
        <v>C.US.GEM179812</v>
      </c>
      <c r="AI33" s="79">
        <f>RTD("cqg.rtd", ,"ContractData",AH33, "T_CVol",, "T")</f>
        <v>0</v>
      </c>
      <c r="AJ33" s="79" t="str">
        <v>P.US.GEM179862</v>
      </c>
      <c r="AK33" s="79">
        <f>IFERROR(RTD("cqg.rtd", ,"ContractData",AJ33, "T_CVol",, "T"),0)</f>
        <v>2142</v>
      </c>
      <c r="AL33" s="79">
        <f>RANK($AK33,$AK$25:AK$45)+COUNTIF($AK$25:AK33,AK33)-1</f>
        <v>4</v>
      </c>
      <c r="AM33" s="79" t="str">
        <f t="shared" si="20"/>
        <v>P.US.GEM179862</v>
      </c>
      <c r="AN33" s="79">
        <v>9</v>
      </c>
      <c r="AO33" s="79" t="str">
        <f t="shared" si="29"/>
        <v>P.US.GEM179762</v>
      </c>
      <c r="AP33" s="79">
        <f>IFERROR(RTD("cqg.rtd", ,"ContractData",AO33, "T_CVol",, "T"),0)</f>
        <v>0</v>
      </c>
      <c r="AQ33" s="79" t="str">
        <v>C.US.GEU179850</v>
      </c>
      <c r="AR33" s="79">
        <f>IFERROR(RTD("cqg.rtd", ,"ContractData",AQ33, "T_CVol",, "T"),0)</f>
        <v>110</v>
      </c>
      <c r="AS33" s="79">
        <f>RANK($AR33,$AR$25:AR$45)+COUNTIF($AR$25:AR33,AR33)-1</f>
        <v>5</v>
      </c>
      <c r="AT33" s="79" t="str">
        <f t="shared" si="21"/>
        <v>C.US.GEU179850</v>
      </c>
      <c r="AU33" s="79">
        <v>9</v>
      </c>
      <c r="AV33" s="79" t="str">
        <f t="shared" si="30"/>
        <v>C.US.GEU179787</v>
      </c>
      <c r="AW33" s="79">
        <f>IFERROR(RTD("cqg.rtd", ,"ContractData",AV33, "T_CVol",, "T"),0)</f>
        <v>0</v>
      </c>
      <c r="AX33" s="79" t="str">
        <v>P.US.GEU179850</v>
      </c>
      <c r="AY33" s="79">
        <f>IFERROR(RTD("cqg.rtd", ,"ContractData",AX33, "T_CVol",, "T"),0)</f>
        <v>610</v>
      </c>
      <c r="AZ33" s="79">
        <f>RANK($AY33,$AY$25:AY$45)+COUNTIF($AY$25:AY33,AY33)-1</f>
        <v>1</v>
      </c>
      <c r="BA33" s="79" t="str">
        <f t="shared" si="22"/>
        <v>P.US.GEU179850</v>
      </c>
      <c r="BB33" s="79">
        <v>9</v>
      </c>
      <c r="BC33" s="79" t="str">
        <f t="shared" si="31"/>
        <v>P.US.GEU179825</v>
      </c>
      <c r="BD33" s="79">
        <f>IFERROR(RTD("cqg.rtd", ,"ContractData",BC33, "T_CVol",, "T"),0)</f>
        <v>0</v>
      </c>
    </row>
    <row r="34" spans="1:56" s="79" customFormat="1" x14ac:dyDescent="0.3">
      <c r="A34" s="79" t="str">
        <v>C.US.GEJ179875</v>
      </c>
      <c r="B34" s="79">
        <f>IFERROR(RTD("cqg.rtd", ,"ContractData",A34, "T_CVol",, "T"),0)</f>
        <v>0</v>
      </c>
      <c r="C34" s="79">
        <f>RANK($B34,$B$25:B$45)+COUNTIF($B$25:B34,B34)-1</f>
        <v>12</v>
      </c>
      <c r="D34" s="79" t="str">
        <f t="shared" si="16"/>
        <v>C.US.GEJ179875</v>
      </c>
      <c r="E34" s="79">
        <v>10</v>
      </c>
      <c r="F34" s="79" t="str">
        <f t="shared" si="23"/>
        <v>C.US.GEJ179850</v>
      </c>
      <c r="G34" s="79">
        <f>IFERROR(RTD("cqg.rtd", ,"ContractData",F34, "T_CVol",, "T"),0)</f>
        <v>0</v>
      </c>
      <c r="H34" s="79" t="str">
        <v>P.US.GEJ179875</v>
      </c>
      <c r="I34" s="79">
        <f>IFERROR(RTD("cqg.rtd", ,"ContractData",H34, "T_CVol",, "T"),0)</f>
        <v>0</v>
      </c>
      <c r="J34" s="79">
        <f>RANK($I34,$I$25:I$45)+COUNTIF($I$25:I34,I34)-1</f>
        <v>11</v>
      </c>
      <c r="K34" s="79" t="str">
        <f t="shared" si="24"/>
        <v>P.US.GEJ179875</v>
      </c>
      <c r="L34" s="79">
        <v>10</v>
      </c>
      <c r="M34" s="79" t="str">
        <f t="shared" si="25"/>
        <v>P.US.GEJ179862</v>
      </c>
      <c r="N34" s="79">
        <f>IFERROR(RTD("cqg.rtd", ,"ContractData",M34, "T_CVol",, "T"),0)</f>
        <v>0</v>
      </c>
      <c r="O34" s="79" t="str">
        <v>C.US.GEK179875</v>
      </c>
      <c r="P34" s="79">
        <f>IFERROR(RTD("cqg.rtd", ,"ContractData",O34, "T_CVol",, "T"),0)</f>
        <v>0</v>
      </c>
      <c r="Q34" s="79">
        <f>RANK($P34,$P$25:P$45)+COUNTIF($P$25:P34,P34)-1</f>
        <v>10</v>
      </c>
      <c r="R34" s="79" t="str">
        <f t="shared" si="17"/>
        <v>C.US.GEK179875</v>
      </c>
      <c r="S34" s="79">
        <v>10</v>
      </c>
      <c r="T34" s="79" t="str">
        <f t="shared" si="26"/>
        <v>C.US.GEK179875</v>
      </c>
      <c r="U34" s="79">
        <f>IFERROR(RTD("cqg.rtd", ,"ContractData",T34, "T_CVol",, "T"),0)</f>
        <v>0</v>
      </c>
      <c r="V34" s="79" t="str">
        <v>P.US.GEK179875</v>
      </c>
      <c r="W34" s="79">
        <f>IFERROR(RTD("cqg.rtd", ,"ContractData",V34, "T_CVol",, "T"),0)</f>
        <v>0</v>
      </c>
      <c r="X34" s="79">
        <f>RANK($W34,$W$25:W$45)+COUNTIF($W$25:W34,W34)-1</f>
        <v>10</v>
      </c>
      <c r="Y34" s="79" t="str">
        <f t="shared" si="18"/>
        <v>P.US.GEK179875</v>
      </c>
      <c r="Z34" s="79">
        <v>10</v>
      </c>
      <c r="AA34" s="79" t="str">
        <f t="shared" si="27"/>
        <v>P.US.GEK179875</v>
      </c>
      <c r="AB34" s="79">
        <f>IFERROR(RTD("cqg.rtd", ,"ContractData",AA34, "T_CVol",, "T"),0)</f>
        <v>0</v>
      </c>
      <c r="AC34" s="79" t="str">
        <v>C.US.GEM179875</v>
      </c>
      <c r="AD34" s="79">
        <f>IFERROR(RTD("cqg.rtd", ,"ContractData",AC34, "T_CVol",, "T"),0)</f>
        <v>0</v>
      </c>
      <c r="AE34" s="79">
        <f>RANK($AD34,$AD$25:AD$45)+COUNTIF($AD$25:AD34,AD34)-1</f>
        <v>14</v>
      </c>
      <c r="AF34" s="79" t="str">
        <f t="shared" si="19"/>
        <v>C.US.GEM179875</v>
      </c>
      <c r="AG34" s="79">
        <v>10</v>
      </c>
      <c r="AH34" s="79" t="str">
        <f t="shared" si="28"/>
        <v>C.US.GEM179825</v>
      </c>
      <c r="AI34" s="79">
        <f>RTD("cqg.rtd", ,"ContractData",AH34, "T_CVol",, "T")</f>
        <v>0</v>
      </c>
      <c r="AJ34" s="79" t="str">
        <v>P.US.GEM179875</v>
      </c>
      <c r="AK34" s="79">
        <f>IFERROR(RTD("cqg.rtd", ,"ContractData",AJ34, "T_CVol",, "T"),0)</f>
        <v>3789</v>
      </c>
      <c r="AL34" s="79">
        <f>RANK($AK34,$AK$25:AK$45)+COUNTIF($AK$25:AK34,AK34)-1</f>
        <v>1</v>
      </c>
      <c r="AM34" s="79" t="str">
        <f t="shared" si="20"/>
        <v>P.US.GEM179875</v>
      </c>
      <c r="AN34" s="79">
        <v>10</v>
      </c>
      <c r="AO34" s="79" t="str">
        <f t="shared" si="29"/>
        <v>P.US.GEM179775</v>
      </c>
      <c r="AP34" s="79">
        <f>IFERROR(RTD("cqg.rtd", ,"ContractData",AO34, "T_CVol",, "T"),0)</f>
        <v>0</v>
      </c>
      <c r="AQ34" s="79" t="str">
        <v>C.US.GEU179862</v>
      </c>
      <c r="AR34" s="79">
        <f>IFERROR(RTD("cqg.rtd", ,"ContractData",AQ34, "T_CVol",, "T"),0)</f>
        <v>0</v>
      </c>
      <c r="AS34" s="79">
        <f>RANK($AR34,$AR$25:AR$45)+COUNTIF($AR$25:AR34,AR34)-1</f>
        <v>14</v>
      </c>
      <c r="AT34" s="79" t="str">
        <f t="shared" si="21"/>
        <v>C.US.GEU179862</v>
      </c>
      <c r="AU34" s="79">
        <v>10</v>
      </c>
      <c r="AV34" s="79" t="str">
        <f t="shared" si="30"/>
        <v>C.US.GEU179800</v>
      </c>
      <c r="AW34" s="79">
        <f>IFERROR(RTD("cqg.rtd", ,"ContractData",AV34, "T_CVol",, "T"),0)</f>
        <v>0</v>
      </c>
      <c r="AX34" s="79" t="str">
        <v>P.US.GEU179862</v>
      </c>
      <c r="AY34" s="79">
        <f>IFERROR(RTD("cqg.rtd", ,"ContractData",AX34, "T_CVol",, "T"),0)</f>
        <v>0</v>
      </c>
      <c r="AZ34" s="79">
        <f>RANK($AY34,$AY$25:AY$45)+COUNTIF($AY$25:AY34,AY34)-1</f>
        <v>10</v>
      </c>
      <c r="BA34" s="79" t="str">
        <f t="shared" si="22"/>
        <v>P.US.GEU179862</v>
      </c>
      <c r="BB34" s="79">
        <v>10</v>
      </c>
      <c r="BC34" s="79" t="str">
        <f t="shared" si="31"/>
        <v>P.US.GEU179862</v>
      </c>
      <c r="BD34" s="79">
        <f>IFERROR(RTD("cqg.rtd", ,"ContractData",BC34, "T_CVol",, "T"),0)</f>
        <v>0</v>
      </c>
    </row>
    <row r="35" spans="1:56" s="79" customFormat="1" x14ac:dyDescent="0.3">
      <c r="A35" s="79" t="str">
        <v>C.US.GEJ179887</v>
      </c>
      <c r="B35" s="79">
        <f>IFERROR(RTD("cqg.rtd", ,"ContractData",A35, "T_CVol",, "T"),0)</f>
        <v>0</v>
      </c>
      <c r="C35" s="79">
        <f>RANK($B35,$B$25:B$45)+COUNTIF($B$25:B35,B35)-1</f>
        <v>13</v>
      </c>
      <c r="D35" s="79" t="str">
        <f t="shared" si="16"/>
        <v>C.US.GEJ179887</v>
      </c>
      <c r="E35" s="79">
        <v>11</v>
      </c>
      <c r="F35" s="79" t="str">
        <f t="shared" si="23"/>
        <v>C.US.GEJ179862</v>
      </c>
      <c r="G35" s="79">
        <f>IFERROR(RTD("cqg.rtd", ,"ContractData",F35, "T_CVol",, "T"),0)</f>
        <v>0</v>
      </c>
      <c r="H35" s="79" t="str">
        <v>P.US.GEJ179887</v>
      </c>
      <c r="I35" s="79">
        <f>IFERROR(RTD("cqg.rtd", ,"ContractData",H35, "T_CVol",, "T"),0)</f>
        <v>0</v>
      </c>
      <c r="J35" s="79">
        <f>RANK($I35,$I$25:I$45)+COUNTIF($I$25:I35,I35)-1</f>
        <v>12</v>
      </c>
      <c r="K35" s="79" t="str">
        <f t="shared" si="24"/>
        <v>P.US.GEJ179887</v>
      </c>
      <c r="L35" s="79">
        <v>11</v>
      </c>
      <c r="M35" s="79" t="str">
        <f t="shared" si="25"/>
        <v>P.US.GEJ179875</v>
      </c>
      <c r="N35" s="79">
        <f>IFERROR(RTD("cqg.rtd", ,"ContractData",M35, "T_CVol",, "T"),0)</f>
        <v>0</v>
      </c>
      <c r="O35" s="79" t="str">
        <v>C.US.GEK179887</v>
      </c>
      <c r="P35" s="79">
        <f>IFERROR(RTD("cqg.rtd", ,"ContractData",O35, "T_CVol",, "T"),0)</f>
        <v>0</v>
      </c>
      <c r="Q35" s="79">
        <f>RANK($P35,$P$25:P$45)+COUNTIF($P$25:P35,P35)-1</f>
        <v>11</v>
      </c>
      <c r="R35" s="79" t="str">
        <f t="shared" si="17"/>
        <v>C.US.GEK179887</v>
      </c>
      <c r="S35" s="79">
        <v>11</v>
      </c>
      <c r="T35" s="79" t="str">
        <f t="shared" si="26"/>
        <v>C.US.GEK179887</v>
      </c>
      <c r="U35" s="79">
        <f>IFERROR(RTD("cqg.rtd", ,"ContractData",T35, "T_CVol",, "T"),0)</f>
        <v>0</v>
      </c>
      <c r="V35" s="79" t="str">
        <v>P.US.GEK179887</v>
      </c>
      <c r="W35" s="79">
        <f>IFERROR(RTD("cqg.rtd", ,"ContractData",V35, "T_CVol",, "T"),0)</f>
        <v>0</v>
      </c>
      <c r="X35" s="79">
        <f>RANK($W35,$W$25:W$45)+COUNTIF($W$25:W35,W35)-1</f>
        <v>11</v>
      </c>
      <c r="Y35" s="79" t="str">
        <f t="shared" si="18"/>
        <v>P.US.GEK179887</v>
      </c>
      <c r="Z35" s="79">
        <v>11</v>
      </c>
      <c r="AA35" s="79" t="str">
        <f t="shared" si="27"/>
        <v>P.US.GEK179887</v>
      </c>
      <c r="AB35" s="79">
        <f>IFERROR(RTD("cqg.rtd", ,"ContractData",AA35, "T_CVol",, "T"),0)</f>
        <v>0</v>
      </c>
      <c r="AC35" s="79" t="str">
        <v>C.US.GEM179887</v>
      </c>
      <c r="AD35" s="79">
        <f>IFERROR(RTD("cqg.rtd", ,"ContractData",AC35, "T_CVol",, "T"),0)</f>
        <v>253</v>
      </c>
      <c r="AE35" s="79">
        <f>RANK($AD35,$AD$25:AD$45)+COUNTIF($AD$25:AD35,AD35)-1</f>
        <v>3</v>
      </c>
      <c r="AF35" s="79" t="str">
        <f t="shared" si="19"/>
        <v>C.US.GEM179887</v>
      </c>
      <c r="AG35" s="79">
        <v>11</v>
      </c>
      <c r="AH35" s="79" t="str">
        <f t="shared" si="28"/>
        <v>C.US.GEM179837</v>
      </c>
      <c r="AI35" s="79">
        <f>RTD("cqg.rtd", ,"ContractData",AH35, "T_CVol",, "T")</f>
        <v>0</v>
      </c>
      <c r="AJ35" s="79" t="str">
        <v>P.US.GEM179887</v>
      </c>
      <c r="AK35" s="79">
        <f>IFERROR(RTD("cqg.rtd", ,"ContractData",AJ35, "T_CVol",, "T"),0)</f>
        <v>2352</v>
      </c>
      <c r="AL35" s="79">
        <f>RANK($AK35,$AK$25:AK$45)+COUNTIF($AK$25:AK35,AK35)-1</f>
        <v>3</v>
      </c>
      <c r="AM35" s="79" t="str">
        <f t="shared" si="20"/>
        <v>P.US.GEM179887</v>
      </c>
      <c r="AN35" s="79">
        <v>11</v>
      </c>
      <c r="AO35" s="79" t="str">
        <f t="shared" si="29"/>
        <v>P.US.GEM179787</v>
      </c>
      <c r="AP35" s="79">
        <f>IFERROR(RTD("cqg.rtd", ,"ContractData",AO35, "T_CVol",, "T"),0)</f>
        <v>0</v>
      </c>
      <c r="AQ35" s="79" t="str">
        <v>C.US.GEU179875</v>
      </c>
      <c r="AR35" s="79">
        <f>IFERROR(RTD("cqg.rtd", ,"ContractData",AQ35, "T_CVol",, "T"),0)</f>
        <v>220</v>
      </c>
      <c r="AS35" s="79">
        <f>RANK($AR35,$AR$25:AR$45)+COUNTIF($AR$25:AR35,AR35)-1</f>
        <v>2</v>
      </c>
      <c r="AT35" s="79" t="str">
        <f t="shared" si="21"/>
        <v>C.US.GEU179875</v>
      </c>
      <c r="AU35" s="79">
        <v>11</v>
      </c>
      <c r="AV35" s="79" t="str">
        <f t="shared" si="30"/>
        <v>C.US.GEU179812</v>
      </c>
      <c r="AW35" s="79">
        <f>IFERROR(RTD("cqg.rtd", ,"ContractData",AV35, "T_CVol",, "T"),0)</f>
        <v>0</v>
      </c>
      <c r="AX35" s="79" t="str">
        <v>P.US.GEU179875</v>
      </c>
      <c r="AY35" s="79">
        <f>IFERROR(RTD("cqg.rtd", ,"ContractData",AX35, "T_CVol",, "T"),0)</f>
        <v>0</v>
      </c>
      <c r="AZ35" s="79">
        <f>RANK($AY35,$AY$25:AY$45)+COUNTIF($AY$25:AY35,AY35)-1</f>
        <v>11</v>
      </c>
      <c r="BA35" s="79" t="str">
        <f t="shared" si="22"/>
        <v>P.US.GEU179875</v>
      </c>
      <c r="BB35" s="79">
        <v>11</v>
      </c>
      <c r="BC35" s="79" t="str">
        <f t="shared" si="31"/>
        <v>P.US.GEU179875</v>
      </c>
      <c r="BD35" s="79">
        <f>IFERROR(RTD("cqg.rtd", ,"ContractData",BC35, "T_CVol",, "T"),0)</f>
        <v>0</v>
      </c>
    </row>
    <row r="36" spans="1:56" s="79" customFormat="1" x14ac:dyDescent="0.3">
      <c r="A36" s="79" t="str">
        <v>C.US.GEJ179900</v>
      </c>
      <c r="B36" s="79">
        <f>IFERROR(RTD("cqg.rtd", ,"ContractData",A36, "T_CVol",, "T"),0)</f>
        <v>187</v>
      </c>
      <c r="C36" s="79">
        <f>RANK($B36,$B$25:B$45)+COUNTIF($B$25:B36,B36)-1</f>
        <v>2</v>
      </c>
      <c r="D36" s="79" t="str">
        <f t="shared" si="16"/>
        <v>C.US.GEJ179900</v>
      </c>
      <c r="E36" s="79">
        <v>12</v>
      </c>
      <c r="F36" s="79" t="str">
        <f t="shared" si="23"/>
        <v>C.US.GEJ179875</v>
      </c>
      <c r="G36" s="79">
        <f>IFERROR(RTD("cqg.rtd", ,"ContractData",F36, "T_CVol",, "T"),0)</f>
        <v>0</v>
      </c>
      <c r="H36" s="79" t="str">
        <v>P.US.GEJ179900</v>
      </c>
      <c r="I36" s="79">
        <f>IFERROR(RTD("cqg.rtd", ,"ContractData",H36, "T_CVol",, "T"),0)</f>
        <v>87</v>
      </c>
      <c r="J36" s="79">
        <f>RANK($I36,$I$25:I$45)+COUNTIF($I$25:I36,I36)-1</f>
        <v>1</v>
      </c>
      <c r="K36" s="79" t="str">
        <f t="shared" si="24"/>
        <v>P.US.GEJ179900</v>
      </c>
      <c r="L36" s="79">
        <v>12</v>
      </c>
      <c r="M36" s="79" t="str">
        <f t="shared" si="25"/>
        <v>P.US.GEJ179887</v>
      </c>
      <c r="N36" s="79">
        <f>IFERROR(RTD("cqg.rtd", ,"ContractData",M36, "T_CVol",, "T"),0)</f>
        <v>0</v>
      </c>
      <c r="O36" s="79" t="str">
        <v>C.US.GEK179900</v>
      </c>
      <c r="P36" s="79">
        <f>IFERROR(RTD("cqg.rtd", ,"ContractData",O36, "T_CVol",, "T"),0)</f>
        <v>0</v>
      </c>
      <c r="Q36" s="79">
        <f>RANK($P36,$P$25:P$45)+COUNTIF($P$25:P36,P36)-1</f>
        <v>12</v>
      </c>
      <c r="R36" s="79" t="str">
        <f t="shared" si="17"/>
        <v>C.US.GEK179900</v>
      </c>
      <c r="S36" s="79">
        <v>12</v>
      </c>
      <c r="T36" s="79" t="str">
        <f t="shared" si="26"/>
        <v>C.US.GEK179900</v>
      </c>
      <c r="U36" s="79">
        <f>IFERROR(RTD("cqg.rtd", ,"ContractData",T36, "T_CVol",, "T"),0)</f>
        <v>0</v>
      </c>
      <c r="V36" s="79" t="str">
        <v>P.US.GEK179900</v>
      </c>
      <c r="W36" s="79">
        <f>IFERROR(RTD("cqg.rtd", ,"ContractData",V36, "T_CVol",, "T"),0)</f>
        <v>0</v>
      </c>
      <c r="X36" s="79">
        <f>RANK($W36,$W$25:W$45)+COUNTIF($W$25:W36,W36)-1</f>
        <v>12</v>
      </c>
      <c r="Y36" s="79" t="str">
        <f t="shared" si="18"/>
        <v>P.US.GEK179900</v>
      </c>
      <c r="Z36" s="79">
        <v>12</v>
      </c>
      <c r="AA36" s="79" t="str">
        <f t="shared" si="27"/>
        <v>P.US.GEK179900</v>
      </c>
      <c r="AB36" s="79">
        <f>IFERROR(RTD("cqg.rtd", ,"ContractData",AA36, "T_CVol",, "T"),0)</f>
        <v>0</v>
      </c>
      <c r="AC36" s="79" t="str">
        <v>C.US.GEM179900</v>
      </c>
      <c r="AD36" s="79">
        <f>IFERROR(RTD("cqg.rtd", ,"ContractData",AC36, "T_CVol",, "T"),0)</f>
        <v>1482</v>
      </c>
      <c r="AE36" s="79">
        <f>RANK($AD36,$AD$25:AD$45)+COUNTIF($AD$25:AD36,AD36)-1</f>
        <v>2</v>
      </c>
      <c r="AF36" s="79" t="str">
        <f t="shared" si="19"/>
        <v>C.US.GEM179900</v>
      </c>
      <c r="AG36" s="79">
        <v>12</v>
      </c>
      <c r="AH36" s="79" t="str">
        <f t="shared" si="28"/>
        <v>C.US.GEM179850</v>
      </c>
      <c r="AI36" s="79">
        <f>RTD("cqg.rtd", ,"ContractData",AH36, "T_CVol",, "T")</f>
        <v>0</v>
      </c>
      <c r="AJ36" s="79" t="str">
        <v>P.US.GEM179900</v>
      </c>
      <c r="AK36" s="79">
        <f>IFERROR(RTD("cqg.rtd", ,"ContractData",AJ36, "T_CVol",, "T"),0)</f>
        <v>1367</v>
      </c>
      <c r="AL36" s="79">
        <f>RANK($AK36,$AK$25:AK$45)+COUNTIF($AK$25:AK36,AK36)-1</f>
        <v>7</v>
      </c>
      <c r="AM36" s="79" t="str">
        <f t="shared" si="20"/>
        <v>P.US.GEM179900</v>
      </c>
      <c r="AN36" s="79">
        <v>12</v>
      </c>
      <c r="AO36" s="79" t="str">
        <f t="shared" si="29"/>
        <v>P.US.GEM179800</v>
      </c>
      <c r="AP36" s="79">
        <f>IFERROR(RTD("cqg.rtd", ,"ContractData",AO36, "T_CVol",, "T"),0)</f>
        <v>0</v>
      </c>
      <c r="AQ36" s="79" t="str">
        <v>C.US.GEU179887</v>
      </c>
      <c r="AR36" s="79">
        <f>IFERROR(RTD("cqg.rtd", ,"ContractData",AQ36, "T_CVol",, "T"),0)</f>
        <v>220</v>
      </c>
      <c r="AS36" s="79">
        <f>RANK($AR36,$AR$25:AR$45)+COUNTIF($AR$25:AR36,AR36)-1</f>
        <v>3</v>
      </c>
      <c r="AT36" s="79" t="str">
        <f t="shared" si="21"/>
        <v>C.US.GEU179887</v>
      </c>
      <c r="AU36" s="79">
        <v>12</v>
      </c>
      <c r="AV36" s="79" t="str">
        <f t="shared" si="30"/>
        <v>C.US.GEU179825</v>
      </c>
      <c r="AW36" s="79">
        <f>IFERROR(RTD("cqg.rtd", ,"ContractData",AV36, "T_CVol",, "T"),0)</f>
        <v>0</v>
      </c>
      <c r="AX36" s="79" t="str">
        <v>P.US.GEU179887</v>
      </c>
      <c r="AY36" s="79">
        <f>IFERROR(RTD("cqg.rtd", ,"ContractData",AX36, "T_CVol",, "T"),0)</f>
        <v>0</v>
      </c>
      <c r="AZ36" s="79">
        <f>RANK($AY36,$AY$25:AY$45)+COUNTIF($AY$25:AY36,AY36)-1</f>
        <v>12</v>
      </c>
      <c r="BA36" s="79" t="str">
        <f t="shared" si="22"/>
        <v>P.US.GEU179887</v>
      </c>
      <c r="BB36" s="79">
        <v>12</v>
      </c>
      <c r="BC36" s="79" t="str">
        <f t="shared" si="31"/>
        <v>P.US.GEU179887</v>
      </c>
      <c r="BD36" s="79">
        <f>IFERROR(RTD("cqg.rtd", ,"ContractData",BC36, "T_CVol",, "T"),0)</f>
        <v>0</v>
      </c>
    </row>
    <row r="37" spans="1:56" s="79" customFormat="1" x14ac:dyDescent="0.3">
      <c r="A37" s="79" t="str">
        <v>C.US.GEJ179912</v>
      </c>
      <c r="B37" s="79">
        <f>IFERROR(RTD("cqg.rtd", ,"ContractData",A37, "T_CVol",, "T"),0)</f>
        <v>0</v>
      </c>
      <c r="C37" s="79">
        <f>RANK($B37,$B$25:B$45)+COUNTIF($B$25:B37,B37)-1</f>
        <v>14</v>
      </c>
      <c r="D37" s="79" t="str">
        <f t="shared" si="16"/>
        <v>C.US.GEJ179912</v>
      </c>
      <c r="E37" s="79">
        <v>13</v>
      </c>
      <c r="F37" s="79" t="str">
        <f t="shared" si="23"/>
        <v>C.US.GEJ179887</v>
      </c>
      <c r="G37" s="79">
        <f>IFERROR(RTD("cqg.rtd", ,"ContractData",F37, "T_CVol",, "T"),0)</f>
        <v>0</v>
      </c>
      <c r="H37" s="79" t="str">
        <v>P.US.GEJ179912</v>
      </c>
      <c r="I37" s="79">
        <f>IFERROR(RTD("cqg.rtd", ,"ContractData",H37, "T_CVol",, "T"),0)</f>
        <v>0</v>
      </c>
      <c r="J37" s="79">
        <f>RANK($I37,$I$25:I$45)+COUNTIF($I$25:I37,I37)-1</f>
        <v>13</v>
      </c>
      <c r="K37" s="79" t="str">
        <f t="shared" si="24"/>
        <v>P.US.GEJ179912</v>
      </c>
      <c r="L37" s="79">
        <v>13</v>
      </c>
      <c r="M37" s="79" t="str">
        <f t="shared" si="25"/>
        <v>P.US.GEJ179912</v>
      </c>
      <c r="N37" s="79">
        <f>IFERROR(RTD("cqg.rtd", ,"ContractData",M37, "T_CVol",, "T"),0)</f>
        <v>0</v>
      </c>
      <c r="O37" s="79" t="str">
        <v>C.US.GEK179912</v>
      </c>
      <c r="P37" s="79">
        <f>IFERROR(RTD("cqg.rtd", ,"ContractData",O37, "T_CVol",, "T"),0)</f>
        <v>0</v>
      </c>
      <c r="Q37" s="79">
        <f>RANK($P37,$P$25:P$45)+COUNTIF($P$25:P37,P37)-1</f>
        <v>13</v>
      </c>
      <c r="R37" s="79" t="str">
        <f t="shared" si="17"/>
        <v>C.US.GEK179912</v>
      </c>
      <c r="S37" s="79">
        <v>13</v>
      </c>
      <c r="T37" s="79" t="str">
        <f t="shared" si="26"/>
        <v>C.US.GEK179912</v>
      </c>
      <c r="U37" s="79">
        <f>IFERROR(RTD("cqg.rtd", ,"ContractData",T37, "T_CVol",, "T"),0)</f>
        <v>0</v>
      </c>
      <c r="V37" s="79" t="str">
        <v>P.US.GEK179912</v>
      </c>
      <c r="W37" s="79">
        <f>IFERROR(RTD("cqg.rtd", ,"ContractData",V37, "T_CVol",, "T"),0)</f>
        <v>0</v>
      </c>
      <c r="X37" s="79">
        <f>RANK($W37,$W$25:W$45)+COUNTIF($W$25:W37,W37)-1</f>
        <v>13</v>
      </c>
      <c r="Y37" s="79" t="str">
        <f t="shared" si="18"/>
        <v>P.US.GEK179912</v>
      </c>
      <c r="Z37" s="79">
        <v>13</v>
      </c>
      <c r="AA37" s="79" t="str">
        <f t="shared" si="27"/>
        <v>P.US.GEK179912</v>
      </c>
      <c r="AB37" s="79">
        <f>IFERROR(RTD("cqg.rtd", ,"ContractData",AA37, "T_CVol",, "T"),0)</f>
        <v>0</v>
      </c>
      <c r="AC37" s="79" t="str">
        <v>C.US.GEM179912</v>
      </c>
      <c r="AD37" s="79">
        <f>IFERROR(RTD("cqg.rtd", ,"ContractData",AC37, "T_CVol",, "T"),0)</f>
        <v>8486</v>
      </c>
      <c r="AE37" s="79">
        <f>RANK($AD37,$AD$25:AD$45)+COUNTIF($AD$25:AD37,AD37)-1</f>
        <v>1</v>
      </c>
      <c r="AF37" s="79" t="str">
        <f t="shared" si="19"/>
        <v>C.US.GEM179912</v>
      </c>
      <c r="AG37" s="79">
        <v>13</v>
      </c>
      <c r="AH37" s="79" t="str">
        <f t="shared" si="28"/>
        <v>C.US.GEM179862</v>
      </c>
      <c r="AI37" s="79">
        <f>RTD("cqg.rtd", ,"ContractData",AH37, "T_CVol",, "T")</f>
        <v>0</v>
      </c>
      <c r="AJ37" s="79" t="str">
        <v>P.US.GEM179912</v>
      </c>
      <c r="AK37" s="79">
        <f>IFERROR(RTD("cqg.rtd", ,"ContractData",AJ37, "T_CVol",, "T"),0)</f>
        <v>2000</v>
      </c>
      <c r="AL37" s="79">
        <f>RANK($AK37,$AK$25:AK$45)+COUNTIF($AK$25:AK37,AK37)-1</f>
        <v>6</v>
      </c>
      <c r="AM37" s="79" t="str">
        <f t="shared" si="20"/>
        <v>P.US.GEM179912</v>
      </c>
      <c r="AN37" s="79">
        <v>13</v>
      </c>
      <c r="AO37" s="79" t="str">
        <f t="shared" si="29"/>
        <v>P.US.GEM179812</v>
      </c>
      <c r="AP37" s="79">
        <f>IFERROR(RTD("cqg.rtd", ,"ContractData",AO37, "T_CVol",, "T"),0)</f>
        <v>0</v>
      </c>
      <c r="AQ37" s="79" t="str">
        <v>C.US.GEU179900</v>
      </c>
      <c r="AR37" s="79">
        <f>IFERROR(RTD("cqg.rtd", ,"ContractData",AQ37, "T_CVol",, "T"),0)</f>
        <v>1270</v>
      </c>
      <c r="AS37" s="79">
        <f>RANK($AR37,$AR$25:AR$45)+COUNTIF($AR$25:AR37,AR37)-1</f>
        <v>1</v>
      </c>
      <c r="AT37" s="79" t="str">
        <f t="shared" si="21"/>
        <v>C.US.GEU179900</v>
      </c>
      <c r="AU37" s="79">
        <v>13</v>
      </c>
      <c r="AV37" s="79" t="str">
        <f t="shared" si="30"/>
        <v>C.US.GEU179837</v>
      </c>
      <c r="AW37" s="79">
        <f>IFERROR(RTD("cqg.rtd", ,"ContractData",AV37, "T_CVol",, "T"),0)</f>
        <v>0</v>
      </c>
      <c r="AX37" s="79" t="str">
        <v>P.US.GEU179900</v>
      </c>
      <c r="AY37" s="79">
        <f>IFERROR(RTD("cqg.rtd", ,"ContractData",AX37, "T_CVol",, "T"),0)</f>
        <v>0</v>
      </c>
      <c r="AZ37" s="79">
        <f>RANK($AY37,$AY$25:AY$45)+COUNTIF($AY$25:AY37,AY37)-1</f>
        <v>13</v>
      </c>
      <c r="BA37" s="79" t="str">
        <f t="shared" si="22"/>
        <v>P.US.GEU179900</v>
      </c>
      <c r="BB37" s="79">
        <v>13</v>
      </c>
      <c r="BC37" s="79" t="str">
        <f t="shared" si="31"/>
        <v>P.US.GEU179900</v>
      </c>
      <c r="BD37" s="79">
        <f>IFERROR(RTD("cqg.rtd", ,"ContractData",BC37, "T_CVol",, "T"),0)</f>
        <v>0</v>
      </c>
    </row>
    <row r="38" spans="1:56" s="79" customFormat="1" x14ac:dyDescent="0.3">
      <c r="A38" s="79" t="str">
        <v>C.US.GEJ179925</v>
      </c>
      <c r="B38" s="79">
        <f>IFERROR(RTD("cqg.rtd", ,"ContractData",A38, "T_CVol",, "T"),0)</f>
        <v>250</v>
      </c>
      <c r="C38" s="79">
        <f>RANK($B38,$B$25:B$45)+COUNTIF($B$25:B38,B38)-1</f>
        <v>1</v>
      </c>
      <c r="D38" s="79" t="str">
        <f t="shared" si="16"/>
        <v>C.US.GEJ179925</v>
      </c>
      <c r="E38" s="79">
        <v>14</v>
      </c>
      <c r="F38" s="79" t="str">
        <f t="shared" si="23"/>
        <v>C.US.GEJ179912</v>
      </c>
      <c r="G38" s="79">
        <f>IFERROR(RTD("cqg.rtd", ,"ContractData",F38, "T_CVol",, "T"),0)</f>
        <v>0</v>
      </c>
      <c r="H38" s="79" t="str">
        <v>P.US.GEJ179925</v>
      </c>
      <c r="I38" s="79">
        <f>IFERROR(RTD("cqg.rtd", ,"ContractData",H38, "T_CVol",, "T"),0)</f>
        <v>0</v>
      </c>
      <c r="J38" s="79">
        <f>RANK($I38,$I$25:I$45)+COUNTIF($I$25:I38,I38)-1</f>
        <v>14</v>
      </c>
      <c r="K38" s="79" t="str">
        <f t="shared" si="24"/>
        <v>P.US.GEJ179925</v>
      </c>
      <c r="L38" s="79">
        <v>14</v>
      </c>
      <c r="M38" s="79" t="str">
        <f t="shared" si="25"/>
        <v>P.US.GEJ179925</v>
      </c>
      <c r="N38" s="79">
        <f>IFERROR(RTD("cqg.rtd", ,"ContractData",M38, "T_CVol",, "T"),0)</f>
        <v>0</v>
      </c>
      <c r="O38" s="79" t="str">
        <v>C.US.GEK179925</v>
      </c>
      <c r="P38" s="79">
        <f>IFERROR(RTD("cqg.rtd", ,"ContractData",O38, "T_CVol",, "T"),0)</f>
        <v>0</v>
      </c>
      <c r="Q38" s="79">
        <f>RANK($P38,$P$25:P$45)+COUNTIF($P$25:P38,P38)-1</f>
        <v>14</v>
      </c>
      <c r="R38" s="79" t="str">
        <f t="shared" si="17"/>
        <v>C.US.GEK179925</v>
      </c>
      <c r="S38" s="79">
        <v>14</v>
      </c>
      <c r="T38" s="79" t="str">
        <f t="shared" si="26"/>
        <v>C.US.GEK179925</v>
      </c>
      <c r="U38" s="79">
        <f>IFERROR(RTD("cqg.rtd", ,"ContractData",T38, "T_CVol",, "T"),0)</f>
        <v>0</v>
      </c>
      <c r="V38" s="79" t="str">
        <v>P.US.GEK179925</v>
      </c>
      <c r="W38" s="79">
        <f>IFERROR(RTD("cqg.rtd", ,"ContractData",V38, "T_CVol",, "T"),0)</f>
        <v>0</v>
      </c>
      <c r="X38" s="79">
        <f>RANK($W38,$W$25:W$45)+COUNTIF($W$25:W38,W38)-1</f>
        <v>14</v>
      </c>
      <c r="Y38" s="79" t="str">
        <f t="shared" si="18"/>
        <v>P.US.GEK179925</v>
      </c>
      <c r="Z38" s="79">
        <v>14</v>
      </c>
      <c r="AA38" s="79" t="str">
        <f t="shared" si="27"/>
        <v>P.US.GEK179925</v>
      </c>
      <c r="AB38" s="79">
        <f>IFERROR(RTD("cqg.rtd", ,"ContractData",AA38, "T_CVol",, "T"),0)</f>
        <v>0</v>
      </c>
      <c r="AC38" s="79" t="str">
        <v>C.US.GEM179925</v>
      </c>
      <c r="AD38" s="79">
        <f>IFERROR(RTD("cqg.rtd", ,"ContractData",AC38, "T_CVol",, "T"),0)</f>
        <v>0</v>
      </c>
      <c r="AE38" s="79">
        <f>RANK($AD38,$AD$25:AD$45)+COUNTIF($AD$25:AD38,AD38)-1</f>
        <v>15</v>
      </c>
      <c r="AF38" s="79" t="str">
        <f t="shared" si="19"/>
        <v>C.US.GEM179925</v>
      </c>
      <c r="AG38" s="79">
        <v>14</v>
      </c>
      <c r="AH38" s="79" t="str">
        <f t="shared" si="28"/>
        <v>C.US.GEM179875</v>
      </c>
      <c r="AI38" s="79">
        <f>RTD("cqg.rtd", ,"ContractData",AH38, "T_CVol",, "T")</f>
        <v>0</v>
      </c>
      <c r="AJ38" s="79" t="str">
        <v>P.US.GEM179925</v>
      </c>
      <c r="AK38" s="79">
        <f>IFERROR(RTD("cqg.rtd", ,"ContractData",AJ38, "T_CVol",, "T"),0)</f>
        <v>0</v>
      </c>
      <c r="AL38" s="79">
        <f>RANK($AK38,$AK$25:AK$45)+COUNTIF($AK$25:AK38,AK38)-1</f>
        <v>14</v>
      </c>
      <c r="AM38" s="79" t="str">
        <f t="shared" si="20"/>
        <v>P.US.GEM179925</v>
      </c>
      <c r="AN38" s="79">
        <v>14</v>
      </c>
      <c r="AO38" s="79" t="str">
        <f t="shared" si="29"/>
        <v>P.US.GEM179925</v>
      </c>
      <c r="AP38" s="79">
        <f>IFERROR(RTD("cqg.rtd", ,"ContractData",AO38, "T_CVol",, "T"),0)</f>
        <v>0</v>
      </c>
      <c r="AQ38" s="79" t="str">
        <v>C.US.GEU179912</v>
      </c>
      <c r="AR38" s="79">
        <f>IFERROR(RTD("cqg.rtd", ,"ContractData",AQ38, "T_CVol",, "T"),0)</f>
        <v>220</v>
      </c>
      <c r="AS38" s="79">
        <f>RANK($AR38,$AR$25:AR$45)+COUNTIF($AR$25:AR38,AR38)-1</f>
        <v>4</v>
      </c>
      <c r="AT38" s="79" t="str">
        <f t="shared" si="21"/>
        <v>C.US.GEU179912</v>
      </c>
      <c r="AU38" s="79">
        <v>14</v>
      </c>
      <c r="AV38" s="79" t="str">
        <f t="shared" si="30"/>
        <v>C.US.GEU179862</v>
      </c>
      <c r="AW38" s="79">
        <f>IFERROR(RTD("cqg.rtd", ,"ContractData",AV38, "T_CVol",, "T"),0)</f>
        <v>0</v>
      </c>
      <c r="AX38" s="79" t="str">
        <v>P.US.GEU179912</v>
      </c>
      <c r="AY38" s="79">
        <f>IFERROR(RTD("cqg.rtd", ,"ContractData",AX38, "T_CVol",, "T"),0)</f>
        <v>0</v>
      </c>
      <c r="AZ38" s="79">
        <f>RANK($AY38,$AY$25:AY$45)+COUNTIF($AY$25:AY38,AY38)-1</f>
        <v>14</v>
      </c>
      <c r="BA38" s="79" t="str">
        <f t="shared" si="22"/>
        <v>P.US.GEU179912</v>
      </c>
      <c r="BB38" s="79">
        <v>14</v>
      </c>
      <c r="BC38" s="79" t="str">
        <f t="shared" si="31"/>
        <v>P.US.GEU179912</v>
      </c>
      <c r="BD38" s="79">
        <f>IFERROR(RTD("cqg.rtd", ,"ContractData",BC38, "T_CVol",, "T"),0)</f>
        <v>0</v>
      </c>
    </row>
    <row r="39" spans="1:56" s="79" customFormat="1" x14ac:dyDescent="0.3">
      <c r="A39" s="79" t="str">
        <v>C.US.GEJ179937</v>
      </c>
      <c r="B39" s="79">
        <f>IFERROR(RTD("cqg.rtd", ,"ContractData",A39, "T_CVol",, "T"),0)</f>
        <v>0</v>
      </c>
      <c r="C39" s="79">
        <f>RANK($B39,$B$25:B$45)+COUNTIF($B$25:B39,B39)-1</f>
        <v>15</v>
      </c>
      <c r="D39" s="79" t="str">
        <f t="shared" si="16"/>
        <v>C.US.GEJ179937</v>
      </c>
      <c r="E39" s="79">
        <v>15</v>
      </c>
      <c r="F39" s="79" t="str">
        <f t="shared" si="23"/>
        <v>C.US.GEJ179937</v>
      </c>
      <c r="G39" s="79">
        <f>IFERROR(RTD("cqg.rtd", ,"ContractData",F39, "T_CVol",, "T"),0)</f>
        <v>0</v>
      </c>
      <c r="H39" s="79" t="str">
        <v>P.US.GEJ179937</v>
      </c>
      <c r="I39" s="79">
        <f>IFERROR(RTD("cqg.rtd", ,"ContractData",H39, "T_CVol",, "T"),0)</f>
        <v>0</v>
      </c>
      <c r="J39" s="79">
        <f>RANK($I39,$I$25:I$45)+COUNTIF($I$25:I39,I39)-1</f>
        <v>15</v>
      </c>
      <c r="K39" s="79" t="str">
        <f t="shared" si="24"/>
        <v>P.US.GEJ179937</v>
      </c>
      <c r="L39" s="79">
        <v>15</v>
      </c>
      <c r="M39" s="79" t="str">
        <f t="shared" si="25"/>
        <v>P.US.GEJ179937</v>
      </c>
      <c r="N39" s="79">
        <f>IFERROR(RTD("cqg.rtd", ,"ContractData",M39, "T_CVol",, "T"),0)</f>
        <v>0</v>
      </c>
      <c r="O39" s="79" t="str">
        <v>C.US.GEK179937</v>
      </c>
      <c r="P39" s="79">
        <f>IFERROR(RTD("cqg.rtd", ,"ContractData",O39, "T_CVol",, "T"),0)</f>
        <v>0</v>
      </c>
      <c r="Q39" s="79">
        <f>RANK($P39,$P$25:P$45)+COUNTIF($P$25:P39,P39)-1</f>
        <v>15</v>
      </c>
      <c r="R39" s="79" t="str">
        <f t="shared" si="17"/>
        <v>C.US.GEK179937</v>
      </c>
      <c r="S39" s="79">
        <v>15</v>
      </c>
      <c r="T39" s="79" t="str">
        <f t="shared" si="26"/>
        <v>C.US.GEK179937</v>
      </c>
      <c r="U39" s="79">
        <f>IFERROR(RTD("cqg.rtd", ,"ContractData",T39, "T_CVol",, "T"),0)</f>
        <v>0</v>
      </c>
      <c r="V39" s="79" t="str">
        <v>P.US.GEK179937</v>
      </c>
      <c r="W39" s="79">
        <f>IFERROR(RTD("cqg.rtd", ,"ContractData",V39, "T_CVol",, "T"),0)</f>
        <v>0</v>
      </c>
      <c r="X39" s="79">
        <f>RANK($W39,$W$25:W$45)+COUNTIF($W$25:W39,W39)-1</f>
        <v>15</v>
      </c>
      <c r="Y39" s="79" t="str">
        <f t="shared" si="18"/>
        <v>P.US.GEK179937</v>
      </c>
      <c r="Z39" s="79">
        <v>15</v>
      </c>
      <c r="AA39" s="79" t="str">
        <f t="shared" si="27"/>
        <v>P.US.GEK179937</v>
      </c>
      <c r="AB39" s="79">
        <f>IFERROR(RTD("cqg.rtd", ,"ContractData",AA39, "T_CVol",, "T"),0)</f>
        <v>0</v>
      </c>
      <c r="AC39" s="79" t="str">
        <v>C.US.GEM179937</v>
      </c>
      <c r="AD39" s="79">
        <f>IFERROR(RTD("cqg.rtd", ,"ContractData",AC39, "T_CVol",, "T"),0)</f>
        <v>220</v>
      </c>
      <c r="AE39" s="79">
        <f>RANK($AD39,$AD$25:AD$45)+COUNTIF($AD$25:AD39,AD39)-1</f>
        <v>4</v>
      </c>
      <c r="AF39" s="79" t="str">
        <f t="shared" si="19"/>
        <v>C.US.GEM179937</v>
      </c>
      <c r="AG39" s="79">
        <v>15</v>
      </c>
      <c r="AH39" s="79" t="str">
        <f t="shared" si="28"/>
        <v>C.US.GEM179925</v>
      </c>
      <c r="AI39" s="79">
        <f>RTD("cqg.rtd", ,"ContractData",AH39, "T_CVol",, "T")</f>
        <v>0</v>
      </c>
      <c r="AJ39" s="79" t="str">
        <v>P.US.GEM179937</v>
      </c>
      <c r="AK39" s="79">
        <f>IFERROR(RTD("cqg.rtd", ,"ContractData",AJ39, "T_CVol",, "T"),0)</f>
        <v>0</v>
      </c>
      <c r="AL39" s="79">
        <f>RANK($AK39,$AK$25:AK$45)+COUNTIF($AK$25:AK39,AK39)-1</f>
        <v>15</v>
      </c>
      <c r="AM39" s="79" t="str">
        <f t="shared" si="20"/>
        <v>P.US.GEM179937</v>
      </c>
      <c r="AN39" s="79">
        <v>15</v>
      </c>
      <c r="AO39" s="79" t="str">
        <f t="shared" si="29"/>
        <v>P.US.GEM179937</v>
      </c>
      <c r="AP39" s="79">
        <f>IFERROR(RTD("cqg.rtd", ,"ContractData",AO39, "T_CVol",, "T"),0)</f>
        <v>0</v>
      </c>
      <c r="AQ39" s="79" t="str">
        <v>C.US.GEU179925</v>
      </c>
      <c r="AR39" s="79">
        <f>IFERROR(RTD("cqg.rtd", ,"ContractData",AQ39, "T_CVol",, "T"),0)</f>
        <v>0</v>
      </c>
      <c r="AS39" s="79">
        <f>RANK($AR39,$AR$25:AR$45)+COUNTIF($AR$25:AR39,AR39)-1</f>
        <v>15</v>
      </c>
      <c r="AT39" s="79" t="str">
        <f t="shared" si="21"/>
        <v>C.US.GEU179925</v>
      </c>
      <c r="AU39" s="79">
        <v>15</v>
      </c>
      <c r="AV39" s="79" t="str">
        <f t="shared" si="30"/>
        <v>C.US.GEU179925</v>
      </c>
      <c r="AW39" s="79">
        <f>IFERROR(RTD("cqg.rtd", ,"ContractData",AV39, "T_CVol",, "T"),0)</f>
        <v>0</v>
      </c>
      <c r="AX39" s="79" t="str">
        <v>P.US.GEU179925</v>
      </c>
      <c r="AY39" s="79">
        <f>IFERROR(RTD("cqg.rtd", ,"ContractData",AX39, "T_CVol",, "T"),0)</f>
        <v>0</v>
      </c>
      <c r="AZ39" s="79">
        <f>RANK($AY39,$AY$25:AY$45)+COUNTIF($AY$25:AY39,AY39)-1</f>
        <v>15</v>
      </c>
      <c r="BA39" s="79" t="str">
        <f t="shared" si="22"/>
        <v>P.US.GEU179925</v>
      </c>
      <c r="BB39" s="79">
        <v>15</v>
      </c>
      <c r="BC39" s="79" t="str">
        <f t="shared" si="31"/>
        <v>P.US.GEU179925</v>
      </c>
      <c r="BD39" s="79">
        <f>IFERROR(RTD("cqg.rtd", ,"ContractData",BC39, "T_CVol",, "T"),0)</f>
        <v>0</v>
      </c>
    </row>
    <row r="40" spans="1:56" s="79" customFormat="1" x14ac:dyDescent="0.3">
      <c r="A40" s="79" t="str">
        <v>C.US.GEJ179950</v>
      </c>
      <c r="B40" s="79">
        <f>IFERROR(RTD("cqg.rtd", ,"ContractData",A40, "T_CVol",, "T"),0)</f>
        <v>0</v>
      </c>
      <c r="C40" s="79">
        <f>RANK($B40,$B$25:B$45)+COUNTIF($B$25:B40,B40)-1</f>
        <v>16</v>
      </c>
      <c r="D40" s="79" t="str">
        <f t="shared" si="16"/>
        <v>C.US.GEJ179950</v>
      </c>
      <c r="E40" s="79">
        <v>16</v>
      </c>
      <c r="F40" s="79" t="str">
        <f t="shared" si="23"/>
        <v>C.US.GEJ179950</v>
      </c>
      <c r="G40" s="79">
        <f>IFERROR(RTD("cqg.rtd", ,"ContractData",F40, "T_CVol",, "T"),0)</f>
        <v>0</v>
      </c>
      <c r="H40" s="79" t="str">
        <v>P.US.GEJ179950</v>
      </c>
      <c r="I40" s="79">
        <f>IFERROR(RTD("cqg.rtd", ,"ContractData",H40, "T_CVol",, "T"),0)</f>
        <v>0</v>
      </c>
      <c r="J40" s="79">
        <f>RANK($I40,$I$25:I$45)+COUNTIF($I$25:I40,I40)-1</f>
        <v>16</v>
      </c>
      <c r="K40" s="79" t="str">
        <f t="shared" si="24"/>
        <v>P.US.GEJ179950</v>
      </c>
      <c r="L40" s="79">
        <v>16</v>
      </c>
      <c r="M40" s="79" t="str">
        <f t="shared" si="25"/>
        <v>P.US.GEJ179950</v>
      </c>
      <c r="N40" s="79">
        <f>IFERROR(RTD("cqg.rtd", ,"ContractData",M40, "T_CVol",, "T"),0)</f>
        <v>0</v>
      </c>
      <c r="O40" s="79" t="str">
        <v>C.US.GEK179950</v>
      </c>
      <c r="P40" s="79">
        <f>IFERROR(RTD("cqg.rtd", ,"ContractData",O40, "T_CVol",, "T"),0)</f>
        <v>0</v>
      </c>
      <c r="Q40" s="79">
        <f>RANK($P40,$P$25:P$45)+COUNTIF($P$25:P40,P40)-1</f>
        <v>16</v>
      </c>
      <c r="R40" s="79" t="str">
        <f t="shared" si="17"/>
        <v>C.US.GEK179950</v>
      </c>
      <c r="S40" s="79">
        <v>16</v>
      </c>
      <c r="T40" s="79" t="str">
        <f t="shared" si="26"/>
        <v>C.US.GEK179950</v>
      </c>
      <c r="U40" s="79">
        <f>IFERROR(RTD("cqg.rtd", ,"ContractData",T40, "T_CVol",, "T"),0)</f>
        <v>0</v>
      </c>
      <c r="V40" s="79" t="str">
        <v>P.US.GEK179950</v>
      </c>
      <c r="W40" s="79">
        <f>IFERROR(RTD("cqg.rtd", ,"ContractData",V40, "T_CVol",, "T"),0)</f>
        <v>0</v>
      </c>
      <c r="X40" s="79">
        <f>RANK($W40,$W$25:W$45)+COUNTIF($W$25:W40,W40)-1</f>
        <v>16</v>
      </c>
      <c r="Y40" s="79" t="str">
        <f t="shared" si="18"/>
        <v>P.US.GEK179950</v>
      </c>
      <c r="Z40" s="79">
        <v>16</v>
      </c>
      <c r="AA40" s="79" t="str">
        <f t="shared" si="27"/>
        <v>P.US.GEK179950</v>
      </c>
      <c r="AB40" s="79">
        <f>IFERROR(RTD("cqg.rtd", ,"ContractData",AA40, "T_CVol",, "T"),0)</f>
        <v>0</v>
      </c>
      <c r="AC40" s="79" t="str">
        <v>C.US.GEM179950</v>
      </c>
      <c r="AD40" s="79">
        <f>IFERROR(RTD("cqg.rtd", ,"ContractData",AC40, "T_CVol",, "T"),0)</f>
        <v>0</v>
      </c>
      <c r="AE40" s="79">
        <f>RANK($AD40,$AD$25:AD$45)+COUNTIF($AD$25:AD40,AD40)-1</f>
        <v>16</v>
      </c>
      <c r="AF40" s="79" t="str">
        <f t="shared" si="19"/>
        <v>C.US.GEM179950</v>
      </c>
      <c r="AG40" s="79">
        <v>16</v>
      </c>
      <c r="AH40" s="79" t="str">
        <f t="shared" si="28"/>
        <v>C.US.GEM179950</v>
      </c>
      <c r="AI40" s="79">
        <f>RTD("cqg.rtd", ,"ContractData",AH40, "T_CVol",, "T")</f>
        <v>0</v>
      </c>
      <c r="AJ40" s="79" t="str">
        <v>P.US.GEM179950</v>
      </c>
      <c r="AK40" s="79">
        <f>IFERROR(RTD("cqg.rtd", ,"ContractData",AJ40, "T_CVol",, "T"),0)</f>
        <v>0</v>
      </c>
      <c r="AL40" s="79">
        <f>RANK($AK40,$AK$25:AK$45)+COUNTIF($AK$25:AK40,AK40)-1</f>
        <v>16</v>
      </c>
      <c r="AM40" s="79" t="str">
        <f t="shared" si="20"/>
        <v>P.US.GEM179950</v>
      </c>
      <c r="AN40" s="79">
        <v>16</v>
      </c>
      <c r="AO40" s="79" t="str">
        <f t="shared" si="29"/>
        <v>P.US.GEM179950</v>
      </c>
      <c r="AP40" s="79">
        <f>IFERROR(RTD("cqg.rtd", ,"ContractData",AO40, "T_CVol",, "T"),0)</f>
        <v>0</v>
      </c>
      <c r="AQ40" s="79" t="str">
        <v>C.US.GEU179937</v>
      </c>
      <c r="AR40" s="79">
        <f>IFERROR(RTD("cqg.rtd", ,"ContractData",AQ40, "T_CVol",, "T"),0)</f>
        <v>0</v>
      </c>
      <c r="AS40" s="79">
        <f>RANK($AR40,$AR$25:AR$45)+COUNTIF($AR$25:AR40,AR40)-1</f>
        <v>16</v>
      </c>
      <c r="AT40" s="79" t="str">
        <f t="shared" si="21"/>
        <v>C.US.GEU179937</v>
      </c>
      <c r="AU40" s="79">
        <v>16</v>
      </c>
      <c r="AV40" s="79" t="str">
        <f t="shared" si="30"/>
        <v>C.US.GEU179937</v>
      </c>
      <c r="AW40" s="79">
        <f>IFERROR(RTD("cqg.rtd", ,"ContractData",AV40, "T_CVol",, "T"),0)</f>
        <v>0</v>
      </c>
      <c r="AX40" s="79" t="str">
        <v>P.US.GEU179937</v>
      </c>
      <c r="AY40" s="79">
        <f>IFERROR(RTD("cqg.rtd", ,"ContractData",AX40, "T_CVol",, "T"),0)</f>
        <v>0</v>
      </c>
      <c r="AZ40" s="79">
        <f>RANK($AY40,$AY$25:AY$45)+COUNTIF($AY$25:AY40,AY40)-1</f>
        <v>16</v>
      </c>
      <c r="BA40" s="79" t="str">
        <f t="shared" si="22"/>
        <v>P.US.GEU179937</v>
      </c>
      <c r="BB40" s="79">
        <v>16</v>
      </c>
      <c r="BC40" s="79" t="str">
        <f t="shared" si="31"/>
        <v>P.US.GEU179937</v>
      </c>
      <c r="BD40" s="79">
        <f>IFERROR(RTD("cqg.rtd", ,"ContractData",BC40, "T_CVol",, "T"),0)</f>
        <v>0</v>
      </c>
    </row>
    <row r="41" spans="1:56" s="79" customFormat="1" x14ac:dyDescent="0.3">
      <c r="A41" s="79" t="str">
        <v>C.US.GEJ179962</v>
      </c>
      <c r="B41" s="79">
        <f>IFERROR(RTD("cqg.rtd", ,"ContractData",A41, "T_CVol",, "T"),0)</f>
        <v>0</v>
      </c>
      <c r="C41" s="79">
        <f>RANK($B41,$B$25:B$45)+COUNTIF($B$25:B41,B41)-1</f>
        <v>17</v>
      </c>
      <c r="D41" s="79" t="str">
        <f t="shared" si="16"/>
        <v>C.US.GEJ179962</v>
      </c>
      <c r="E41" s="79">
        <v>17</v>
      </c>
      <c r="F41" s="79" t="str">
        <f t="shared" si="23"/>
        <v>C.US.GEJ179962</v>
      </c>
      <c r="G41" s="79">
        <f>IFERROR(RTD("cqg.rtd", ,"ContractData",F41, "T_CVol",, "T"),0)</f>
        <v>0</v>
      </c>
      <c r="H41" s="79" t="str">
        <v>P.US.GEJ179962</v>
      </c>
      <c r="I41" s="79">
        <f>IFERROR(RTD("cqg.rtd", ,"ContractData",H41, "T_CVol",, "T"),0)</f>
        <v>0</v>
      </c>
      <c r="J41" s="79">
        <f>RANK($I41,$I$25:I$45)+COUNTIF($I$25:I41,I41)-1</f>
        <v>17</v>
      </c>
      <c r="K41" s="79" t="str">
        <f t="shared" si="24"/>
        <v>P.US.GEJ179962</v>
      </c>
      <c r="L41" s="79">
        <v>17</v>
      </c>
      <c r="M41" s="79" t="str">
        <f t="shared" si="25"/>
        <v>P.US.GEJ179962</v>
      </c>
      <c r="N41" s="79">
        <f>IFERROR(RTD("cqg.rtd", ,"ContractData",M41, "T_CVol",, "T"),0)</f>
        <v>0</v>
      </c>
      <c r="O41" s="79" t="str">
        <v>C.US.GEK179962</v>
      </c>
      <c r="P41" s="79">
        <f>IFERROR(RTD("cqg.rtd", ,"ContractData",O41, "T_CVol",, "T"),0)</f>
        <v>0</v>
      </c>
      <c r="Q41" s="79">
        <f>RANK($P41,$P$25:P$45)+COUNTIF($P$25:P41,P41)-1</f>
        <v>17</v>
      </c>
      <c r="R41" s="79" t="str">
        <f t="shared" si="17"/>
        <v>C.US.GEK179962</v>
      </c>
      <c r="S41" s="79">
        <v>17</v>
      </c>
      <c r="T41" s="79" t="str">
        <f t="shared" si="26"/>
        <v>C.US.GEK179962</v>
      </c>
      <c r="U41" s="79">
        <f>IFERROR(RTD("cqg.rtd", ,"ContractData",T41, "T_CVol",, "T"),0)</f>
        <v>0</v>
      </c>
      <c r="V41" s="79" t="str">
        <v>P.US.GEK179962</v>
      </c>
      <c r="W41" s="79">
        <f>IFERROR(RTD("cqg.rtd", ,"ContractData",V41, "T_CVol",, "T"),0)</f>
        <v>0</v>
      </c>
      <c r="X41" s="79">
        <f>RANK($W41,$W$25:W$45)+COUNTIF($W$25:W41,W41)-1</f>
        <v>17</v>
      </c>
      <c r="Y41" s="79" t="str">
        <f t="shared" si="18"/>
        <v>P.US.GEK179962</v>
      </c>
      <c r="Z41" s="79">
        <v>17</v>
      </c>
      <c r="AA41" s="79" t="str">
        <f t="shared" si="27"/>
        <v>P.US.GEK179962</v>
      </c>
      <c r="AB41" s="79">
        <f>IFERROR(RTD("cqg.rtd", ,"ContractData",AA41, "T_CVol",, "T"),0)</f>
        <v>0</v>
      </c>
      <c r="AC41" s="79" t="str">
        <v>C.US.GEM179962</v>
      </c>
      <c r="AD41" s="79">
        <f>IFERROR(RTD("cqg.rtd", ,"ContractData",AC41, "T_CVol",, "T"),0)</f>
        <v>0</v>
      </c>
      <c r="AE41" s="79">
        <f>RANK($AD41,$AD$25:AD$45)+COUNTIF($AD$25:AD41,AD41)-1</f>
        <v>17</v>
      </c>
      <c r="AF41" s="79" t="str">
        <f t="shared" si="19"/>
        <v>C.US.GEM179962</v>
      </c>
      <c r="AG41" s="79">
        <v>17</v>
      </c>
      <c r="AH41" s="79" t="str">
        <f t="shared" si="28"/>
        <v>C.US.GEM179962</v>
      </c>
      <c r="AI41" s="79">
        <f>RTD("cqg.rtd", ,"ContractData",AH41, "T_CVol",, "T")</f>
        <v>0</v>
      </c>
      <c r="AJ41" s="79" t="str">
        <v>P.US.GEM179962</v>
      </c>
      <c r="AK41" s="79">
        <f>IFERROR(RTD("cqg.rtd", ,"ContractData",AJ41, "T_CVol",, "T"),0)</f>
        <v>0</v>
      </c>
      <c r="AL41" s="79">
        <f>RANK($AK41,$AK$25:AK$45)+COUNTIF($AK$25:AK41,AK41)-1</f>
        <v>17</v>
      </c>
      <c r="AM41" s="79" t="str">
        <f t="shared" si="20"/>
        <v>P.US.GEM179962</v>
      </c>
      <c r="AN41" s="79">
        <v>17</v>
      </c>
      <c r="AO41" s="79" t="str">
        <f t="shared" si="29"/>
        <v>P.US.GEM179962</v>
      </c>
      <c r="AP41" s="79">
        <f>IFERROR(RTD("cqg.rtd", ,"ContractData",AO41, "T_CVol",, "T"),0)</f>
        <v>0</v>
      </c>
      <c r="AQ41" s="79" t="str">
        <v>C.US.GEU179950</v>
      </c>
      <c r="AR41" s="79">
        <f>IFERROR(RTD("cqg.rtd", ,"ContractData",AQ41, "T_CVol",, "T"),0)</f>
        <v>0</v>
      </c>
      <c r="AS41" s="79">
        <f>RANK($AR41,$AR$25:AR$45)+COUNTIF($AR$25:AR41,AR41)-1</f>
        <v>17</v>
      </c>
      <c r="AT41" s="79" t="str">
        <f t="shared" si="21"/>
        <v>C.US.GEU179950</v>
      </c>
      <c r="AU41" s="79">
        <v>17</v>
      </c>
      <c r="AV41" s="79" t="str">
        <f t="shared" si="30"/>
        <v>C.US.GEU179950</v>
      </c>
      <c r="AW41" s="79">
        <f>IFERROR(RTD("cqg.rtd", ,"ContractData",AV41, "T_CVol",, "T"),0)</f>
        <v>0</v>
      </c>
      <c r="AX41" s="79" t="str">
        <v>P.US.GEU179950</v>
      </c>
      <c r="AY41" s="79">
        <f>IFERROR(RTD("cqg.rtd", ,"ContractData",AX41, "T_CVol",, "T"),0)</f>
        <v>0</v>
      </c>
      <c r="AZ41" s="79">
        <f>RANK($AY41,$AY$25:AY$45)+COUNTIF($AY$25:AY41,AY41)-1</f>
        <v>17</v>
      </c>
      <c r="BA41" s="79" t="str">
        <f t="shared" si="22"/>
        <v>P.US.GEU179950</v>
      </c>
      <c r="BB41" s="79">
        <v>17</v>
      </c>
      <c r="BC41" s="79" t="str">
        <f t="shared" si="31"/>
        <v>P.US.GEU179950</v>
      </c>
      <c r="BD41" s="79">
        <f>IFERROR(RTD("cqg.rtd", ,"ContractData",BC41, "T_CVol",, "T"),0)</f>
        <v>0</v>
      </c>
    </row>
    <row r="42" spans="1:56" s="79" customFormat="1" x14ac:dyDescent="0.3">
      <c r="A42" s="79" t="str">
        <v>C.US.GEJ179975</v>
      </c>
      <c r="B42" s="79">
        <f>IFERROR(RTD("cqg.rtd", ,"ContractData",A42, "T_CVol",, "T"),0)</f>
        <v>0</v>
      </c>
      <c r="C42" s="79">
        <f>RANK($B42,$B$25:B$45)+COUNTIF($B$25:B42,B42)-1</f>
        <v>18</v>
      </c>
      <c r="D42" s="79" t="str">
        <f t="shared" si="16"/>
        <v>C.US.GEJ179975</v>
      </c>
      <c r="E42" s="79">
        <v>18</v>
      </c>
      <c r="F42" s="79" t="str">
        <f t="shared" si="23"/>
        <v>C.US.GEJ179975</v>
      </c>
      <c r="G42" s="79">
        <f>IFERROR(RTD("cqg.rtd", ,"ContractData",F42, "T_CVol",, "T"),0)</f>
        <v>0</v>
      </c>
      <c r="H42" s="79" t="str">
        <v>P.US.GEJ179975</v>
      </c>
      <c r="I42" s="79">
        <f>IFERROR(RTD("cqg.rtd", ,"ContractData",H42, "T_CVol",, "T"),0)</f>
        <v>0</v>
      </c>
      <c r="J42" s="79">
        <f>RANK($I42,$I$25:I$45)+COUNTIF($I$25:I42,I42)-1</f>
        <v>18</v>
      </c>
      <c r="K42" s="79" t="str">
        <f t="shared" si="24"/>
        <v>P.US.GEJ179975</v>
      </c>
      <c r="L42" s="79">
        <v>18</v>
      </c>
      <c r="M42" s="79" t="str">
        <f t="shared" si="25"/>
        <v>P.US.GEJ179975</v>
      </c>
      <c r="N42" s="79">
        <f>IFERROR(RTD("cqg.rtd", ,"ContractData",M42, "T_CVol",, "T"),0)</f>
        <v>0</v>
      </c>
      <c r="O42" s="79" t="str">
        <v>C.US.GEK179975</v>
      </c>
      <c r="P42" s="79">
        <f>IFERROR(RTD("cqg.rtd", ,"ContractData",O42, "T_CVol",, "T"),0)</f>
        <v>0</v>
      </c>
      <c r="Q42" s="79">
        <f>RANK($P42,$P$25:P$45)+COUNTIF($P$25:P42,P42)-1</f>
        <v>18</v>
      </c>
      <c r="R42" s="79" t="str">
        <f t="shared" si="17"/>
        <v>C.US.GEK179975</v>
      </c>
      <c r="S42" s="79">
        <v>18</v>
      </c>
      <c r="T42" s="79" t="str">
        <f t="shared" si="26"/>
        <v>C.US.GEK179975</v>
      </c>
      <c r="U42" s="79">
        <f>IFERROR(RTD("cqg.rtd", ,"ContractData",T42, "T_CVol",, "T"),0)</f>
        <v>0</v>
      </c>
      <c r="V42" s="79" t="str">
        <v>P.US.GEK179975</v>
      </c>
      <c r="W42" s="79">
        <f>IFERROR(RTD("cqg.rtd", ,"ContractData",V42, "T_CVol",, "T"),0)</f>
        <v>0</v>
      </c>
      <c r="X42" s="79">
        <f>RANK($W42,$W$25:W$45)+COUNTIF($W$25:W42,W42)-1</f>
        <v>18</v>
      </c>
      <c r="Y42" s="79" t="str">
        <f t="shared" si="18"/>
        <v>P.US.GEK179975</v>
      </c>
      <c r="Z42" s="79">
        <v>18</v>
      </c>
      <c r="AA42" s="79" t="str">
        <f t="shared" si="27"/>
        <v>P.US.GEK179975</v>
      </c>
      <c r="AB42" s="79">
        <f>IFERROR(RTD("cqg.rtd", ,"ContractData",AA42, "T_CVol",, "T"),0)</f>
        <v>0</v>
      </c>
      <c r="AC42" s="79" t="str">
        <v>C.US.GEM179975</v>
      </c>
      <c r="AD42" s="79">
        <f>IFERROR(RTD("cqg.rtd", ,"ContractData",AC42, "T_CVol",, "T"),0)</f>
        <v>0</v>
      </c>
      <c r="AE42" s="79">
        <f>RANK($AD42,$AD$25:AD$45)+COUNTIF($AD$25:AD42,AD42)-1</f>
        <v>18</v>
      </c>
      <c r="AF42" s="79" t="str">
        <f t="shared" si="19"/>
        <v>C.US.GEM179975</v>
      </c>
      <c r="AG42" s="79">
        <v>18</v>
      </c>
      <c r="AH42" s="79" t="str">
        <f t="shared" si="28"/>
        <v>C.US.GEM179975</v>
      </c>
      <c r="AI42" s="79">
        <f>RTD("cqg.rtd", ,"ContractData",AH42, "T_CVol",, "T")</f>
        <v>0</v>
      </c>
      <c r="AJ42" s="79" t="str">
        <v>P.US.GEM179975</v>
      </c>
      <c r="AK42" s="79">
        <f>IFERROR(RTD("cqg.rtd", ,"ContractData",AJ42, "T_CVol",, "T"),0)</f>
        <v>0</v>
      </c>
      <c r="AL42" s="79">
        <f>RANK($AK42,$AK$25:AK$45)+COUNTIF($AK$25:AK42,AK42)-1</f>
        <v>18</v>
      </c>
      <c r="AM42" s="79" t="str">
        <f t="shared" si="20"/>
        <v>P.US.GEM179975</v>
      </c>
      <c r="AN42" s="79">
        <v>18</v>
      </c>
      <c r="AO42" s="79" t="str">
        <f t="shared" si="29"/>
        <v>P.US.GEM179975</v>
      </c>
      <c r="AP42" s="79">
        <f>IFERROR(RTD("cqg.rtd", ,"ContractData",AO42, "T_CVol",, "T"),0)</f>
        <v>0</v>
      </c>
      <c r="AQ42" s="79" t="str">
        <v>C.US.GEU179962</v>
      </c>
      <c r="AR42" s="79">
        <f>IFERROR(RTD("cqg.rtd", ,"ContractData",AQ42, "T_CVol",, "T"),0)</f>
        <v>0</v>
      </c>
      <c r="AS42" s="79">
        <f>RANK($AR42,$AR$25:AR$45)+COUNTIF($AR$25:AR42,AR42)-1</f>
        <v>18</v>
      </c>
      <c r="AT42" s="79" t="str">
        <f t="shared" si="21"/>
        <v>C.US.GEU179962</v>
      </c>
      <c r="AU42" s="79">
        <v>18</v>
      </c>
      <c r="AV42" s="79" t="str">
        <f t="shared" si="30"/>
        <v>C.US.GEU179962</v>
      </c>
      <c r="AW42" s="79">
        <f>IFERROR(RTD("cqg.rtd", ,"ContractData",AV42, "T_CVol",, "T"),0)</f>
        <v>0</v>
      </c>
      <c r="AX42" s="79" t="str">
        <v>P.US.GEU179962</v>
      </c>
      <c r="AY42" s="79">
        <f>IFERROR(RTD("cqg.rtd", ,"ContractData",AX42, "T_CVol",, "T"),0)</f>
        <v>0</v>
      </c>
      <c r="AZ42" s="79">
        <f>RANK($AY42,$AY$25:AY$45)+COUNTIF($AY$25:AY42,AY42)-1</f>
        <v>18</v>
      </c>
      <c r="BA42" s="79" t="str">
        <f t="shared" si="22"/>
        <v>P.US.GEU179962</v>
      </c>
      <c r="BB42" s="79">
        <v>18</v>
      </c>
      <c r="BC42" s="79" t="str">
        <f t="shared" si="31"/>
        <v>P.US.GEU179962</v>
      </c>
      <c r="BD42" s="79">
        <f>IFERROR(RTD("cqg.rtd", ,"ContractData",BC42, "T_CVol",, "T"),0)</f>
        <v>0</v>
      </c>
    </row>
    <row r="43" spans="1:56" s="79" customFormat="1" x14ac:dyDescent="0.3">
      <c r="A43" s="79" t="str">
        <v>C.US.GEJ179987</v>
      </c>
      <c r="B43" s="79">
        <f>IFERROR(RTD("cqg.rtd", ,"ContractData",A43, "T_CVol",, "T"),0)</f>
        <v>0</v>
      </c>
      <c r="C43" s="79">
        <f>RANK($B43,$B$25:B$45)+COUNTIF($B$25:B43,B43)-1</f>
        <v>19</v>
      </c>
      <c r="D43" s="79" t="str">
        <f t="shared" si="16"/>
        <v>C.US.GEJ179987</v>
      </c>
      <c r="E43" s="79">
        <v>19</v>
      </c>
      <c r="F43" s="79" t="str">
        <f t="shared" si="23"/>
        <v>C.US.GEJ179987</v>
      </c>
      <c r="G43" s="79">
        <f>IFERROR(RTD("cqg.rtd", ,"ContractData",F43, "T_CVol",, "T"),0)</f>
        <v>0</v>
      </c>
      <c r="H43" s="79" t="str">
        <v>P.US.GEJ179987</v>
      </c>
      <c r="I43" s="79">
        <f>IFERROR(RTD("cqg.rtd", ,"ContractData",H43, "T_CVol",, "T"),0)</f>
        <v>0</v>
      </c>
      <c r="J43" s="79">
        <f>RANK($I43,$I$25:I$45)+COUNTIF($I$25:I43,I43)-1</f>
        <v>19</v>
      </c>
      <c r="K43" s="79" t="str">
        <f t="shared" si="24"/>
        <v>P.US.GEJ179987</v>
      </c>
      <c r="L43" s="79">
        <v>19</v>
      </c>
      <c r="M43" s="79" t="str">
        <f t="shared" si="25"/>
        <v>P.US.GEJ179987</v>
      </c>
      <c r="N43" s="79">
        <f>IFERROR(RTD("cqg.rtd", ,"ContractData",M43, "T_CVol",, "T"),0)</f>
        <v>0</v>
      </c>
      <c r="O43" s="79" t="str">
        <v>C.US.GEK179987</v>
      </c>
      <c r="P43" s="79">
        <f>IFERROR(RTD("cqg.rtd", ,"ContractData",O43, "T_CVol",, "T"),0)</f>
        <v>0</v>
      </c>
      <c r="Q43" s="79">
        <f>RANK($P43,$P$25:P$45)+COUNTIF($P$25:P43,P43)-1</f>
        <v>19</v>
      </c>
      <c r="R43" s="79" t="str">
        <f t="shared" si="17"/>
        <v>C.US.GEK179987</v>
      </c>
      <c r="S43" s="79">
        <v>19</v>
      </c>
      <c r="T43" s="79" t="str">
        <f t="shared" si="26"/>
        <v>C.US.GEK179987</v>
      </c>
      <c r="U43" s="79">
        <f>IFERROR(RTD("cqg.rtd", ,"ContractData",T43, "T_CVol",, "T"),0)</f>
        <v>0</v>
      </c>
      <c r="V43" s="79" t="str">
        <v>P.US.GEK179987</v>
      </c>
      <c r="W43" s="79">
        <f>IFERROR(RTD("cqg.rtd", ,"ContractData",V43, "T_CVol",, "T"),0)</f>
        <v>0</v>
      </c>
      <c r="X43" s="79">
        <f>RANK($W43,$W$25:W$45)+COUNTIF($W$25:W43,W43)-1</f>
        <v>19</v>
      </c>
      <c r="Y43" s="79" t="str">
        <f t="shared" si="18"/>
        <v>P.US.GEK179987</v>
      </c>
      <c r="Z43" s="79">
        <v>19</v>
      </c>
      <c r="AA43" s="79" t="str">
        <f t="shared" si="27"/>
        <v>P.US.GEK179987</v>
      </c>
      <c r="AB43" s="79">
        <f>IFERROR(RTD("cqg.rtd", ,"ContractData",AA43, "T_CVol",, "T"),0)</f>
        <v>0</v>
      </c>
      <c r="AC43" s="79" t="str">
        <v>C.US.GEM179987</v>
      </c>
      <c r="AD43" s="79">
        <f>IFERROR(RTD("cqg.rtd", ,"ContractData",AC43, "T_CVol",, "T"),0)</f>
        <v>0</v>
      </c>
      <c r="AE43" s="79">
        <f>RANK($AD43,$AD$25:AD$45)+COUNTIF($AD$25:AD43,AD43)-1</f>
        <v>19</v>
      </c>
      <c r="AF43" s="79" t="str">
        <f t="shared" si="19"/>
        <v>C.US.GEM179987</v>
      </c>
      <c r="AG43" s="79">
        <v>19</v>
      </c>
      <c r="AH43" s="79" t="str">
        <f t="shared" si="28"/>
        <v>C.US.GEM179987</v>
      </c>
      <c r="AI43" s="79">
        <f>RTD("cqg.rtd", ,"ContractData",AH43, "T_CVol",, "T")</f>
        <v>0</v>
      </c>
      <c r="AJ43" s="79" t="str">
        <v>P.US.GEM179987</v>
      </c>
      <c r="AK43" s="79">
        <f>IFERROR(RTD("cqg.rtd", ,"ContractData",AJ43, "T_CVol",, "T"),0)</f>
        <v>0</v>
      </c>
      <c r="AL43" s="79">
        <f>RANK($AK43,$AK$25:AK$45)+COUNTIF($AK$25:AK43,AK43)-1</f>
        <v>19</v>
      </c>
      <c r="AM43" s="79" t="str">
        <f t="shared" si="20"/>
        <v>P.US.GEM179987</v>
      </c>
      <c r="AN43" s="79">
        <v>19</v>
      </c>
      <c r="AO43" s="79" t="str">
        <f t="shared" si="29"/>
        <v>P.US.GEM179987</v>
      </c>
      <c r="AP43" s="79">
        <f>IFERROR(RTD("cqg.rtd", ,"ContractData",AO43, "T_CVol",, "T"),0)</f>
        <v>0</v>
      </c>
      <c r="AQ43" s="79" t="str">
        <v>C.US.GEU179975</v>
      </c>
      <c r="AR43" s="79">
        <f>IFERROR(RTD("cqg.rtd", ,"ContractData",AQ43, "T_CVol",, "T"),0)</f>
        <v>0</v>
      </c>
      <c r="AS43" s="79">
        <f>RANK($AR43,$AR$25:AR$45)+COUNTIF($AR$25:AR43,AR43)-1</f>
        <v>19</v>
      </c>
      <c r="AT43" s="79" t="str">
        <f t="shared" si="21"/>
        <v>C.US.GEU179975</v>
      </c>
      <c r="AU43" s="79">
        <v>19</v>
      </c>
      <c r="AV43" s="79" t="str">
        <f t="shared" si="30"/>
        <v>C.US.GEU179975</v>
      </c>
      <c r="AW43" s="79">
        <f>IFERROR(RTD("cqg.rtd", ,"ContractData",AV43, "T_CVol",, "T"),0)</f>
        <v>0</v>
      </c>
      <c r="AX43" s="79" t="str">
        <v>P.US.GEU179975</v>
      </c>
      <c r="AY43" s="79">
        <f>IFERROR(RTD("cqg.rtd", ,"ContractData",AX43, "T_CVol",, "T"),0)</f>
        <v>0</v>
      </c>
      <c r="AZ43" s="79">
        <f>RANK($AY43,$AY$25:AY$45)+COUNTIF($AY$25:AY43,AY43)-1</f>
        <v>19</v>
      </c>
      <c r="BA43" s="79" t="str">
        <f t="shared" si="22"/>
        <v>P.US.GEU179975</v>
      </c>
      <c r="BB43" s="79">
        <v>19</v>
      </c>
      <c r="BC43" s="79" t="str">
        <f t="shared" si="31"/>
        <v>P.US.GEU179975</v>
      </c>
      <c r="BD43" s="79">
        <f>IFERROR(RTD("cqg.rtd", ,"ContractData",BC43, "T_CVol",, "T"),0)</f>
        <v>0</v>
      </c>
    </row>
    <row r="44" spans="1:56" s="79" customFormat="1" x14ac:dyDescent="0.3">
      <c r="A44" s="79" t="str">
        <v>C.US.GEJ1710000</v>
      </c>
      <c r="B44" s="79">
        <f>IFERROR(RTD("cqg.rtd", ,"ContractData",A44, "T_CVol",, "T"),0)</f>
        <v>0</v>
      </c>
      <c r="C44" s="79">
        <f>RANK($B44,$B$25:B$45)+COUNTIF($B$25:B44,B44)-1</f>
        <v>20</v>
      </c>
      <c r="D44" s="79" t="str">
        <f t="shared" si="16"/>
        <v>C.US.GEJ1710000</v>
      </c>
      <c r="E44" s="79">
        <v>20</v>
      </c>
      <c r="F44" s="79" t="str">
        <f t="shared" si="23"/>
        <v>C.US.GEJ1710000</v>
      </c>
      <c r="G44" s="79">
        <f>IFERROR(RTD("cqg.rtd", ,"ContractData",F44, "T_CVol",, "T"),0)</f>
        <v>0</v>
      </c>
      <c r="H44" s="79" t="str">
        <v>P.US.GEJ1710000</v>
      </c>
      <c r="I44" s="79">
        <f>IFERROR(RTD("cqg.rtd", ,"ContractData",H44, "T_CVol",, "T"),0)</f>
        <v>0</v>
      </c>
      <c r="J44" s="79">
        <f>RANK($I44,$I$25:I$45)+COUNTIF($I$25:I44,I44)-1</f>
        <v>20</v>
      </c>
      <c r="K44" s="79" t="str">
        <f t="shared" si="24"/>
        <v>P.US.GEJ1710000</v>
      </c>
      <c r="L44" s="79">
        <v>20</v>
      </c>
      <c r="M44" s="79" t="str">
        <f t="shared" si="25"/>
        <v>P.US.GEJ1710000</v>
      </c>
      <c r="N44" s="79">
        <f>IFERROR(RTD("cqg.rtd", ,"ContractData",M44, "T_CVol",, "T"),0)</f>
        <v>0</v>
      </c>
      <c r="O44" s="79" t="str">
        <v>C.US.GEK1710000</v>
      </c>
      <c r="P44" s="79">
        <f>IFERROR(RTD("cqg.rtd", ,"ContractData",O44, "T_CVol",, "T"),0)</f>
        <v>0</v>
      </c>
      <c r="Q44" s="79">
        <f>RANK($P44,$P$25:P$45)+COUNTIF($P$25:P44,P44)-1</f>
        <v>20</v>
      </c>
      <c r="R44" s="79" t="str">
        <f t="shared" si="17"/>
        <v>C.US.GEK1710000</v>
      </c>
      <c r="S44" s="79">
        <v>20</v>
      </c>
      <c r="T44" s="79" t="str">
        <f t="shared" si="26"/>
        <v>C.US.GEK1710000</v>
      </c>
      <c r="U44" s="79">
        <f>IFERROR(RTD("cqg.rtd", ,"ContractData",T44, "T_CVol",, "T"),0)</f>
        <v>0</v>
      </c>
      <c r="V44" s="79" t="str">
        <v>P.US.GEK1710000</v>
      </c>
      <c r="W44" s="79">
        <f>IFERROR(RTD("cqg.rtd", ,"ContractData",V44, "T_CVol",, "T"),0)</f>
        <v>0</v>
      </c>
      <c r="X44" s="79">
        <f>RANK($W44,$W$25:W$45)+COUNTIF($W$25:W44,W44)-1</f>
        <v>20</v>
      </c>
      <c r="Y44" s="79" t="str">
        <f t="shared" si="18"/>
        <v>P.US.GEK1710000</v>
      </c>
      <c r="Z44" s="79">
        <v>20</v>
      </c>
      <c r="AA44" s="79" t="str">
        <f t="shared" si="27"/>
        <v>P.US.GEK1710000</v>
      </c>
      <c r="AB44" s="79">
        <f>IFERROR(RTD("cqg.rtd", ,"ContractData",AA44, "T_CVol",, "T"),0)</f>
        <v>0</v>
      </c>
      <c r="AC44" s="79" t="str">
        <v>C.US.GEM1710000</v>
      </c>
      <c r="AD44" s="79">
        <f>IFERROR(RTD("cqg.rtd", ,"ContractData",AC44, "T_CVol",, "T"),0)</f>
        <v>0</v>
      </c>
      <c r="AE44" s="79">
        <f>RANK($AD44,$AD$25:AD$45)+COUNTIF($AD$25:AD44,AD44)-1</f>
        <v>20</v>
      </c>
      <c r="AF44" s="79" t="str">
        <f t="shared" si="19"/>
        <v>C.US.GEM1710000</v>
      </c>
      <c r="AG44" s="79">
        <v>20</v>
      </c>
      <c r="AH44" s="79" t="str">
        <f t="shared" si="28"/>
        <v>C.US.GEM1710000</v>
      </c>
      <c r="AI44" s="79">
        <f>RTD("cqg.rtd", ,"ContractData",AH44, "T_CVol",, "T")</f>
        <v>0</v>
      </c>
      <c r="AJ44" s="79" t="str">
        <v>P.US.GEM1710000</v>
      </c>
      <c r="AK44" s="79">
        <f>IFERROR(RTD("cqg.rtd", ,"ContractData",AJ44, "T_CVol",, "T"),0)</f>
        <v>0</v>
      </c>
      <c r="AL44" s="79">
        <f>RANK($AK44,$AK$25:AK$45)+COUNTIF($AK$25:AK44,AK44)-1</f>
        <v>20</v>
      </c>
      <c r="AM44" s="79" t="str">
        <f t="shared" si="20"/>
        <v>P.US.GEM1710000</v>
      </c>
      <c r="AN44" s="79">
        <v>20</v>
      </c>
      <c r="AO44" s="79" t="str">
        <f t="shared" si="29"/>
        <v>P.US.GEM1710000</v>
      </c>
      <c r="AP44" s="79">
        <f>IFERROR(RTD("cqg.rtd", ,"ContractData",AO44, "T_CVol",, "T"),0)</f>
        <v>0</v>
      </c>
      <c r="AQ44" s="79" t="str">
        <v>C.US.GEU179987</v>
      </c>
      <c r="AR44" s="79">
        <f>IFERROR(RTD("cqg.rtd", ,"ContractData",AQ44, "T_CVol",, "T"),0)</f>
        <v>0</v>
      </c>
      <c r="AS44" s="79">
        <f>RANK($AR44,$AR$25:AR$45)+COUNTIF($AR$25:AR44,AR44)-1</f>
        <v>20</v>
      </c>
      <c r="AT44" s="79" t="str">
        <f t="shared" si="21"/>
        <v>C.US.GEU179987</v>
      </c>
      <c r="AU44" s="79">
        <v>20</v>
      </c>
      <c r="AV44" s="79" t="str">
        <f t="shared" si="30"/>
        <v>C.US.GEU179987</v>
      </c>
      <c r="AW44" s="79">
        <f>IFERROR(RTD("cqg.rtd", ,"ContractData",AV44, "T_CVol",, "T"),0)</f>
        <v>0</v>
      </c>
      <c r="AX44" s="79" t="str">
        <v>P.US.GEU179987</v>
      </c>
      <c r="AY44" s="79">
        <f>IFERROR(RTD("cqg.rtd", ,"ContractData",AX44, "T_CVol",, "T"),0)</f>
        <v>0</v>
      </c>
      <c r="AZ44" s="79">
        <f>RANK($AY44,$AY$25:AY$45)+COUNTIF($AY$25:AY44,AY44)-1</f>
        <v>20</v>
      </c>
      <c r="BA44" s="79" t="str">
        <f t="shared" si="22"/>
        <v>P.US.GEU179987</v>
      </c>
      <c r="BB44" s="79">
        <v>20</v>
      </c>
      <c r="BC44" s="79" t="str">
        <f t="shared" si="31"/>
        <v>P.US.GEU179987</v>
      </c>
      <c r="BD44" s="79">
        <f>IFERROR(RTD("cqg.rtd", ,"ContractData",BC44, "T_CVol",, "T"),0)</f>
        <v>0</v>
      </c>
    </row>
    <row r="45" spans="1:56" s="79" customFormat="1" x14ac:dyDescent="0.3">
      <c r="A45" s="79" t="str">
        <v>C.US.GEJ1710012</v>
      </c>
      <c r="B45" s="79">
        <f>IFERROR(RTD("cqg.rtd", ,"ContractData",A45, "T_CVol",, "T"),0)</f>
        <v>0</v>
      </c>
      <c r="C45" s="79">
        <f>RANK($B45,$B$25:B$45)+COUNTIF($B$25:B45,B45)-1</f>
        <v>21</v>
      </c>
      <c r="D45" s="79" t="str">
        <f t="shared" si="16"/>
        <v>C.US.GEJ1710012</v>
      </c>
      <c r="E45" s="79">
        <v>21</v>
      </c>
      <c r="F45" s="79" t="str">
        <f t="shared" si="23"/>
        <v>C.US.GEJ1710012</v>
      </c>
      <c r="G45" s="79">
        <f>IFERROR(RTD("cqg.rtd", ,"ContractData",F45, "T_CVol",, "T"),0)</f>
        <v>0</v>
      </c>
      <c r="H45" s="79" t="str">
        <v>P.US.GEJ1710012</v>
      </c>
      <c r="I45" s="79">
        <f>IFERROR(RTD("cqg.rtd", ,"ContractData",H45, "T_CVol",, "T"),0)</f>
        <v>0</v>
      </c>
      <c r="J45" s="79">
        <f>RANK($I45,$I$25:I$45)+COUNTIF($I$25:I45,I45)-1</f>
        <v>21</v>
      </c>
      <c r="K45" s="79" t="str">
        <f t="shared" si="24"/>
        <v>P.US.GEJ1710012</v>
      </c>
      <c r="L45" s="79">
        <v>21</v>
      </c>
      <c r="M45" s="79" t="str">
        <f t="shared" si="25"/>
        <v>P.US.GEJ1710012</v>
      </c>
      <c r="N45" s="79">
        <f>IFERROR(RTD("cqg.rtd", ,"ContractData",M45, "T_CVol",, "T"),0)</f>
        <v>0</v>
      </c>
      <c r="O45" s="79" t="str">
        <v>C.US.GEK1710012</v>
      </c>
      <c r="P45" s="79">
        <f>IFERROR(RTD("cqg.rtd", ,"ContractData",O45, "T_CVol",, "T"),0)</f>
        <v>0</v>
      </c>
      <c r="Q45" s="79">
        <f>RANK($P45,$P$25:P$45)+COUNTIF($P$25:P45,P45)-1</f>
        <v>21</v>
      </c>
      <c r="R45" s="79" t="str">
        <f t="shared" si="17"/>
        <v>C.US.GEK1710012</v>
      </c>
      <c r="S45" s="79">
        <v>21</v>
      </c>
      <c r="T45" s="79" t="str">
        <f t="shared" si="26"/>
        <v>C.US.GEK1710012</v>
      </c>
      <c r="U45" s="79">
        <f>IFERROR(RTD("cqg.rtd", ,"ContractData",T45, "T_CVol",, "T"),0)</f>
        <v>0</v>
      </c>
      <c r="V45" s="79" t="str">
        <v>P.US.GEK1710012</v>
      </c>
      <c r="W45" s="79">
        <f>IFERROR(RTD("cqg.rtd", ,"ContractData",V45, "T_CVol",, "T"),0)</f>
        <v>0</v>
      </c>
      <c r="X45" s="79">
        <f>RANK($W45,$W$25:W$45)+COUNTIF($W$25:W45,W45)-1</f>
        <v>21</v>
      </c>
      <c r="Y45" s="79" t="str">
        <f t="shared" si="18"/>
        <v>P.US.GEK1710012</v>
      </c>
      <c r="Z45" s="79">
        <v>21</v>
      </c>
      <c r="AA45" s="79" t="str">
        <f t="shared" si="27"/>
        <v>P.US.GEK1710012</v>
      </c>
      <c r="AB45" s="79">
        <f>IFERROR(RTD("cqg.rtd", ,"ContractData",AA45, "T_CVol",, "T"),0)</f>
        <v>0</v>
      </c>
      <c r="AC45" s="79" t="str">
        <v>C.US.GEM1710012</v>
      </c>
      <c r="AD45" s="79">
        <f>IFERROR(RTD("cqg.rtd", ,"ContractData",AC45, "T_CVol",, "T"),0)</f>
        <v>0</v>
      </c>
      <c r="AE45" s="79">
        <f>RANK($AD45,$AD$25:AD$45)+COUNTIF($AD$25:AD45,AD45)-1</f>
        <v>21</v>
      </c>
      <c r="AF45" s="79" t="str">
        <f t="shared" si="19"/>
        <v>C.US.GEM1710012</v>
      </c>
      <c r="AG45" s="79">
        <v>21</v>
      </c>
      <c r="AH45" s="79" t="str">
        <f t="shared" si="28"/>
        <v>C.US.GEM1710012</v>
      </c>
      <c r="AI45" s="79">
        <f>RTD("cqg.rtd", ,"ContractData",AH45, "T_CVol",, "T")</f>
        <v>0</v>
      </c>
      <c r="AJ45" s="79" t="str">
        <v>P.US.GEM1710012</v>
      </c>
      <c r="AK45" s="79">
        <f>IFERROR(RTD("cqg.rtd", ,"ContractData",AJ45, "T_CVol",, "T"),0)</f>
        <v>0</v>
      </c>
      <c r="AL45" s="79">
        <f>RANK($AK45,$AK$25:AK$45)+COUNTIF($AK$25:AK45,AK45)-1</f>
        <v>21</v>
      </c>
      <c r="AM45" s="79" t="str">
        <f t="shared" si="20"/>
        <v>P.US.GEM1710012</v>
      </c>
      <c r="AN45" s="79">
        <v>21</v>
      </c>
      <c r="AO45" s="79" t="str">
        <f t="shared" si="29"/>
        <v>P.US.GEM1710012</v>
      </c>
      <c r="AP45" s="79">
        <f>IFERROR(RTD("cqg.rtd", ,"ContractData",AO45, "T_CVol",, "T"),0)</f>
        <v>0</v>
      </c>
      <c r="AQ45" s="79" t="str">
        <v>C.US.GEU1710000</v>
      </c>
      <c r="AR45" s="79">
        <f>IFERROR(RTD("cqg.rtd", ,"ContractData",AQ45, "T_CVol",, "T"),0)</f>
        <v>0</v>
      </c>
      <c r="AS45" s="79">
        <f>RANK($AR45,$AR$25:AR$45)+COUNTIF($AR$25:AR45,AR45)-1</f>
        <v>21</v>
      </c>
      <c r="AT45" s="79" t="str">
        <f t="shared" si="21"/>
        <v>C.US.GEU1710000</v>
      </c>
      <c r="AU45" s="79">
        <v>21</v>
      </c>
      <c r="AV45" s="79" t="str">
        <f t="shared" si="30"/>
        <v>C.US.GEU1710000</v>
      </c>
      <c r="AW45" s="79">
        <f>IFERROR(RTD("cqg.rtd", ,"ContractData",AV45, "T_CVol",, "T"),0)</f>
        <v>0</v>
      </c>
      <c r="AX45" s="79" t="str">
        <v>P.US.GEU1710000</v>
      </c>
      <c r="AY45" s="79">
        <f>IFERROR(RTD("cqg.rtd", ,"ContractData",AX45, "T_CVol",, "T"),0)</f>
        <v>0</v>
      </c>
      <c r="AZ45" s="79">
        <f>RANK($AY45,$AY$25:AY$45)+COUNTIF($AY$25:AY45,AY45)-1</f>
        <v>21</v>
      </c>
      <c r="BA45" s="79" t="str">
        <f t="shared" si="22"/>
        <v>P.US.GEU1710000</v>
      </c>
      <c r="BB45" s="79">
        <v>21</v>
      </c>
      <c r="BC45" s="79" t="str">
        <f t="shared" si="31"/>
        <v>P.US.GEU1710000</v>
      </c>
      <c r="BD45" s="79">
        <f>IFERROR(RTD("cqg.rtd", ,"ContractData",BC45, "T_CVol",, "T"),0)</f>
        <v>0</v>
      </c>
    </row>
    <row r="47" spans="1:56" s="79" customFormat="1" x14ac:dyDescent="0.3">
      <c r="A47" s="79" t="str">
        <f>LEFT(A57,10)</f>
        <v>C.US.GEZ17</v>
      </c>
      <c r="O47" s="79" t="str">
        <f>LEFT(O57,10)</f>
        <v>C.US.GEH18</v>
      </c>
      <c r="AC47" s="79" t="str">
        <f>LEFT(AC57,10)</f>
        <v>C.US.GEM18</v>
      </c>
      <c r="AQ47" s="79" t="str">
        <f>LEFT(AQ57,10)</f>
        <v>C.US.GEU18</v>
      </c>
    </row>
    <row r="48" spans="1:56" s="79" customFormat="1" x14ac:dyDescent="0.3">
      <c r="A48" s="79" t="str">
        <f>RTD("cqg.rtd", ,"ContractData",A47, "Symbol",, "T")</f>
        <v>C.US.GEZ179862</v>
      </c>
      <c r="O48" s="79" t="str">
        <f>RTD("cqg.rtd", ,"ContractData",O47, "Symbol",, "T")</f>
        <v>C.US.GEH189850</v>
      </c>
      <c r="AC48" s="79" t="str">
        <f>RTD("cqg.rtd", ,"ContractData",AC47, "Symbol",, "T")</f>
        <v>C.US.GEM189837</v>
      </c>
      <c r="AQ48" s="79" t="str">
        <f>RTD("cqg.rtd", ,"ContractData",AQ47, "Symbol",, "T")</f>
        <v>C.US.GEU189825</v>
      </c>
    </row>
    <row r="49" spans="1:56" s="79" customFormat="1" x14ac:dyDescent="0.3">
      <c r="A49" s="79" t="str">
        <f t="array" ref="A49:A69">_xll.CQGOptions("GE", "9", "-10,10", "Call")</f>
        <v>C.US.GEZ179737</v>
      </c>
      <c r="B49" s="79">
        <f>IFERROR(RTD("cqg.rtd", ,"ContractData",A49, "T_CVol",, "T"),0)</f>
        <v>0</v>
      </c>
      <c r="C49" s="79">
        <f>RANK($B49,$B$49:B$69)+COUNTIF($B$49:B49,B49)-1</f>
        <v>3</v>
      </c>
      <c r="D49" s="79" t="str">
        <f t="shared" ref="D49:D69" si="32">A49</f>
        <v>C.US.GEZ179737</v>
      </c>
      <c r="E49" s="79">
        <v>1</v>
      </c>
      <c r="F49" s="79" t="str">
        <f>VLOOKUP(E49,$C$49:$D$69,2,FALSE)</f>
        <v>C.US.GEZ179975</v>
      </c>
      <c r="G49" s="79">
        <f>IFERROR(RTD("cqg.rtd", ,"ContractData",F49, "T_CVol",, "T"),0)</f>
        <v>3025</v>
      </c>
      <c r="H49" s="79" t="str">
        <f t="array" ref="H49:H69">_xll.CQGOptions("GE", "9", "-10,10", "Put")</f>
        <v>P.US.GEZ179737</v>
      </c>
      <c r="I49" s="79">
        <f>IFERROR(RTD("cqg.rtd", ,"ContractData",H49, "T_CVol",, "T"),0)</f>
        <v>0</v>
      </c>
      <c r="J49" s="79">
        <f>RANK($I49,$I$49:I$69)+COUNTIF($I$49:I49,I49)-1</f>
        <v>2</v>
      </c>
      <c r="K49" s="79" t="str">
        <f t="shared" ref="K49:K69" si="33">H49</f>
        <v>P.US.GEZ179737</v>
      </c>
      <c r="L49" s="79">
        <v>1</v>
      </c>
      <c r="M49" s="79" t="str">
        <f>VLOOKUP(L49,$J$49:$K$69,2,FALSE)</f>
        <v>P.US.GEZ179862</v>
      </c>
      <c r="N49" s="79">
        <f>IFERROR(RTD("cqg.rtd", ,"ContractData",M49, "T_CVol",, "T"),0)</f>
        <v>350</v>
      </c>
      <c r="O49" s="79" t="str">
        <f t="array" ref="O49:O69">_xll.CQGOptions("GE", "10", "-10,10", "Call")</f>
        <v>C.US.GEH189725</v>
      </c>
      <c r="P49" s="79">
        <f>IFERROR(RTD("cqg.rtd", ,"ContractData",O49, "T_CVol",, "T"),0)</f>
        <v>0</v>
      </c>
      <c r="Q49" s="79">
        <f>RANK($P49,$P$49:P$69)+COUNTIF($P$49:P49,P49)-1</f>
        <v>1</v>
      </c>
      <c r="R49" s="79" t="str">
        <f t="shared" ref="R49:R69" si="34">O49</f>
        <v>C.US.GEH189725</v>
      </c>
      <c r="S49" s="79">
        <v>1</v>
      </c>
      <c r="T49" s="79" t="str">
        <f>VLOOKUP(S49,$Q$49:$R$69,2,FALSE)</f>
        <v>C.US.GEH189725</v>
      </c>
      <c r="U49" s="79">
        <f>IFERROR(RTD("cqg.rtd", ,"ContractData",T49, "T_CVol",, "T"),0)</f>
        <v>0</v>
      </c>
      <c r="V49" s="79" t="str">
        <f t="array" ref="V49:V69">_xll.CQGOptions("GE", "10", "-10,10", "Put")</f>
        <v>P.US.GEH189725</v>
      </c>
      <c r="W49" s="79">
        <f>IFERROR(RTD("cqg.rtd", ,"ContractData",V49, "T_CVol",, "T"),0)</f>
        <v>0</v>
      </c>
      <c r="X49" s="79">
        <f>RANK($W49,$W$49:W$69)+COUNTIF($W$49:W49,W49)-1</f>
        <v>2</v>
      </c>
      <c r="Y49" s="79" t="str">
        <f t="shared" ref="Y49:Y69" si="35">V49</f>
        <v>P.US.GEH189725</v>
      </c>
      <c r="Z49" s="79">
        <v>1</v>
      </c>
      <c r="AA49" s="79" t="str">
        <f>VLOOKUP(Z49,$X$49:$Y$69,2,FALSE)</f>
        <v>P.US.GEH189862</v>
      </c>
      <c r="AB49" s="79">
        <f>IFERROR(RTD("cqg.rtd", ,"ContractData",AA49, "T_CVol",, "T"),0)</f>
        <v>110</v>
      </c>
      <c r="AC49" s="79" t="str">
        <f t="array" ref="AC49:AC69">_xll.CQGOptions("GE", "11", "-10,10", "Call")</f>
        <v>C.US.GEM189712</v>
      </c>
      <c r="AD49" s="79">
        <f>IFERROR(RTD("cqg.rtd", ,"ContractData",AC49, "T_CVol",, "T"),0)</f>
        <v>0</v>
      </c>
      <c r="AE49" s="79">
        <f>RANK($AD49,$AD$49:AD$69)+COUNTIF($AD$49:AD49,AD49)-1</f>
        <v>1</v>
      </c>
      <c r="AF49" s="79" t="str">
        <f t="shared" ref="AF49:AF69" si="36">AC49</f>
        <v>C.US.GEM189712</v>
      </c>
      <c r="AG49" s="79">
        <v>1</v>
      </c>
      <c r="AH49" s="79" t="str">
        <f>VLOOKUP(AG49,$AE$49:$AF$69,2,FALSE)</f>
        <v>C.US.GEM189712</v>
      </c>
      <c r="AI49" s="79">
        <f>IFERROR(RTD("cqg.rtd", ,"ContractData",AH49, "T_CVol",, "T"),0)</f>
        <v>0</v>
      </c>
      <c r="AJ49" s="79" t="str">
        <f t="array" ref="AJ49:AJ69">_xll.CQGOptions("GE", "11", "-10,10", "Put")</f>
        <v>P.US.GEM189712</v>
      </c>
      <c r="AK49" s="79">
        <f>IFERROR(RTD("cqg.rtd", ,"ContractData",AJ49, "T_CVol",, "T"),0)</f>
        <v>0</v>
      </c>
      <c r="AL49" s="79">
        <f>RANK($AK49,$AK$49:AK$69)+COUNTIF($AK$49:AK49,AK49)-1</f>
        <v>2</v>
      </c>
      <c r="AM49" s="79" t="str">
        <f t="shared" ref="AM49:AM69" si="37">AJ49</f>
        <v>P.US.GEM189712</v>
      </c>
      <c r="AN49" s="79">
        <v>1</v>
      </c>
      <c r="AO49" s="79" t="str">
        <f>VLOOKUP(AN49,$AL$49:$AM$69,2,FALSE)</f>
        <v>P.US.GEM189775</v>
      </c>
      <c r="AP49" s="79">
        <f>IFERROR(RTD("cqg.rtd", ,"ContractData",AO49, "T_CVol",, "T"),0)</f>
        <v>250</v>
      </c>
      <c r="AQ49" s="79" t="str">
        <f t="array" ref="AQ49:AQ69">_xll.CQGOptions("GE", "12", "-10,10", "Call")</f>
        <v>C.US.GEU189700</v>
      </c>
      <c r="AR49" s="79">
        <f>IFERROR(RTD("cqg.rtd", ,"ContractData",AQ49, "T_CVol",, "T"),0)</f>
        <v>0</v>
      </c>
      <c r="AS49" s="79">
        <f>RANK($AR49,$AR$49:AR$69)+COUNTIF($AR$49:AR49,AR49)-1</f>
        <v>1</v>
      </c>
      <c r="AT49" s="79" t="str">
        <f t="shared" ref="AT49:AT69" si="38">AQ49</f>
        <v>C.US.GEU189700</v>
      </c>
      <c r="AU49" s="79">
        <v>1</v>
      </c>
      <c r="AV49" s="79" t="str">
        <f>VLOOKUP(AU49,$AS$49:$AT$69,2,FALSE)</f>
        <v>C.US.GEU189700</v>
      </c>
      <c r="AW49" s="79">
        <f>IFERROR(RTD("cqg.rtd", ,"ContractData",AV49, "T_CVol",, "T"),0)</f>
        <v>0</v>
      </c>
      <c r="AX49" s="79" t="str">
        <f t="array" ref="AX49:AX69">_xll.CQGOptions("GE", "12", "-10,10", "Put")</f>
        <v>P.US.GEU189700</v>
      </c>
      <c r="AY49" s="79">
        <f>IFERROR(RTD("cqg.rtd", ,"ContractData",AX49, "T_CVol",, "T"),0)</f>
        <v>0</v>
      </c>
      <c r="AZ49" s="79">
        <f>RANK($AY49,$AY$49:AY$69)+COUNTIF($AY$49:AY49,AY49)-1</f>
        <v>1</v>
      </c>
      <c r="BA49" s="79" t="str">
        <f t="shared" ref="BA49:BA69" si="39">AX49</f>
        <v>P.US.GEU189700</v>
      </c>
      <c r="BB49" s="79">
        <v>1</v>
      </c>
      <c r="BC49" s="79" t="str">
        <f>VLOOKUP(BB49,$AZ$49:$BA$69,2,FALSE)</f>
        <v>P.US.GEU189700</v>
      </c>
      <c r="BD49" s="79">
        <f>IFERROR(RTD("cqg.rtd", ,"ContractData",BC49, "T_CVol",, "T"),0)</f>
        <v>0</v>
      </c>
    </row>
    <row r="50" spans="1:56" s="79" customFormat="1" x14ac:dyDescent="0.3">
      <c r="A50" s="79" t="str">
        <v>C.US.GEZ179750</v>
      </c>
      <c r="B50" s="79">
        <f>IFERROR(RTD("cqg.rtd", ,"ContractData",A50, "T_CVol",, "T"),0)</f>
        <v>0</v>
      </c>
      <c r="C50" s="79">
        <f>RANK($B50,$B$49:B$69)+COUNTIF($B$49:B50,B50)-1</f>
        <v>4</v>
      </c>
      <c r="D50" s="79" t="str">
        <f t="shared" si="32"/>
        <v>C.US.GEZ179750</v>
      </c>
      <c r="E50" s="79">
        <v>2</v>
      </c>
      <c r="F50" s="79" t="str">
        <f t="shared" ref="F50:F69" si="40">VLOOKUP(E50,$C$49:$D$69,2,FALSE)</f>
        <v>C.US.GEZ179862</v>
      </c>
      <c r="G50" s="79">
        <f>IFERROR(RTD("cqg.rtd", ,"ContractData",F50, "T_CVol",, "T"),0)</f>
        <v>350</v>
      </c>
      <c r="H50" s="79" t="str">
        <v>P.US.GEZ179750</v>
      </c>
      <c r="I50" s="79">
        <f>IFERROR(RTD("cqg.rtd", ,"ContractData",H50, "T_CVol",, "T"),0)</f>
        <v>0</v>
      </c>
      <c r="J50" s="79">
        <f>RANK($I50,$I$49:I$69)+COUNTIF($I$49:I50,I50)-1</f>
        <v>3</v>
      </c>
      <c r="K50" s="79" t="str">
        <f t="shared" si="33"/>
        <v>P.US.GEZ179750</v>
      </c>
      <c r="L50" s="79">
        <v>2</v>
      </c>
      <c r="M50" s="79" t="str">
        <f t="shared" ref="M50:M69" si="41">VLOOKUP(L50,$J$49:$K$69,2,FALSE)</f>
        <v>P.US.GEZ179737</v>
      </c>
      <c r="N50" s="79">
        <f>IFERROR(RTD("cqg.rtd", ,"ContractData",M50, "T_CVol",, "T"),0)</f>
        <v>0</v>
      </c>
      <c r="O50" s="79" t="str">
        <v>C.US.GEH189737</v>
      </c>
      <c r="P50" s="79">
        <f>IFERROR(RTD("cqg.rtd", ,"ContractData",O50, "T_CVol",, "T"),0)</f>
        <v>0</v>
      </c>
      <c r="Q50" s="79">
        <f>RANK($P50,$P$49:P$69)+COUNTIF($P$49:P50,P50)-1</f>
        <v>2</v>
      </c>
      <c r="R50" s="79" t="str">
        <f t="shared" si="34"/>
        <v>C.US.GEH189737</v>
      </c>
      <c r="S50" s="79">
        <v>2</v>
      </c>
      <c r="T50" s="79" t="str">
        <f t="shared" ref="T50:T69" si="42">VLOOKUP(S50,$Q$49:$R$69,2,FALSE)</f>
        <v>C.US.GEH189737</v>
      </c>
      <c r="U50" s="79">
        <f>IFERROR(RTD("cqg.rtd", ,"ContractData",T50, "T_CVol",, "T"),0)</f>
        <v>0</v>
      </c>
      <c r="V50" s="79" t="str">
        <v>P.US.GEH189737</v>
      </c>
      <c r="W50" s="79">
        <f>IFERROR(RTD("cqg.rtd", ,"ContractData",V50, "T_CVol",, "T"),0)</f>
        <v>0</v>
      </c>
      <c r="X50" s="79">
        <f>RANK($W50,$W$49:W$69)+COUNTIF($W$49:W50,W50)-1</f>
        <v>3</v>
      </c>
      <c r="Y50" s="79" t="str">
        <f t="shared" si="35"/>
        <v>P.US.GEH189737</v>
      </c>
      <c r="Z50" s="79">
        <v>2</v>
      </c>
      <c r="AA50" s="79" t="str">
        <f t="shared" ref="AA50:AA69" si="43">VLOOKUP(Z50,$X$49:$Y$69,2,FALSE)</f>
        <v>P.US.GEH189725</v>
      </c>
      <c r="AB50" s="79">
        <f>IFERROR(RTD("cqg.rtd", ,"ContractData",AA50, "T_CVol",, "T"),0)</f>
        <v>0</v>
      </c>
      <c r="AC50" s="79" t="str">
        <v>C.US.GEM189725</v>
      </c>
      <c r="AD50" s="79">
        <f>IFERROR(RTD("cqg.rtd", ,"ContractData",AC50, "T_CVol",, "T"),0)</f>
        <v>0</v>
      </c>
      <c r="AE50" s="79">
        <f>RANK($AD50,$AD$49:AD$69)+COUNTIF($AD$49:AD50,AD50)-1</f>
        <v>2</v>
      </c>
      <c r="AF50" s="79" t="str">
        <f t="shared" si="36"/>
        <v>C.US.GEM189725</v>
      </c>
      <c r="AG50" s="79">
        <v>2</v>
      </c>
      <c r="AH50" s="79" t="str">
        <f t="shared" ref="AH50:AH69" si="44">VLOOKUP(AG50,$AE$49:$AF$69,2,FALSE)</f>
        <v>C.US.GEM189725</v>
      </c>
      <c r="AI50" s="79">
        <f>IFERROR(RTD("cqg.rtd", ,"ContractData",AH50, "T_CVol",, "T"),0)</f>
        <v>0</v>
      </c>
      <c r="AJ50" s="79" t="str">
        <v>P.US.GEM189725</v>
      </c>
      <c r="AK50" s="79">
        <f>IFERROR(RTD("cqg.rtd", ,"ContractData",AJ50, "T_CVol",, "T"),0)</f>
        <v>0</v>
      </c>
      <c r="AL50" s="79">
        <f>RANK($AK50,$AK$49:AK$69)+COUNTIF($AK$49:AK50,AK50)-1</f>
        <v>3</v>
      </c>
      <c r="AM50" s="79" t="str">
        <f t="shared" si="37"/>
        <v>P.US.GEM189725</v>
      </c>
      <c r="AN50" s="79">
        <v>2</v>
      </c>
      <c r="AO50" s="79" t="str">
        <f t="shared" ref="AO50:AO69" si="45">VLOOKUP(AN50,$AL$49:$AM$69,2,FALSE)</f>
        <v>P.US.GEM189712</v>
      </c>
      <c r="AP50" s="79">
        <f>IFERROR(RTD("cqg.rtd", ,"ContractData",AO50, "T_CVol",, "T"),0)</f>
        <v>0</v>
      </c>
      <c r="AQ50" s="79" t="str">
        <v>C.US.GEU189712</v>
      </c>
      <c r="AR50" s="79">
        <f>IFERROR(RTD("cqg.rtd", ,"ContractData",AQ50, "T_CVol",, "T"),0)</f>
        <v>0</v>
      </c>
      <c r="AS50" s="79">
        <f>RANK($AR50,$AR$49:AR$69)+COUNTIF($AR$49:AR50,AR50)-1</f>
        <v>2</v>
      </c>
      <c r="AT50" s="79" t="str">
        <f t="shared" si="38"/>
        <v>C.US.GEU189712</v>
      </c>
      <c r="AU50" s="79">
        <v>2</v>
      </c>
      <c r="AV50" s="79" t="str">
        <f t="shared" ref="AV50:AV69" si="46">VLOOKUP(AU50,$AS$49:$AT$69,2,FALSE)</f>
        <v>C.US.GEU189712</v>
      </c>
      <c r="AW50" s="79">
        <f>IFERROR(RTD("cqg.rtd", ,"ContractData",AV50, "T_CVol",, "T"),0)</f>
        <v>0</v>
      </c>
      <c r="AX50" s="79" t="str">
        <v>P.US.GEU189712</v>
      </c>
      <c r="AY50" s="79">
        <f>IFERROR(RTD("cqg.rtd", ,"ContractData",AX50, "T_CVol",, "T"),0)</f>
        <v>0</v>
      </c>
      <c r="AZ50" s="79">
        <f>RANK($AY50,$AY$49:AY$69)+COUNTIF($AY$49:AY50,AY50)-1</f>
        <v>2</v>
      </c>
      <c r="BA50" s="79" t="str">
        <f t="shared" si="39"/>
        <v>P.US.GEU189712</v>
      </c>
      <c r="BB50" s="79">
        <v>2</v>
      </c>
      <c r="BC50" s="79" t="str">
        <f t="shared" ref="BC50:BC69" si="47">VLOOKUP(BB50,$AZ$49:$BA$69,2,FALSE)</f>
        <v>P.US.GEU189712</v>
      </c>
      <c r="BD50" s="79">
        <f>IFERROR(RTD("cqg.rtd", ,"ContractData",BC50, "T_CVol",, "T"),0)</f>
        <v>0</v>
      </c>
    </row>
    <row r="51" spans="1:56" s="79" customFormat="1" x14ac:dyDescent="0.3">
      <c r="A51" s="79" t="str">
        <v>C.US.GEZ179762</v>
      </c>
      <c r="B51" s="79">
        <f>IFERROR(RTD("cqg.rtd", ,"ContractData",A51, "T_CVol",, "T"),0)</f>
        <v>0</v>
      </c>
      <c r="C51" s="79">
        <f>RANK($B51,$B$49:B$69)+COUNTIF($B$49:B51,B51)-1</f>
        <v>5</v>
      </c>
      <c r="D51" s="79" t="str">
        <f t="shared" si="32"/>
        <v>C.US.GEZ179762</v>
      </c>
      <c r="E51" s="79">
        <v>3</v>
      </c>
      <c r="F51" s="79" t="str">
        <f t="shared" si="40"/>
        <v>C.US.GEZ179737</v>
      </c>
      <c r="G51" s="79">
        <f>IFERROR(RTD("cqg.rtd", ,"ContractData",F51, "T_CVol",, "T"),0)</f>
        <v>0</v>
      </c>
      <c r="H51" s="79" t="str">
        <v>P.US.GEZ179762</v>
      </c>
      <c r="I51" s="79">
        <f>IFERROR(RTD("cqg.rtd", ,"ContractData",H51, "T_CVol",, "T"),0)</f>
        <v>0</v>
      </c>
      <c r="J51" s="79">
        <f>RANK($I51,$I$49:I$69)+COUNTIF($I$49:I51,I51)-1</f>
        <v>4</v>
      </c>
      <c r="K51" s="79" t="str">
        <f t="shared" si="33"/>
        <v>P.US.GEZ179762</v>
      </c>
      <c r="L51" s="79">
        <v>3</v>
      </c>
      <c r="M51" s="79" t="str">
        <f t="shared" si="41"/>
        <v>P.US.GEZ179750</v>
      </c>
      <c r="N51" s="79">
        <f>IFERROR(RTD("cqg.rtd", ,"ContractData",M51, "T_CVol",, "T"),0)</f>
        <v>0</v>
      </c>
      <c r="O51" s="79" t="str">
        <v>C.US.GEH189750</v>
      </c>
      <c r="P51" s="79">
        <f>IFERROR(RTD("cqg.rtd", ,"ContractData",O51, "T_CVol",, "T"),0)</f>
        <v>0</v>
      </c>
      <c r="Q51" s="79">
        <f>RANK($P51,$P$49:P$69)+COUNTIF($P$49:P51,P51)-1</f>
        <v>3</v>
      </c>
      <c r="R51" s="79" t="str">
        <f t="shared" si="34"/>
        <v>C.US.GEH189750</v>
      </c>
      <c r="S51" s="79">
        <v>3</v>
      </c>
      <c r="T51" s="79" t="str">
        <f t="shared" si="42"/>
        <v>C.US.GEH189750</v>
      </c>
      <c r="U51" s="79">
        <f>IFERROR(RTD("cqg.rtd", ,"ContractData",T51, "T_CVol",, "T"),0)</f>
        <v>0</v>
      </c>
      <c r="V51" s="79" t="str">
        <v>P.US.GEH189750</v>
      </c>
      <c r="W51" s="79">
        <f>IFERROR(RTD("cqg.rtd", ,"ContractData",V51, "T_CVol",, "T"),0)</f>
        <v>0</v>
      </c>
      <c r="X51" s="79">
        <f>RANK($W51,$W$49:W$69)+COUNTIF($W$49:W51,W51)-1</f>
        <v>4</v>
      </c>
      <c r="Y51" s="79" t="str">
        <f t="shared" si="35"/>
        <v>P.US.GEH189750</v>
      </c>
      <c r="Z51" s="79">
        <v>3</v>
      </c>
      <c r="AA51" s="79" t="str">
        <f t="shared" si="43"/>
        <v>P.US.GEH189737</v>
      </c>
      <c r="AB51" s="79">
        <f>IFERROR(RTD("cqg.rtd", ,"ContractData",AA51, "T_CVol",, "T"),0)</f>
        <v>0</v>
      </c>
      <c r="AC51" s="79" t="str">
        <v>C.US.GEM189737</v>
      </c>
      <c r="AD51" s="79">
        <f>IFERROR(RTD("cqg.rtd", ,"ContractData",AC51, "T_CVol",, "T"),0)</f>
        <v>0</v>
      </c>
      <c r="AE51" s="79">
        <f>RANK($AD51,$AD$49:AD$69)+COUNTIF($AD$49:AD51,AD51)-1</f>
        <v>3</v>
      </c>
      <c r="AF51" s="79" t="str">
        <f t="shared" si="36"/>
        <v>C.US.GEM189737</v>
      </c>
      <c r="AG51" s="79">
        <v>3</v>
      </c>
      <c r="AH51" s="79" t="str">
        <f t="shared" si="44"/>
        <v>C.US.GEM189737</v>
      </c>
      <c r="AI51" s="79">
        <f>IFERROR(RTD("cqg.rtd", ,"ContractData",AH51, "T_CVol",, "T"),0)</f>
        <v>0</v>
      </c>
      <c r="AJ51" s="79" t="str">
        <v>P.US.GEM189737</v>
      </c>
      <c r="AK51" s="79">
        <f>IFERROR(RTD("cqg.rtd", ,"ContractData",AJ51, "T_CVol",, "T"),0)</f>
        <v>0</v>
      </c>
      <c r="AL51" s="79">
        <f>RANK($AK51,$AK$49:AK$69)+COUNTIF($AK$49:AK51,AK51)-1</f>
        <v>4</v>
      </c>
      <c r="AM51" s="79" t="str">
        <f t="shared" si="37"/>
        <v>P.US.GEM189737</v>
      </c>
      <c r="AN51" s="79">
        <v>3</v>
      </c>
      <c r="AO51" s="79" t="str">
        <f t="shared" si="45"/>
        <v>P.US.GEM189725</v>
      </c>
      <c r="AP51" s="79">
        <f>IFERROR(RTD("cqg.rtd", ,"ContractData",AO51, "T_CVol",, "T"),0)</f>
        <v>0</v>
      </c>
      <c r="AQ51" s="79" t="str">
        <v>C.US.GEU189725</v>
      </c>
      <c r="AR51" s="79">
        <f>IFERROR(RTD("cqg.rtd", ,"ContractData",AQ51, "T_CVol",, "T"),0)</f>
        <v>0</v>
      </c>
      <c r="AS51" s="79">
        <f>RANK($AR51,$AR$49:AR$69)+COUNTIF($AR$49:AR51,AR51)-1</f>
        <v>3</v>
      </c>
      <c r="AT51" s="79" t="str">
        <f t="shared" si="38"/>
        <v>C.US.GEU189725</v>
      </c>
      <c r="AU51" s="79">
        <v>3</v>
      </c>
      <c r="AV51" s="79" t="str">
        <f t="shared" si="46"/>
        <v>C.US.GEU189725</v>
      </c>
      <c r="AW51" s="79">
        <f>IFERROR(RTD("cqg.rtd", ,"ContractData",AV51, "T_CVol",, "T"),0)</f>
        <v>0</v>
      </c>
      <c r="AX51" s="79" t="str">
        <v>P.US.GEU189725</v>
      </c>
      <c r="AY51" s="79">
        <f>IFERROR(RTD("cqg.rtd", ,"ContractData",AX51, "T_CVol",, "T"),0)</f>
        <v>0</v>
      </c>
      <c r="AZ51" s="79">
        <f>RANK($AY51,$AY$49:AY$69)+COUNTIF($AY$49:AY51,AY51)-1</f>
        <v>3</v>
      </c>
      <c r="BA51" s="79" t="str">
        <f t="shared" si="39"/>
        <v>P.US.GEU189725</v>
      </c>
      <c r="BB51" s="79">
        <v>3</v>
      </c>
      <c r="BC51" s="79" t="str">
        <f t="shared" si="47"/>
        <v>P.US.GEU189725</v>
      </c>
      <c r="BD51" s="79">
        <f>IFERROR(RTD("cqg.rtd", ,"ContractData",BC51, "T_CVol",, "T"),0)</f>
        <v>0</v>
      </c>
    </row>
    <row r="52" spans="1:56" s="79" customFormat="1" x14ac:dyDescent="0.3">
      <c r="A52" s="79" t="str">
        <v>C.US.GEZ179775</v>
      </c>
      <c r="B52" s="79">
        <f>IFERROR(RTD("cqg.rtd", ,"ContractData",A52, "T_CVol",, "T"),0)</f>
        <v>0</v>
      </c>
      <c r="C52" s="79">
        <f>RANK($B52,$B$49:B$69)+COUNTIF($B$49:B52,B52)-1</f>
        <v>6</v>
      </c>
      <c r="D52" s="79" t="str">
        <f t="shared" si="32"/>
        <v>C.US.GEZ179775</v>
      </c>
      <c r="E52" s="79">
        <v>4</v>
      </c>
      <c r="F52" s="79" t="str">
        <f t="shared" si="40"/>
        <v>C.US.GEZ179750</v>
      </c>
      <c r="G52" s="79">
        <f>IFERROR(RTD("cqg.rtd", ,"ContractData",F52, "T_CVol",, "T"),0)</f>
        <v>0</v>
      </c>
      <c r="H52" s="79" t="str">
        <v>P.US.GEZ179775</v>
      </c>
      <c r="I52" s="79">
        <f>IFERROR(RTD("cqg.rtd", ,"ContractData",H52, "T_CVol",, "T"),0)</f>
        <v>0</v>
      </c>
      <c r="J52" s="79">
        <f>RANK($I52,$I$49:I$69)+COUNTIF($I$49:I52,I52)-1</f>
        <v>5</v>
      </c>
      <c r="K52" s="79" t="str">
        <f t="shared" si="33"/>
        <v>P.US.GEZ179775</v>
      </c>
      <c r="L52" s="79">
        <v>4</v>
      </c>
      <c r="M52" s="79" t="str">
        <f t="shared" si="41"/>
        <v>P.US.GEZ179762</v>
      </c>
      <c r="N52" s="79">
        <f>IFERROR(RTD("cqg.rtd", ,"ContractData",M52, "T_CVol",, "T"),0)</f>
        <v>0</v>
      </c>
      <c r="O52" s="79" t="str">
        <v>C.US.GEH189762</v>
      </c>
      <c r="P52" s="79">
        <f>IFERROR(RTD("cqg.rtd", ,"ContractData",O52, "T_CVol",, "T"),0)</f>
        <v>0</v>
      </c>
      <c r="Q52" s="79">
        <f>RANK($P52,$P$49:P$69)+COUNTIF($P$49:P52,P52)-1</f>
        <v>4</v>
      </c>
      <c r="R52" s="79" t="str">
        <f t="shared" si="34"/>
        <v>C.US.GEH189762</v>
      </c>
      <c r="S52" s="79">
        <v>4</v>
      </c>
      <c r="T52" s="79" t="str">
        <f t="shared" si="42"/>
        <v>C.US.GEH189762</v>
      </c>
      <c r="U52" s="79">
        <f>IFERROR(RTD("cqg.rtd", ,"ContractData",T52, "T_CVol",, "T"),0)</f>
        <v>0</v>
      </c>
      <c r="V52" s="79" t="str">
        <v>P.US.GEH189762</v>
      </c>
      <c r="W52" s="79">
        <f>IFERROR(RTD("cqg.rtd", ,"ContractData",V52, "T_CVol",, "T"),0)</f>
        <v>0</v>
      </c>
      <c r="X52" s="79">
        <f>RANK($W52,$W$49:W$69)+COUNTIF($W$49:W52,W52)-1</f>
        <v>5</v>
      </c>
      <c r="Y52" s="79" t="str">
        <f t="shared" si="35"/>
        <v>P.US.GEH189762</v>
      </c>
      <c r="Z52" s="79">
        <v>4</v>
      </c>
      <c r="AA52" s="79" t="str">
        <f t="shared" si="43"/>
        <v>P.US.GEH189750</v>
      </c>
      <c r="AB52" s="79">
        <f>IFERROR(RTD("cqg.rtd", ,"ContractData",AA52, "T_CVol",, "T"),0)</f>
        <v>0</v>
      </c>
      <c r="AC52" s="79" t="str">
        <v>C.US.GEM189750</v>
      </c>
      <c r="AD52" s="79">
        <f>IFERROR(RTD("cqg.rtd", ,"ContractData",AC52, "T_CVol",, "T"),0)</f>
        <v>0</v>
      </c>
      <c r="AE52" s="79">
        <f>RANK($AD52,$AD$49:AD$69)+COUNTIF($AD$49:AD52,AD52)-1</f>
        <v>4</v>
      </c>
      <c r="AF52" s="79" t="str">
        <f t="shared" si="36"/>
        <v>C.US.GEM189750</v>
      </c>
      <c r="AG52" s="79">
        <v>4</v>
      </c>
      <c r="AH52" s="79" t="str">
        <f t="shared" si="44"/>
        <v>C.US.GEM189750</v>
      </c>
      <c r="AI52" s="79">
        <f>IFERROR(RTD("cqg.rtd", ,"ContractData",AH52, "T_CVol",, "T"),0)</f>
        <v>0</v>
      </c>
      <c r="AJ52" s="79" t="str">
        <v>P.US.GEM189750</v>
      </c>
      <c r="AK52" s="79">
        <f>IFERROR(RTD("cqg.rtd", ,"ContractData",AJ52, "T_CVol",, "T"),0)</f>
        <v>0</v>
      </c>
      <c r="AL52" s="79">
        <f>RANK($AK52,$AK$49:AK$69)+COUNTIF($AK$49:AK52,AK52)-1</f>
        <v>5</v>
      </c>
      <c r="AM52" s="79" t="str">
        <f t="shared" si="37"/>
        <v>P.US.GEM189750</v>
      </c>
      <c r="AN52" s="79">
        <v>4</v>
      </c>
      <c r="AO52" s="79" t="str">
        <f t="shared" si="45"/>
        <v>P.US.GEM189737</v>
      </c>
      <c r="AP52" s="79">
        <f>IFERROR(RTD("cqg.rtd", ,"ContractData",AO52, "T_CVol",, "T"),0)</f>
        <v>0</v>
      </c>
      <c r="AQ52" s="79" t="str">
        <v>C.US.GEU189737</v>
      </c>
      <c r="AR52" s="79">
        <f>IFERROR(RTD("cqg.rtd", ,"ContractData",AQ52, "T_CVol",, "T"),0)</f>
        <v>0</v>
      </c>
      <c r="AS52" s="79">
        <f>RANK($AR52,$AR$49:AR$69)+COUNTIF($AR$49:AR52,AR52)-1</f>
        <v>4</v>
      </c>
      <c r="AT52" s="79" t="str">
        <f t="shared" si="38"/>
        <v>C.US.GEU189737</v>
      </c>
      <c r="AU52" s="79">
        <v>4</v>
      </c>
      <c r="AV52" s="79" t="str">
        <f t="shared" si="46"/>
        <v>C.US.GEU189737</v>
      </c>
      <c r="AW52" s="79">
        <f>IFERROR(RTD("cqg.rtd", ,"ContractData",AV52, "T_CVol",, "T"),0)</f>
        <v>0</v>
      </c>
      <c r="AX52" s="79" t="str">
        <v>P.US.GEU189737</v>
      </c>
      <c r="AY52" s="79">
        <f>IFERROR(RTD("cqg.rtd", ,"ContractData",AX52, "T_CVol",, "T"),0)</f>
        <v>0</v>
      </c>
      <c r="AZ52" s="79">
        <f>RANK($AY52,$AY$49:AY$69)+COUNTIF($AY$49:AY52,AY52)-1</f>
        <v>4</v>
      </c>
      <c r="BA52" s="79" t="str">
        <f t="shared" si="39"/>
        <v>P.US.GEU189737</v>
      </c>
      <c r="BB52" s="79">
        <v>4</v>
      </c>
      <c r="BC52" s="79" t="str">
        <f t="shared" si="47"/>
        <v>P.US.GEU189737</v>
      </c>
      <c r="BD52" s="79">
        <f>IFERROR(RTD("cqg.rtd", ,"ContractData",BC52, "T_CVol",, "T"),0)</f>
        <v>0</v>
      </c>
    </row>
    <row r="53" spans="1:56" s="79" customFormat="1" x14ac:dyDescent="0.3">
      <c r="A53" s="79" t="str">
        <v>C.US.GEZ179787</v>
      </c>
      <c r="B53" s="79">
        <f>IFERROR(RTD("cqg.rtd", ,"ContractData",A53, "T_CVol",, "T"),0)</f>
        <v>0</v>
      </c>
      <c r="C53" s="79">
        <f>RANK($B53,$B$49:B$69)+COUNTIF($B$49:B53,B53)-1</f>
        <v>7</v>
      </c>
      <c r="D53" s="79" t="str">
        <f t="shared" si="32"/>
        <v>C.US.GEZ179787</v>
      </c>
      <c r="E53" s="79">
        <v>5</v>
      </c>
      <c r="F53" s="79" t="str">
        <f t="shared" si="40"/>
        <v>C.US.GEZ179762</v>
      </c>
      <c r="G53" s="79">
        <f>IFERROR(RTD("cqg.rtd", ,"ContractData",F53, "T_CVol",, "T"),0)</f>
        <v>0</v>
      </c>
      <c r="H53" s="79" t="str">
        <v>P.US.GEZ179787</v>
      </c>
      <c r="I53" s="79">
        <f>IFERROR(RTD("cqg.rtd", ,"ContractData",H53, "T_CVol",, "T"),0)</f>
        <v>0</v>
      </c>
      <c r="J53" s="79">
        <f>RANK($I53,$I$49:I$69)+COUNTIF($I$49:I53,I53)-1</f>
        <v>6</v>
      </c>
      <c r="K53" s="79" t="str">
        <f t="shared" si="33"/>
        <v>P.US.GEZ179787</v>
      </c>
      <c r="L53" s="79">
        <v>5</v>
      </c>
      <c r="M53" s="79" t="str">
        <f t="shared" si="41"/>
        <v>P.US.GEZ179775</v>
      </c>
      <c r="N53" s="79">
        <f>IFERROR(RTD("cqg.rtd", ,"ContractData",M53, "T_CVol",, "T"),0)</f>
        <v>0</v>
      </c>
      <c r="O53" s="79" t="str">
        <v>C.US.GEH189775</v>
      </c>
      <c r="P53" s="79">
        <f>IFERROR(RTD("cqg.rtd", ,"ContractData",O53, "T_CVol",, "T"),0)</f>
        <v>0</v>
      </c>
      <c r="Q53" s="79">
        <f>RANK($P53,$P$49:P$69)+COUNTIF($P$49:P53,P53)-1</f>
        <v>5</v>
      </c>
      <c r="R53" s="79" t="str">
        <f t="shared" si="34"/>
        <v>C.US.GEH189775</v>
      </c>
      <c r="S53" s="79">
        <v>5</v>
      </c>
      <c r="T53" s="79" t="str">
        <f t="shared" si="42"/>
        <v>C.US.GEH189775</v>
      </c>
      <c r="U53" s="79">
        <f>IFERROR(RTD("cqg.rtd", ,"ContractData",T53, "T_CVol",, "T"),0)</f>
        <v>0</v>
      </c>
      <c r="V53" s="79" t="str">
        <v>P.US.GEH189775</v>
      </c>
      <c r="W53" s="79">
        <f>IFERROR(RTD("cqg.rtd", ,"ContractData",V53, "T_CVol",, "T"),0)</f>
        <v>0</v>
      </c>
      <c r="X53" s="79">
        <f>RANK($W53,$W$49:W$69)+COUNTIF($W$49:W53,W53)-1</f>
        <v>6</v>
      </c>
      <c r="Y53" s="79" t="str">
        <f t="shared" si="35"/>
        <v>P.US.GEH189775</v>
      </c>
      <c r="Z53" s="79">
        <v>5</v>
      </c>
      <c r="AA53" s="79" t="str">
        <f t="shared" si="43"/>
        <v>P.US.GEH189762</v>
      </c>
      <c r="AB53" s="79">
        <f>IFERROR(RTD("cqg.rtd", ,"ContractData",AA53, "T_CVol",, "T"),0)</f>
        <v>0</v>
      </c>
      <c r="AC53" s="79" t="str">
        <v>C.US.GEM189762</v>
      </c>
      <c r="AD53" s="79">
        <f>IFERROR(RTD("cqg.rtd", ,"ContractData",AC53, "T_CVol",, "T"),0)</f>
        <v>0</v>
      </c>
      <c r="AE53" s="79">
        <f>RANK($AD53,$AD$49:AD$69)+COUNTIF($AD$49:AD53,AD53)-1</f>
        <v>5</v>
      </c>
      <c r="AF53" s="79" t="str">
        <f t="shared" si="36"/>
        <v>C.US.GEM189762</v>
      </c>
      <c r="AG53" s="79">
        <v>5</v>
      </c>
      <c r="AH53" s="79" t="str">
        <f t="shared" si="44"/>
        <v>C.US.GEM189762</v>
      </c>
      <c r="AI53" s="79">
        <f>IFERROR(RTD("cqg.rtd", ,"ContractData",AH53, "T_CVol",, "T"),0)</f>
        <v>0</v>
      </c>
      <c r="AJ53" s="79" t="str">
        <v>P.US.GEM189762</v>
      </c>
      <c r="AK53" s="79">
        <f>IFERROR(RTD("cqg.rtd", ,"ContractData",AJ53, "T_CVol",, "T"),0)</f>
        <v>0</v>
      </c>
      <c r="AL53" s="79">
        <f>RANK($AK53,$AK$49:AK$69)+COUNTIF($AK$49:AK53,AK53)-1</f>
        <v>6</v>
      </c>
      <c r="AM53" s="79" t="str">
        <f t="shared" si="37"/>
        <v>P.US.GEM189762</v>
      </c>
      <c r="AN53" s="79">
        <v>5</v>
      </c>
      <c r="AO53" s="79" t="str">
        <f t="shared" si="45"/>
        <v>P.US.GEM189750</v>
      </c>
      <c r="AP53" s="79">
        <f>IFERROR(RTD("cqg.rtd", ,"ContractData",AO53, "T_CVol",, "T"),0)</f>
        <v>0</v>
      </c>
      <c r="AQ53" s="79" t="str">
        <v>C.US.GEU189750</v>
      </c>
      <c r="AR53" s="79">
        <f>IFERROR(RTD("cqg.rtd", ,"ContractData",AQ53, "T_CVol",, "T"),0)</f>
        <v>0</v>
      </c>
      <c r="AS53" s="79">
        <f>RANK($AR53,$AR$49:AR$69)+COUNTIF($AR$49:AR53,AR53)-1</f>
        <v>5</v>
      </c>
      <c r="AT53" s="79" t="str">
        <f t="shared" si="38"/>
        <v>C.US.GEU189750</v>
      </c>
      <c r="AU53" s="79">
        <v>5</v>
      </c>
      <c r="AV53" s="79" t="str">
        <f t="shared" si="46"/>
        <v>C.US.GEU189750</v>
      </c>
      <c r="AW53" s="79">
        <f>IFERROR(RTD("cqg.rtd", ,"ContractData",AV53, "T_CVol",, "T"),0)</f>
        <v>0</v>
      </c>
      <c r="AX53" s="79" t="str">
        <v>P.US.GEU189750</v>
      </c>
      <c r="AY53" s="79">
        <f>IFERROR(RTD("cqg.rtd", ,"ContractData",AX53, "T_CVol",, "T"),0)</f>
        <v>0</v>
      </c>
      <c r="AZ53" s="79">
        <f>RANK($AY53,$AY$49:AY$69)+COUNTIF($AY$49:AY53,AY53)-1</f>
        <v>5</v>
      </c>
      <c r="BA53" s="79" t="str">
        <f t="shared" si="39"/>
        <v>P.US.GEU189750</v>
      </c>
      <c r="BB53" s="79">
        <v>5</v>
      </c>
      <c r="BC53" s="79" t="str">
        <f t="shared" si="47"/>
        <v>P.US.GEU189750</v>
      </c>
      <c r="BD53" s="79">
        <f>IFERROR(RTD("cqg.rtd", ,"ContractData",BC53, "T_CVol",, "T"),0)</f>
        <v>0</v>
      </c>
    </row>
    <row r="54" spans="1:56" s="79" customFormat="1" x14ac:dyDescent="0.3">
      <c r="A54" s="79" t="str">
        <v>C.US.GEZ179800</v>
      </c>
      <c r="B54" s="79">
        <f>IFERROR(RTD("cqg.rtd", ,"ContractData",A54, "T_CVol",, "T"),0)</f>
        <v>0</v>
      </c>
      <c r="C54" s="79">
        <f>RANK($B54,$B$49:B$69)+COUNTIF($B$49:B54,B54)-1</f>
        <v>8</v>
      </c>
      <c r="D54" s="79" t="str">
        <f t="shared" si="32"/>
        <v>C.US.GEZ179800</v>
      </c>
      <c r="E54" s="79">
        <v>6</v>
      </c>
      <c r="F54" s="79" t="str">
        <f t="shared" si="40"/>
        <v>C.US.GEZ179775</v>
      </c>
      <c r="G54" s="79">
        <f>IFERROR(RTD("cqg.rtd", ,"ContractData",F54, "T_CVol",, "T"),0)</f>
        <v>0</v>
      </c>
      <c r="H54" s="79" t="str">
        <v>P.US.GEZ179800</v>
      </c>
      <c r="I54" s="79">
        <f>IFERROR(RTD("cqg.rtd", ,"ContractData",H54, "T_CVol",, "T"),0)</f>
        <v>0</v>
      </c>
      <c r="J54" s="79">
        <f>RANK($I54,$I$49:I$69)+COUNTIF($I$49:I54,I54)-1</f>
        <v>7</v>
      </c>
      <c r="K54" s="79" t="str">
        <f t="shared" si="33"/>
        <v>P.US.GEZ179800</v>
      </c>
      <c r="L54" s="79">
        <v>6</v>
      </c>
      <c r="M54" s="79" t="str">
        <f t="shared" si="41"/>
        <v>P.US.GEZ179787</v>
      </c>
      <c r="N54" s="79">
        <f>IFERROR(RTD("cqg.rtd", ,"ContractData",M54, "T_CVol",, "T"),0)</f>
        <v>0</v>
      </c>
      <c r="O54" s="79" t="str">
        <v>C.US.GEH189787</v>
      </c>
      <c r="P54" s="79">
        <f>IFERROR(RTD("cqg.rtd", ,"ContractData",O54, "T_CVol",, "T"),0)</f>
        <v>0</v>
      </c>
      <c r="Q54" s="79">
        <f>RANK($P54,$P$49:P$69)+COUNTIF($P$49:P54,P54)-1</f>
        <v>6</v>
      </c>
      <c r="R54" s="79" t="str">
        <f t="shared" si="34"/>
        <v>C.US.GEH189787</v>
      </c>
      <c r="S54" s="79">
        <v>6</v>
      </c>
      <c r="T54" s="79" t="str">
        <f t="shared" si="42"/>
        <v>C.US.GEH189787</v>
      </c>
      <c r="U54" s="79">
        <f>IFERROR(RTD("cqg.rtd", ,"ContractData",T54, "T_CVol",, "T"),0)</f>
        <v>0</v>
      </c>
      <c r="V54" s="79" t="str">
        <v>P.US.GEH189787</v>
      </c>
      <c r="W54" s="79">
        <f>IFERROR(RTD("cqg.rtd", ,"ContractData",V54, "T_CVol",, "T"),0)</f>
        <v>0</v>
      </c>
      <c r="X54" s="79">
        <f>RANK($W54,$W$49:W$69)+COUNTIF($W$49:W54,W54)-1</f>
        <v>7</v>
      </c>
      <c r="Y54" s="79" t="str">
        <f t="shared" si="35"/>
        <v>P.US.GEH189787</v>
      </c>
      <c r="Z54" s="79">
        <v>6</v>
      </c>
      <c r="AA54" s="79" t="str">
        <f t="shared" si="43"/>
        <v>P.US.GEH189775</v>
      </c>
      <c r="AB54" s="79">
        <f>IFERROR(RTD("cqg.rtd", ,"ContractData",AA54, "T_CVol",, "T"),0)</f>
        <v>0</v>
      </c>
      <c r="AC54" s="79" t="str">
        <v>C.US.GEM189775</v>
      </c>
      <c r="AD54" s="79">
        <f>IFERROR(RTD("cqg.rtd", ,"ContractData",AC54, "T_CVol",, "T"),0)</f>
        <v>0</v>
      </c>
      <c r="AE54" s="79">
        <f>RANK($AD54,$AD$49:AD$69)+COUNTIF($AD$49:AD54,AD54)-1</f>
        <v>6</v>
      </c>
      <c r="AF54" s="79" t="str">
        <f t="shared" si="36"/>
        <v>C.US.GEM189775</v>
      </c>
      <c r="AG54" s="79">
        <v>6</v>
      </c>
      <c r="AH54" s="79" t="str">
        <f t="shared" si="44"/>
        <v>C.US.GEM189775</v>
      </c>
      <c r="AI54" s="79">
        <f>IFERROR(RTD("cqg.rtd", ,"ContractData",AH54, "T_CVol",, "T"),0)</f>
        <v>0</v>
      </c>
      <c r="AJ54" s="79" t="str">
        <v>P.US.GEM189775</v>
      </c>
      <c r="AK54" s="79">
        <f>IFERROR(RTD("cqg.rtd", ,"ContractData",AJ54, "T_CVol",, "T"),0)</f>
        <v>250</v>
      </c>
      <c r="AL54" s="79">
        <f>RANK($AK54,$AK$49:AK$69)+COUNTIF($AK$49:AK54,AK54)-1</f>
        <v>1</v>
      </c>
      <c r="AM54" s="79" t="str">
        <f t="shared" si="37"/>
        <v>P.US.GEM189775</v>
      </c>
      <c r="AN54" s="79">
        <v>6</v>
      </c>
      <c r="AO54" s="79" t="str">
        <f t="shared" si="45"/>
        <v>P.US.GEM189762</v>
      </c>
      <c r="AP54" s="79">
        <f>IFERROR(RTD("cqg.rtd", ,"ContractData",AO54, "T_CVol",, "T"),0)</f>
        <v>0</v>
      </c>
      <c r="AQ54" s="79" t="str">
        <v>C.US.GEU189762</v>
      </c>
      <c r="AR54" s="79">
        <f>IFERROR(RTD("cqg.rtd", ,"ContractData",AQ54, "T_CVol",, "T"),0)</f>
        <v>0</v>
      </c>
      <c r="AS54" s="79">
        <f>RANK($AR54,$AR$49:AR$69)+COUNTIF($AR$49:AR54,AR54)-1</f>
        <v>6</v>
      </c>
      <c r="AT54" s="79" t="str">
        <f t="shared" si="38"/>
        <v>C.US.GEU189762</v>
      </c>
      <c r="AU54" s="79">
        <v>6</v>
      </c>
      <c r="AV54" s="79" t="str">
        <f t="shared" si="46"/>
        <v>C.US.GEU189762</v>
      </c>
      <c r="AW54" s="79">
        <f>IFERROR(RTD("cqg.rtd", ,"ContractData",AV54, "T_CVol",, "T"),0)</f>
        <v>0</v>
      </c>
      <c r="AX54" s="79" t="str">
        <v>P.US.GEU189762</v>
      </c>
      <c r="AY54" s="79">
        <f>IFERROR(RTD("cqg.rtd", ,"ContractData",AX54, "T_CVol",, "T"),0)</f>
        <v>0</v>
      </c>
      <c r="AZ54" s="79">
        <f>RANK($AY54,$AY$49:AY$69)+COUNTIF($AY$49:AY54,AY54)-1</f>
        <v>6</v>
      </c>
      <c r="BA54" s="79" t="str">
        <f t="shared" si="39"/>
        <v>P.US.GEU189762</v>
      </c>
      <c r="BB54" s="79">
        <v>6</v>
      </c>
      <c r="BC54" s="79" t="str">
        <f t="shared" si="47"/>
        <v>P.US.GEU189762</v>
      </c>
      <c r="BD54" s="79">
        <f>IFERROR(RTD("cqg.rtd", ,"ContractData",BC54, "T_CVol",, "T"),0)</f>
        <v>0</v>
      </c>
    </row>
    <row r="55" spans="1:56" s="79" customFormat="1" x14ac:dyDescent="0.3">
      <c r="A55" s="79" t="str">
        <v>C.US.GEZ179812</v>
      </c>
      <c r="B55" s="79">
        <f>IFERROR(RTD("cqg.rtd", ,"ContractData",A55, "T_CVol",, "T"),0)</f>
        <v>0</v>
      </c>
      <c r="C55" s="79">
        <f>RANK($B55,$B$49:B$69)+COUNTIF($B$49:B55,B55)-1</f>
        <v>9</v>
      </c>
      <c r="D55" s="79" t="str">
        <f t="shared" si="32"/>
        <v>C.US.GEZ179812</v>
      </c>
      <c r="E55" s="79">
        <v>7</v>
      </c>
      <c r="F55" s="79" t="str">
        <f t="shared" si="40"/>
        <v>C.US.GEZ179787</v>
      </c>
      <c r="G55" s="79">
        <f>IFERROR(RTD("cqg.rtd", ,"ContractData",F55, "T_CVol",, "T"),0)</f>
        <v>0</v>
      </c>
      <c r="H55" s="79" t="str">
        <v>P.US.GEZ179812</v>
      </c>
      <c r="I55" s="79">
        <f>IFERROR(RTD("cqg.rtd", ,"ContractData",H55, "T_CVol",, "T"),0)</f>
        <v>0</v>
      </c>
      <c r="J55" s="79">
        <f>RANK($I55,$I$49:I$69)+COUNTIF($I$49:I55,I55)-1</f>
        <v>8</v>
      </c>
      <c r="K55" s="79" t="str">
        <f t="shared" si="33"/>
        <v>P.US.GEZ179812</v>
      </c>
      <c r="L55" s="79">
        <v>7</v>
      </c>
      <c r="M55" s="79" t="str">
        <f t="shared" si="41"/>
        <v>P.US.GEZ179800</v>
      </c>
      <c r="N55" s="79">
        <f>IFERROR(RTD("cqg.rtd", ,"ContractData",M55, "T_CVol",, "T"),0)</f>
        <v>0</v>
      </c>
      <c r="O55" s="79" t="str">
        <v>C.US.GEH189800</v>
      </c>
      <c r="P55" s="79">
        <f>IFERROR(RTD("cqg.rtd", ,"ContractData",O55, "T_CVol",, "T"),0)</f>
        <v>0</v>
      </c>
      <c r="Q55" s="79">
        <f>RANK($P55,$P$49:P$69)+COUNTIF($P$49:P55,P55)-1</f>
        <v>7</v>
      </c>
      <c r="R55" s="79" t="str">
        <f t="shared" si="34"/>
        <v>C.US.GEH189800</v>
      </c>
      <c r="S55" s="79">
        <v>7</v>
      </c>
      <c r="T55" s="79" t="str">
        <f t="shared" si="42"/>
        <v>C.US.GEH189800</v>
      </c>
      <c r="U55" s="79">
        <f>IFERROR(RTD("cqg.rtd", ,"ContractData",T55, "T_CVol",, "T"),0)</f>
        <v>0</v>
      </c>
      <c r="V55" s="79" t="str">
        <v>P.US.GEH189800</v>
      </c>
      <c r="W55" s="79">
        <f>IFERROR(RTD("cqg.rtd", ,"ContractData",V55, "T_CVol",, "T"),0)</f>
        <v>0</v>
      </c>
      <c r="X55" s="79">
        <f>RANK($W55,$W$49:W$69)+COUNTIF($W$49:W55,W55)-1</f>
        <v>8</v>
      </c>
      <c r="Y55" s="79" t="str">
        <f t="shared" si="35"/>
        <v>P.US.GEH189800</v>
      </c>
      <c r="Z55" s="79">
        <v>7</v>
      </c>
      <c r="AA55" s="79" t="str">
        <f t="shared" si="43"/>
        <v>P.US.GEH189787</v>
      </c>
      <c r="AB55" s="79">
        <f>IFERROR(RTD("cqg.rtd", ,"ContractData",AA55, "T_CVol",, "T"),0)</f>
        <v>0</v>
      </c>
      <c r="AC55" s="79" t="str">
        <v>C.US.GEM189787</v>
      </c>
      <c r="AD55" s="79">
        <f>IFERROR(RTD("cqg.rtd", ,"ContractData",AC55, "T_CVol",, "T"),0)</f>
        <v>0</v>
      </c>
      <c r="AE55" s="79">
        <f>RANK($AD55,$AD$49:AD$69)+COUNTIF($AD$49:AD55,AD55)-1</f>
        <v>7</v>
      </c>
      <c r="AF55" s="79" t="str">
        <f t="shared" si="36"/>
        <v>C.US.GEM189787</v>
      </c>
      <c r="AG55" s="79">
        <v>7</v>
      </c>
      <c r="AH55" s="79" t="str">
        <f t="shared" si="44"/>
        <v>C.US.GEM189787</v>
      </c>
      <c r="AI55" s="79">
        <f>IFERROR(RTD("cqg.rtd", ,"ContractData",AH55, "T_CVol",, "T"),0)</f>
        <v>0</v>
      </c>
      <c r="AJ55" s="79" t="str">
        <v>P.US.GEM189787</v>
      </c>
      <c r="AK55" s="79">
        <f>IFERROR(RTD("cqg.rtd", ,"ContractData",AJ55, "T_CVol",, "T"),0)</f>
        <v>0</v>
      </c>
      <c r="AL55" s="79">
        <f>RANK($AK55,$AK$49:AK$69)+COUNTIF($AK$49:AK55,AK55)-1</f>
        <v>7</v>
      </c>
      <c r="AM55" s="79" t="str">
        <f t="shared" si="37"/>
        <v>P.US.GEM189787</v>
      </c>
      <c r="AN55" s="79">
        <v>7</v>
      </c>
      <c r="AO55" s="79" t="str">
        <f t="shared" si="45"/>
        <v>P.US.GEM189787</v>
      </c>
      <c r="AP55" s="79">
        <f>IFERROR(RTD("cqg.rtd", ,"ContractData",AO55, "T_CVol",, "T"),0)</f>
        <v>0</v>
      </c>
      <c r="AQ55" s="79" t="str">
        <v>C.US.GEU189775</v>
      </c>
      <c r="AR55" s="79">
        <f>IFERROR(RTD("cqg.rtd", ,"ContractData",AQ55, "T_CVol",, "T"),0)</f>
        <v>0</v>
      </c>
      <c r="AS55" s="79">
        <f>RANK($AR55,$AR$49:AR$69)+COUNTIF($AR$49:AR55,AR55)-1</f>
        <v>7</v>
      </c>
      <c r="AT55" s="79" t="str">
        <f t="shared" si="38"/>
        <v>C.US.GEU189775</v>
      </c>
      <c r="AU55" s="79">
        <v>7</v>
      </c>
      <c r="AV55" s="79" t="str">
        <f t="shared" si="46"/>
        <v>C.US.GEU189775</v>
      </c>
      <c r="AW55" s="79">
        <f>IFERROR(RTD("cqg.rtd", ,"ContractData",AV55, "T_CVol",, "T"),0)</f>
        <v>0</v>
      </c>
      <c r="AX55" s="79" t="str">
        <v>P.US.GEU189775</v>
      </c>
      <c r="AY55" s="79">
        <f>IFERROR(RTD("cqg.rtd", ,"ContractData",AX55, "T_CVol",, "T"),0)</f>
        <v>0</v>
      </c>
      <c r="AZ55" s="79">
        <f>RANK($AY55,$AY$49:AY$69)+COUNTIF($AY$49:AY55,AY55)-1</f>
        <v>7</v>
      </c>
      <c r="BA55" s="79" t="str">
        <f t="shared" si="39"/>
        <v>P.US.GEU189775</v>
      </c>
      <c r="BB55" s="79">
        <v>7</v>
      </c>
      <c r="BC55" s="79" t="str">
        <f t="shared" si="47"/>
        <v>P.US.GEU189775</v>
      </c>
      <c r="BD55" s="79">
        <f>IFERROR(RTD("cqg.rtd", ,"ContractData",BC55, "T_CVol",, "T"),0)</f>
        <v>0</v>
      </c>
    </row>
    <row r="56" spans="1:56" s="79" customFormat="1" x14ac:dyDescent="0.3">
      <c r="A56" s="79" t="str">
        <v>C.US.GEZ179825</v>
      </c>
      <c r="B56" s="79">
        <f>IFERROR(RTD("cqg.rtd", ,"ContractData",A56, "T_CVol",, "T"),0)</f>
        <v>0</v>
      </c>
      <c r="C56" s="79">
        <f>RANK($B56,$B$49:B$69)+COUNTIF($B$49:B56,B56)-1</f>
        <v>10</v>
      </c>
      <c r="D56" s="79" t="str">
        <f t="shared" si="32"/>
        <v>C.US.GEZ179825</v>
      </c>
      <c r="E56" s="79">
        <v>8</v>
      </c>
      <c r="F56" s="79" t="str">
        <f t="shared" si="40"/>
        <v>C.US.GEZ179800</v>
      </c>
      <c r="G56" s="79">
        <f>IFERROR(RTD("cqg.rtd", ,"ContractData",F56, "T_CVol",, "T"),0)</f>
        <v>0</v>
      </c>
      <c r="H56" s="79" t="str">
        <v>P.US.GEZ179825</v>
      </c>
      <c r="I56" s="79">
        <f>IFERROR(RTD("cqg.rtd", ,"ContractData",H56, "T_CVol",, "T"),0)</f>
        <v>0</v>
      </c>
      <c r="J56" s="79">
        <f>RANK($I56,$I$49:I$69)+COUNTIF($I$49:I56,I56)-1</f>
        <v>9</v>
      </c>
      <c r="K56" s="79" t="str">
        <f t="shared" si="33"/>
        <v>P.US.GEZ179825</v>
      </c>
      <c r="L56" s="79">
        <v>8</v>
      </c>
      <c r="M56" s="79" t="str">
        <f t="shared" si="41"/>
        <v>P.US.GEZ179812</v>
      </c>
      <c r="N56" s="79">
        <f>IFERROR(RTD("cqg.rtd", ,"ContractData",M56, "T_CVol",, "T"),0)</f>
        <v>0</v>
      </c>
      <c r="O56" s="79" t="str">
        <v>C.US.GEH189812</v>
      </c>
      <c r="P56" s="79">
        <f>IFERROR(RTD("cqg.rtd", ,"ContractData",O56, "T_CVol",, "T"),0)</f>
        <v>0</v>
      </c>
      <c r="Q56" s="79">
        <f>RANK($P56,$P$49:P$69)+COUNTIF($P$49:P56,P56)-1</f>
        <v>8</v>
      </c>
      <c r="R56" s="79" t="str">
        <f t="shared" si="34"/>
        <v>C.US.GEH189812</v>
      </c>
      <c r="S56" s="79">
        <v>8</v>
      </c>
      <c r="T56" s="79" t="str">
        <f t="shared" si="42"/>
        <v>C.US.GEH189812</v>
      </c>
      <c r="U56" s="79">
        <f>IFERROR(RTD("cqg.rtd", ,"ContractData",T56, "T_CVol",, "T"),0)</f>
        <v>0</v>
      </c>
      <c r="V56" s="79" t="str">
        <v>P.US.GEH189812</v>
      </c>
      <c r="W56" s="79">
        <f>IFERROR(RTD("cqg.rtd", ,"ContractData",V56, "T_CVol",, "T"),0)</f>
        <v>0</v>
      </c>
      <c r="X56" s="79">
        <f>RANK($W56,$W$49:W$69)+COUNTIF($W$49:W56,W56)-1</f>
        <v>9</v>
      </c>
      <c r="Y56" s="79" t="str">
        <f t="shared" si="35"/>
        <v>P.US.GEH189812</v>
      </c>
      <c r="Z56" s="79">
        <v>8</v>
      </c>
      <c r="AA56" s="79" t="str">
        <f t="shared" si="43"/>
        <v>P.US.GEH189800</v>
      </c>
      <c r="AB56" s="79">
        <f>IFERROR(RTD("cqg.rtd", ,"ContractData",AA56, "T_CVol",, "T"),0)</f>
        <v>0</v>
      </c>
      <c r="AC56" s="79" t="str">
        <v>C.US.GEM189800</v>
      </c>
      <c r="AD56" s="79">
        <f>IFERROR(RTD("cqg.rtd", ,"ContractData",AC56, "T_CVol",, "T"),0)</f>
        <v>0</v>
      </c>
      <c r="AE56" s="79">
        <f>RANK($AD56,$AD$49:AD$69)+COUNTIF($AD$49:AD56,AD56)-1</f>
        <v>8</v>
      </c>
      <c r="AF56" s="79" t="str">
        <f t="shared" si="36"/>
        <v>C.US.GEM189800</v>
      </c>
      <c r="AG56" s="79">
        <v>8</v>
      </c>
      <c r="AH56" s="79" t="str">
        <f t="shared" si="44"/>
        <v>C.US.GEM189800</v>
      </c>
      <c r="AI56" s="79">
        <f>IFERROR(RTD("cqg.rtd", ,"ContractData",AH56, "T_CVol",, "T"),0)</f>
        <v>0</v>
      </c>
      <c r="AJ56" s="79" t="str">
        <v>P.US.GEM189800</v>
      </c>
      <c r="AK56" s="79">
        <f>IFERROR(RTD("cqg.rtd", ,"ContractData",AJ56, "T_CVol",, "T"),0)</f>
        <v>0</v>
      </c>
      <c r="AL56" s="79">
        <f>RANK($AK56,$AK$49:AK$69)+COUNTIF($AK$49:AK56,AK56)-1</f>
        <v>8</v>
      </c>
      <c r="AM56" s="79" t="str">
        <f t="shared" si="37"/>
        <v>P.US.GEM189800</v>
      </c>
      <c r="AN56" s="79">
        <v>8</v>
      </c>
      <c r="AO56" s="79" t="str">
        <f t="shared" si="45"/>
        <v>P.US.GEM189800</v>
      </c>
      <c r="AP56" s="79">
        <f>IFERROR(RTD("cqg.rtd", ,"ContractData",AO56, "T_CVol",, "T"),0)</f>
        <v>0</v>
      </c>
      <c r="AQ56" s="79" t="str">
        <v>C.US.GEU189787</v>
      </c>
      <c r="AR56" s="79">
        <f>IFERROR(RTD("cqg.rtd", ,"ContractData",AQ56, "T_CVol",, "T"),0)</f>
        <v>0</v>
      </c>
      <c r="AS56" s="79">
        <f>RANK($AR56,$AR$49:AR$69)+COUNTIF($AR$49:AR56,AR56)-1</f>
        <v>8</v>
      </c>
      <c r="AT56" s="79" t="str">
        <f t="shared" si="38"/>
        <v>C.US.GEU189787</v>
      </c>
      <c r="AU56" s="79">
        <v>8</v>
      </c>
      <c r="AV56" s="79" t="str">
        <f t="shared" si="46"/>
        <v>C.US.GEU189787</v>
      </c>
      <c r="AW56" s="79">
        <f>IFERROR(RTD("cqg.rtd", ,"ContractData",AV56, "T_CVol",, "T"),0)</f>
        <v>0</v>
      </c>
      <c r="AX56" s="79" t="str">
        <v>P.US.GEU189787</v>
      </c>
      <c r="AY56" s="79">
        <f>IFERROR(RTD("cqg.rtd", ,"ContractData",AX56, "T_CVol",, "T"),0)</f>
        <v>0</v>
      </c>
      <c r="AZ56" s="79">
        <f>RANK($AY56,$AY$49:AY$69)+COUNTIF($AY$49:AY56,AY56)-1</f>
        <v>8</v>
      </c>
      <c r="BA56" s="79" t="str">
        <f t="shared" si="39"/>
        <v>P.US.GEU189787</v>
      </c>
      <c r="BB56" s="79">
        <v>8</v>
      </c>
      <c r="BC56" s="79" t="str">
        <f t="shared" si="47"/>
        <v>P.US.GEU189787</v>
      </c>
      <c r="BD56" s="79">
        <f>IFERROR(RTD("cqg.rtd", ,"ContractData",BC56, "T_CVol",, "T"),0)</f>
        <v>0</v>
      </c>
    </row>
    <row r="57" spans="1:56" s="79" customFormat="1" x14ac:dyDescent="0.3">
      <c r="A57" s="79" t="str">
        <v>C.US.GEZ179837</v>
      </c>
      <c r="B57" s="79">
        <f>IFERROR(RTD("cqg.rtd", ,"ContractData",A57, "T_CVol",, "T"),0)</f>
        <v>0</v>
      </c>
      <c r="C57" s="79">
        <f>RANK($B57,$B$49:B$69)+COUNTIF($B$49:B57,B57)-1</f>
        <v>11</v>
      </c>
      <c r="D57" s="79" t="str">
        <f t="shared" si="32"/>
        <v>C.US.GEZ179837</v>
      </c>
      <c r="E57" s="79">
        <v>9</v>
      </c>
      <c r="F57" s="79" t="str">
        <f t="shared" si="40"/>
        <v>C.US.GEZ179812</v>
      </c>
      <c r="G57" s="79">
        <f>IFERROR(RTD("cqg.rtd", ,"ContractData",F57, "T_CVol",, "T"),0)</f>
        <v>0</v>
      </c>
      <c r="H57" s="79" t="str">
        <v>P.US.GEZ179837</v>
      </c>
      <c r="I57" s="79">
        <f>IFERROR(RTD("cqg.rtd", ,"ContractData",H57, "T_CVol",, "T"),0)</f>
        <v>0</v>
      </c>
      <c r="J57" s="79">
        <f>RANK($I57,$I$49:I$69)+COUNTIF($I$49:I57,I57)-1</f>
        <v>10</v>
      </c>
      <c r="K57" s="79" t="str">
        <f t="shared" si="33"/>
        <v>P.US.GEZ179837</v>
      </c>
      <c r="L57" s="79">
        <v>9</v>
      </c>
      <c r="M57" s="79" t="str">
        <f t="shared" si="41"/>
        <v>P.US.GEZ179825</v>
      </c>
      <c r="N57" s="79">
        <f>IFERROR(RTD("cqg.rtd", ,"ContractData",M57, "T_CVol",, "T"),0)</f>
        <v>0</v>
      </c>
      <c r="O57" s="79" t="str">
        <v>C.US.GEH189825</v>
      </c>
      <c r="P57" s="79">
        <f>IFERROR(RTD("cqg.rtd", ,"ContractData",O57, "T_CVol",, "T"),0)</f>
        <v>0</v>
      </c>
      <c r="Q57" s="79">
        <f>RANK($P57,$P$49:P$69)+COUNTIF($P$49:P57,P57)-1</f>
        <v>9</v>
      </c>
      <c r="R57" s="79" t="str">
        <f t="shared" si="34"/>
        <v>C.US.GEH189825</v>
      </c>
      <c r="S57" s="79">
        <v>9</v>
      </c>
      <c r="T57" s="79" t="str">
        <f t="shared" si="42"/>
        <v>C.US.GEH189825</v>
      </c>
      <c r="U57" s="79">
        <f>IFERROR(RTD("cqg.rtd", ,"ContractData",T57, "T_CVol",, "T"),0)</f>
        <v>0</v>
      </c>
      <c r="V57" s="79" t="str">
        <v>P.US.GEH189825</v>
      </c>
      <c r="W57" s="79">
        <f>IFERROR(RTD("cqg.rtd", ,"ContractData",V57, "T_CVol",, "T"),0)</f>
        <v>0</v>
      </c>
      <c r="X57" s="79">
        <f>RANK($W57,$W$49:W$69)+COUNTIF($W$49:W57,W57)-1</f>
        <v>10</v>
      </c>
      <c r="Y57" s="79" t="str">
        <f t="shared" si="35"/>
        <v>P.US.GEH189825</v>
      </c>
      <c r="Z57" s="79">
        <v>9</v>
      </c>
      <c r="AA57" s="79" t="str">
        <f t="shared" si="43"/>
        <v>P.US.GEH189812</v>
      </c>
      <c r="AB57" s="79">
        <f>IFERROR(RTD("cqg.rtd", ,"ContractData",AA57, "T_CVol",, "T"),0)</f>
        <v>0</v>
      </c>
      <c r="AC57" s="79" t="str">
        <v>C.US.GEM189812</v>
      </c>
      <c r="AD57" s="79">
        <f>IFERROR(RTD("cqg.rtd", ,"ContractData",AC57, "T_CVol",, "T"),0)</f>
        <v>0</v>
      </c>
      <c r="AE57" s="79">
        <f>RANK($AD57,$AD$49:AD$69)+COUNTIF($AD$49:AD57,AD57)-1</f>
        <v>9</v>
      </c>
      <c r="AF57" s="79" t="str">
        <f t="shared" si="36"/>
        <v>C.US.GEM189812</v>
      </c>
      <c r="AG57" s="79">
        <v>9</v>
      </c>
      <c r="AH57" s="79" t="str">
        <f t="shared" si="44"/>
        <v>C.US.GEM189812</v>
      </c>
      <c r="AI57" s="79">
        <f>IFERROR(RTD("cqg.rtd", ,"ContractData",AH57, "T_CVol",, "T"),0)</f>
        <v>0</v>
      </c>
      <c r="AJ57" s="79" t="str">
        <v>P.US.GEM189812</v>
      </c>
      <c r="AK57" s="79">
        <f>IFERROR(RTD("cqg.rtd", ,"ContractData",AJ57, "T_CVol",, "T"),0)</f>
        <v>0</v>
      </c>
      <c r="AL57" s="79">
        <f>RANK($AK57,$AK$49:AK$69)+COUNTIF($AK$49:AK57,AK57)-1</f>
        <v>9</v>
      </c>
      <c r="AM57" s="79" t="str">
        <f t="shared" si="37"/>
        <v>P.US.GEM189812</v>
      </c>
      <c r="AN57" s="79">
        <v>9</v>
      </c>
      <c r="AO57" s="79" t="str">
        <f t="shared" si="45"/>
        <v>P.US.GEM189812</v>
      </c>
      <c r="AP57" s="79">
        <f>IFERROR(RTD("cqg.rtd", ,"ContractData",AO57, "T_CVol",, "T"),0)</f>
        <v>0</v>
      </c>
      <c r="AQ57" s="79" t="str">
        <v>C.US.GEU189800</v>
      </c>
      <c r="AR57" s="79">
        <f>IFERROR(RTD("cqg.rtd", ,"ContractData",AQ57, "T_CVol",, "T"),0)</f>
        <v>0</v>
      </c>
      <c r="AS57" s="79">
        <f>RANK($AR57,$AR$49:AR$69)+COUNTIF($AR$49:AR57,AR57)-1</f>
        <v>9</v>
      </c>
      <c r="AT57" s="79" t="str">
        <f t="shared" si="38"/>
        <v>C.US.GEU189800</v>
      </c>
      <c r="AU57" s="79">
        <v>9</v>
      </c>
      <c r="AV57" s="79" t="str">
        <f t="shared" si="46"/>
        <v>C.US.GEU189800</v>
      </c>
      <c r="AW57" s="79">
        <f>IFERROR(RTD("cqg.rtd", ,"ContractData",AV57, "T_CVol",, "T"),0)</f>
        <v>0</v>
      </c>
      <c r="AX57" s="79" t="str">
        <v>P.US.GEU189800</v>
      </c>
      <c r="AY57" s="79">
        <f>IFERROR(RTD("cqg.rtd", ,"ContractData",AX57, "T_CVol",, "T"),0)</f>
        <v>0</v>
      </c>
      <c r="AZ57" s="79">
        <f>RANK($AY57,$AY$49:AY$69)+COUNTIF($AY$49:AY57,AY57)-1</f>
        <v>9</v>
      </c>
      <c r="BA57" s="79" t="str">
        <f t="shared" si="39"/>
        <v>P.US.GEU189800</v>
      </c>
      <c r="BB57" s="79">
        <v>9</v>
      </c>
      <c r="BC57" s="79" t="str">
        <f t="shared" si="47"/>
        <v>P.US.GEU189800</v>
      </c>
      <c r="BD57" s="79">
        <f>IFERROR(RTD("cqg.rtd", ,"ContractData",BC57, "T_CVol",, "T"),0)</f>
        <v>0</v>
      </c>
    </row>
    <row r="58" spans="1:56" s="79" customFormat="1" x14ac:dyDescent="0.3">
      <c r="A58" s="79" t="str">
        <v>C.US.GEZ179850</v>
      </c>
      <c r="B58" s="79">
        <f>IFERROR(RTD("cqg.rtd", ,"ContractData",A58, "T_CVol",, "T"),0)</f>
        <v>0</v>
      </c>
      <c r="C58" s="79">
        <f>RANK($B58,$B$49:B$69)+COUNTIF($B$49:B58,B58)-1</f>
        <v>12</v>
      </c>
      <c r="D58" s="79" t="str">
        <f t="shared" si="32"/>
        <v>C.US.GEZ179850</v>
      </c>
      <c r="E58" s="79">
        <v>10</v>
      </c>
      <c r="F58" s="79" t="str">
        <f t="shared" si="40"/>
        <v>C.US.GEZ179825</v>
      </c>
      <c r="G58" s="79">
        <f>IFERROR(RTD("cqg.rtd", ,"ContractData",F58, "T_CVol",, "T"),0)</f>
        <v>0</v>
      </c>
      <c r="H58" s="79" t="str">
        <v>P.US.GEZ179850</v>
      </c>
      <c r="I58" s="79">
        <f>IFERROR(RTD("cqg.rtd", ,"ContractData",H58, "T_CVol",, "T"),0)</f>
        <v>0</v>
      </c>
      <c r="J58" s="79">
        <f>RANK($I58,$I$49:I$69)+COUNTIF($I$49:I58,I58)-1</f>
        <v>11</v>
      </c>
      <c r="K58" s="79" t="str">
        <f t="shared" si="33"/>
        <v>P.US.GEZ179850</v>
      </c>
      <c r="L58" s="79">
        <v>10</v>
      </c>
      <c r="M58" s="79" t="str">
        <f t="shared" si="41"/>
        <v>P.US.GEZ179837</v>
      </c>
      <c r="N58" s="79">
        <f>IFERROR(RTD("cqg.rtd", ,"ContractData",M58, "T_CVol",, "T"),0)</f>
        <v>0</v>
      </c>
      <c r="O58" s="79" t="str">
        <v>C.US.GEH189837</v>
      </c>
      <c r="P58" s="79">
        <f>IFERROR(RTD("cqg.rtd", ,"ContractData",O58, "T_CVol",, "T"),0)</f>
        <v>0</v>
      </c>
      <c r="Q58" s="79">
        <f>RANK($P58,$P$49:P$69)+COUNTIF($P$49:P58,P58)-1</f>
        <v>10</v>
      </c>
      <c r="R58" s="79" t="str">
        <f t="shared" si="34"/>
        <v>C.US.GEH189837</v>
      </c>
      <c r="S58" s="79">
        <v>10</v>
      </c>
      <c r="T58" s="79" t="str">
        <f t="shared" si="42"/>
        <v>C.US.GEH189837</v>
      </c>
      <c r="U58" s="79">
        <f>IFERROR(RTD("cqg.rtd", ,"ContractData",T58, "T_CVol",, "T"),0)</f>
        <v>0</v>
      </c>
      <c r="V58" s="79" t="str">
        <v>P.US.GEH189837</v>
      </c>
      <c r="W58" s="79">
        <f>IFERROR(RTD("cqg.rtd", ,"ContractData",V58, "T_CVol",, "T"),0)</f>
        <v>0</v>
      </c>
      <c r="X58" s="79">
        <f>RANK($W58,$W$49:W$69)+COUNTIF($W$49:W58,W58)-1</f>
        <v>11</v>
      </c>
      <c r="Y58" s="79" t="str">
        <f t="shared" si="35"/>
        <v>P.US.GEH189837</v>
      </c>
      <c r="Z58" s="79">
        <v>10</v>
      </c>
      <c r="AA58" s="79" t="str">
        <f t="shared" si="43"/>
        <v>P.US.GEH189825</v>
      </c>
      <c r="AB58" s="79">
        <f>IFERROR(RTD("cqg.rtd", ,"ContractData",AA58, "T_CVol",, "T"),0)</f>
        <v>0</v>
      </c>
      <c r="AC58" s="79" t="str">
        <v>C.US.GEM189825</v>
      </c>
      <c r="AD58" s="79">
        <f>IFERROR(RTD("cqg.rtd", ,"ContractData",AC58, "T_CVol",, "T"),0)</f>
        <v>0</v>
      </c>
      <c r="AE58" s="79">
        <f>RANK($AD58,$AD$49:AD$69)+COUNTIF($AD$49:AD58,AD58)-1</f>
        <v>10</v>
      </c>
      <c r="AF58" s="79" t="str">
        <f t="shared" si="36"/>
        <v>C.US.GEM189825</v>
      </c>
      <c r="AG58" s="79">
        <v>10</v>
      </c>
      <c r="AH58" s="79" t="str">
        <f t="shared" si="44"/>
        <v>C.US.GEM189825</v>
      </c>
      <c r="AI58" s="79">
        <f>IFERROR(RTD("cqg.rtd", ,"ContractData",AH58, "T_CVol",, "T"),0)</f>
        <v>0</v>
      </c>
      <c r="AJ58" s="79" t="str">
        <v>P.US.GEM189825</v>
      </c>
      <c r="AK58" s="79">
        <f>IFERROR(RTD("cqg.rtd", ,"ContractData",AJ58, "T_CVol",, "T"),0)</f>
        <v>0</v>
      </c>
      <c r="AL58" s="79">
        <f>RANK($AK58,$AK$49:AK$69)+COUNTIF($AK$49:AK58,AK58)-1</f>
        <v>10</v>
      </c>
      <c r="AM58" s="79" t="str">
        <f t="shared" si="37"/>
        <v>P.US.GEM189825</v>
      </c>
      <c r="AN58" s="79">
        <v>10</v>
      </c>
      <c r="AO58" s="79" t="str">
        <f t="shared" si="45"/>
        <v>P.US.GEM189825</v>
      </c>
      <c r="AP58" s="79">
        <f>IFERROR(RTD("cqg.rtd", ,"ContractData",AO58, "T_CVol",, "T"),0)</f>
        <v>0</v>
      </c>
      <c r="AQ58" s="79" t="str">
        <v>C.US.GEU189812</v>
      </c>
      <c r="AR58" s="79">
        <f>IFERROR(RTD("cqg.rtd", ,"ContractData",AQ58, "T_CVol",, "T"),0)</f>
        <v>0</v>
      </c>
      <c r="AS58" s="79">
        <f>RANK($AR58,$AR$49:AR$69)+COUNTIF($AR$49:AR58,AR58)-1</f>
        <v>10</v>
      </c>
      <c r="AT58" s="79" t="str">
        <f t="shared" si="38"/>
        <v>C.US.GEU189812</v>
      </c>
      <c r="AU58" s="79">
        <v>10</v>
      </c>
      <c r="AV58" s="79" t="str">
        <f t="shared" si="46"/>
        <v>C.US.GEU189812</v>
      </c>
      <c r="AW58" s="79">
        <f>IFERROR(RTD("cqg.rtd", ,"ContractData",AV58, "T_CVol",, "T"),0)</f>
        <v>0</v>
      </c>
      <c r="AX58" s="79" t="str">
        <v>P.US.GEU189812</v>
      </c>
      <c r="AY58" s="79">
        <f>IFERROR(RTD("cqg.rtd", ,"ContractData",AX58, "T_CVol",, "T"),0)</f>
        <v>0</v>
      </c>
      <c r="AZ58" s="79">
        <f>RANK($AY58,$AY$49:AY$69)+COUNTIF($AY$49:AY58,AY58)-1</f>
        <v>10</v>
      </c>
      <c r="BA58" s="79" t="str">
        <f t="shared" si="39"/>
        <v>P.US.GEU189812</v>
      </c>
      <c r="BB58" s="79">
        <v>10</v>
      </c>
      <c r="BC58" s="79" t="str">
        <f t="shared" si="47"/>
        <v>P.US.GEU189812</v>
      </c>
      <c r="BD58" s="79">
        <f>IFERROR(RTD("cqg.rtd", ,"ContractData",BC58, "T_CVol",, "T"),0)</f>
        <v>0</v>
      </c>
    </row>
    <row r="59" spans="1:56" s="79" customFormat="1" x14ac:dyDescent="0.3">
      <c r="A59" s="79" t="str">
        <v>C.US.GEZ179862</v>
      </c>
      <c r="B59" s="79">
        <f>IFERROR(RTD("cqg.rtd", ,"ContractData",A59, "T_CVol",, "T"),0)</f>
        <v>350</v>
      </c>
      <c r="C59" s="79">
        <f>RANK($B59,$B$49:B$69)+COUNTIF($B$49:B59,B59)-1</f>
        <v>2</v>
      </c>
      <c r="D59" s="79" t="str">
        <f t="shared" si="32"/>
        <v>C.US.GEZ179862</v>
      </c>
      <c r="E59" s="79">
        <v>11</v>
      </c>
      <c r="F59" s="79" t="str">
        <f t="shared" si="40"/>
        <v>C.US.GEZ179837</v>
      </c>
      <c r="G59" s="79">
        <f>IFERROR(RTD("cqg.rtd", ,"ContractData",F59, "T_CVol",, "T"),0)</f>
        <v>0</v>
      </c>
      <c r="H59" s="79" t="str">
        <v>P.US.GEZ179862</v>
      </c>
      <c r="I59" s="79">
        <f>IFERROR(RTD("cqg.rtd", ,"ContractData",H59, "T_CVol",, "T"),0)</f>
        <v>350</v>
      </c>
      <c r="J59" s="79">
        <f>RANK($I59,$I$49:I$69)+COUNTIF($I$49:I59,I59)-1</f>
        <v>1</v>
      </c>
      <c r="K59" s="79" t="str">
        <f t="shared" si="33"/>
        <v>P.US.GEZ179862</v>
      </c>
      <c r="L59" s="79">
        <v>11</v>
      </c>
      <c r="M59" s="79" t="str">
        <f t="shared" si="41"/>
        <v>P.US.GEZ179850</v>
      </c>
      <c r="N59" s="79">
        <f>IFERROR(RTD("cqg.rtd", ,"ContractData",M59, "T_CVol",, "T"),0)</f>
        <v>0</v>
      </c>
      <c r="O59" s="79" t="str">
        <v>C.US.GEH189850</v>
      </c>
      <c r="P59" s="79">
        <f>IFERROR(RTD("cqg.rtd", ,"ContractData",O59, "T_CVol",, "T"),0)</f>
        <v>0</v>
      </c>
      <c r="Q59" s="79">
        <f>RANK($P59,$P$49:P$69)+COUNTIF($P$49:P59,P59)-1</f>
        <v>11</v>
      </c>
      <c r="R59" s="79" t="str">
        <f t="shared" si="34"/>
        <v>C.US.GEH189850</v>
      </c>
      <c r="S59" s="79">
        <v>11</v>
      </c>
      <c r="T59" s="79" t="str">
        <f t="shared" si="42"/>
        <v>C.US.GEH189850</v>
      </c>
      <c r="U59" s="79">
        <f>IFERROR(RTD("cqg.rtd", ,"ContractData",T59, "T_CVol",, "T"),0)</f>
        <v>0</v>
      </c>
      <c r="V59" s="79" t="str">
        <v>P.US.GEH189850</v>
      </c>
      <c r="W59" s="79">
        <f>IFERROR(RTD("cqg.rtd", ,"ContractData",V59, "T_CVol",, "T"),0)</f>
        <v>0</v>
      </c>
      <c r="X59" s="79">
        <f>RANK($W59,$W$49:W$69)+COUNTIF($W$49:W59,W59)-1</f>
        <v>12</v>
      </c>
      <c r="Y59" s="79" t="str">
        <f t="shared" si="35"/>
        <v>P.US.GEH189850</v>
      </c>
      <c r="Z59" s="79">
        <v>11</v>
      </c>
      <c r="AA59" s="79" t="str">
        <f t="shared" si="43"/>
        <v>P.US.GEH189837</v>
      </c>
      <c r="AB59" s="79">
        <f>IFERROR(RTD("cqg.rtd", ,"ContractData",AA59, "T_CVol",, "T"),0)</f>
        <v>0</v>
      </c>
      <c r="AC59" s="79" t="str">
        <v>C.US.GEM189837</v>
      </c>
      <c r="AD59" s="79">
        <f>IFERROR(RTD("cqg.rtd", ,"ContractData",AC59, "T_CVol",, "T"),0)</f>
        <v>0</v>
      </c>
      <c r="AE59" s="79">
        <f>RANK($AD59,$AD$49:AD$69)+COUNTIF($AD$49:AD59,AD59)-1</f>
        <v>11</v>
      </c>
      <c r="AF59" s="79" t="str">
        <f t="shared" si="36"/>
        <v>C.US.GEM189837</v>
      </c>
      <c r="AG59" s="79">
        <v>11</v>
      </c>
      <c r="AH59" s="79" t="str">
        <f t="shared" si="44"/>
        <v>C.US.GEM189837</v>
      </c>
      <c r="AI59" s="79">
        <f>IFERROR(RTD("cqg.rtd", ,"ContractData",AH59, "T_CVol",, "T"),0)</f>
        <v>0</v>
      </c>
      <c r="AJ59" s="79" t="str">
        <v>P.US.GEM189837</v>
      </c>
      <c r="AK59" s="79">
        <f>IFERROR(RTD("cqg.rtd", ,"ContractData",AJ59, "T_CVol",, "T"),0)</f>
        <v>0</v>
      </c>
      <c r="AL59" s="79">
        <f>RANK($AK59,$AK$49:AK$69)+COUNTIF($AK$49:AK59,AK59)-1</f>
        <v>11</v>
      </c>
      <c r="AM59" s="79" t="str">
        <f t="shared" si="37"/>
        <v>P.US.GEM189837</v>
      </c>
      <c r="AN59" s="79">
        <v>11</v>
      </c>
      <c r="AO59" s="79" t="str">
        <f t="shared" si="45"/>
        <v>P.US.GEM189837</v>
      </c>
      <c r="AP59" s="79">
        <f>IFERROR(RTD("cqg.rtd", ,"ContractData",AO59, "T_CVol",, "T"),0)</f>
        <v>0</v>
      </c>
      <c r="AQ59" s="79" t="str">
        <v>C.US.GEU189825</v>
      </c>
      <c r="AR59" s="79">
        <f>IFERROR(RTD("cqg.rtd", ,"ContractData",AQ59, "T_CVol",, "T"),0)</f>
        <v>0</v>
      </c>
      <c r="AS59" s="79">
        <f>RANK($AR59,$AR$49:AR$69)+COUNTIF($AR$49:AR59,AR59)-1</f>
        <v>11</v>
      </c>
      <c r="AT59" s="79" t="str">
        <f t="shared" si="38"/>
        <v>C.US.GEU189825</v>
      </c>
      <c r="AU59" s="79">
        <v>11</v>
      </c>
      <c r="AV59" s="79" t="str">
        <f t="shared" si="46"/>
        <v>C.US.GEU189825</v>
      </c>
      <c r="AW59" s="79">
        <f>IFERROR(RTD("cqg.rtd", ,"ContractData",AV59, "T_CVol",, "T"),0)</f>
        <v>0</v>
      </c>
      <c r="AX59" s="79" t="str">
        <v>P.US.GEU189825</v>
      </c>
      <c r="AY59" s="79">
        <f>IFERROR(RTD("cqg.rtd", ,"ContractData",AX59, "T_CVol",, "T"),0)</f>
        <v>0</v>
      </c>
      <c r="AZ59" s="79">
        <f>RANK($AY59,$AY$49:AY$69)+COUNTIF($AY$49:AY59,AY59)-1</f>
        <v>11</v>
      </c>
      <c r="BA59" s="79" t="str">
        <f t="shared" si="39"/>
        <v>P.US.GEU189825</v>
      </c>
      <c r="BB59" s="79">
        <v>11</v>
      </c>
      <c r="BC59" s="79" t="str">
        <f t="shared" si="47"/>
        <v>P.US.GEU189825</v>
      </c>
      <c r="BD59" s="79">
        <f>IFERROR(RTD("cqg.rtd", ,"ContractData",BC59, "T_CVol",, "T"),0)</f>
        <v>0</v>
      </c>
    </row>
    <row r="60" spans="1:56" s="79" customFormat="1" x14ac:dyDescent="0.3">
      <c r="A60" s="79" t="str">
        <v>C.US.GEZ179875</v>
      </c>
      <c r="B60" s="79">
        <f>IFERROR(RTD("cqg.rtd", ,"ContractData",A60, "T_CVol",, "T"),0)</f>
        <v>0</v>
      </c>
      <c r="C60" s="79">
        <f>RANK($B60,$B$49:B$69)+COUNTIF($B$49:B60,B60)-1</f>
        <v>13</v>
      </c>
      <c r="D60" s="79" t="str">
        <f t="shared" si="32"/>
        <v>C.US.GEZ179875</v>
      </c>
      <c r="E60" s="79">
        <v>12</v>
      </c>
      <c r="F60" s="79" t="str">
        <f t="shared" si="40"/>
        <v>C.US.GEZ179850</v>
      </c>
      <c r="G60" s="79">
        <f>IFERROR(RTD("cqg.rtd", ,"ContractData",F60, "T_CVol",, "T"),0)</f>
        <v>0</v>
      </c>
      <c r="H60" s="79" t="str">
        <v>P.US.GEZ179875</v>
      </c>
      <c r="I60" s="79">
        <f>IFERROR(RTD("cqg.rtd", ,"ContractData",H60, "T_CVol",, "T"),0)</f>
        <v>0</v>
      </c>
      <c r="J60" s="79">
        <f>RANK($I60,$I$49:I$69)+COUNTIF($I$49:I60,I60)-1</f>
        <v>12</v>
      </c>
      <c r="K60" s="79" t="str">
        <f t="shared" si="33"/>
        <v>P.US.GEZ179875</v>
      </c>
      <c r="L60" s="79">
        <v>12</v>
      </c>
      <c r="M60" s="79" t="str">
        <f t="shared" si="41"/>
        <v>P.US.GEZ179875</v>
      </c>
      <c r="N60" s="79">
        <f>IFERROR(RTD("cqg.rtd", ,"ContractData",M60, "T_CVol",, "T"),0)</f>
        <v>0</v>
      </c>
      <c r="O60" s="79" t="str">
        <v>C.US.GEH189862</v>
      </c>
      <c r="P60" s="79">
        <f>IFERROR(RTD("cqg.rtd", ,"ContractData",O60, "T_CVol",, "T"),0)</f>
        <v>0</v>
      </c>
      <c r="Q60" s="79">
        <f>RANK($P60,$P$49:P$69)+COUNTIF($P$49:P60,P60)-1</f>
        <v>12</v>
      </c>
      <c r="R60" s="79" t="str">
        <f t="shared" si="34"/>
        <v>C.US.GEH189862</v>
      </c>
      <c r="S60" s="79">
        <v>12</v>
      </c>
      <c r="T60" s="79" t="str">
        <f t="shared" si="42"/>
        <v>C.US.GEH189862</v>
      </c>
      <c r="U60" s="79">
        <f>IFERROR(RTD("cqg.rtd", ,"ContractData",T60, "T_CVol",, "T"),0)</f>
        <v>0</v>
      </c>
      <c r="V60" s="79" t="str">
        <v>P.US.GEH189862</v>
      </c>
      <c r="W60" s="79">
        <f>IFERROR(RTD("cqg.rtd", ,"ContractData",V60, "T_CVol",, "T"),0)</f>
        <v>110</v>
      </c>
      <c r="X60" s="79">
        <f>RANK($W60,$W$49:W$69)+COUNTIF($W$49:W60,W60)-1</f>
        <v>1</v>
      </c>
      <c r="Y60" s="79" t="str">
        <f t="shared" si="35"/>
        <v>P.US.GEH189862</v>
      </c>
      <c r="Z60" s="79">
        <v>12</v>
      </c>
      <c r="AA60" s="79" t="str">
        <f t="shared" si="43"/>
        <v>P.US.GEH189850</v>
      </c>
      <c r="AB60" s="79">
        <f>IFERROR(RTD("cqg.rtd", ,"ContractData",AA60, "T_CVol",, "T"),0)</f>
        <v>0</v>
      </c>
      <c r="AC60" s="79" t="str">
        <v>C.US.GEM189850</v>
      </c>
      <c r="AD60" s="79">
        <f>IFERROR(RTD("cqg.rtd", ,"ContractData",AC60, "T_CVol",, "T"),0)</f>
        <v>0</v>
      </c>
      <c r="AE60" s="79">
        <f>RANK($AD60,$AD$49:AD$69)+COUNTIF($AD$49:AD60,AD60)-1</f>
        <v>12</v>
      </c>
      <c r="AF60" s="79" t="str">
        <f t="shared" si="36"/>
        <v>C.US.GEM189850</v>
      </c>
      <c r="AG60" s="79">
        <v>12</v>
      </c>
      <c r="AH60" s="79" t="str">
        <f t="shared" si="44"/>
        <v>C.US.GEM189850</v>
      </c>
      <c r="AI60" s="79">
        <f>IFERROR(RTD("cqg.rtd", ,"ContractData",AH60, "T_CVol",, "T"),0)</f>
        <v>0</v>
      </c>
      <c r="AJ60" s="79" t="str">
        <v>P.US.GEM189850</v>
      </c>
      <c r="AK60" s="79">
        <f>IFERROR(RTD("cqg.rtd", ,"ContractData",AJ60, "T_CVol",, "T"),0)</f>
        <v>0</v>
      </c>
      <c r="AL60" s="79">
        <f>RANK($AK60,$AK$49:AK$69)+COUNTIF($AK$49:AK60,AK60)-1</f>
        <v>12</v>
      </c>
      <c r="AM60" s="79" t="str">
        <f t="shared" si="37"/>
        <v>P.US.GEM189850</v>
      </c>
      <c r="AN60" s="79">
        <v>12</v>
      </c>
      <c r="AO60" s="79" t="str">
        <f t="shared" si="45"/>
        <v>P.US.GEM189850</v>
      </c>
      <c r="AP60" s="79">
        <f>IFERROR(RTD("cqg.rtd", ,"ContractData",AO60, "T_CVol",, "T"),0)</f>
        <v>0</v>
      </c>
      <c r="AQ60" s="79" t="str">
        <v>C.US.GEU189837</v>
      </c>
      <c r="AR60" s="79">
        <f>IFERROR(RTD("cqg.rtd", ,"ContractData",AQ60, "T_CVol",, "T"),0)</f>
        <v>0</v>
      </c>
      <c r="AS60" s="79">
        <f>RANK($AR60,$AR$49:AR$69)+COUNTIF($AR$49:AR60,AR60)-1</f>
        <v>12</v>
      </c>
      <c r="AT60" s="79" t="str">
        <f t="shared" si="38"/>
        <v>C.US.GEU189837</v>
      </c>
      <c r="AU60" s="79">
        <v>12</v>
      </c>
      <c r="AV60" s="79" t="str">
        <f t="shared" si="46"/>
        <v>C.US.GEU189837</v>
      </c>
      <c r="AW60" s="79">
        <f>IFERROR(RTD("cqg.rtd", ,"ContractData",AV60, "T_CVol",, "T"),0)</f>
        <v>0</v>
      </c>
      <c r="AX60" s="79" t="str">
        <v>P.US.GEU189837</v>
      </c>
      <c r="AY60" s="79">
        <f>IFERROR(RTD("cqg.rtd", ,"ContractData",AX60, "T_CVol",, "T"),0)</f>
        <v>0</v>
      </c>
      <c r="AZ60" s="79">
        <f>RANK($AY60,$AY$49:AY$69)+COUNTIF($AY$49:AY60,AY60)-1</f>
        <v>12</v>
      </c>
      <c r="BA60" s="79" t="str">
        <f t="shared" si="39"/>
        <v>P.US.GEU189837</v>
      </c>
      <c r="BB60" s="79">
        <v>12</v>
      </c>
      <c r="BC60" s="79" t="str">
        <f t="shared" si="47"/>
        <v>P.US.GEU189837</v>
      </c>
      <c r="BD60" s="79">
        <f>IFERROR(RTD("cqg.rtd", ,"ContractData",BC60, "T_CVol",, "T"),0)</f>
        <v>0</v>
      </c>
    </row>
    <row r="61" spans="1:56" s="79" customFormat="1" x14ac:dyDescent="0.3">
      <c r="A61" s="79" t="str">
        <v>C.US.GEZ179887</v>
      </c>
      <c r="B61" s="79">
        <f>IFERROR(RTD("cqg.rtd", ,"ContractData",A61, "T_CVol",, "T"),0)</f>
        <v>0</v>
      </c>
      <c r="C61" s="79">
        <f>RANK($B61,$B$49:B$69)+COUNTIF($B$49:B61,B61)-1</f>
        <v>14</v>
      </c>
      <c r="D61" s="79" t="str">
        <f t="shared" si="32"/>
        <v>C.US.GEZ179887</v>
      </c>
      <c r="E61" s="79">
        <v>13</v>
      </c>
      <c r="F61" s="79" t="str">
        <f t="shared" si="40"/>
        <v>C.US.GEZ179875</v>
      </c>
      <c r="G61" s="79">
        <f>IFERROR(RTD("cqg.rtd", ,"ContractData",F61, "T_CVol",, "T"),0)</f>
        <v>0</v>
      </c>
      <c r="H61" s="79" t="str">
        <v>P.US.GEZ179887</v>
      </c>
      <c r="I61" s="79">
        <f>IFERROR(RTD("cqg.rtd", ,"ContractData",H61, "T_CVol",, "T"),0)</f>
        <v>0</v>
      </c>
      <c r="J61" s="79">
        <f>RANK($I61,$I$49:I$69)+COUNTIF($I$49:I61,I61)-1</f>
        <v>13</v>
      </c>
      <c r="K61" s="79" t="str">
        <f t="shared" si="33"/>
        <v>P.US.GEZ179887</v>
      </c>
      <c r="L61" s="79">
        <v>13</v>
      </c>
      <c r="M61" s="79" t="str">
        <f t="shared" si="41"/>
        <v>P.US.GEZ179887</v>
      </c>
      <c r="N61" s="79">
        <f>IFERROR(RTD("cqg.rtd", ,"ContractData",M61, "T_CVol",, "T"),0)</f>
        <v>0</v>
      </c>
      <c r="O61" s="79" t="str">
        <v>C.US.GEH189875</v>
      </c>
      <c r="P61" s="79">
        <f>IFERROR(RTD("cqg.rtd", ,"ContractData",O61, "T_CVol",, "T"),0)</f>
        <v>0</v>
      </c>
      <c r="Q61" s="79">
        <f>RANK($P61,$P$49:P$69)+COUNTIF($P$49:P61,P61)-1</f>
        <v>13</v>
      </c>
      <c r="R61" s="79" t="str">
        <f t="shared" si="34"/>
        <v>C.US.GEH189875</v>
      </c>
      <c r="S61" s="79">
        <v>13</v>
      </c>
      <c r="T61" s="79" t="str">
        <f t="shared" si="42"/>
        <v>C.US.GEH189875</v>
      </c>
      <c r="U61" s="79">
        <f>IFERROR(RTD("cqg.rtd", ,"ContractData",T61, "T_CVol",, "T"),0)</f>
        <v>0</v>
      </c>
      <c r="V61" s="79" t="str">
        <v>P.US.GEH189875</v>
      </c>
      <c r="W61" s="79">
        <f>IFERROR(RTD("cqg.rtd", ,"ContractData",V61, "T_CVol",, "T"),0)</f>
        <v>0</v>
      </c>
      <c r="X61" s="79">
        <f>RANK($W61,$W$49:W$69)+COUNTIF($W$49:W61,W61)-1</f>
        <v>13</v>
      </c>
      <c r="Y61" s="79" t="str">
        <f t="shared" si="35"/>
        <v>P.US.GEH189875</v>
      </c>
      <c r="Z61" s="79">
        <v>13</v>
      </c>
      <c r="AA61" s="79" t="str">
        <f t="shared" si="43"/>
        <v>P.US.GEH189875</v>
      </c>
      <c r="AB61" s="79">
        <f>IFERROR(RTD("cqg.rtd", ,"ContractData",AA61, "T_CVol",, "T"),0)</f>
        <v>0</v>
      </c>
      <c r="AC61" s="79" t="str">
        <v>C.US.GEM189862</v>
      </c>
      <c r="AD61" s="79">
        <f>IFERROR(RTD("cqg.rtd", ,"ContractData",AC61, "T_CVol",, "T"),0)</f>
        <v>0</v>
      </c>
      <c r="AE61" s="79">
        <f>RANK($AD61,$AD$49:AD$69)+COUNTIF($AD$49:AD61,AD61)-1</f>
        <v>13</v>
      </c>
      <c r="AF61" s="79" t="str">
        <f t="shared" si="36"/>
        <v>C.US.GEM189862</v>
      </c>
      <c r="AG61" s="79">
        <v>13</v>
      </c>
      <c r="AH61" s="79" t="str">
        <f t="shared" si="44"/>
        <v>C.US.GEM189862</v>
      </c>
      <c r="AI61" s="79">
        <f>IFERROR(RTD("cqg.rtd", ,"ContractData",AH61, "T_CVol",, "T"),0)</f>
        <v>0</v>
      </c>
      <c r="AJ61" s="79" t="str">
        <v>P.US.GEM189862</v>
      </c>
      <c r="AK61" s="79">
        <f>IFERROR(RTD("cqg.rtd", ,"ContractData",AJ61, "T_CVol",, "T"),0)</f>
        <v>0</v>
      </c>
      <c r="AL61" s="79">
        <f>RANK($AK61,$AK$49:AK$69)+COUNTIF($AK$49:AK61,AK61)-1</f>
        <v>13</v>
      </c>
      <c r="AM61" s="79" t="str">
        <f t="shared" si="37"/>
        <v>P.US.GEM189862</v>
      </c>
      <c r="AN61" s="79">
        <v>13</v>
      </c>
      <c r="AO61" s="79" t="str">
        <f t="shared" si="45"/>
        <v>P.US.GEM189862</v>
      </c>
      <c r="AP61" s="79">
        <f>IFERROR(RTD("cqg.rtd", ,"ContractData",AO61, "T_CVol",, "T"),0)</f>
        <v>0</v>
      </c>
      <c r="AQ61" s="79" t="str">
        <v>C.US.GEU189850</v>
      </c>
      <c r="AR61" s="79">
        <f>IFERROR(RTD("cqg.rtd", ,"ContractData",AQ61, "T_CVol",, "T"),0)</f>
        <v>0</v>
      </c>
      <c r="AS61" s="79">
        <f>RANK($AR61,$AR$49:AR$69)+COUNTIF($AR$49:AR61,AR61)-1</f>
        <v>13</v>
      </c>
      <c r="AT61" s="79" t="str">
        <f t="shared" si="38"/>
        <v>C.US.GEU189850</v>
      </c>
      <c r="AU61" s="79">
        <v>13</v>
      </c>
      <c r="AV61" s="79" t="str">
        <f t="shared" si="46"/>
        <v>C.US.GEU189850</v>
      </c>
      <c r="AW61" s="79">
        <f>IFERROR(RTD("cqg.rtd", ,"ContractData",AV61, "T_CVol",, "T"),0)</f>
        <v>0</v>
      </c>
      <c r="AX61" s="79" t="str">
        <v>P.US.GEU189850</v>
      </c>
      <c r="AY61" s="79">
        <f>IFERROR(RTD("cqg.rtd", ,"ContractData",AX61, "T_CVol",, "T"),0)</f>
        <v>0</v>
      </c>
      <c r="AZ61" s="79">
        <f>RANK($AY61,$AY$49:AY$69)+COUNTIF($AY$49:AY61,AY61)-1</f>
        <v>13</v>
      </c>
      <c r="BA61" s="79" t="str">
        <f t="shared" si="39"/>
        <v>P.US.GEU189850</v>
      </c>
      <c r="BB61" s="79">
        <v>13</v>
      </c>
      <c r="BC61" s="79" t="str">
        <f t="shared" si="47"/>
        <v>P.US.GEU189850</v>
      </c>
      <c r="BD61" s="79">
        <f>IFERROR(RTD("cqg.rtd", ,"ContractData",BC61, "T_CVol",, "T"),0)</f>
        <v>0</v>
      </c>
    </row>
    <row r="62" spans="1:56" s="79" customFormat="1" x14ac:dyDescent="0.3">
      <c r="A62" s="79" t="str">
        <v>C.US.GEZ179900</v>
      </c>
      <c r="B62" s="79">
        <f>IFERROR(RTD("cqg.rtd", ,"ContractData",A62, "T_CVol",, "T"),0)</f>
        <v>0</v>
      </c>
      <c r="C62" s="79">
        <f>RANK($B62,$B$49:B$69)+COUNTIF($B$49:B62,B62)-1</f>
        <v>15</v>
      </c>
      <c r="D62" s="79" t="str">
        <f t="shared" si="32"/>
        <v>C.US.GEZ179900</v>
      </c>
      <c r="E62" s="79">
        <v>14</v>
      </c>
      <c r="F62" s="79" t="str">
        <f t="shared" si="40"/>
        <v>C.US.GEZ179887</v>
      </c>
      <c r="G62" s="79">
        <f>IFERROR(RTD("cqg.rtd", ,"ContractData",F62, "T_CVol",, "T"),0)</f>
        <v>0</v>
      </c>
      <c r="H62" s="79" t="str">
        <v>P.US.GEZ179900</v>
      </c>
      <c r="I62" s="79">
        <f>IFERROR(RTD("cqg.rtd", ,"ContractData",H62, "T_CVol",, "T"),0)</f>
        <v>0</v>
      </c>
      <c r="J62" s="79">
        <f>RANK($I62,$I$49:I$69)+COUNTIF($I$49:I62,I62)-1</f>
        <v>14</v>
      </c>
      <c r="K62" s="79" t="str">
        <f t="shared" si="33"/>
        <v>P.US.GEZ179900</v>
      </c>
      <c r="L62" s="79">
        <v>14</v>
      </c>
      <c r="M62" s="79" t="str">
        <f t="shared" si="41"/>
        <v>P.US.GEZ179900</v>
      </c>
      <c r="N62" s="79">
        <f>IFERROR(RTD("cqg.rtd", ,"ContractData",M62, "T_CVol",, "T"),0)</f>
        <v>0</v>
      </c>
      <c r="O62" s="79" t="str">
        <v>C.US.GEH189887</v>
      </c>
      <c r="P62" s="79">
        <f>IFERROR(RTD("cqg.rtd", ,"ContractData",O62, "T_CVol",, "T"),0)</f>
        <v>0</v>
      </c>
      <c r="Q62" s="79">
        <f>RANK($P62,$P$49:P$69)+COUNTIF($P$49:P62,P62)-1</f>
        <v>14</v>
      </c>
      <c r="R62" s="79" t="str">
        <f t="shared" si="34"/>
        <v>C.US.GEH189887</v>
      </c>
      <c r="S62" s="79">
        <v>14</v>
      </c>
      <c r="T62" s="79" t="str">
        <f t="shared" si="42"/>
        <v>C.US.GEH189887</v>
      </c>
      <c r="U62" s="79">
        <f>IFERROR(RTD("cqg.rtd", ,"ContractData",T62, "T_CVol",, "T"),0)</f>
        <v>0</v>
      </c>
      <c r="V62" s="79" t="str">
        <v>P.US.GEH189887</v>
      </c>
      <c r="W62" s="79">
        <f>IFERROR(RTD("cqg.rtd", ,"ContractData",V62, "T_CVol",, "T"),0)</f>
        <v>0</v>
      </c>
      <c r="X62" s="79">
        <f>RANK($W62,$W$49:W$69)+COUNTIF($W$49:W62,W62)-1</f>
        <v>14</v>
      </c>
      <c r="Y62" s="79" t="str">
        <f t="shared" si="35"/>
        <v>P.US.GEH189887</v>
      </c>
      <c r="Z62" s="79">
        <v>14</v>
      </c>
      <c r="AA62" s="79" t="str">
        <f t="shared" si="43"/>
        <v>P.US.GEH189887</v>
      </c>
      <c r="AB62" s="79">
        <f>IFERROR(RTD("cqg.rtd", ,"ContractData",AA62, "T_CVol",, "T"),0)</f>
        <v>0</v>
      </c>
      <c r="AC62" s="79" t="str">
        <v>C.US.GEM189875</v>
      </c>
      <c r="AD62" s="79">
        <f>IFERROR(RTD("cqg.rtd", ,"ContractData",AC62, "T_CVol",, "T"),0)</f>
        <v>0</v>
      </c>
      <c r="AE62" s="79">
        <f>RANK($AD62,$AD$49:AD$69)+COUNTIF($AD$49:AD62,AD62)-1</f>
        <v>14</v>
      </c>
      <c r="AF62" s="79" t="str">
        <f t="shared" si="36"/>
        <v>C.US.GEM189875</v>
      </c>
      <c r="AG62" s="79">
        <v>14</v>
      </c>
      <c r="AH62" s="79" t="str">
        <f t="shared" si="44"/>
        <v>C.US.GEM189875</v>
      </c>
      <c r="AI62" s="79">
        <f>IFERROR(RTD("cqg.rtd", ,"ContractData",AH62, "T_CVol",, "T"),0)</f>
        <v>0</v>
      </c>
      <c r="AJ62" s="79" t="str">
        <v>P.US.GEM189875</v>
      </c>
      <c r="AK62" s="79">
        <f>IFERROR(RTD("cqg.rtd", ,"ContractData",AJ62, "T_CVol",, "T"),0)</f>
        <v>0</v>
      </c>
      <c r="AL62" s="79">
        <f>RANK($AK62,$AK$49:AK$69)+COUNTIF($AK$49:AK62,AK62)-1</f>
        <v>14</v>
      </c>
      <c r="AM62" s="79" t="str">
        <f t="shared" si="37"/>
        <v>P.US.GEM189875</v>
      </c>
      <c r="AN62" s="79">
        <v>14</v>
      </c>
      <c r="AO62" s="79" t="str">
        <f t="shared" si="45"/>
        <v>P.US.GEM189875</v>
      </c>
      <c r="AP62" s="79">
        <f>IFERROR(RTD("cqg.rtd", ,"ContractData",AO62, "T_CVol",, "T"),0)</f>
        <v>0</v>
      </c>
      <c r="AQ62" s="79" t="str">
        <v>C.US.GEU189862</v>
      </c>
      <c r="AR62" s="79">
        <f>IFERROR(RTD("cqg.rtd", ,"ContractData",AQ62, "T_CVol",, "T"),0)</f>
        <v>0</v>
      </c>
      <c r="AS62" s="79">
        <f>RANK($AR62,$AR$49:AR$69)+COUNTIF($AR$49:AR62,AR62)-1</f>
        <v>14</v>
      </c>
      <c r="AT62" s="79" t="str">
        <f t="shared" si="38"/>
        <v>C.US.GEU189862</v>
      </c>
      <c r="AU62" s="79">
        <v>14</v>
      </c>
      <c r="AV62" s="79" t="str">
        <f t="shared" si="46"/>
        <v>C.US.GEU189862</v>
      </c>
      <c r="AW62" s="79">
        <f>IFERROR(RTD("cqg.rtd", ,"ContractData",AV62, "T_CVol",, "T"),0)</f>
        <v>0</v>
      </c>
      <c r="AX62" s="79" t="str">
        <v>P.US.GEU189862</v>
      </c>
      <c r="AY62" s="79">
        <f>IFERROR(RTD("cqg.rtd", ,"ContractData",AX62, "T_CVol",, "T"),0)</f>
        <v>0</v>
      </c>
      <c r="AZ62" s="79">
        <f>RANK($AY62,$AY$49:AY$69)+COUNTIF($AY$49:AY62,AY62)-1</f>
        <v>14</v>
      </c>
      <c r="BA62" s="79" t="str">
        <f t="shared" si="39"/>
        <v>P.US.GEU189862</v>
      </c>
      <c r="BB62" s="79">
        <v>14</v>
      </c>
      <c r="BC62" s="79" t="str">
        <f t="shared" si="47"/>
        <v>P.US.GEU189862</v>
      </c>
      <c r="BD62" s="79">
        <f>IFERROR(RTD("cqg.rtd", ,"ContractData",BC62, "T_CVol",, "T"),0)</f>
        <v>0</v>
      </c>
    </row>
    <row r="63" spans="1:56" s="79" customFormat="1" x14ac:dyDescent="0.3">
      <c r="A63" s="79" t="str">
        <v>C.US.GEZ179912</v>
      </c>
      <c r="B63" s="79">
        <f>IFERROR(RTD("cqg.rtd", ,"ContractData",A63, "T_CVol",, "T"),0)</f>
        <v>0</v>
      </c>
      <c r="C63" s="79">
        <f>RANK($B63,$B$49:B$69)+COUNTIF($B$49:B63,B63)-1</f>
        <v>16</v>
      </c>
      <c r="D63" s="79" t="str">
        <f t="shared" si="32"/>
        <v>C.US.GEZ179912</v>
      </c>
      <c r="E63" s="79">
        <v>15</v>
      </c>
      <c r="F63" s="79" t="str">
        <f t="shared" si="40"/>
        <v>C.US.GEZ179900</v>
      </c>
      <c r="G63" s="79">
        <f>IFERROR(RTD("cqg.rtd", ,"ContractData",F63, "T_CVol",, "T"),0)</f>
        <v>0</v>
      </c>
      <c r="H63" s="79" t="str">
        <v>P.US.GEZ179912</v>
      </c>
      <c r="I63" s="79">
        <f>IFERROR(RTD("cqg.rtd", ,"ContractData",H63, "T_CVol",, "T"),0)</f>
        <v>0</v>
      </c>
      <c r="J63" s="79">
        <f>RANK($I63,$I$49:I$69)+COUNTIF($I$49:I63,I63)-1</f>
        <v>15</v>
      </c>
      <c r="K63" s="79" t="str">
        <f t="shared" si="33"/>
        <v>P.US.GEZ179912</v>
      </c>
      <c r="L63" s="79">
        <v>15</v>
      </c>
      <c r="M63" s="79" t="str">
        <f t="shared" si="41"/>
        <v>P.US.GEZ179912</v>
      </c>
      <c r="N63" s="79">
        <f>IFERROR(RTD("cqg.rtd", ,"ContractData",M63, "T_CVol",, "T"),0)</f>
        <v>0</v>
      </c>
      <c r="O63" s="79" t="str">
        <v>C.US.GEH189900</v>
      </c>
      <c r="P63" s="79">
        <f>IFERROR(RTD("cqg.rtd", ,"ContractData",O63, "T_CVol",, "T"),0)</f>
        <v>0</v>
      </c>
      <c r="Q63" s="79">
        <f>RANK($P63,$P$49:P$69)+COUNTIF($P$49:P63,P63)-1</f>
        <v>15</v>
      </c>
      <c r="R63" s="79" t="str">
        <f t="shared" si="34"/>
        <v>C.US.GEH189900</v>
      </c>
      <c r="S63" s="79">
        <v>15</v>
      </c>
      <c r="T63" s="79" t="str">
        <f t="shared" si="42"/>
        <v>C.US.GEH189900</v>
      </c>
      <c r="U63" s="79">
        <f>IFERROR(RTD("cqg.rtd", ,"ContractData",T63, "T_CVol",, "T"),0)</f>
        <v>0</v>
      </c>
      <c r="V63" s="79" t="str">
        <v>P.US.GEH189900</v>
      </c>
      <c r="W63" s="79">
        <f>IFERROR(RTD("cqg.rtd", ,"ContractData",V63, "T_CVol",, "T"),0)</f>
        <v>0</v>
      </c>
      <c r="X63" s="79">
        <f>RANK($W63,$W$49:W$69)+COUNTIF($W$49:W63,W63)-1</f>
        <v>15</v>
      </c>
      <c r="Y63" s="79" t="str">
        <f t="shared" si="35"/>
        <v>P.US.GEH189900</v>
      </c>
      <c r="Z63" s="79">
        <v>15</v>
      </c>
      <c r="AA63" s="79" t="str">
        <f t="shared" si="43"/>
        <v>P.US.GEH189900</v>
      </c>
      <c r="AB63" s="79">
        <f>IFERROR(RTD("cqg.rtd", ,"ContractData",AA63, "T_CVol",, "T"),0)</f>
        <v>0</v>
      </c>
      <c r="AC63" s="79" t="str">
        <v>C.US.GEM189887</v>
      </c>
      <c r="AD63" s="79">
        <f>IFERROR(RTD("cqg.rtd", ,"ContractData",AC63, "T_CVol",, "T"),0)</f>
        <v>0</v>
      </c>
      <c r="AE63" s="79">
        <f>RANK($AD63,$AD$49:AD$69)+COUNTIF($AD$49:AD63,AD63)-1</f>
        <v>15</v>
      </c>
      <c r="AF63" s="79" t="str">
        <f t="shared" si="36"/>
        <v>C.US.GEM189887</v>
      </c>
      <c r="AG63" s="79">
        <v>15</v>
      </c>
      <c r="AH63" s="79" t="str">
        <f t="shared" si="44"/>
        <v>C.US.GEM189887</v>
      </c>
      <c r="AI63" s="79">
        <f>IFERROR(RTD("cqg.rtd", ,"ContractData",AH63, "T_CVol",, "T"),0)</f>
        <v>0</v>
      </c>
      <c r="AJ63" s="79" t="str">
        <v>P.US.GEM189887</v>
      </c>
      <c r="AK63" s="79">
        <f>IFERROR(RTD("cqg.rtd", ,"ContractData",AJ63, "T_CVol",, "T"),0)</f>
        <v>0</v>
      </c>
      <c r="AL63" s="79">
        <f>RANK($AK63,$AK$49:AK$69)+COUNTIF($AK$49:AK63,AK63)-1</f>
        <v>15</v>
      </c>
      <c r="AM63" s="79" t="str">
        <f t="shared" si="37"/>
        <v>P.US.GEM189887</v>
      </c>
      <c r="AN63" s="79">
        <v>15</v>
      </c>
      <c r="AO63" s="79" t="str">
        <f t="shared" si="45"/>
        <v>P.US.GEM189887</v>
      </c>
      <c r="AP63" s="79">
        <f>IFERROR(RTD("cqg.rtd", ,"ContractData",AO63, "T_CVol",, "T"),0)</f>
        <v>0</v>
      </c>
      <c r="AQ63" s="79" t="str">
        <v>C.US.GEU189875</v>
      </c>
      <c r="AR63" s="79">
        <f>IFERROR(RTD("cqg.rtd", ,"ContractData",AQ63, "T_CVol",, "T"),0)</f>
        <v>0</v>
      </c>
      <c r="AS63" s="79">
        <f>RANK($AR63,$AR$49:AR$69)+COUNTIF($AR$49:AR63,AR63)-1</f>
        <v>15</v>
      </c>
      <c r="AT63" s="79" t="str">
        <f t="shared" si="38"/>
        <v>C.US.GEU189875</v>
      </c>
      <c r="AU63" s="79">
        <v>15</v>
      </c>
      <c r="AV63" s="79" t="str">
        <f t="shared" si="46"/>
        <v>C.US.GEU189875</v>
      </c>
      <c r="AW63" s="79">
        <f>IFERROR(RTD("cqg.rtd", ,"ContractData",AV63, "T_CVol",, "T"),0)</f>
        <v>0</v>
      </c>
      <c r="AX63" s="79" t="str">
        <v>P.US.GEU189875</v>
      </c>
      <c r="AY63" s="79">
        <f>IFERROR(RTD("cqg.rtd", ,"ContractData",AX63, "T_CVol",, "T"),0)</f>
        <v>0</v>
      </c>
      <c r="AZ63" s="79">
        <f>RANK($AY63,$AY$49:AY$69)+COUNTIF($AY$49:AY63,AY63)-1</f>
        <v>15</v>
      </c>
      <c r="BA63" s="79" t="str">
        <f t="shared" si="39"/>
        <v>P.US.GEU189875</v>
      </c>
      <c r="BB63" s="79">
        <v>15</v>
      </c>
      <c r="BC63" s="79" t="str">
        <f t="shared" si="47"/>
        <v>P.US.GEU189875</v>
      </c>
      <c r="BD63" s="79">
        <f>IFERROR(RTD("cqg.rtd", ,"ContractData",BC63, "T_CVol",, "T"),0)</f>
        <v>0</v>
      </c>
    </row>
    <row r="64" spans="1:56" s="79" customFormat="1" x14ac:dyDescent="0.3">
      <c r="A64" s="79" t="str">
        <v>C.US.GEZ179925</v>
      </c>
      <c r="B64" s="79">
        <f>IFERROR(RTD("cqg.rtd", ,"ContractData",A64, "T_CVol",, "T"),0)</f>
        <v>0</v>
      </c>
      <c r="C64" s="79">
        <f>RANK($B64,$B$49:B$69)+COUNTIF($B$49:B64,B64)-1</f>
        <v>17</v>
      </c>
      <c r="D64" s="79" t="str">
        <f t="shared" si="32"/>
        <v>C.US.GEZ179925</v>
      </c>
      <c r="E64" s="79">
        <v>16</v>
      </c>
      <c r="F64" s="79" t="str">
        <f t="shared" si="40"/>
        <v>C.US.GEZ179912</v>
      </c>
      <c r="G64" s="79">
        <f>IFERROR(RTD("cqg.rtd", ,"ContractData",F64, "T_CVol",, "T"),0)</f>
        <v>0</v>
      </c>
      <c r="H64" s="79" t="str">
        <v>P.US.GEZ179925</v>
      </c>
      <c r="I64" s="79">
        <f>IFERROR(RTD("cqg.rtd", ,"ContractData",H64, "T_CVol",, "T"),0)</f>
        <v>0</v>
      </c>
      <c r="J64" s="79">
        <f>RANK($I64,$I$49:I$69)+COUNTIF($I$49:I64,I64)-1</f>
        <v>16</v>
      </c>
      <c r="K64" s="79" t="str">
        <f t="shared" si="33"/>
        <v>P.US.GEZ179925</v>
      </c>
      <c r="L64" s="79">
        <v>16</v>
      </c>
      <c r="M64" s="79" t="str">
        <f t="shared" si="41"/>
        <v>P.US.GEZ179925</v>
      </c>
      <c r="N64" s="79">
        <f>IFERROR(RTD("cqg.rtd", ,"ContractData",M64, "T_CVol",, "T"),0)</f>
        <v>0</v>
      </c>
      <c r="O64" s="79" t="str">
        <v>C.US.GEH189912</v>
      </c>
      <c r="P64" s="79">
        <f>IFERROR(RTD("cqg.rtd", ,"ContractData",O64, "T_CVol",, "T"),0)</f>
        <v>0</v>
      </c>
      <c r="Q64" s="79">
        <f>RANK($P64,$P$49:P$69)+COUNTIF($P$49:P64,P64)-1</f>
        <v>16</v>
      </c>
      <c r="R64" s="79" t="str">
        <f t="shared" si="34"/>
        <v>C.US.GEH189912</v>
      </c>
      <c r="S64" s="79">
        <v>16</v>
      </c>
      <c r="T64" s="79" t="str">
        <f t="shared" si="42"/>
        <v>C.US.GEH189912</v>
      </c>
      <c r="U64" s="79">
        <f>IFERROR(RTD("cqg.rtd", ,"ContractData",T64, "T_CVol",, "T"),0)</f>
        <v>0</v>
      </c>
      <c r="V64" s="79" t="str">
        <v>P.US.GEH189912</v>
      </c>
      <c r="W64" s="79">
        <f>IFERROR(RTD("cqg.rtd", ,"ContractData",V64, "T_CVol",, "T"),0)</f>
        <v>0</v>
      </c>
      <c r="X64" s="79">
        <f>RANK($W64,$W$49:W$69)+COUNTIF($W$49:W64,W64)-1</f>
        <v>16</v>
      </c>
      <c r="Y64" s="79" t="str">
        <f t="shared" si="35"/>
        <v>P.US.GEH189912</v>
      </c>
      <c r="Z64" s="79">
        <v>16</v>
      </c>
      <c r="AA64" s="79" t="str">
        <f t="shared" si="43"/>
        <v>P.US.GEH189912</v>
      </c>
      <c r="AB64" s="79">
        <f>IFERROR(RTD("cqg.rtd", ,"ContractData",AA64, "T_CVol",, "T"),0)</f>
        <v>0</v>
      </c>
      <c r="AC64" s="79" t="str">
        <v>C.US.GEM189900</v>
      </c>
      <c r="AD64" s="79">
        <f>IFERROR(RTD("cqg.rtd", ,"ContractData",AC64, "T_CVol",, "T"),0)</f>
        <v>0</v>
      </c>
      <c r="AE64" s="79">
        <f>RANK($AD64,$AD$49:AD$69)+COUNTIF($AD$49:AD64,AD64)-1</f>
        <v>16</v>
      </c>
      <c r="AF64" s="79" t="str">
        <f t="shared" si="36"/>
        <v>C.US.GEM189900</v>
      </c>
      <c r="AG64" s="79">
        <v>16</v>
      </c>
      <c r="AH64" s="79" t="str">
        <f t="shared" si="44"/>
        <v>C.US.GEM189900</v>
      </c>
      <c r="AI64" s="79">
        <f>IFERROR(RTD("cqg.rtd", ,"ContractData",AH64, "T_CVol",, "T"),0)</f>
        <v>0</v>
      </c>
      <c r="AJ64" s="79" t="str">
        <v>P.US.GEM189900</v>
      </c>
      <c r="AK64" s="79">
        <f>IFERROR(RTD("cqg.rtd", ,"ContractData",AJ64, "T_CVol",, "T"),0)</f>
        <v>0</v>
      </c>
      <c r="AL64" s="79">
        <f>RANK($AK64,$AK$49:AK$69)+COUNTIF($AK$49:AK64,AK64)-1</f>
        <v>16</v>
      </c>
      <c r="AM64" s="79" t="str">
        <f t="shared" si="37"/>
        <v>P.US.GEM189900</v>
      </c>
      <c r="AN64" s="79">
        <v>16</v>
      </c>
      <c r="AO64" s="79" t="str">
        <f t="shared" si="45"/>
        <v>P.US.GEM189900</v>
      </c>
      <c r="AP64" s="79">
        <f>IFERROR(RTD("cqg.rtd", ,"ContractData",AO64, "T_CVol",, "T"),0)</f>
        <v>0</v>
      </c>
      <c r="AQ64" s="79" t="str">
        <v>C.US.GEU189887</v>
      </c>
      <c r="AR64" s="79">
        <f>IFERROR(RTD("cqg.rtd", ,"ContractData",AQ64, "T_CVol",, "T"),0)</f>
        <v>0</v>
      </c>
      <c r="AS64" s="79">
        <f>RANK($AR64,$AR$49:AR$69)+COUNTIF($AR$49:AR64,AR64)-1</f>
        <v>16</v>
      </c>
      <c r="AT64" s="79" t="str">
        <f t="shared" si="38"/>
        <v>C.US.GEU189887</v>
      </c>
      <c r="AU64" s="79">
        <v>16</v>
      </c>
      <c r="AV64" s="79" t="str">
        <f t="shared" si="46"/>
        <v>C.US.GEU189887</v>
      </c>
      <c r="AW64" s="79">
        <f>IFERROR(RTD("cqg.rtd", ,"ContractData",AV64, "T_CVol",, "T"),0)</f>
        <v>0</v>
      </c>
      <c r="AX64" s="79" t="str">
        <v>P.US.GEU189887</v>
      </c>
      <c r="AY64" s="79">
        <f>IFERROR(RTD("cqg.rtd", ,"ContractData",AX64, "T_CVol",, "T"),0)</f>
        <v>0</v>
      </c>
      <c r="AZ64" s="79">
        <f>RANK($AY64,$AY$49:AY$69)+COUNTIF($AY$49:AY64,AY64)-1</f>
        <v>16</v>
      </c>
      <c r="BA64" s="79" t="str">
        <f t="shared" si="39"/>
        <v>P.US.GEU189887</v>
      </c>
      <c r="BB64" s="79">
        <v>16</v>
      </c>
      <c r="BC64" s="79" t="str">
        <f t="shared" si="47"/>
        <v>P.US.GEU189887</v>
      </c>
      <c r="BD64" s="79">
        <f>IFERROR(RTD("cqg.rtd", ,"ContractData",BC64, "T_CVol",, "T"),0)</f>
        <v>0</v>
      </c>
    </row>
    <row r="65" spans="1:56" s="79" customFormat="1" x14ac:dyDescent="0.3">
      <c r="A65" s="79" t="str">
        <v>C.US.GEZ179937</v>
      </c>
      <c r="B65" s="79">
        <f>IFERROR(RTD("cqg.rtd", ,"ContractData",A65, "T_CVol",, "T"),0)</f>
        <v>0</v>
      </c>
      <c r="C65" s="79">
        <f>RANK($B65,$B$49:B$69)+COUNTIF($B$49:B65,B65)-1</f>
        <v>18</v>
      </c>
      <c r="D65" s="79" t="str">
        <f t="shared" si="32"/>
        <v>C.US.GEZ179937</v>
      </c>
      <c r="E65" s="79">
        <v>17</v>
      </c>
      <c r="F65" s="79" t="str">
        <f t="shared" si="40"/>
        <v>C.US.GEZ179925</v>
      </c>
      <c r="G65" s="79">
        <f>IFERROR(RTD("cqg.rtd", ,"ContractData",F65, "T_CVol",, "T"),0)</f>
        <v>0</v>
      </c>
      <c r="H65" s="79" t="str">
        <v>P.US.GEZ179937</v>
      </c>
      <c r="I65" s="79">
        <f>IFERROR(RTD("cqg.rtd", ,"ContractData",H65, "T_CVol",, "T"),0)</f>
        <v>0</v>
      </c>
      <c r="J65" s="79">
        <f>RANK($I65,$I$49:I$69)+COUNTIF($I$49:I65,I65)-1</f>
        <v>17</v>
      </c>
      <c r="K65" s="79" t="str">
        <f t="shared" si="33"/>
        <v>P.US.GEZ179937</v>
      </c>
      <c r="L65" s="79">
        <v>17</v>
      </c>
      <c r="M65" s="79" t="str">
        <f t="shared" si="41"/>
        <v>P.US.GEZ179937</v>
      </c>
      <c r="N65" s="79">
        <f>IFERROR(RTD("cqg.rtd", ,"ContractData",M65, "T_CVol",, "T"),0)</f>
        <v>0</v>
      </c>
      <c r="O65" s="79" t="str">
        <v>C.US.GEH189925</v>
      </c>
      <c r="P65" s="79">
        <f>IFERROR(RTD("cqg.rtd", ,"ContractData",O65, "T_CVol",, "T"),0)</f>
        <v>0</v>
      </c>
      <c r="Q65" s="79">
        <f>RANK($P65,$P$49:P$69)+COUNTIF($P$49:P65,P65)-1</f>
        <v>17</v>
      </c>
      <c r="R65" s="79" t="str">
        <f t="shared" si="34"/>
        <v>C.US.GEH189925</v>
      </c>
      <c r="S65" s="79">
        <v>17</v>
      </c>
      <c r="T65" s="79" t="str">
        <f t="shared" si="42"/>
        <v>C.US.GEH189925</v>
      </c>
      <c r="U65" s="79">
        <f>IFERROR(RTD("cqg.rtd", ,"ContractData",T65, "T_CVol",, "T"),0)</f>
        <v>0</v>
      </c>
      <c r="V65" s="79" t="str">
        <v>P.US.GEH189925</v>
      </c>
      <c r="W65" s="79">
        <f>IFERROR(RTD("cqg.rtd", ,"ContractData",V65, "T_CVol",, "T"),0)</f>
        <v>0</v>
      </c>
      <c r="X65" s="79">
        <f>RANK($W65,$W$49:W$69)+COUNTIF($W$49:W65,W65)-1</f>
        <v>17</v>
      </c>
      <c r="Y65" s="79" t="str">
        <f t="shared" si="35"/>
        <v>P.US.GEH189925</v>
      </c>
      <c r="Z65" s="79">
        <v>17</v>
      </c>
      <c r="AA65" s="79" t="str">
        <f t="shared" si="43"/>
        <v>P.US.GEH189925</v>
      </c>
      <c r="AB65" s="79">
        <f>IFERROR(RTD("cqg.rtd", ,"ContractData",AA65, "T_CVol",, "T"),0)</f>
        <v>0</v>
      </c>
      <c r="AC65" s="79" t="str">
        <v>C.US.GEM189912</v>
      </c>
      <c r="AD65" s="79">
        <f>IFERROR(RTD("cqg.rtd", ,"ContractData",AC65, "T_CVol",, "T"),0)</f>
        <v>0</v>
      </c>
      <c r="AE65" s="79">
        <f>RANK($AD65,$AD$49:AD$69)+COUNTIF($AD$49:AD65,AD65)-1</f>
        <v>17</v>
      </c>
      <c r="AF65" s="79" t="str">
        <f t="shared" si="36"/>
        <v>C.US.GEM189912</v>
      </c>
      <c r="AG65" s="79">
        <v>17</v>
      </c>
      <c r="AH65" s="79" t="str">
        <f t="shared" si="44"/>
        <v>C.US.GEM189912</v>
      </c>
      <c r="AI65" s="79">
        <f>IFERROR(RTD("cqg.rtd", ,"ContractData",AH65, "T_CVol",, "T"),0)</f>
        <v>0</v>
      </c>
      <c r="AJ65" s="79" t="str">
        <v>P.US.GEM189912</v>
      </c>
      <c r="AK65" s="79">
        <f>IFERROR(RTD("cqg.rtd", ,"ContractData",AJ65, "T_CVol",, "T"),0)</f>
        <v>0</v>
      </c>
      <c r="AL65" s="79">
        <f>RANK($AK65,$AK$49:AK$69)+COUNTIF($AK$49:AK65,AK65)-1</f>
        <v>17</v>
      </c>
      <c r="AM65" s="79" t="str">
        <f t="shared" si="37"/>
        <v>P.US.GEM189912</v>
      </c>
      <c r="AN65" s="79">
        <v>17</v>
      </c>
      <c r="AO65" s="79" t="str">
        <f t="shared" si="45"/>
        <v>P.US.GEM189912</v>
      </c>
      <c r="AP65" s="79">
        <f>IFERROR(RTD("cqg.rtd", ,"ContractData",AO65, "T_CVol",, "T"),0)</f>
        <v>0</v>
      </c>
      <c r="AQ65" s="79" t="str">
        <v>C.US.GEU189900</v>
      </c>
      <c r="AR65" s="79">
        <f>IFERROR(RTD("cqg.rtd", ,"ContractData",AQ65, "T_CVol",, "T"),0)</f>
        <v>0</v>
      </c>
      <c r="AS65" s="79">
        <f>RANK($AR65,$AR$49:AR$69)+COUNTIF($AR$49:AR65,AR65)-1</f>
        <v>17</v>
      </c>
      <c r="AT65" s="79" t="str">
        <f t="shared" si="38"/>
        <v>C.US.GEU189900</v>
      </c>
      <c r="AU65" s="79">
        <v>17</v>
      </c>
      <c r="AV65" s="79" t="str">
        <f t="shared" si="46"/>
        <v>C.US.GEU189900</v>
      </c>
      <c r="AW65" s="79">
        <f>IFERROR(RTD("cqg.rtd", ,"ContractData",AV65, "T_CVol",, "T"),0)</f>
        <v>0</v>
      </c>
      <c r="AX65" s="79" t="str">
        <v>P.US.GEU189900</v>
      </c>
      <c r="AY65" s="79">
        <f>IFERROR(RTD("cqg.rtd", ,"ContractData",AX65, "T_CVol",, "T"),0)</f>
        <v>0</v>
      </c>
      <c r="AZ65" s="79">
        <f>RANK($AY65,$AY$49:AY$69)+COUNTIF($AY$49:AY65,AY65)-1</f>
        <v>17</v>
      </c>
      <c r="BA65" s="79" t="str">
        <f t="shared" si="39"/>
        <v>P.US.GEU189900</v>
      </c>
      <c r="BB65" s="79">
        <v>17</v>
      </c>
      <c r="BC65" s="79" t="str">
        <f t="shared" si="47"/>
        <v>P.US.GEU189900</v>
      </c>
      <c r="BD65" s="79">
        <f>IFERROR(RTD("cqg.rtd", ,"ContractData",BC65, "T_CVol",, "T"),0)</f>
        <v>0</v>
      </c>
    </row>
    <row r="66" spans="1:56" s="79" customFormat="1" x14ac:dyDescent="0.3">
      <c r="A66" s="79" t="str">
        <v>C.US.GEZ179950</v>
      </c>
      <c r="B66" s="79">
        <f>IFERROR(RTD("cqg.rtd", ,"ContractData",A66, "T_CVol",, "T"),0)</f>
        <v>0</v>
      </c>
      <c r="C66" s="79">
        <f>RANK($B66,$B$49:B$69)+COUNTIF($B$49:B66,B66)-1</f>
        <v>19</v>
      </c>
      <c r="D66" s="79" t="str">
        <f t="shared" si="32"/>
        <v>C.US.GEZ179950</v>
      </c>
      <c r="E66" s="79">
        <v>18</v>
      </c>
      <c r="F66" s="79" t="str">
        <f t="shared" si="40"/>
        <v>C.US.GEZ179937</v>
      </c>
      <c r="G66" s="79">
        <f>IFERROR(RTD("cqg.rtd", ,"ContractData",F66, "T_CVol",, "T"),0)</f>
        <v>0</v>
      </c>
      <c r="H66" s="79" t="str">
        <v>P.US.GEZ179950</v>
      </c>
      <c r="I66" s="79">
        <f>IFERROR(RTD("cqg.rtd", ,"ContractData",H66, "T_CVol",, "T"),0)</f>
        <v>0</v>
      </c>
      <c r="J66" s="79">
        <f>RANK($I66,$I$49:I$69)+COUNTIF($I$49:I66,I66)-1</f>
        <v>18</v>
      </c>
      <c r="K66" s="79" t="str">
        <f t="shared" si="33"/>
        <v>P.US.GEZ179950</v>
      </c>
      <c r="L66" s="79">
        <v>18</v>
      </c>
      <c r="M66" s="79" t="str">
        <f t="shared" si="41"/>
        <v>P.US.GEZ179950</v>
      </c>
      <c r="N66" s="79">
        <f>IFERROR(RTD("cqg.rtd", ,"ContractData",M66, "T_CVol",, "T"),0)</f>
        <v>0</v>
      </c>
      <c r="O66" s="79" t="str">
        <v>C.US.GEH189937</v>
      </c>
      <c r="P66" s="79">
        <f>IFERROR(RTD("cqg.rtd", ,"ContractData",O66, "T_CVol",, "T"),0)</f>
        <v>0</v>
      </c>
      <c r="Q66" s="79">
        <f>RANK($P66,$P$49:P$69)+COUNTIF($P$49:P66,P66)-1</f>
        <v>18</v>
      </c>
      <c r="R66" s="79" t="str">
        <f t="shared" si="34"/>
        <v>C.US.GEH189937</v>
      </c>
      <c r="S66" s="79">
        <v>18</v>
      </c>
      <c r="T66" s="79" t="str">
        <f t="shared" si="42"/>
        <v>C.US.GEH189937</v>
      </c>
      <c r="U66" s="79">
        <f>IFERROR(RTD("cqg.rtd", ,"ContractData",T66, "T_CVol",, "T"),0)</f>
        <v>0</v>
      </c>
      <c r="V66" s="79" t="str">
        <v>P.US.GEH189937</v>
      </c>
      <c r="W66" s="79">
        <f>IFERROR(RTD("cqg.rtd", ,"ContractData",V66, "T_CVol",, "T"),0)</f>
        <v>0</v>
      </c>
      <c r="X66" s="79">
        <f>RANK($W66,$W$49:W$69)+COUNTIF($W$49:W66,W66)-1</f>
        <v>18</v>
      </c>
      <c r="Y66" s="79" t="str">
        <f t="shared" si="35"/>
        <v>P.US.GEH189937</v>
      </c>
      <c r="Z66" s="79">
        <v>18</v>
      </c>
      <c r="AA66" s="79" t="str">
        <f t="shared" si="43"/>
        <v>P.US.GEH189937</v>
      </c>
      <c r="AB66" s="79">
        <f>IFERROR(RTD("cqg.rtd", ,"ContractData",AA66, "T_CVol",, "T"),0)</f>
        <v>0</v>
      </c>
      <c r="AC66" s="79" t="str">
        <v>C.US.GEM189925</v>
      </c>
      <c r="AD66" s="79">
        <f>IFERROR(RTD("cqg.rtd", ,"ContractData",AC66, "T_CVol",, "T"),0)</f>
        <v>0</v>
      </c>
      <c r="AE66" s="79">
        <f>RANK($AD66,$AD$49:AD$69)+COUNTIF($AD$49:AD66,AD66)-1</f>
        <v>18</v>
      </c>
      <c r="AF66" s="79" t="str">
        <f t="shared" si="36"/>
        <v>C.US.GEM189925</v>
      </c>
      <c r="AG66" s="79">
        <v>18</v>
      </c>
      <c r="AH66" s="79" t="str">
        <f t="shared" si="44"/>
        <v>C.US.GEM189925</v>
      </c>
      <c r="AI66" s="79">
        <f>IFERROR(RTD("cqg.rtd", ,"ContractData",AH66, "T_CVol",, "T"),0)</f>
        <v>0</v>
      </c>
      <c r="AJ66" s="79" t="str">
        <v>P.US.GEM189925</v>
      </c>
      <c r="AK66" s="79">
        <f>IFERROR(RTD("cqg.rtd", ,"ContractData",AJ66, "T_CVol",, "T"),0)</f>
        <v>0</v>
      </c>
      <c r="AL66" s="79">
        <f>RANK($AK66,$AK$49:AK$69)+COUNTIF($AK$49:AK66,AK66)-1</f>
        <v>18</v>
      </c>
      <c r="AM66" s="79" t="str">
        <f t="shared" si="37"/>
        <v>P.US.GEM189925</v>
      </c>
      <c r="AN66" s="79">
        <v>18</v>
      </c>
      <c r="AO66" s="79" t="str">
        <f t="shared" si="45"/>
        <v>P.US.GEM189925</v>
      </c>
      <c r="AP66" s="79">
        <f>IFERROR(RTD("cqg.rtd", ,"ContractData",AO66, "T_CVol",, "T"),0)</f>
        <v>0</v>
      </c>
      <c r="AQ66" s="79" t="str">
        <v>C.US.GEU189912</v>
      </c>
      <c r="AR66" s="79">
        <f>IFERROR(RTD("cqg.rtd", ,"ContractData",AQ66, "T_CVol",, "T"),0)</f>
        <v>0</v>
      </c>
      <c r="AS66" s="79">
        <f>RANK($AR66,$AR$49:AR$69)+COUNTIF($AR$49:AR66,AR66)-1</f>
        <v>18</v>
      </c>
      <c r="AT66" s="79" t="str">
        <f t="shared" si="38"/>
        <v>C.US.GEU189912</v>
      </c>
      <c r="AU66" s="79">
        <v>18</v>
      </c>
      <c r="AV66" s="79" t="str">
        <f t="shared" si="46"/>
        <v>C.US.GEU189912</v>
      </c>
      <c r="AW66" s="79">
        <f>IFERROR(RTD("cqg.rtd", ,"ContractData",AV66, "T_CVol",, "T"),0)</f>
        <v>0</v>
      </c>
      <c r="AX66" s="79" t="str">
        <v>P.US.GEU189912</v>
      </c>
      <c r="AY66" s="79">
        <f>IFERROR(RTD("cqg.rtd", ,"ContractData",AX66, "T_CVol",, "T"),0)</f>
        <v>0</v>
      </c>
      <c r="AZ66" s="79">
        <f>RANK($AY66,$AY$49:AY$69)+COUNTIF($AY$49:AY66,AY66)-1</f>
        <v>18</v>
      </c>
      <c r="BA66" s="79" t="str">
        <f t="shared" si="39"/>
        <v>P.US.GEU189912</v>
      </c>
      <c r="BB66" s="79">
        <v>18</v>
      </c>
      <c r="BC66" s="79" t="str">
        <f t="shared" si="47"/>
        <v>P.US.GEU189912</v>
      </c>
      <c r="BD66" s="79">
        <f>IFERROR(RTD("cqg.rtd", ,"ContractData",BC66, "T_CVol",, "T"),0)</f>
        <v>0</v>
      </c>
    </row>
    <row r="67" spans="1:56" s="79" customFormat="1" x14ac:dyDescent="0.3">
      <c r="A67" s="79" t="str">
        <v>C.US.GEZ179962</v>
      </c>
      <c r="B67" s="79">
        <f>IFERROR(RTD("cqg.rtd", ,"ContractData",A67, "T_CVol",, "T"),0)</f>
        <v>0</v>
      </c>
      <c r="C67" s="79">
        <f>RANK($B67,$B$49:B$69)+COUNTIF($B$49:B67,B67)-1</f>
        <v>20</v>
      </c>
      <c r="D67" s="79" t="str">
        <f t="shared" si="32"/>
        <v>C.US.GEZ179962</v>
      </c>
      <c r="E67" s="79">
        <v>19</v>
      </c>
      <c r="F67" s="79" t="str">
        <f t="shared" si="40"/>
        <v>C.US.GEZ179950</v>
      </c>
      <c r="G67" s="79">
        <f>IFERROR(RTD("cqg.rtd", ,"ContractData",F67, "T_CVol",, "T"),0)</f>
        <v>0</v>
      </c>
      <c r="H67" s="79" t="str">
        <v>P.US.GEZ179962</v>
      </c>
      <c r="I67" s="79">
        <f>IFERROR(RTD("cqg.rtd", ,"ContractData",H67, "T_CVol",, "T"),0)</f>
        <v>0</v>
      </c>
      <c r="J67" s="79">
        <f>RANK($I67,$I$49:I$69)+COUNTIF($I$49:I67,I67)-1</f>
        <v>19</v>
      </c>
      <c r="K67" s="79" t="str">
        <f t="shared" si="33"/>
        <v>P.US.GEZ179962</v>
      </c>
      <c r="L67" s="79">
        <v>19</v>
      </c>
      <c r="M67" s="79" t="str">
        <f t="shared" si="41"/>
        <v>P.US.GEZ179962</v>
      </c>
      <c r="N67" s="79">
        <f>IFERROR(RTD("cqg.rtd", ,"ContractData",M67, "T_CVol",, "T"),0)</f>
        <v>0</v>
      </c>
      <c r="O67" s="79" t="str">
        <v>C.US.GEH189950</v>
      </c>
      <c r="P67" s="79">
        <f>IFERROR(RTD("cqg.rtd", ,"ContractData",O67, "T_CVol",, "T"),0)</f>
        <v>0</v>
      </c>
      <c r="Q67" s="79">
        <f>RANK($P67,$P$49:P$69)+COUNTIF($P$49:P67,P67)-1</f>
        <v>19</v>
      </c>
      <c r="R67" s="79" t="str">
        <f t="shared" si="34"/>
        <v>C.US.GEH189950</v>
      </c>
      <c r="S67" s="79">
        <v>19</v>
      </c>
      <c r="T67" s="79" t="str">
        <f t="shared" si="42"/>
        <v>C.US.GEH189950</v>
      </c>
      <c r="U67" s="79">
        <f>IFERROR(RTD("cqg.rtd", ,"ContractData",T67, "T_CVol",, "T"),0)</f>
        <v>0</v>
      </c>
      <c r="V67" s="79" t="str">
        <v>P.US.GEH189950</v>
      </c>
      <c r="W67" s="79">
        <f>IFERROR(RTD("cqg.rtd", ,"ContractData",V67, "T_CVol",, "T"),0)</f>
        <v>0</v>
      </c>
      <c r="X67" s="79">
        <f>RANK($W67,$W$49:W$69)+COUNTIF($W$49:W67,W67)-1</f>
        <v>19</v>
      </c>
      <c r="Y67" s="79" t="str">
        <f t="shared" si="35"/>
        <v>P.US.GEH189950</v>
      </c>
      <c r="Z67" s="79">
        <v>19</v>
      </c>
      <c r="AA67" s="79" t="str">
        <f t="shared" si="43"/>
        <v>P.US.GEH189950</v>
      </c>
      <c r="AB67" s="79">
        <f>IFERROR(RTD("cqg.rtd", ,"ContractData",AA67, "T_CVol",, "T"),0)</f>
        <v>0</v>
      </c>
      <c r="AC67" s="79" t="str">
        <v>C.US.GEM189937</v>
      </c>
      <c r="AD67" s="79">
        <f>IFERROR(RTD("cqg.rtd", ,"ContractData",AC67, "T_CVol",, "T"),0)</f>
        <v>0</v>
      </c>
      <c r="AE67" s="79">
        <f>RANK($AD67,$AD$49:AD$69)+COUNTIF($AD$49:AD67,AD67)-1</f>
        <v>19</v>
      </c>
      <c r="AF67" s="79" t="str">
        <f t="shared" si="36"/>
        <v>C.US.GEM189937</v>
      </c>
      <c r="AG67" s="79">
        <v>19</v>
      </c>
      <c r="AH67" s="79" t="str">
        <f t="shared" si="44"/>
        <v>C.US.GEM189937</v>
      </c>
      <c r="AI67" s="79">
        <f>IFERROR(RTD("cqg.rtd", ,"ContractData",AH67, "T_CVol",, "T"),0)</f>
        <v>0</v>
      </c>
      <c r="AJ67" s="79" t="str">
        <v>P.US.GEM189937</v>
      </c>
      <c r="AK67" s="79">
        <f>IFERROR(RTD("cqg.rtd", ,"ContractData",AJ67, "T_CVol",, "T"),0)</f>
        <v>0</v>
      </c>
      <c r="AL67" s="79">
        <f>RANK($AK67,$AK$49:AK$69)+COUNTIF($AK$49:AK67,AK67)-1</f>
        <v>19</v>
      </c>
      <c r="AM67" s="79" t="str">
        <f t="shared" si="37"/>
        <v>P.US.GEM189937</v>
      </c>
      <c r="AN67" s="79">
        <v>19</v>
      </c>
      <c r="AO67" s="79" t="str">
        <f t="shared" si="45"/>
        <v>P.US.GEM189937</v>
      </c>
      <c r="AP67" s="79">
        <f>IFERROR(RTD("cqg.rtd", ,"ContractData",AO67, "T_CVol",, "T"),0)</f>
        <v>0</v>
      </c>
      <c r="AQ67" s="79" t="str">
        <v>C.US.GEU189925</v>
      </c>
      <c r="AR67" s="79">
        <f>IFERROR(RTD("cqg.rtd", ,"ContractData",AQ67, "T_CVol",, "T"),0)</f>
        <v>0</v>
      </c>
      <c r="AS67" s="79">
        <f>RANK($AR67,$AR$49:AR$69)+COUNTIF($AR$49:AR67,AR67)-1</f>
        <v>19</v>
      </c>
      <c r="AT67" s="79" t="str">
        <f t="shared" si="38"/>
        <v>C.US.GEU189925</v>
      </c>
      <c r="AU67" s="79">
        <v>19</v>
      </c>
      <c r="AV67" s="79" t="str">
        <f t="shared" si="46"/>
        <v>C.US.GEU189925</v>
      </c>
      <c r="AW67" s="79">
        <f>IFERROR(RTD("cqg.rtd", ,"ContractData",AV67, "T_CVol",, "T"),0)</f>
        <v>0</v>
      </c>
      <c r="AX67" s="79" t="str">
        <v>P.US.GEU189925</v>
      </c>
      <c r="AY67" s="79">
        <f>IFERROR(RTD("cqg.rtd", ,"ContractData",AX67, "T_CVol",, "T"),0)</f>
        <v>0</v>
      </c>
      <c r="AZ67" s="79">
        <f>RANK($AY67,$AY$49:AY$69)+COUNTIF($AY$49:AY67,AY67)-1</f>
        <v>19</v>
      </c>
      <c r="BA67" s="79" t="str">
        <f t="shared" si="39"/>
        <v>P.US.GEU189925</v>
      </c>
      <c r="BB67" s="79">
        <v>19</v>
      </c>
      <c r="BC67" s="79" t="str">
        <f t="shared" si="47"/>
        <v>P.US.GEU189925</v>
      </c>
      <c r="BD67" s="79">
        <f>IFERROR(RTD("cqg.rtd", ,"ContractData",BC67, "T_CVol",, "T"),0)</f>
        <v>0</v>
      </c>
    </row>
    <row r="68" spans="1:56" s="79" customFormat="1" x14ac:dyDescent="0.3">
      <c r="A68" s="79" t="str">
        <v>C.US.GEZ179975</v>
      </c>
      <c r="B68" s="79">
        <f>IFERROR(RTD("cqg.rtd", ,"ContractData",A68, "T_CVol",, "T"),0)</f>
        <v>3025</v>
      </c>
      <c r="C68" s="79">
        <f>RANK($B68,$B$49:B$69)+COUNTIF($B$49:B68,B68)-1</f>
        <v>1</v>
      </c>
      <c r="D68" s="79" t="str">
        <f t="shared" si="32"/>
        <v>C.US.GEZ179975</v>
      </c>
      <c r="E68" s="79">
        <v>20</v>
      </c>
      <c r="F68" s="79" t="str">
        <f t="shared" si="40"/>
        <v>C.US.GEZ179962</v>
      </c>
      <c r="G68" s="79">
        <f>IFERROR(RTD("cqg.rtd", ,"ContractData",F68, "T_CVol",, "T"),0)</f>
        <v>0</v>
      </c>
      <c r="H68" s="79" t="str">
        <v>P.US.GEZ179975</v>
      </c>
      <c r="I68" s="79">
        <f>IFERROR(RTD("cqg.rtd", ,"ContractData",H68, "T_CVol",, "T"),0)</f>
        <v>0</v>
      </c>
      <c r="J68" s="79">
        <f>RANK($I68,$I$49:I$69)+COUNTIF($I$49:I68,I68)-1</f>
        <v>20</v>
      </c>
      <c r="K68" s="79" t="str">
        <f t="shared" si="33"/>
        <v>P.US.GEZ179975</v>
      </c>
      <c r="L68" s="79">
        <v>20</v>
      </c>
      <c r="M68" s="79" t="str">
        <f t="shared" si="41"/>
        <v>P.US.GEZ179975</v>
      </c>
      <c r="N68" s="79">
        <f>IFERROR(RTD("cqg.rtd", ,"ContractData",M68, "T_CVol",, "T"),0)</f>
        <v>0</v>
      </c>
      <c r="O68" s="79" t="str">
        <v>C.US.GEH189962</v>
      </c>
      <c r="P68" s="79">
        <f>IFERROR(RTD("cqg.rtd", ,"ContractData",O68, "T_CVol",, "T"),0)</f>
        <v>0</v>
      </c>
      <c r="Q68" s="79">
        <f>RANK($P68,$P$49:P$69)+COUNTIF($P$49:P68,P68)-1</f>
        <v>20</v>
      </c>
      <c r="R68" s="79" t="str">
        <f t="shared" si="34"/>
        <v>C.US.GEH189962</v>
      </c>
      <c r="S68" s="79">
        <v>20</v>
      </c>
      <c r="T68" s="79" t="str">
        <f t="shared" si="42"/>
        <v>C.US.GEH189962</v>
      </c>
      <c r="U68" s="79">
        <f>IFERROR(RTD("cqg.rtd", ,"ContractData",T68, "T_CVol",, "T"),0)</f>
        <v>0</v>
      </c>
      <c r="V68" s="79" t="str">
        <v>P.US.GEH189962</v>
      </c>
      <c r="W68" s="79">
        <f>IFERROR(RTD("cqg.rtd", ,"ContractData",V68, "T_CVol",, "T"),0)</f>
        <v>0</v>
      </c>
      <c r="X68" s="79">
        <f>RANK($W68,$W$49:W$69)+COUNTIF($W$49:W68,W68)-1</f>
        <v>20</v>
      </c>
      <c r="Y68" s="79" t="str">
        <f t="shared" si="35"/>
        <v>P.US.GEH189962</v>
      </c>
      <c r="Z68" s="79">
        <v>20</v>
      </c>
      <c r="AA68" s="79" t="str">
        <f t="shared" si="43"/>
        <v>P.US.GEH189962</v>
      </c>
      <c r="AB68" s="79">
        <f>IFERROR(RTD("cqg.rtd", ,"ContractData",AA68, "T_CVol",, "T"),0)</f>
        <v>0</v>
      </c>
      <c r="AC68" s="79" t="str">
        <v>C.US.GEM189950</v>
      </c>
      <c r="AD68" s="79">
        <f>IFERROR(RTD("cqg.rtd", ,"ContractData",AC68, "T_CVol",, "T"),0)</f>
        <v>0</v>
      </c>
      <c r="AE68" s="79">
        <f>RANK($AD68,$AD$49:AD$69)+COUNTIF($AD$49:AD68,AD68)-1</f>
        <v>20</v>
      </c>
      <c r="AF68" s="79" t="str">
        <f t="shared" si="36"/>
        <v>C.US.GEM189950</v>
      </c>
      <c r="AG68" s="79">
        <v>20</v>
      </c>
      <c r="AH68" s="79" t="str">
        <f t="shared" si="44"/>
        <v>C.US.GEM189950</v>
      </c>
      <c r="AI68" s="79">
        <f>IFERROR(RTD("cqg.rtd", ,"ContractData",AH68, "T_CVol",, "T"),0)</f>
        <v>0</v>
      </c>
      <c r="AJ68" s="79" t="str">
        <v>P.US.GEM189950</v>
      </c>
      <c r="AK68" s="79">
        <f>IFERROR(RTD("cqg.rtd", ,"ContractData",AJ68, "T_CVol",, "T"),0)</f>
        <v>0</v>
      </c>
      <c r="AL68" s="79">
        <f>RANK($AK68,$AK$49:AK$69)+COUNTIF($AK$49:AK68,AK68)-1</f>
        <v>20</v>
      </c>
      <c r="AM68" s="79" t="str">
        <f t="shared" si="37"/>
        <v>P.US.GEM189950</v>
      </c>
      <c r="AN68" s="79">
        <v>20</v>
      </c>
      <c r="AO68" s="79" t="str">
        <f t="shared" si="45"/>
        <v>P.US.GEM189950</v>
      </c>
      <c r="AP68" s="79">
        <f>IFERROR(RTD("cqg.rtd", ,"ContractData",AO68, "T_CVol",, "T"),0)</f>
        <v>0</v>
      </c>
      <c r="AQ68" s="79" t="str">
        <v>C.US.GEU189937</v>
      </c>
      <c r="AR68" s="79">
        <f>IFERROR(RTD("cqg.rtd", ,"ContractData",AQ68, "T_CVol",, "T"),0)</f>
        <v>0</v>
      </c>
      <c r="AS68" s="79">
        <f>RANK($AR68,$AR$49:AR$69)+COUNTIF($AR$49:AR68,AR68)-1</f>
        <v>20</v>
      </c>
      <c r="AT68" s="79" t="str">
        <f t="shared" si="38"/>
        <v>C.US.GEU189937</v>
      </c>
      <c r="AU68" s="79">
        <v>20</v>
      </c>
      <c r="AV68" s="79" t="str">
        <f t="shared" si="46"/>
        <v>C.US.GEU189937</v>
      </c>
      <c r="AW68" s="79">
        <f>IFERROR(RTD("cqg.rtd", ,"ContractData",AV68, "T_CVol",, "T"),0)</f>
        <v>0</v>
      </c>
      <c r="AX68" s="79" t="str">
        <v>P.US.GEU189937</v>
      </c>
      <c r="AY68" s="79">
        <f>IFERROR(RTD("cqg.rtd", ,"ContractData",AX68, "T_CVol",, "T"),0)</f>
        <v>0</v>
      </c>
      <c r="AZ68" s="79">
        <f>RANK($AY68,$AY$49:AY$69)+COUNTIF($AY$49:AY68,AY68)-1</f>
        <v>20</v>
      </c>
      <c r="BA68" s="79" t="str">
        <f t="shared" si="39"/>
        <v>P.US.GEU189937</v>
      </c>
      <c r="BB68" s="79">
        <v>20</v>
      </c>
      <c r="BC68" s="79" t="str">
        <f t="shared" si="47"/>
        <v>P.US.GEU189937</v>
      </c>
      <c r="BD68" s="79">
        <f>IFERROR(RTD("cqg.rtd", ,"ContractData",BC68, "T_CVol",, "T"),0)</f>
        <v>0</v>
      </c>
    </row>
    <row r="69" spans="1:56" s="79" customFormat="1" x14ac:dyDescent="0.3">
      <c r="A69" s="79" t="str">
        <v>C.US.GEZ179987</v>
      </c>
      <c r="B69" s="79">
        <f>IFERROR(RTD("cqg.rtd", ,"ContractData",A69, "T_CVol",, "T"),0)</f>
        <v>0</v>
      </c>
      <c r="C69" s="79">
        <f>RANK($B69,$B$49:B$69)+COUNTIF($B$49:B69,B69)-1</f>
        <v>21</v>
      </c>
      <c r="D69" s="79" t="str">
        <f t="shared" si="32"/>
        <v>C.US.GEZ179987</v>
      </c>
      <c r="E69" s="79">
        <v>21</v>
      </c>
      <c r="F69" s="79" t="str">
        <f t="shared" si="40"/>
        <v>C.US.GEZ179987</v>
      </c>
      <c r="G69" s="79">
        <f>IFERROR(RTD("cqg.rtd", ,"ContractData",F69, "T_CVol",, "T"),0)</f>
        <v>0</v>
      </c>
      <c r="H69" s="79" t="str">
        <v>P.US.GEZ179987</v>
      </c>
      <c r="I69" s="79">
        <f>IFERROR(RTD("cqg.rtd", ,"ContractData",H69, "T_CVol",, "T"),0)</f>
        <v>0</v>
      </c>
      <c r="J69" s="79">
        <f>RANK($I69,$I$49:I$69)+COUNTIF($I$49:I69,I69)-1</f>
        <v>21</v>
      </c>
      <c r="K69" s="79" t="str">
        <f t="shared" si="33"/>
        <v>P.US.GEZ179987</v>
      </c>
      <c r="L69" s="79">
        <v>21</v>
      </c>
      <c r="M69" s="79" t="str">
        <f t="shared" si="41"/>
        <v>P.US.GEZ179987</v>
      </c>
      <c r="N69" s="79">
        <f>IFERROR(RTD("cqg.rtd", ,"ContractData",M69, "T_CVol",, "T"),0)</f>
        <v>0</v>
      </c>
      <c r="O69" s="79" t="str">
        <v>C.US.GEH189975</v>
      </c>
      <c r="P69" s="79">
        <f>IFERROR(RTD("cqg.rtd", ,"ContractData",O69, "T_CVol",, "T"),0)</f>
        <v>0</v>
      </c>
      <c r="Q69" s="79">
        <f>RANK($P69,$P$49:P$69)+COUNTIF($P$49:P69,P69)-1</f>
        <v>21</v>
      </c>
      <c r="R69" s="79" t="str">
        <f t="shared" si="34"/>
        <v>C.US.GEH189975</v>
      </c>
      <c r="S69" s="79">
        <v>21</v>
      </c>
      <c r="T69" s="79" t="str">
        <f t="shared" si="42"/>
        <v>C.US.GEH189975</v>
      </c>
      <c r="U69" s="79">
        <f>IFERROR(RTD("cqg.rtd", ,"ContractData",T69, "T_CVol",, "T"),0)</f>
        <v>0</v>
      </c>
      <c r="V69" s="79" t="str">
        <v>P.US.GEH189975</v>
      </c>
      <c r="W69" s="79">
        <f>IFERROR(RTD("cqg.rtd", ,"ContractData",V69, "T_CVol",, "T"),0)</f>
        <v>0</v>
      </c>
      <c r="X69" s="79">
        <f>RANK($W69,$W$49:W$69)+COUNTIF($W$49:W69,W69)-1</f>
        <v>21</v>
      </c>
      <c r="Y69" s="79" t="str">
        <f t="shared" si="35"/>
        <v>P.US.GEH189975</v>
      </c>
      <c r="Z69" s="79">
        <v>21</v>
      </c>
      <c r="AA69" s="79" t="str">
        <f t="shared" si="43"/>
        <v>P.US.GEH189975</v>
      </c>
      <c r="AB69" s="79">
        <f>IFERROR(RTD("cqg.rtd", ,"ContractData",AA69, "T_CVol",, "T"),0)</f>
        <v>0</v>
      </c>
      <c r="AC69" s="79" t="str">
        <v>C.US.GEM189962</v>
      </c>
      <c r="AD69" s="79">
        <f>IFERROR(RTD("cqg.rtd", ,"ContractData",AC69, "T_CVol",, "T"),0)</f>
        <v>0</v>
      </c>
      <c r="AE69" s="79">
        <f>RANK($AD69,$AD$49:AD$69)+COUNTIF($AD$49:AD69,AD69)-1</f>
        <v>21</v>
      </c>
      <c r="AF69" s="79" t="str">
        <f t="shared" si="36"/>
        <v>C.US.GEM189962</v>
      </c>
      <c r="AG69" s="79">
        <v>21</v>
      </c>
      <c r="AH69" s="79" t="str">
        <f t="shared" si="44"/>
        <v>C.US.GEM189962</v>
      </c>
      <c r="AI69" s="79">
        <f>IFERROR(RTD("cqg.rtd", ,"ContractData",AH69, "T_CVol",, "T"),0)</f>
        <v>0</v>
      </c>
      <c r="AJ69" s="79" t="str">
        <v>P.US.GEM189962</v>
      </c>
      <c r="AK69" s="79">
        <f>IFERROR(RTD("cqg.rtd", ,"ContractData",AJ69, "T_CVol",, "T"),0)</f>
        <v>0</v>
      </c>
      <c r="AL69" s="79">
        <f>RANK($AK69,$AK$49:AK$69)+COUNTIF($AK$49:AK69,AK69)-1</f>
        <v>21</v>
      </c>
      <c r="AM69" s="79" t="str">
        <f t="shared" si="37"/>
        <v>P.US.GEM189962</v>
      </c>
      <c r="AN69" s="79">
        <v>21</v>
      </c>
      <c r="AO69" s="79" t="str">
        <f t="shared" si="45"/>
        <v>P.US.GEM189962</v>
      </c>
      <c r="AP69" s="79">
        <f>IFERROR(RTD("cqg.rtd", ,"ContractData",AO69, "T_CVol",, "T"),0)</f>
        <v>0</v>
      </c>
      <c r="AQ69" s="79" t="str">
        <v>C.US.GEU189950</v>
      </c>
      <c r="AR69" s="79">
        <f>IFERROR(RTD("cqg.rtd", ,"ContractData",AQ69, "T_CVol",, "T"),0)</f>
        <v>0</v>
      </c>
      <c r="AS69" s="79">
        <f>RANK($AR69,$AR$49:AR$69)+COUNTIF($AR$49:AR69,AR69)-1</f>
        <v>21</v>
      </c>
      <c r="AT69" s="79" t="str">
        <f t="shared" si="38"/>
        <v>C.US.GEU189950</v>
      </c>
      <c r="AU69" s="79">
        <v>21</v>
      </c>
      <c r="AV69" s="79" t="str">
        <f t="shared" si="46"/>
        <v>C.US.GEU189950</v>
      </c>
      <c r="AW69" s="79">
        <f>IFERROR(RTD("cqg.rtd", ,"ContractData",AV69, "T_CVol",, "T"),0)</f>
        <v>0</v>
      </c>
      <c r="AX69" s="79" t="str">
        <v>P.US.GEU189950</v>
      </c>
      <c r="AY69" s="79">
        <f>IFERROR(RTD("cqg.rtd", ,"ContractData",AX69, "T_CVol",, "T"),0)</f>
        <v>0</v>
      </c>
      <c r="AZ69" s="79">
        <f>RANK($AY69,$AY$49:AY$69)+COUNTIF($AY$49:AY69,AY69)-1</f>
        <v>21</v>
      </c>
      <c r="BA69" s="79" t="str">
        <f t="shared" si="39"/>
        <v>P.US.GEU189950</v>
      </c>
      <c r="BB69" s="79">
        <v>21</v>
      </c>
      <c r="BC69" s="79" t="str">
        <f t="shared" si="47"/>
        <v>P.US.GEU189950</v>
      </c>
      <c r="BD69" s="79">
        <f>IFERROR(RTD("cqg.rtd", ,"ContractData",BC69, "T_CVol",, "T"),0)</f>
        <v>0</v>
      </c>
    </row>
    <row r="71" spans="1:56" s="79" customFormat="1" x14ac:dyDescent="0.3">
      <c r="A71" s="79" t="str">
        <f>LEFT(A81,10)</f>
        <v>C.US.GEZ18</v>
      </c>
      <c r="O71" s="79" t="str">
        <f>LEFT(O81,10)</f>
        <v>C.US.GEH19</v>
      </c>
      <c r="AC71" s="79" t="str">
        <f>LEFT(AC81,10)</f>
        <v>C.US.GEM19</v>
      </c>
      <c r="AQ71" s="79" t="str">
        <f>LEFT(AQ81,10)</f>
        <v>C.US.GEU19</v>
      </c>
    </row>
    <row r="72" spans="1:56" s="79" customFormat="1" x14ac:dyDescent="0.3">
      <c r="A72" s="79" t="str">
        <f>RTD("cqg.rtd", ,"ContractData",A71, "Symbol",, "T")</f>
        <v>C.US.GEZ189812</v>
      </c>
      <c r="O72" s="79" t="str">
        <f>RTD("cqg.rtd", ,"ContractData",O71, "Symbol",, "T")</f>
        <v>C.US.GEH199800</v>
      </c>
      <c r="AC72" s="79" t="str">
        <f>RTD("cqg.rtd", ,"ContractData",AC71, "Symbol",, "T")</f>
        <v>C.US.GEM199800</v>
      </c>
      <c r="AQ72" s="79" t="str">
        <f>RTD("cqg.rtd", ,"ContractData",AQ71, "Symbol",, "T")</f>
        <v>C.US.GEU199787</v>
      </c>
    </row>
    <row r="73" spans="1:56" s="79" customFormat="1" x14ac:dyDescent="0.3">
      <c r="A73" s="79" t="str">
        <f t="array" ref="A73:A93">_xll.CQGOptions("GE", "13", "-10,10", "Call")</f>
        <v>C.US.GEZ189687</v>
      </c>
      <c r="B73" s="79">
        <f>IFERROR(RTD("cqg.rtd", ,"ContractData",A73, "T_CVol",, "T"),0)</f>
        <v>0</v>
      </c>
      <c r="C73" s="79">
        <f>RANK($B73,$B$73:B$93)+COUNTIF($B$73:B73,B73)-1</f>
        <v>1</v>
      </c>
      <c r="D73" s="79" t="str">
        <f t="shared" ref="D73" si="48">A73</f>
        <v>C.US.GEZ189687</v>
      </c>
      <c r="E73" s="79">
        <v>1</v>
      </c>
      <c r="F73" s="79" t="str">
        <f>VLOOKUP(E73,$C$73:$D$93,2,FALSE)</f>
        <v>C.US.GEZ189687</v>
      </c>
      <c r="G73" s="79">
        <f>IFERROR(RTD("cqg.rtd", ,"ContractData",F73, "T_CVol",, "T"),0)</f>
        <v>0</v>
      </c>
      <c r="H73" s="79" t="str">
        <f t="array" ref="H73:H93">_xll.CQGOptions("GE", "13", "-10,10", "Put")</f>
        <v>P.US.GEZ189687</v>
      </c>
      <c r="I73" s="79">
        <f>IFERROR(RTD("cqg.rtd", ,"ContractData",H73, "T_CVol",, "T"),0)</f>
        <v>0</v>
      </c>
      <c r="J73" s="79">
        <f>RANK($I73,$I$73:I$93)+COUNTIF($I$73:I73,I73)-1</f>
        <v>1</v>
      </c>
      <c r="K73" s="79" t="str">
        <f t="shared" ref="K73:K93" si="49">H73</f>
        <v>P.US.GEZ189687</v>
      </c>
      <c r="L73" s="79">
        <v>1</v>
      </c>
      <c r="M73" s="79" t="str">
        <f>VLOOKUP(L73,$J$73:$K$93,2,FALSE)</f>
        <v>P.US.GEZ189687</v>
      </c>
      <c r="N73" s="79">
        <f>IFERROR(RTD("cqg.rtd", ,"ContractData",M73, "T_CVol",, "T"),0)</f>
        <v>0</v>
      </c>
      <c r="O73" s="79" t="str">
        <f t="array" ref="O73:O93">_xll.CQGOptions("GE", "14", "-10,10", "Call")</f>
        <v>C.US.GEH199675</v>
      </c>
      <c r="P73" s="79">
        <f>IFERROR(RTD("cqg.rtd", ,"ContractData",O73, "T_CVol",, "T"),0)</f>
        <v>0</v>
      </c>
      <c r="Q73" s="79">
        <f>RANK($P73,$P$73:P$93)+COUNTIF($P$73:P73,P73)-1</f>
        <v>1</v>
      </c>
      <c r="R73" s="79" t="str">
        <f t="shared" ref="R73:R93" si="50">O73</f>
        <v>C.US.GEH199675</v>
      </c>
      <c r="S73" s="79">
        <v>1</v>
      </c>
      <c r="T73" s="79" t="str">
        <f>VLOOKUP(S73,$Q$73:$R$93,2,FALSE)</f>
        <v>C.US.GEH199675</v>
      </c>
      <c r="U73" s="79">
        <f>IFERROR(RTD("cqg.rtd", ,"ContractData",T73, "T_CVol",, "T"),0)</f>
        <v>0</v>
      </c>
      <c r="V73" s="79" t="str">
        <f t="array" ref="V73:V93">_xll.CQGOptions("GE", "14", "-10,10", "Put")</f>
        <v>P.US.GEH199675</v>
      </c>
      <c r="W73" s="79">
        <f>IFERROR(RTD("cqg.rtd", ,"ContractData",V73, "T_CVol",, "T"),0)</f>
        <v>0</v>
      </c>
      <c r="X73" s="79">
        <f>RANK($W73,$W$73:W$93)+COUNTIF($W$73:W73,W73)-1</f>
        <v>1</v>
      </c>
      <c r="Y73" s="79" t="str">
        <f t="shared" ref="Y73:Y93" si="51">V73</f>
        <v>P.US.GEH199675</v>
      </c>
      <c r="Z73" s="79">
        <v>1</v>
      </c>
      <c r="AA73" s="79" t="str">
        <f>VLOOKUP(Z73,$X$73:$Y$93,2,FALSE)</f>
        <v>P.US.GEH199675</v>
      </c>
      <c r="AB73" s="79">
        <f>IFERROR(RTD("cqg.rtd", ,"ContractData",AA73, "T_CVol",, "T"),0)</f>
        <v>0</v>
      </c>
      <c r="AC73" s="79" t="str">
        <f t="array" ref="AC73:AC93">_xll.CQGOptions("GE", "15", "-10,10", "Call")</f>
        <v>C.US.GEM199675</v>
      </c>
      <c r="AD73" s="79">
        <f>IFERROR(RTD("cqg.rtd", ,"ContractData",AC73, "T_CVol",, "T"),0)</f>
        <v>0</v>
      </c>
      <c r="AE73" s="79">
        <f>RANK($AD73,$AD$73:AD$93)+COUNTIF($AD$73:AD73,AD73)-1</f>
        <v>1</v>
      </c>
      <c r="AF73" s="79" t="str">
        <f t="shared" ref="AF73:AF93" si="52">AC73</f>
        <v>C.US.GEM199675</v>
      </c>
      <c r="AG73" s="79">
        <v>1</v>
      </c>
      <c r="AH73" s="79" t="str">
        <f>VLOOKUP(AG73,$AE$73:$AF$93,2,FALSE)</f>
        <v>C.US.GEM199675</v>
      </c>
      <c r="AI73" s="79">
        <f>IFERROR(RTD("cqg.rtd", ,"ContractData",AH73, "T_CVol",, "T"),0)</f>
        <v>0</v>
      </c>
      <c r="AJ73" s="79" t="str">
        <f t="array" ref="AJ73:AJ93">_xll.CQGOptions("GE", "15", "-10,10", "Put")</f>
        <v>P.US.GEM199675</v>
      </c>
      <c r="AK73" s="79">
        <f>IFERROR(RTD("cqg.rtd", ,"ContractData",AJ73, "T_CVol",, "T"),0)</f>
        <v>0</v>
      </c>
      <c r="AL73" s="79">
        <f>RANK($AK73,$AK$73:AK$93)+COUNTIF($AK$73:AK73,AK73)-1</f>
        <v>1</v>
      </c>
      <c r="AM73" s="79" t="str">
        <f t="shared" ref="AM73:AM93" si="53">AJ73</f>
        <v>P.US.GEM199675</v>
      </c>
      <c r="AN73" s="79">
        <v>1</v>
      </c>
      <c r="AO73" s="79" t="str">
        <f>VLOOKUP(AN73,$AL$73:$AM$93,2,FALSE)</f>
        <v>P.US.GEM199675</v>
      </c>
      <c r="AP73" s="79">
        <f>IFERROR(RTD("cqg.rtd", ,"ContractData",AO73, "T_CVol",, "T"),0)</f>
        <v>0</v>
      </c>
      <c r="AQ73" s="79" t="str">
        <f t="array" ref="AQ73:AQ93">_xll.CQGOptions("GE", "16", "-10,10", "Call")</f>
        <v>C.US.GEU199662</v>
      </c>
      <c r="AR73" s="79">
        <f>IFERROR(RTD("cqg.rtd", ,"ContractData",AQ73, "T_CVol",, "T"),0)</f>
        <v>0</v>
      </c>
      <c r="AS73" s="79">
        <f>RANK($AR73,$AR$73:AR$93)+COUNTIF($AR$73:AR73,AR73)-1</f>
        <v>1</v>
      </c>
      <c r="AT73" s="79" t="str">
        <f t="shared" ref="AT73:AT93" si="54">AQ73</f>
        <v>C.US.GEU199662</v>
      </c>
      <c r="AU73" s="79">
        <v>1</v>
      </c>
      <c r="AV73" s="79" t="str">
        <f>VLOOKUP(AU73,$AS$73:$AT$93,2,FALSE)</f>
        <v>C.US.GEU199662</v>
      </c>
      <c r="AW73" s="79">
        <f>IFERROR(RTD("cqg.rtd", ,"ContractData",AV73, "T_CVol",, "T"),0)</f>
        <v>0</v>
      </c>
      <c r="AX73" s="79" t="str">
        <f t="array" ref="AX73:AX93">_xll.CQGOptions("GE", "16", "-10,10", "Put")</f>
        <v>P.US.GEU199662</v>
      </c>
      <c r="AY73" s="79">
        <f>IFERROR(RTD("cqg.rtd", ,"ContractData",AX73, "T_CVol",, "T"),0)</f>
        <v>0</v>
      </c>
      <c r="AZ73" s="79">
        <f>RANK($AY73,$AY$73:AY$93)+COUNTIF($AY$73:AY73,AY73)-1</f>
        <v>1</v>
      </c>
      <c r="BA73" s="79" t="str">
        <f t="shared" ref="BA73:BA93" si="55">AX73</f>
        <v>P.US.GEU199662</v>
      </c>
      <c r="BB73" s="79">
        <v>1</v>
      </c>
      <c r="BC73" s="79" t="str">
        <f>VLOOKUP(BB73,$AZ$73:$BA$93,2,FALSE)</f>
        <v>P.US.GEU199662</v>
      </c>
      <c r="BD73" s="79">
        <f>IFERROR(RTD("cqg.rtd", ,"ContractData",BC73, "T_CVol",, "T"),0)</f>
        <v>0</v>
      </c>
    </row>
    <row r="74" spans="1:56" s="79" customFormat="1" x14ac:dyDescent="0.3">
      <c r="A74" s="79" t="str">
        <v>C.US.GEZ189700</v>
      </c>
      <c r="B74" s="79">
        <f>IFERROR(RTD("cqg.rtd", ,"ContractData",A74, "T_CVol",, "T"),0)</f>
        <v>0</v>
      </c>
      <c r="C74" s="79">
        <f>RANK($B74,$B$73:B$93)+COUNTIF($B$73:B74,B74)-1</f>
        <v>2</v>
      </c>
      <c r="D74" s="79" t="str">
        <f t="shared" ref="D74:D93" si="56">A74</f>
        <v>C.US.GEZ189700</v>
      </c>
      <c r="E74" s="79">
        <v>2</v>
      </c>
      <c r="F74" s="79" t="str">
        <f t="shared" ref="F74:F93" si="57">VLOOKUP(E74,$C$73:$D$93,2,FALSE)</f>
        <v>C.US.GEZ189700</v>
      </c>
      <c r="G74" s="79">
        <f>IFERROR(RTD("cqg.rtd", ,"ContractData",F74, "T_CVol",, "T"),0)</f>
        <v>0</v>
      </c>
      <c r="H74" s="79" t="str">
        <v>P.US.GEZ189700</v>
      </c>
      <c r="I74" s="79">
        <f>IFERROR(RTD("cqg.rtd", ,"ContractData",H74, "T_CVol",, "T"),0)</f>
        <v>0</v>
      </c>
      <c r="J74" s="79">
        <f>RANK($I74,$I$73:I$93)+COUNTIF($I$73:I74,I74)-1</f>
        <v>2</v>
      </c>
      <c r="K74" s="79" t="str">
        <f t="shared" si="49"/>
        <v>P.US.GEZ189700</v>
      </c>
      <c r="L74" s="79">
        <v>2</v>
      </c>
      <c r="M74" s="79" t="str">
        <f t="shared" ref="M74:M93" si="58">VLOOKUP(L74,$J$73:$K$93,2,FALSE)</f>
        <v>P.US.GEZ189700</v>
      </c>
      <c r="N74" s="79">
        <f>IFERROR(RTD("cqg.rtd", ,"ContractData",M74, "T_CVol",, "T"),0)</f>
        <v>0</v>
      </c>
      <c r="O74" s="79" t="str">
        <v>C.US.GEH199687</v>
      </c>
      <c r="P74" s="79">
        <f>IFERROR(RTD("cqg.rtd", ,"ContractData",O74, "T_CVol",, "T"),0)</f>
        <v>0</v>
      </c>
      <c r="Q74" s="79">
        <f>RANK($P74,$P$73:P$93)+COUNTIF($P$73:P74,P74)-1</f>
        <v>2</v>
      </c>
      <c r="R74" s="79" t="str">
        <f t="shared" si="50"/>
        <v>C.US.GEH199687</v>
      </c>
      <c r="S74" s="79">
        <v>2</v>
      </c>
      <c r="T74" s="79" t="str">
        <f t="shared" ref="T74:T93" si="59">VLOOKUP(S74,$Q$73:$R$93,2,FALSE)</f>
        <v>C.US.GEH199687</v>
      </c>
      <c r="U74" s="79">
        <f>IFERROR(RTD("cqg.rtd", ,"ContractData",T74, "T_CVol",, "T"),0)</f>
        <v>0</v>
      </c>
      <c r="V74" s="79" t="str">
        <v>P.US.GEH199687</v>
      </c>
      <c r="W74" s="79">
        <f>IFERROR(RTD("cqg.rtd", ,"ContractData",V74, "T_CVol",, "T"),0)</f>
        <v>0</v>
      </c>
      <c r="X74" s="79">
        <f>RANK($W74,$W$73:W$93)+COUNTIF($W$73:W74,W74)-1</f>
        <v>2</v>
      </c>
      <c r="Y74" s="79" t="str">
        <f t="shared" si="51"/>
        <v>P.US.GEH199687</v>
      </c>
      <c r="Z74" s="79">
        <v>2</v>
      </c>
      <c r="AA74" s="79" t="str">
        <f t="shared" ref="AA74:AA93" si="60">VLOOKUP(Z74,$X$73:$Y$93,2,FALSE)</f>
        <v>P.US.GEH199687</v>
      </c>
      <c r="AB74" s="79">
        <f>IFERROR(RTD("cqg.rtd", ,"ContractData",AA74, "T_CVol",, "T"),0)</f>
        <v>0</v>
      </c>
      <c r="AC74" s="79" t="str">
        <v>C.US.GEM199687</v>
      </c>
      <c r="AD74" s="79">
        <f>IFERROR(RTD("cqg.rtd", ,"ContractData",AC74, "T_CVol",, "T"),0)</f>
        <v>0</v>
      </c>
      <c r="AE74" s="79">
        <f>RANK($AD74,$AD$73:AD$93)+COUNTIF($AD$73:AD74,AD74)-1</f>
        <v>2</v>
      </c>
      <c r="AF74" s="79" t="str">
        <f t="shared" si="52"/>
        <v>C.US.GEM199687</v>
      </c>
      <c r="AG74" s="79">
        <v>2</v>
      </c>
      <c r="AH74" s="79" t="str">
        <f t="shared" ref="AH74:AH93" si="61">VLOOKUP(AG74,$AE$73:$AF$93,2,FALSE)</f>
        <v>C.US.GEM199687</v>
      </c>
      <c r="AI74" s="79">
        <f>IFERROR(RTD("cqg.rtd", ,"ContractData",AH74, "T_CVol",, "T"),0)</f>
        <v>0</v>
      </c>
      <c r="AJ74" s="79" t="str">
        <v>P.US.GEM199687</v>
      </c>
      <c r="AK74" s="79">
        <f>IFERROR(RTD("cqg.rtd", ,"ContractData",AJ74, "T_CVol",, "T"),0)</f>
        <v>0</v>
      </c>
      <c r="AL74" s="79">
        <f>RANK($AK74,$AK$73:AK$93)+COUNTIF($AK$73:AK74,AK74)-1</f>
        <v>2</v>
      </c>
      <c r="AM74" s="79" t="str">
        <f t="shared" si="53"/>
        <v>P.US.GEM199687</v>
      </c>
      <c r="AN74" s="79">
        <v>2</v>
      </c>
      <c r="AO74" s="79" t="str">
        <f t="shared" ref="AO74:AO93" si="62">VLOOKUP(AN74,$AL$73:$AM$93,2,FALSE)</f>
        <v>P.US.GEM199687</v>
      </c>
      <c r="AP74" s="79">
        <f>IFERROR(RTD("cqg.rtd", ,"ContractData",AO74, "T_CVol",, "T"),0)</f>
        <v>0</v>
      </c>
      <c r="AQ74" s="79" t="str">
        <v>C.US.GEU199675</v>
      </c>
      <c r="AR74" s="79">
        <f>IFERROR(RTD("cqg.rtd", ,"ContractData",AQ74, "T_CVol",, "T"),0)</f>
        <v>0</v>
      </c>
      <c r="AS74" s="79">
        <f>RANK($AR74,$AR$73:AR$93)+COUNTIF($AR$73:AR74,AR74)-1</f>
        <v>2</v>
      </c>
      <c r="AT74" s="79" t="str">
        <f t="shared" si="54"/>
        <v>C.US.GEU199675</v>
      </c>
      <c r="AU74" s="79">
        <v>2</v>
      </c>
      <c r="AV74" s="79" t="str">
        <f t="shared" ref="AV74:AV93" si="63">VLOOKUP(AU74,$AS$73:$AT$93,2,FALSE)</f>
        <v>C.US.GEU199675</v>
      </c>
      <c r="AW74" s="79">
        <f>IFERROR(RTD("cqg.rtd", ,"ContractData",AV74, "T_CVol",, "T"),0)</f>
        <v>0</v>
      </c>
      <c r="AX74" s="79" t="str">
        <v>P.US.GEU199675</v>
      </c>
      <c r="AY74" s="79">
        <f>IFERROR(RTD("cqg.rtd", ,"ContractData",AX74, "T_CVol",, "T"),0)</f>
        <v>0</v>
      </c>
      <c r="AZ74" s="79">
        <f>RANK($AY74,$AY$73:AY$93)+COUNTIF($AY$73:AY74,AY74)-1</f>
        <v>2</v>
      </c>
      <c r="BA74" s="79" t="str">
        <f t="shared" si="55"/>
        <v>P.US.GEU199675</v>
      </c>
      <c r="BB74" s="79">
        <v>2</v>
      </c>
      <c r="BC74" s="79" t="str">
        <f t="shared" ref="BC74:BC93" si="64">VLOOKUP(BB74,$AZ$73:$BA$93,2,FALSE)</f>
        <v>P.US.GEU199675</v>
      </c>
      <c r="BD74" s="79">
        <f>IFERROR(RTD("cqg.rtd", ,"ContractData",BC74, "T_CVol",, "T"),0)</f>
        <v>0</v>
      </c>
    </row>
    <row r="75" spans="1:56" s="79" customFormat="1" x14ac:dyDescent="0.3">
      <c r="A75" s="79" t="str">
        <v>C.US.GEZ189712</v>
      </c>
      <c r="B75" s="79">
        <f>IFERROR(RTD("cqg.rtd", ,"ContractData",A75, "T_CVol",, "T"),0)</f>
        <v>0</v>
      </c>
      <c r="C75" s="79">
        <f>RANK($B75,$B$73:B$93)+COUNTIF($B$73:B75,B75)-1</f>
        <v>3</v>
      </c>
      <c r="D75" s="79" t="str">
        <f t="shared" si="56"/>
        <v>C.US.GEZ189712</v>
      </c>
      <c r="E75" s="79">
        <v>3</v>
      </c>
      <c r="F75" s="79" t="str">
        <f t="shared" si="57"/>
        <v>C.US.GEZ189712</v>
      </c>
      <c r="G75" s="79">
        <f>IFERROR(RTD("cqg.rtd", ,"ContractData",F75, "T_CVol",, "T"),0)</f>
        <v>0</v>
      </c>
      <c r="H75" s="79" t="str">
        <v>P.US.GEZ189712</v>
      </c>
      <c r="I75" s="79">
        <f>IFERROR(RTD("cqg.rtd", ,"ContractData",H75, "T_CVol",, "T"),0)</f>
        <v>0</v>
      </c>
      <c r="J75" s="79">
        <f>RANK($I75,$I$73:I$93)+COUNTIF($I$73:I75,I75)-1</f>
        <v>3</v>
      </c>
      <c r="K75" s="79" t="str">
        <f t="shared" si="49"/>
        <v>P.US.GEZ189712</v>
      </c>
      <c r="L75" s="79">
        <v>3</v>
      </c>
      <c r="M75" s="79" t="str">
        <f t="shared" si="58"/>
        <v>P.US.GEZ189712</v>
      </c>
      <c r="N75" s="79">
        <f>IFERROR(RTD("cqg.rtd", ,"ContractData",M75, "T_CVol",, "T"),0)</f>
        <v>0</v>
      </c>
      <c r="O75" s="79" t="str">
        <v>C.US.GEH199700</v>
      </c>
      <c r="P75" s="79">
        <f>IFERROR(RTD("cqg.rtd", ,"ContractData",O75, "T_CVol",, "T"),0)</f>
        <v>0</v>
      </c>
      <c r="Q75" s="79">
        <f>RANK($P75,$P$73:P$93)+COUNTIF($P$73:P75,P75)-1</f>
        <v>3</v>
      </c>
      <c r="R75" s="79" t="str">
        <f t="shared" si="50"/>
        <v>C.US.GEH199700</v>
      </c>
      <c r="S75" s="79">
        <v>3</v>
      </c>
      <c r="T75" s="79" t="str">
        <f t="shared" si="59"/>
        <v>C.US.GEH199700</v>
      </c>
      <c r="U75" s="79">
        <f>IFERROR(RTD("cqg.rtd", ,"ContractData",T75, "T_CVol",, "T"),0)</f>
        <v>0</v>
      </c>
      <c r="V75" s="79" t="str">
        <v>P.US.GEH199700</v>
      </c>
      <c r="W75" s="79">
        <f>IFERROR(RTD("cqg.rtd", ,"ContractData",V75, "T_CVol",, "T"),0)</f>
        <v>0</v>
      </c>
      <c r="X75" s="79">
        <f>RANK($W75,$W$73:W$93)+COUNTIF($W$73:W75,W75)-1</f>
        <v>3</v>
      </c>
      <c r="Y75" s="79" t="str">
        <f t="shared" si="51"/>
        <v>P.US.GEH199700</v>
      </c>
      <c r="Z75" s="79">
        <v>3</v>
      </c>
      <c r="AA75" s="79" t="str">
        <f t="shared" si="60"/>
        <v>P.US.GEH199700</v>
      </c>
      <c r="AB75" s="79">
        <f>IFERROR(RTD("cqg.rtd", ,"ContractData",AA75, "T_CVol",, "T"),0)</f>
        <v>0</v>
      </c>
      <c r="AC75" s="79" t="str">
        <v>C.US.GEM199700</v>
      </c>
      <c r="AD75" s="79">
        <f>IFERROR(RTD("cqg.rtd", ,"ContractData",AC75, "T_CVol",, "T"),0)</f>
        <v>0</v>
      </c>
      <c r="AE75" s="79">
        <f>RANK($AD75,$AD$73:AD$93)+COUNTIF($AD$73:AD75,AD75)-1</f>
        <v>3</v>
      </c>
      <c r="AF75" s="79" t="str">
        <f t="shared" si="52"/>
        <v>C.US.GEM199700</v>
      </c>
      <c r="AG75" s="79">
        <v>3</v>
      </c>
      <c r="AH75" s="79" t="str">
        <f t="shared" si="61"/>
        <v>C.US.GEM199700</v>
      </c>
      <c r="AI75" s="79">
        <f>IFERROR(RTD("cqg.rtd", ,"ContractData",AH75, "T_CVol",, "T"),0)</f>
        <v>0</v>
      </c>
      <c r="AJ75" s="79" t="str">
        <v>P.US.GEM199700</v>
      </c>
      <c r="AK75" s="79">
        <f>IFERROR(RTD("cqg.rtd", ,"ContractData",AJ75, "T_CVol",, "T"),0)</f>
        <v>0</v>
      </c>
      <c r="AL75" s="79">
        <f>RANK($AK75,$AK$73:AK$93)+COUNTIF($AK$73:AK75,AK75)-1</f>
        <v>3</v>
      </c>
      <c r="AM75" s="79" t="str">
        <f t="shared" si="53"/>
        <v>P.US.GEM199700</v>
      </c>
      <c r="AN75" s="79">
        <v>3</v>
      </c>
      <c r="AO75" s="79" t="str">
        <f t="shared" si="62"/>
        <v>P.US.GEM199700</v>
      </c>
      <c r="AP75" s="79">
        <f>IFERROR(RTD("cqg.rtd", ,"ContractData",AO75, "T_CVol",, "T"),0)</f>
        <v>0</v>
      </c>
      <c r="AQ75" s="79" t="str">
        <v>C.US.GEU199687</v>
      </c>
      <c r="AR75" s="79">
        <f>IFERROR(RTD("cqg.rtd", ,"ContractData",AQ75, "T_CVol",, "T"),0)</f>
        <v>0</v>
      </c>
      <c r="AS75" s="79">
        <f>RANK($AR75,$AR$73:AR$93)+COUNTIF($AR$73:AR75,AR75)-1</f>
        <v>3</v>
      </c>
      <c r="AT75" s="79" t="str">
        <f t="shared" si="54"/>
        <v>C.US.GEU199687</v>
      </c>
      <c r="AU75" s="79">
        <v>3</v>
      </c>
      <c r="AV75" s="79" t="str">
        <f t="shared" si="63"/>
        <v>C.US.GEU199687</v>
      </c>
      <c r="AW75" s="79">
        <f>IFERROR(RTD("cqg.rtd", ,"ContractData",AV75, "T_CVol",, "T"),0)</f>
        <v>0</v>
      </c>
      <c r="AX75" s="79" t="str">
        <v>P.US.GEU199687</v>
      </c>
      <c r="AY75" s="79">
        <f>IFERROR(RTD("cqg.rtd", ,"ContractData",AX75, "T_CVol",, "T"),0)</f>
        <v>0</v>
      </c>
      <c r="AZ75" s="79">
        <f>RANK($AY75,$AY$73:AY$93)+COUNTIF($AY$73:AY75,AY75)-1</f>
        <v>3</v>
      </c>
      <c r="BA75" s="79" t="str">
        <f t="shared" si="55"/>
        <v>P.US.GEU199687</v>
      </c>
      <c r="BB75" s="79">
        <v>3</v>
      </c>
      <c r="BC75" s="79" t="str">
        <f t="shared" si="64"/>
        <v>P.US.GEU199687</v>
      </c>
      <c r="BD75" s="79">
        <f>IFERROR(RTD("cqg.rtd", ,"ContractData",BC75, "T_CVol",, "T"),0)</f>
        <v>0</v>
      </c>
    </row>
    <row r="76" spans="1:56" s="79" customFormat="1" x14ac:dyDescent="0.3">
      <c r="A76" s="79" t="str">
        <v>C.US.GEZ189725</v>
      </c>
      <c r="B76" s="79">
        <f>IFERROR(RTD("cqg.rtd", ,"ContractData",A76, "T_CVol",, "T"),0)</f>
        <v>0</v>
      </c>
      <c r="C76" s="79">
        <f>RANK($B76,$B$73:B$93)+COUNTIF($B$73:B76,B76)-1</f>
        <v>4</v>
      </c>
      <c r="D76" s="79" t="str">
        <f t="shared" si="56"/>
        <v>C.US.GEZ189725</v>
      </c>
      <c r="E76" s="79">
        <v>4</v>
      </c>
      <c r="F76" s="79" t="str">
        <f t="shared" si="57"/>
        <v>C.US.GEZ189725</v>
      </c>
      <c r="G76" s="79">
        <f>IFERROR(RTD("cqg.rtd", ,"ContractData",F76, "T_CVol",, "T"),0)</f>
        <v>0</v>
      </c>
      <c r="H76" s="79" t="str">
        <v>P.US.GEZ189725</v>
      </c>
      <c r="I76" s="79">
        <f>IFERROR(RTD("cqg.rtd", ,"ContractData",H76, "T_CVol",, "T"),0)</f>
        <v>0</v>
      </c>
      <c r="J76" s="79">
        <f>RANK($I76,$I$73:I$93)+COUNTIF($I$73:I76,I76)-1</f>
        <v>4</v>
      </c>
      <c r="K76" s="79" t="str">
        <f t="shared" si="49"/>
        <v>P.US.GEZ189725</v>
      </c>
      <c r="L76" s="79">
        <v>4</v>
      </c>
      <c r="M76" s="79" t="str">
        <f t="shared" si="58"/>
        <v>P.US.GEZ189725</v>
      </c>
      <c r="N76" s="79">
        <f>IFERROR(RTD("cqg.rtd", ,"ContractData",M76, "T_CVol",, "T"),0)</f>
        <v>0</v>
      </c>
      <c r="O76" s="79" t="str">
        <v>C.US.GEH199712</v>
      </c>
      <c r="P76" s="79">
        <f>IFERROR(RTD("cqg.rtd", ,"ContractData",O76, "T_CVol",, "T"),0)</f>
        <v>0</v>
      </c>
      <c r="Q76" s="79">
        <f>RANK($P76,$P$73:P$93)+COUNTIF($P$73:P76,P76)-1</f>
        <v>4</v>
      </c>
      <c r="R76" s="79" t="str">
        <f t="shared" si="50"/>
        <v>C.US.GEH199712</v>
      </c>
      <c r="S76" s="79">
        <v>4</v>
      </c>
      <c r="T76" s="79" t="str">
        <f t="shared" si="59"/>
        <v>C.US.GEH199712</v>
      </c>
      <c r="U76" s="79">
        <f>IFERROR(RTD("cqg.rtd", ,"ContractData",T76, "T_CVol",, "T"),0)</f>
        <v>0</v>
      </c>
      <c r="V76" s="79" t="str">
        <v>P.US.GEH199712</v>
      </c>
      <c r="W76" s="79">
        <f>IFERROR(RTD("cqg.rtd", ,"ContractData",V76, "T_CVol",, "T"),0)</f>
        <v>0</v>
      </c>
      <c r="X76" s="79">
        <f>RANK($W76,$W$73:W$93)+COUNTIF($W$73:W76,W76)-1</f>
        <v>4</v>
      </c>
      <c r="Y76" s="79" t="str">
        <f t="shared" si="51"/>
        <v>P.US.GEH199712</v>
      </c>
      <c r="Z76" s="79">
        <v>4</v>
      </c>
      <c r="AA76" s="79" t="str">
        <f t="shared" si="60"/>
        <v>P.US.GEH199712</v>
      </c>
      <c r="AB76" s="79">
        <f>IFERROR(RTD("cqg.rtd", ,"ContractData",AA76, "T_CVol",, "T"),0)</f>
        <v>0</v>
      </c>
      <c r="AC76" s="79" t="str">
        <v>C.US.GEM199712</v>
      </c>
      <c r="AD76" s="79">
        <f>IFERROR(RTD("cqg.rtd", ,"ContractData",AC76, "T_CVol",, "T"),0)</f>
        <v>0</v>
      </c>
      <c r="AE76" s="79">
        <f>RANK($AD76,$AD$73:AD$93)+COUNTIF($AD$73:AD76,AD76)-1</f>
        <v>4</v>
      </c>
      <c r="AF76" s="79" t="str">
        <f t="shared" si="52"/>
        <v>C.US.GEM199712</v>
      </c>
      <c r="AG76" s="79">
        <v>4</v>
      </c>
      <c r="AH76" s="79" t="str">
        <f t="shared" si="61"/>
        <v>C.US.GEM199712</v>
      </c>
      <c r="AI76" s="79">
        <f>IFERROR(RTD("cqg.rtd", ,"ContractData",AH76, "T_CVol",, "T"),0)</f>
        <v>0</v>
      </c>
      <c r="AJ76" s="79" t="str">
        <v>P.US.GEM199712</v>
      </c>
      <c r="AK76" s="79">
        <f>IFERROR(RTD("cqg.rtd", ,"ContractData",AJ76, "T_CVol",, "T"),0)</f>
        <v>0</v>
      </c>
      <c r="AL76" s="79">
        <f>RANK($AK76,$AK$73:AK$93)+COUNTIF($AK$73:AK76,AK76)-1</f>
        <v>4</v>
      </c>
      <c r="AM76" s="79" t="str">
        <f t="shared" si="53"/>
        <v>P.US.GEM199712</v>
      </c>
      <c r="AN76" s="79">
        <v>4</v>
      </c>
      <c r="AO76" s="79" t="str">
        <f t="shared" si="62"/>
        <v>P.US.GEM199712</v>
      </c>
      <c r="AP76" s="79">
        <f>IFERROR(RTD("cqg.rtd", ,"ContractData",AO76, "T_CVol",, "T"),0)</f>
        <v>0</v>
      </c>
      <c r="AQ76" s="79" t="str">
        <v>C.US.GEU199700</v>
      </c>
      <c r="AR76" s="79">
        <f>IFERROR(RTD("cqg.rtd", ,"ContractData",AQ76, "T_CVol",, "T"),0)</f>
        <v>0</v>
      </c>
      <c r="AS76" s="79">
        <f>RANK($AR76,$AR$73:AR$93)+COUNTIF($AR$73:AR76,AR76)-1</f>
        <v>4</v>
      </c>
      <c r="AT76" s="79" t="str">
        <f t="shared" si="54"/>
        <v>C.US.GEU199700</v>
      </c>
      <c r="AU76" s="79">
        <v>4</v>
      </c>
      <c r="AV76" s="79" t="str">
        <f t="shared" si="63"/>
        <v>C.US.GEU199700</v>
      </c>
      <c r="AW76" s="79">
        <f>IFERROR(RTD("cqg.rtd", ,"ContractData",AV76, "T_CVol",, "T"),0)</f>
        <v>0</v>
      </c>
      <c r="AX76" s="79" t="str">
        <v>P.US.GEU199700</v>
      </c>
      <c r="AY76" s="79">
        <f>IFERROR(RTD("cqg.rtd", ,"ContractData",AX76, "T_CVol",, "T"),0)</f>
        <v>0</v>
      </c>
      <c r="AZ76" s="79">
        <f>RANK($AY76,$AY$73:AY$93)+COUNTIF($AY$73:AY76,AY76)-1</f>
        <v>4</v>
      </c>
      <c r="BA76" s="79" t="str">
        <f t="shared" si="55"/>
        <v>P.US.GEU199700</v>
      </c>
      <c r="BB76" s="79">
        <v>4</v>
      </c>
      <c r="BC76" s="79" t="str">
        <f t="shared" si="64"/>
        <v>P.US.GEU199700</v>
      </c>
      <c r="BD76" s="79">
        <f>IFERROR(RTD("cqg.rtd", ,"ContractData",BC76, "T_CVol",, "T"),0)</f>
        <v>0</v>
      </c>
    </row>
    <row r="77" spans="1:56" s="79" customFormat="1" x14ac:dyDescent="0.3">
      <c r="A77" s="79" t="str">
        <v>C.US.GEZ189737</v>
      </c>
      <c r="B77" s="79">
        <f>IFERROR(RTD("cqg.rtd", ,"ContractData",A77, "T_CVol",, "T"),0)</f>
        <v>0</v>
      </c>
      <c r="C77" s="79">
        <f>RANK($B77,$B$73:B$93)+COUNTIF($B$73:B77,B77)-1</f>
        <v>5</v>
      </c>
      <c r="D77" s="79" t="str">
        <f t="shared" si="56"/>
        <v>C.US.GEZ189737</v>
      </c>
      <c r="E77" s="79">
        <v>5</v>
      </c>
      <c r="F77" s="79" t="str">
        <f t="shared" si="57"/>
        <v>C.US.GEZ189737</v>
      </c>
      <c r="G77" s="79">
        <f>IFERROR(RTD("cqg.rtd", ,"ContractData",F77, "T_CVol",, "T"),0)</f>
        <v>0</v>
      </c>
      <c r="H77" s="79" t="str">
        <v>P.US.GEZ189737</v>
      </c>
      <c r="I77" s="79">
        <f>IFERROR(RTD("cqg.rtd", ,"ContractData",H77, "T_CVol",, "T"),0)</f>
        <v>0</v>
      </c>
      <c r="J77" s="79">
        <f>RANK($I77,$I$73:I$93)+COUNTIF($I$73:I77,I77)-1</f>
        <v>5</v>
      </c>
      <c r="K77" s="79" t="str">
        <f t="shared" si="49"/>
        <v>P.US.GEZ189737</v>
      </c>
      <c r="L77" s="79">
        <v>5</v>
      </c>
      <c r="M77" s="79" t="str">
        <f t="shared" si="58"/>
        <v>P.US.GEZ189737</v>
      </c>
      <c r="N77" s="79">
        <f>IFERROR(RTD("cqg.rtd", ,"ContractData",M77, "T_CVol",, "T"),0)</f>
        <v>0</v>
      </c>
      <c r="O77" s="79" t="str">
        <v>C.US.GEH199725</v>
      </c>
      <c r="P77" s="79">
        <f>IFERROR(RTD("cqg.rtd", ,"ContractData",O77, "T_CVol",, "T"),0)</f>
        <v>0</v>
      </c>
      <c r="Q77" s="79">
        <f>RANK($P77,$P$73:P$93)+COUNTIF($P$73:P77,P77)-1</f>
        <v>5</v>
      </c>
      <c r="R77" s="79" t="str">
        <f t="shared" si="50"/>
        <v>C.US.GEH199725</v>
      </c>
      <c r="S77" s="79">
        <v>5</v>
      </c>
      <c r="T77" s="79" t="str">
        <f t="shared" si="59"/>
        <v>C.US.GEH199725</v>
      </c>
      <c r="U77" s="79">
        <f>IFERROR(RTD("cqg.rtd", ,"ContractData",T77, "T_CVol",, "T"),0)</f>
        <v>0</v>
      </c>
      <c r="V77" s="79" t="str">
        <v>P.US.GEH199725</v>
      </c>
      <c r="W77" s="79">
        <f>IFERROR(RTD("cqg.rtd", ,"ContractData",V77, "T_CVol",, "T"),0)</f>
        <v>0</v>
      </c>
      <c r="X77" s="79">
        <f>RANK($W77,$W$73:W$93)+COUNTIF($W$73:W77,W77)-1</f>
        <v>5</v>
      </c>
      <c r="Y77" s="79" t="str">
        <f t="shared" si="51"/>
        <v>P.US.GEH199725</v>
      </c>
      <c r="Z77" s="79">
        <v>5</v>
      </c>
      <c r="AA77" s="79" t="str">
        <f t="shared" si="60"/>
        <v>P.US.GEH199725</v>
      </c>
      <c r="AB77" s="79">
        <f>IFERROR(RTD("cqg.rtd", ,"ContractData",AA77, "T_CVol",, "T"),0)</f>
        <v>0</v>
      </c>
      <c r="AC77" s="79" t="str">
        <v>C.US.GEM199725</v>
      </c>
      <c r="AD77" s="79">
        <f>IFERROR(RTD("cqg.rtd", ,"ContractData",AC77, "T_CVol",, "T"),0)</f>
        <v>0</v>
      </c>
      <c r="AE77" s="79">
        <f>RANK($AD77,$AD$73:AD$93)+COUNTIF($AD$73:AD77,AD77)-1</f>
        <v>5</v>
      </c>
      <c r="AF77" s="79" t="str">
        <f t="shared" si="52"/>
        <v>C.US.GEM199725</v>
      </c>
      <c r="AG77" s="79">
        <v>5</v>
      </c>
      <c r="AH77" s="79" t="str">
        <f t="shared" si="61"/>
        <v>C.US.GEM199725</v>
      </c>
      <c r="AI77" s="79">
        <f>IFERROR(RTD("cqg.rtd", ,"ContractData",AH77, "T_CVol",, "T"),0)</f>
        <v>0</v>
      </c>
      <c r="AJ77" s="79" t="str">
        <v>P.US.GEM199725</v>
      </c>
      <c r="AK77" s="79">
        <f>IFERROR(RTD("cqg.rtd", ,"ContractData",AJ77, "T_CVol",, "T"),0)</f>
        <v>0</v>
      </c>
      <c r="AL77" s="79">
        <f>RANK($AK77,$AK$73:AK$93)+COUNTIF($AK$73:AK77,AK77)-1</f>
        <v>5</v>
      </c>
      <c r="AM77" s="79" t="str">
        <f t="shared" si="53"/>
        <v>P.US.GEM199725</v>
      </c>
      <c r="AN77" s="79">
        <v>5</v>
      </c>
      <c r="AO77" s="79" t="str">
        <f t="shared" si="62"/>
        <v>P.US.GEM199725</v>
      </c>
      <c r="AP77" s="79">
        <f>IFERROR(RTD("cqg.rtd", ,"ContractData",AO77, "T_CVol",, "T"),0)</f>
        <v>0</v>
      </c>
      <c r="AQ77" s="79" t="str">
        <v>C.US.GEU199712</v>
      </c>
      <c r="AR77" s="79">
        <f>IFERROR(RTD("cqg.rtd", ,"ContractData",AQ77, "T_CVol",, "T"),0)</f>
        <v>0</v>
      </c>
      <c r="AS77" s="79">
        <f>RANK($AR77,$AR$73:AR$93)+COUNTIF($AR$73:AR77,AR77)-1</f>
        <v>5</v>
      </c>
      <c r="AT77" s="79" t="str">
        <f t="shared" si="54"/>
        <v>C.US.GEU199712</v>
      </c>
      <c r="AU77" s="79">
        <v>5</v>
      </c>
      <c r="AV77" s="79" t="str">
        <f t="shared" si="63"/>
        <v>C.US.GEU199712</v>
      </c>
      <c r="AW77" s="79">
        <f>IFERROR(RTD("cqg.rtd", ,"ContractData",AV77, "T_CVol",, "T"),0)</f>
        <v>0</v>
      </c>
      <c r="AX77" s="79" t="str">
        <v>P.US.GEU199712</v>
      </c>
      <c r="AY77" s="79">
        <f>IFERROR(RTD("cqg.rtd", ,"ContractData",AX77, "T_CVol",, "T"),0)</f>
        <v>0</v>
      </c>
      <c r="AZ77" s="79">
        <f>RANK($AY77,$AY$73:AY$93)+COUNTIF($AY$73:AY77,AY77)-1</f>
        <v>5</v>
      </c>
      <c r="BA77" s="79" t="str">
        <f t="shared" si="55"/>
        <v>P.US.GEU199712</v>
      </c>
      <c r="BB77" s="79">
        <v>5</v>
      </c>
      <c r="BC77" s="79" t="str">
        <f t="shared" si="64"/>
        <v>P.US.GEU199712</v>
      </c>
      <c r="BD77" s="79">
        <f>IFERROR(RTD("cqg.rtd", ,"ContractData",BC77, "T_CVol",, "T"),0)</f>
        <v>0</v>
      </c>
    </row>
    <row r="78" spans="1:56" s="79" customFormat="1" x14ac:dyDescent="0.3">
      <c r="A78" s="79" t="str">
        <v>C.US.GEZ189750</v>
      </c>
      <c r="B78" s="79">
        <f>IFERROR(RTD("cqg.rtd", ,"ContractData",A78, "T_CVol",, "T"),0)</f>
        <v>0</v>
      </c>
      <c r="C78" s="79">
        <f>RANK($B78,$B$73:B$93)+COUNTIF($B$73:B78,B78)-1</f>
        <v>6</v>
      </c>
      <c r="D78" s="79" t="str">
        <f t="shared" si="56"/>
        <v>C.US.GEZ189750</v>
      </c>
      <c r="E78" s="79">
        <v>6</v>
      </c>
      <c r="F78" s="79" t="str">
        <f t="shared" si="57"/>
        <v>C.US.GEZ189750</v>
      </c>
      <c r="G78" s="79">
        <f>IFERROR(RTD("cqg.rtd", ,"ContractData",F78, "T_CVol",, "T"),0)</f>
        <v>0</v>
      </c>
      <c r="H78" s="79" t="str">
        <v>P.US.GEZ189750</v>
      </c>
      <c r="I78" s="79">
        <f>IFERROR(RTD("cqg.rtd", ,"ContractData",H78, "T_CVol",, "T"),0)</f>
        <v>0</v>
      </c>
      <c r="J78" s="79">
        <f>RANK($I78,$I$73:I$93)+COUNTIF($I$73:I78,I78)-1</f>
        <v>6</v>
      </c>
      <c r="K78" s="79" t="str">
        <f t="shared" si="49"/>
        <v>P.US.GEZ189750</v>
      </c>
      <c r="L78" s="79">
        <v>6</v>
      </c>
      <c r="M78" s="79" t="str">
        <f t="shared" si="58"/>
        <v>P.US.GEZ189750</v>
      </c>
      <c r="N78" s="79">
        <f>IFERROR(RTD("cqg.rtd", ,"ContractData",M78, "T_CVol",, "T"),0)</f>
        <v>0</v>
      </c>
      <c r="O78" s="79" t="str">
        <v>C.US.GEH199737</v>
      </c>
      <c r="P78" s="79">
        <f>IFERROR(RTD("cqg.rtd", ,"ContractData",O78, "T_CVol",, "T"),0)</f>
        <v>0</v>
      </c>
      <c r="Q78" s="79">
        <f>RANK($P78,$P$73:P$93)+COUNTIF($P$73:P78,P78)-1</f>
        <v>6</v>
      </c>
      <c r="R78" s="79" t="str">
        <f t="shared" si="50"/>
        <v>C.US.GEH199737</v>
      </c>
      <c r="S78" s="79">
        <v>6</v>
      </c>
      <c r="T78" s="79" t="str">
        <f t="shared" si="59"/>
        <v>C.US.GEH199737</v>
      </c>
      <c r="U78" s="79">
        <f>IFERROR(RTD("cqg.rtd", ,"ContractData",T78, "T_CVol",, "T"),0)</f>
        <v>0</v>
      </c>
      <c r="V78" s="79" t="str">
        <v>P.US.GEH199737</v>
      </c>
      <c r="W78" s="79">
        <f>IFERROR(RTD("cqg.rtd", ,"ContractData",V78, "T_CVol",, "T"),0)</f>
        <v>0</v>
      </c>
      <c r="X78" s="79">
        <f>RANK($W78,$W$73:W$93)+COUNTIF($W$73:W78,W78)-1</f>
        <v>6</v>
      </c>
      <c r="Y78" s="79" t="str">
        <f t="shared" si="51"/>
        <v>P.US.GEH199737</v>
      </c>
      <c r="Z78" s="79">
        <v>6</v>
      </c>
      <c r="AA78" s="79" t="str">
        <f t="shared" si="60"/>
        <v>P.US.GEH199737</v>
      </c>
      <c r="AB78" s="79">
        <f>IFERROR(RTD("cqg.rtd", ,"ContractData",AA78, "T_CVol",, "T"),0)</f>
        <v>0</v>
      </c>
      <c r="AC78" s="79" t="str">
        <v>C.US.GEM199737</v>
      </c>
      <c r="AD78" s="79">
        <f>IFERROR(RTD("cqg.rtd", ,"ContractData",AC78, "T_CVol",, "T"),0)</f>
        <v>0</v>
      </c>
      <c r="AE78" s="79">
        <f>RANK($AD78,$AD$73:AD$93)+COUNTIF($AD$73:AD78,AD78)-1</f>
        <v>6</v>
      </c>
      <c r="AF78" s="79" t="str">
        <f t="shared" si="52"/>
        <v>C.US.GEM199737</v>
      </c>
      <c r="AG78" s="79">
        <v>6</v>
      </c>
      <c r="AH78" s="79" t="str">
        <f t="shared" si="61"/>
        <v>C.US.GEM199737</v>
      </c>
      <c r="AI78" s="79">
        <f>IFERROR(RTD("cqg.rtd", ,"ContractData",AH78, "T_CVol",, "T"),0)</f>
        <v>0</v>
      </c>
      <c r="AJ78" s="79" t="str">
        <v>P.US.GEM199737</v>
      </c>
      <c r="AK78" s="79">
        <f>IFERROR(RTD("cqg.rtd", ,"ContractData",AJ78, "T_CVol",, "T"),0)</f>
        <v>0</v>
      </c>
      <c r="AL78" s="79">
        <f>RANK($AK78,$AK$73:AK$93)+COUNTIF($AK$73:AK78,AK78)-1</f>
        <v>6</v>
      </c>
      <c r="AM78" s="79" t="str">
        <f t="shared" si="53"/>
        <v>P.US.GEM199737</v>
      </c>
      <c r="AN78" s="79">
        <v>6</v>
      </c>
      <c r="AO78" s="79" t="str">
        <f t="shared" si="62"/>
        <v>P.US.GEM199737</v>
      </c>
      <c r="AP78" s="79">
        <f>IFERROR(RTD("cqg.rtd", ,"ContractData",AO78, "T_CVol",, "T"),0)</f>
        <v>0</v>
      </c>
      <c r="AQ78" s="79" t="str">
        <v>C.US.GEU199725</v>
      </c>
      <c r="AR78" s="79">
        <f>IFERROR(RTD("cqg.rtd", ,"ContractData",AQ78, "T_CVol",, "T"),0)</f>
        <v>0</v>
      </c>
      <c r="AS78" s="79">
        <f>RANK($AR78,$AR$73:AR$93)+COUNTIF($AR$73:AR78,AR78)-1</f>
        <v>6</v>
      </c>
      <c r="AT78" s="79" t="str">
        <f t="shared" si="54"/>
        <v>C.US.GEU199725</v>
      </c>
      <c r="AU78" s="79">
        <v>6</v>
      </c>
      <c r="AV78" s="79" t="str">
        <f t="shared" si="63"/>
        <v>C.US.GEU199725</v>
      </c>
      <c r="AW78" s="79">
        <f>IFERROR(RTD("cqg.rtd", ,"ContractData",AV78, "T_CVol",, "T"),0)</f>
        <v>0</v>
      </c>
      <c r="AX78" s="79" t="str">
        <v>P.US.GEU199725</v>
      </c>
      <c r="AY78" s="79">
        <f>IFERROR(RTD("cqg.rtd", ,"ContractData",AX78, "T_CVol",, "T"),0)</f>
        <v>0</v>
      </c>
      <c r="AZ78" s="79">
        <f>RANK($AY78,$AY$73:AY$93)+COUNTIF($AY$73:AY78,AY78)-1</f>
        <v>6</v>
      </c>
      <c r="BA78" s="79" t="str">
        <f t="shared" si="55"/>
        <v>P.US.GEU199725</v>
      </c>
      <c r="BB78" s="79">
        <v>6</v>
      </c>
      <c r="BC78" s="79" t="str">
        <f t="shared" si="64"/>
        <v>P.US.GEU199725</v>
      </c>
      <c r="BD78" s="79">
        <f>IFERROR(RTD("cqg.rtd", ,"ContractData",BC78, "T_CVol",, "T"),0)</f>
        <v>0</v>
      </c>
    </row>
    <row r="79" spans="1:56" s="79" customFormat="1" x14ac:dyDescent="0.3">
      <c r="A79" s="79" t="str">
        <v>C.US.GEZ189762</v>
      </c>
      <c r="B79" s="79">
        <f>IFERROR(RTD("cqg.rtd", ,"ContractData",A79, "T_CVol",, "T"),0)</f>
        <v>0</v>
      </c>
      <c r="C79" s="79">
        <f>RANK($B79,$B$73:B$93)+COUNTIF($B$73:B79,B79)-1</f>
        <v>7</v>
      </c>
      <c r="D79" s="79" t="str">
        <f t="shared" si="56"/>
        <v>C.US.GEZ189762</v>
      </c>
      <c r="E79" s="79">
        <v>7</v>
      </c>
      <c r="F79" s="79" t="str">
        <f t="shared" si="57"/>
        <v>C.US.GEZ189762</v>
      </c>
      <c r="G79" s="79">
        <f>IFERROR(RTD("cqg.rtd", ,"ContractData",F79, "T_CVol",, "T"),0)</f>
        <v>0</v>
      </c>
      <c r="H79" s="79" t="str">
        <v>P.US.GEZ189762</v>
      </c>
      <c r="I79" s="79">
        <f>IFERROR(RTD("cqg.rtd", ,"ContractData",H79, "T_CVol",, "T"),0)</f>
        <v>0</v>
      </c>
      <c r="J79" s="79">
        <f>RANK($I79,$I$73:I$93)+COUNTIF($I$73:I79,I79)-1</f>
        <v>7</v>
      </c>
      <c r="K79" s="79" t="str">
        <f t="shared" si="49"/>
        <v>P.US.GEZ189762</v>
      </c>
      <c r="L79" s="79">
        <v>7</v>
      </c>
      <c r="M79" s="79" t="str">
        <f t="shared" si="58"/>
        <v>P.US.GEZ189762</v>
      </c>
      <c r="N79" s="79">
        <f>IFERROR(RTD("cqg.rtd", ,"ContractData",M79, "T_CVol",, "T"),0)</f>
        <v>0</v>
      </c>
      <c r="O79" s="79" t="str">
        <v>C.US.GEH199750</v>
      </c>
      <c r="P79" s="79">
        <f>IFERROR(RTD("cqg.rtd", ,"ContractData",O79, "T_CVol",, "T"),0)</f>
        <v>0</v>
      </c>
      <c r="Q79" s="79">
        <f>RANK($P79,$P$73:P$93)+COUNTIF($P$73:P79,P79)-1</f>
        <v>7</v>
      </c>
      <c r="R79" s="79" t="str">
        <f t="shared" si="50"/>
        <v>C.US.GEH199750</v>
      </c>
      <c r="S79" s="79">
        <v>7</v>
      </c>
      <c r="T79" s="79" t="str">
        <f t="shared" si="59"/>
        <v>C.US.GEH199750</v>
      </c>
      <c r="U79" s="79">
        <f>IFERROR(RTD("cqg.rtd", ,"ContractData",T79, "T_CVol",, "T"),0)</f>
        <v>0</v>
      </c>
      <c r="V79" s="79" t="str">
        <v>P.US.GEH199750</v>
      </c>
      <c r="W79" s="79">
        <f>IFERROR(RTD("cqg.rtd", ,"ContractData",V79, "T_CVol",, "T"),0)</f>
        <v>0</v>
      </c>
      <c r="X79" s="79">
        <f>RANK($W79,$W$73:W$93)+COUNTIF($W$73:W79,W79)-1</f>
        <v>7</v>
      </c>
      <c r="Y79" s="79" t="str">
        <f t="shared" si="51"/>
        <v>P.US.GEH199750</v>
      </c>
      <c r="Z79" s="79">
        <v>7</v>
      </c>
      <c r="AA79" s="79" t="str">
        <f t="shared" si="60"/>
        <v>P.US.GEH199750</v>
      </c>
      <c r="AB79" s="79">
        <f>IFERROR(RTD("cqg.rtd", ,"ContractData",AA79, "T_CVol",, "T"),0)</f>
        <v>0</v>
      </c>
      <c r="AC79" s="79" t="str">
        <v>C.US.GEM199750</v>
      </c>
      <c r="AD79" s="79">
        <f>IFERROR(RTD("cqg.rtd", ,"ContractData",AC79, "T_CVol",, "T"),0)</f>
        <v>0</v>
      </c>
      <c r="AE79" s="79">
        <f>RANK($AD79,$AD$73:AD$93)+COUNTIF($AD$73:AD79,AD79)-1</f>
        <v>7</v>
      </c>
      <c r="AF79" s="79" t="str">
        <f t="shared" si="52"/>
        <v>C.US.GEM199750</v>
      </c>
      <c r="AG79" s="79">
        <v>7</v>
      </c>
      <c r="AH79" s="79" t="str">
        <f t="shared" si="61"/>
        <v>C.US.GEM199750</v>
      </c>
      <c r="AI79" s="79">
        <f>IFERROR(RTD("cqg.rtd", ,"ContractData",AH79, "T_CVol",, "T"),0)</f>
        <v>0</v>
      </c>
      <c r="AJ79" s="79" t="str">
        <v>P.US.GEM199750</v>
      </c>
      <c r="AK79" s="79">
        <f>IFERROR(RTD("cqg.rtd", ,"ContractData",AJ79, "T_CVol",, "T"),0)</f>
        <v>0</v>
      </c>
      <c r="AL79" s="79">
        <f>RANK($AK79,$AK$73:AK$93)+COUNTIF($AK$73:AK79,AK79)-1</f>
        <v>7</v>
      </c>
      <c r="AM79" s="79" t="str">
        <f t="shared" si="53"/>
        <v>P.US.GEM199750</v>
      </c>
      <c r="AN79" s="79">
        <v>7</v>
      </c>
      <c r="AO79" s="79" t="str">
        <f t="shared" si="62"/>
        <v>P.US.GEM199750</v>
      </c>
      <c r="AP79" s="79">
        <f>IFERROR(RTD("cqg.rtd", ,"ContractData",AO79, "T_CVol",, "T"),0)</f>
        <v>0</v>
      </c>
      <c r="AQ79" s="79" t="str">
        <v>C.US.GEU199737</v>
      </c>
      <c r="AR79" s="79">
        <f>IFERROR(RTD("cqg.rtd", ,"ContractData",AQ79, "T_CVol",, "T"),0)</f>
        <v>0</v>
      </c>
      <c r="AS79" s="79">
        <f>RANK($AR79,$AR$73:AR$93)+COUNTIF($AR$73:AR79,AR79)-1</f>
        <v>7</v>
      </c>
      <c r="AT79" s="79" t="str">
        <f t="shared" si="54"/>
        <v>C.US.GEU199737</v>
      </c>
      <c r="AU79" s="79">
        <v>7</v>
      </c>
      <c r="AV79" s="79" t="str">
        <f t="shared" si="63"/>
        <v>C.US.GEU199737</v>
      </c>
      <c r="AW79" s="79">
        <f>IFERROR(RTD("cqg.rtd", ,"ContractData",AV79, "T_CVol",, "T"),0)</f>
        <v>0</v>
      </c>
      <c r="AX79" s="79" t="str">
        <v>P.US.GEU199737</v>
      </c>
      <c r="AY79" s="79">
        <f>IFERROR(RTD("cqg.rtd", ,"ContractData",AX79, "T_CVol",, "T"),0)</f>
        <v>0</v>
      </c>
      <c r="AZ79" s="79">
        <f>RANK($AY79,$AY$73:AY$93)+COUNTIF($AY$73:AY79,AY79)-1</f>
        <v>7</v>
      </c>
      <c r="BA79" s="79" t="str">
        <f t="shared" si="55"/>
        <v>P.US.GEU199737</v>
      </c>
      <c r="BB79" s="79">
        <v>7</v>
      </c>
      <c r="BC79" s="79" t="str">
        <f t="shared" si="64"/>
        <v>P.US.GEU199737</v>
      </c>
      <c r="BD79" s="79">
        <f>IFERROR(RTD("cqg.rtd", ,"ContractData",BC79, "T_CVol",, "T"),0)</f>
        <v>0</v>
      </c>
    </row>
    <row r="80" spans="1:56" s="79" customFormat="1" x14ac:dyDescent="0.3">
      <c r="A80" s="79" t="str">
        <v>C.US.GEZ189775</v>
      </c>
      <c r="B80" s="79">
        <f>IFERROR(RTD("cqg.rtd", ,"ContractData",A80, "T_CVol",, "T"),0)</f>
        <v>0</v>
      </c>
      <c r="C80" s="79">
        <f>RANK($B80,$B$73:B$93)+COUNTIF($B$73:B80,B80)-1</f>
        <v>8</v>
      </c>
      <c r="D80" s="79" t="str">
        <f t="shared" si="56"/>
        <v>C.US.GEZ189775</v>
      </c>
      <c r="E80" s="79">
        <v>8</v>
      </c>
      <c r="F80" s="79" t="str">
        <f t="shared" si="57"/>
        <v>C.US.GEZ189775</v>
      </c>
      <c r="G80" s="79">
        <f>IFERROR(RTD("cqg.rtd", ,"ContractData",F80, "T_CVol",, "T"),0)</f>
        <v>0</v>
      </c>
      <c r="H80" s="79" t="str">
        <v>P.US.GEZ189775</v>
      </c>
      <c r="I80" s="79">
        <f>IFERROR(RTD("cqg.rtd", ,"ContractData",H80, "T_CVol",, "T"),0)</f>
        <v>0</v>
      </c>
      <c r="J80" s="79">
        <f>RANK($I80,$I$73:I$93)+COUNTIF($I$73:I80,I80)-1</f>
        <v>8</v>
      </c>
      <c r="K80" s="79" t="str">
        <f t="shared" si="49"/>
        <v>P.US.GEZ189775</v>
      </c>
      <c r="L80" s="79">
        <v>8</v>
      </c>
      <c r="M80" s="79" t="str">
        <f t="shared" si="58"/>
        <v>P.US.GEZ189775</v>
      </c>
      <c r="N80" s="79">
        <f>IFERROR(RTD("cqg.rtd", ,"ContractData",M80, "T_CVol",, "T"),0)</f>
        <v>0</v>
      </c>
      <c r="O80" s="79" t="str">
        <v>C.US.GEH199762</v>
      </c>
      <c r="P80" s="79">
        <f>IFERROR(RTD("cqg.rtd", ,"ContractData",O80, "T_CVol",, "T"),0)</f>
        <v>0</v>
      </c>
      <c r="Q80" s="79">
        <f>RANK($P80,$P$73:P$93)+COUNTIF($P$73:P80,P80)-1</f>
        <v>8</v>
      </c>
      <c r="R80" s="79" t="str">
        <f t="shared" si="50"/>
        <v>C.US.GEH199762</v>
      </c>
      <c r="S80" s="79">
        <v>8</v>
      </c>
      <c r="T80" s="79" t="str">
        <f t="shared" si="59"/>
        <v>C.US.GEH199762</v>
      </c>
      <c r="U80" s="79">
        <f>IFERROR(RTD("cqg.rtd", ,"ContractData",T80, "T_CVol",, "T"),0)</f>
        <v>0</v>
      </c>
      <c r="V80" s="79" t="str">
        <v>P.US.GEH199762</v>
      </c>
      <c r="W80" s="79">
        <f>IFERROR(RTD("cqg.rtd", ,"ContractData",V80, "T_CVol",, "T"),0)</f>
        <v>0</v>
      </c>
      <c r="X80" s="79">
        <f>RANK($W80,$W$73:W$93)+COUNTIF($W$73:W80,W80)-1</f>
        <v>8</v>
      </c>
      <c r="Y80" s="79" t="str">
        <f t="shared" si="51"/>
        <v>P.US.GEH199762</v>
      </c>
      <c r="Z80" s="79">
        <v>8</v>
      </c>
      <c r="AA80" s="79" t="str">
        <f t="shared" si="60"/>
        <v>P.US.GEH199762</v>
      </c>
      <c r="AB80" s="79">
        <f>IFERROR(RTD("cqg.rtd", ,"ContractData",AA80, "T_CVol",, "T"),0)</f>
        <v>0</v>
      </c>
      <c r="AC80" s="79" t="str">
        <v>C.US.GEM199762</v>
      </c>
      <c r="AD80" s="79">
        <f>IFERROR(RTD("cqg.rtd", ,"ContractData",AC80, "T_CVol",, "T"),0)</f>
        <v>0</v>
      </c>
      <c r="AE80" s="79">
        <f>RANK($AD80,$AD$73:AD$93)+COUNTIF($AD$73:AD80,AD80)-1</f>
        <v>8</v>
      </c>
      <c r="AF80" s="79" t="str">
        <f t="shared" si="52"/>
        <v>C.US.GEM199762</v>
      </c>
      <c r="AG80" s="79">
        <v>8</v>
      </c>
      <c r="AH80" s="79" t="str">
        <f t="shared" si="61"/>
        <v>C.US.GEM199762</v>
      </c>
      <c r="AI80" s="79">
        <f>IFERROR(RTD("cqg.rtd", ,"ContractData",AH80, "T_CVol",, "T"),0)</f>
        <v>0</v>
      </c>
      <c r="AJ80" s="79" t="str">
        <v>P.US.GEM199762</v>
      </c>
      <c r="AK80" s="79">
        <f>IFERROR(RTD("cqg.rtd", ,"ContractData",AJ80, "T_CVol",, "T"),0)</f>
        <v>0</v>
      </c>
      <c r="AL80" s="79">
        <f>RANK($AK80,$AK$73:AK$93)+COUNTIF($AK$73:AK80,AK80)-1</f>
        <v>8</v>
      </c>
      <c r="AM80" s="79" t="str">
        <f t="shared" si="53"/>
        <v>P.US.GEM199762</v>
      </c>
      <c r="AN80" s="79">
        <v>8</v>
      </c>
      <c r="AO80" s="79" t="str">
        <f t="shared" si="62"/>
        <v>P.US.GEM199762</v>
      </c>
      <c r="AP80" s="79">
        <f>IFERROR(RTD("cqg.rtd", ,"ContractData",AO80, "T_CVol",, "T"),0)</f>
        <v>0</v>
      </c>
      <c r="AQ80" s="79" t="str">
        <v>C.US.GEU199750</v>
      </c>
      <c r="AR80" s="79">
        <f>IFERROR(RTD("cqg.rtd", ,"ContractData",AQ80, "T_CVol",, "T"),0)</f>
        <v>0</v>
      </c>
      <c r="AS80" s="79">
        <f>RANK($AR80,$AR$73:AR$93)+COUNTIF($AR$73:AR80,AR80)-1</f>
        <v>8</v>
      </c>
      <c r="AT80" s="79" t="str">
        <f t="shared" si="54"/>
        <v>C.US.GEU199750</v>
      </c>
      <c r="AU80" s="79">
        <v>8</v>
      </c>
      <c r="AV80" s="79" t="str">
        <f t="shared" si="63"/>
        <v>C.US.GEU199750</v>
      </c>
      <c r="AW80" s="79">
        <f>IFERROR(RTD("cqg.rtd", ,"ContractData",AV80, "T_CVol",, "T"),0)</f>
        <v>0</v>
      </c>
      <c r="AX80" s="79" t="str">
        <v>P.US.GEU199750</v>
      </c>
      <c r="AY80" s="79">
        <f>IFERROR(RTD("cqg.rtd", ,"ContractData",AX80, "T_CVol",, "T"),0)</f>
        <v>0</v>
      </c>
      <c r="AZ80" s="79">
        <f>RANK($AY80,$AY$73:AY$93)+COUNTIF($AY$73:AY80,AY80)-1</f>
        <v>8</v>
      </c>
      <c r="BA80" s="79" t="str">
        <f t="shared" si="55"/>
        <v>P.US.GEU199750</v>
      </c>
      <c r="BB80" s="79">
        <v>8</v>
      </c>
      <c r="BC80" s="79" t="str">
        <f t="shared" si="64"/>
        <v>P.US.GEU199750</v>
      </c>
      <c r="BD80" s="79">
        <f>IFERROR(RTD("cqg.rtd", ,"ContractData",BC80, "T_CVol",, "T"),0)</f>
        <v>0</v>
      </c>
    </row>
    <row r="81" spans="1:56" s="79" customFormat="1" x14ac:dyDescent="0.3">
      <c r="A81" s="79" t="str">
        <v>C.US.GEZ189787</v>
      </c>
      <c r="B81" s="79">
        <f>IFERROR(RTD("cqg.rtd", ,"ContractData",A81, "T_CVol",, "T"),0)</f>
        <v>0</v>
      </c>
      <c r="C81" s="79">
        <f>RANK($B81,$B$73:B$93)+COUNTIF($B$73:B81,B81)-1</f>
        <v>9</v>
      </c>
      <c r="D81" s="79" t="str">
        <f t="shared" si="56"/>
        <v>C.US.GEZ189787</v>
      </c>
      <c r="E81" s="79">
        <v>9</v>
      </c>
      <c r="F81" s="79" t="str">
        <f t="shared" si="57"/>
        <v>C.US.GEZ189787</v>
      </c>
      <c r="G81" s="79">
        <f>IFERROR(RTD("cqg.rtd", ,"ContractData",F81, "T_CVol",, "T"),0)</f>
        <v>0</v>
      </c>
      <c r="H81" s="79" t="str">
        <v>P.US.GEZ189787</v>
      </c>
      <c r="I81" s="79">
        <f>IFERROR(RTD("cqg.rtd", ,"ContractData",H81, "T_CVol",, "T"),0)</f>
        <v>0</v>
      </c>
      <c r="J81" s="79">
        <f>RANK($I81,$I$73:I$93)+COUNTIF($I$73:I81,I81)-1</f>
        <v>9</v>
      </c>
      <c r="K81" s="79" t="str">
        <f t="shared" si="49"/>
        <v>P.US.GEZ189787</v>
      </c>
      <c r="L81" s="79">
        <v>9</v>
      </c>
      <c r="M81" s="79" t="str">
        <f t="shared" si="58"/>
        <v>P.US.GEZ189787</v>
      </c>
      <c r="N81" s="79">
        <f>IFERROR(RTD("cqg.rtd", ,"ContractData",M81, "T_CVol",, "T"),0)</f>
        <v>0</v>
      </c>
      <c r="O81" s="79" t="str">
        <v>C.US.GEH199775</v>
      </c>
      <c r="P81" s="79">
        <f>IFERROR(RTD("cqg.rtd", ,"ContractData",O81, "T_CVol",, "T"),0)</f>
        <v>0</v>
      </c>
      <c r="Q81" s="79">
        <f>RANK($P81,$P$73:P$93)+COUNTIF($P$73:P81,P81)-1</f>
        <v>9</v>
      </c>
      <c r="R81" s="79" t="str">
        <f t="shared" si="50"/>
        <v>C.US.GEH199775</v>
      </c>
      <c r="S81" s="79">
        <v>9</v>
      </c>
      <c r="T81" s="79" t="str">
        <f t="shared" si="59"/>
        <v>C.US.GEH199775</v>
      </c>
      <c r="U81" s="79">
        <f>IFERROR(RTD("cqg.rtd", ,"ContractData",T81, "T_CVol",, "T"),0)</f>
        <v>0</v>
      </c>
      <c r="V81" s="79" t="str">
        <v>P.US.GEH199775</v>
      </c>
      <c r="W81" s="79">
        <f>IFERROR(RTD("cqg.rtd", ,"ContractData",V81, "T_CVol",, "T"),0)</f>
        <v>0</v>
      </c>
      <c r="X81" s="79">
        <f>RANK($W81,$W$73:W$93)+COUNTIF($W$73:W81,W81)-1</f>
        <v>9</v>
      </c>
      <c r="Y81" s="79" t="str">
        <f t="shared" si="51"/>
        <v>P.US.GEH199775</v>
      </c>
      <c r="Z81" s="79">
        <v>9</v>
      </c>
      <c r="AA81" s="79" t="str">
        <f t="shared" si="60"/>
        <v>P.US.GEH199775</v>
      </c>
      <c r="AB81" s="79">
        <f>IFERROR(RTD("cqg.rtd", ,"ContractData",AA81, "T_CVol",, "T"),0)</f>
        <v>0</v>
      </c>
      <c r="AC81" s="79" t="str">
        <v>C.US.GEM199775</v>
      </c>
      <c r="AD81" s="79">
        <f>IFERROR(RTD("cqg.rtd", ,"ContractData",AC81, "T_CVol",, "T"),0)</f>
        <v>0</v>
      </c>
      <c r="AE81" s="79">
        <f>RANK($AD81,$AD$73:AD$93)+COUNTIF($AD$73:AD81,AD81)-1</f>
        <v>9</v>
      </c>
      <c r="AF81" s="79" t="str">
        <f t="shared" si="52"/>
        <v>C.US.GEM199775</v>
      </c>
      <c r="AG81" s="79">
        <v>9</v>
      </c>
      <c r="AH81" s="79" t="str">
        <f t="shared" si="61"/>
        <v>C.US.GEM199775</v>
      </c>
      <c r="AI81" s="79">
        <f>IFERROR(RTD("cqg.rtd", ,"ContractData",AH81, "T_CVol",, "T"),0)</f>
        <v>0</v>
      </c>
      <c r="AJ81" s="79" t="str">
        <v>P.US.GEM199775</v>
      </c>
      <c r="AK81" s="79">
        <f>IFERROR(RTD("cqg.rtd", ,"ContractData",AJ81, "T_CVol",, "T"),0)</f>
        <v>0</v>
      </c>
      <c r="AL81" s="79">
        <f>RANK($AK81,$AK$73:AK$93)+COUNTIF($AK$73:AK81,AK81)-1</f>
        <v>9</v>
      </c>
      <c r="AM81" s="79" t="str">
        <f t="shared" si="53"/>
        <v>P.US.GEM199775</v>
      </c>
      <c r="AN81" s="79">
        <v>9</v>
      </c>
      <c r="AO81" s="79" t="str">
        <f t="shared" si="62"/>
        <v>P.US.GEM199775</v>
      </c>
      <c r="AP81" s="79">
        <f>IFERROR(RTD("cqg.rtd", ,"ContractData",AO81, "T_CVol",, "T"),0)</f>
        <v>0</v>
      </c>
      <c r="AQ81" s="79" t="str">
        <v>C.US.GEU199762</v>
      </c>
      <c r="AR81" s="79">
        <f>IFERROR(RTD("cqg.rtd", ,"ContractData",AQ81, "T_CVol",, "T"),0)</f>
        <v>0</v>
      </c>
      <c r="AS81" s="79">
        <f>RANK($AR81,$AR$73:AR$93)+COUNTIF($AR$73:AR81,AR81)-1</f>
        <v>9</v>
      </c>
      <c r="AT81" s="79" t="str">
        <f t="shared" si="54"/>
        <v>C.US.GEU199762</v>
      </c>
      <c r="AU81" s="79">
        <v>9</v>
      </c>
      <c r="AV81" s="79" t="str">
        <f t="shared" si="63"/>
        <v>C.US.GEU199762</v>
      </c>
      <c r="AW81" s="79">
        <f>IFERROR(RTD("cqg.rtd", ,"ContractData",AV81, "T_CVol",, "T"),0)</f>
        <v>0</v>
      </c>
      <c r="AX81" s="79" t="str">
        <v>P.US.GEU199762</v>
      </c>
      <c r="AY81" s="79">
        <f>IFERROR(RTD("cqg.rtd", ,"ContractData",AX81, "T_CVol",, "T"),0)</f>
        <v>0</v>
      </c>
      <c r="AZ81" s="79">
        <f>RANK($AY81,$AY$73:AY$93)+COUNTIF($AY$73:AY81,AY81)-1</f>
        <v>9</v>
      </c>
      <c r="BA81" s="79" t="str">
        <f t="shared" si="55"/>
        <v>P.US.GEU199762</v>
      </c>
      <c r="BB81" s="79">
        <v>9</v>
      </c>
      <c r="BC81" s="79" t="str">
        <f t="shared" si="64"/>
        <v>P.US.GEU199762</v>
      </c>
      <c r="BD81" s="79">
        <f>IFERROR(RTD("cqg.rtd", ,"ContractData",BC81, "T_CVol",, "T"),0)</f>
        <v>0</v>
      </c>
    </row>
    <row r="82" spans="1:56" s="79" customFormat="1" x14ac:dyDescent="0.3">
      <c r="A82" s="79" t="str">
        <v>C.US.GEZ189800</v>
      </c>
      <c r="B82" s="79">
        <f>IFERROR(RTD("cqg.rtd", ,"ContractData",A82, "T_CVol",, "T"),0)</f>
        <v>0</v>
      </c>
      <c r="C82" s="79">
        <f>RANK($B82,$B$73:B$93)+COUNTIF($B$73:B82,B82)-1</f>
        <v>10</v>
      </c>
      <c r="D82" s="79" t="str">
        <f t="shared" si="56"/>
        <v>C.US.GEZ189800</v>
      </c>
      <c r="E82" s="79">
        <v>10</v>
      </c>
      <c r="F82" s="79" t="str">
        <f t="shared" si="57"/>
        <v>C.US.GEZ189800</v>
      </c>
      <c r="G82" s="79">
        <f>IFERROR(RTD("cqg.rtd", ,"ContractData",F82, "T_CVol",, "T"),0)</f>
        <v>0</v>
      </c>
      <c r="H82" s="79" t="str">
        <v>P.US.GEZ189800</v>
      </c>
      <c r="I82" s="79">
        <f>IFERROR(RTD("cqg.rtd", ,"ContractData",H82, "T_CVol",, "T"),0)</f>
        <v>0</v>
      </c>
      <c r="J82" s="79">
        <f>RANK($I82,$I$73:I$93)+COUNTIF($I$73:I82,I82)-1</f>
        <v>10</v>
      </c>
      <c r="K82" s="79" t="str">
        <f t="shared" si="49"/>
        <v>P.US.GEZ189800</v>
      </c>
      <c r="L82" s="79">
        <v>10</v>
      </c>
      <c r="M82" s="79" t="str">
        <f t="shared" si="58"/>
        <v>P.US.GEZ189800</v>
      </c>
      <c r="N82" s="79">
        <f>IFERROR(RTD("cqg.rtd", ,"ContractData",M82, "T_CVol",, "T"),0)</f>
        <v>0</v>
      </c>
      <c r="O82" s="79" t="str">
        <v>C.US.GEH199787</v>
      </c>
      <c r="P82" s="79">
        <f>IFERROR(RTD("cqg.rtd", ,"ContractData",O82, "T_CVol",, "T"),0)</f>
        <v>0</v>
      </c>
      <c r="Q82" s="79">
        <f>RANK($P82,$P$73:P$93)+COUNTIF($P$73:P82,P82)-1</f>
        <v>10</v>
      </c>
      <c r="R82" s="79" t="str">
        <f t="shared" si="50"/>
        <v>C.US.GEH199787</v>
      </c>
      <c r="S82" s="79">
        <v>10</v>
      </c>
      <c r="T82" s="79" t="str">
        <f t="shared" si="59"/>
        <v>C.US.GEH199787</v>
      </c>
      <c r="U82" s="79">
        <f>IFERROR(RTD("cqg.rtd", ,"ContractData",T82, "T_CVol",, "T"),0)</f>
        <v>0</v>
      </c>
      <c r="V82" s="79" t="str">
        <v>P.US.GEH199787</v>
      </c>
      <c r="W82" s="79">
        <f>IFERROR(RTD("cqg.rtd", ,"ContractData",V82, "T_CVol",, "T"),0)</f>
        <v>0</v>
      </c>
      <c r="X82" s="79">
        <f>RANK($W82,$W$73:W$93)+COUNTIF($W$73:W82,W82)-1</f>
        <v>10</v>
      </c>
      <c r="Y82" s="79" t="str">
        <f t="shared" si="51"/>
        <v>P.US.GEH199787</v>
      </c>
      <c r="Z82" s="79">
        <v>10</v>
      </c>
      <c r="AA82" s="79" t="str">
        <f t="shared" si="60"/>
        <v>P.US.GEH199787</v>
      </c>
      <c r="AB82" s="79">
        <f>IFERROR(RTD("cqg.rtd", ,"ContractData",AA82, "T_CVol",, "T"),0)</f>
        <v>0</v>
      </c>
      <c r="AC82" s="79" t="str">
        <v>C.US.GEM199787</v>
      </c>
      <c r="AD82" s="79">
        <f>IFERROR(RTD("cqg.rtd", ,"ContractData",AC82, "T_CVol",, "T"),0)</f>
        <v>0</v>
      </c>
      <c r="AE82" s="79">
        <f>RANK($AD82,$AD$73:AD$93)+COUNTIF($AD$73:AD82,AD82)-1</f>
        <v>10</v>
      </c>
      <c r="AF82" s="79" t="str">
        <f t="shared" si="52"/>
        <v>C.US.GEM199787</v>
      </c>
      <c r="AG82" s="79">
        <v>10</v>
      </c>
      <c r="AH82" s="79" t="str">
        <f t="shared" si="61"/>
        <v>C.US.GEM199787</v>
      </c>
      <c r="AI82" s="79">
        <f>IFERROR(RTD("cqg.rtd", ,"ContractData",AH82, "T_CVol",, "T"),0)</f>
        <v>0</v>
      </c>
      <c r="AJ82" s="79" t="str">
        <v>P.US.GEM199787</v>
      </c>
      <c r="AK82" s="79">
        <f>IFERROR(RTD("cqg.rtd", ,"ContractData",AJ82, "T_CVol",, "T"),0)</f>
        <v>0</v>
      </c>
      <c r="AL82" s="79">
        <f>RANK($AK82,$AK$73:AK$93)+COUNTIF($AK$73:AK82,AK82)-1</f>
        <v>10</v>
      </c>
      <c r="AM82" s="79" t="str">
        <f t="shared" si="53"/>
        <v>P.US.GEM199787</v>
      </c>
      <c r="AN82" s="79">
        <v>10</v>
      </c>
      <c r="AO82" s="79" t="str">
        <f>VLOOKUP(AN82,$AL$73:$AM$93,2,FALSE)</f>
        <v>P.US.GEM199787</v>
      </c>
      <c r="AP82" s="79">
        <f>IFERROR(RTD("cqg.rtd", ,"ContractData",AO82, "T_CVol",, "T"),0)</f>
        <v>0</v>
      </c>
      <c r="AQ82" s="79" t="str">
        <v>C.US.GEU199775</v>
      </c>
      <c r="AR82" s="79">
        <f>IFERROR(RTD("cqg.rtd", ,"ContractData",AQ82, "T_CVol",, "T"),0)</f>
        <v>0</v>
      </c>
      <c r="AS82" s="79">
        <f>RANK($AR82,$AR$73:AR$93)+COUNTIF($AR$73:AR82,AR82)-1</f>
        <v>10</v>
      </c>
      <c r="AT82" s="79" t="str">
        <f t="shared" si="54"/>
        <v>C.US.GEU199775</v>
      </c>
      <c r="AU82" s="79">
        <v>10</v>
      </c>
      <c r="AV82" s="79" t="str">
        <f t="shared" si="63"/>
        <v>C.US.GEU199775</v>
      </c>
      <c r="AW82" s="79">
        <f>IFERROR(RTD("cqg.rtd", ,"ContractData",AV82, "T_CVol",, "T"),0)</f>
        <v>0</v>
      </c>
      <c r="AX82" s="79" t="str">
        <v>P.US.GEU199775</v>
      </c>
      <c r="AY82" s="79">
        <f>IFERROR(RTD("cqg.rtd", ,"ContractData",AX82, "T_CVol",, "T"),0)</f>
        <v>0</v>
      </c>
      <c r="AZ82" s="79">
        <f>RANK($AY82,$AY$73:AY$93)+COUNTIF($AY$73:AY82,AY82)-1</f>
        <v>10</v>
      </c>
      <c r="BA82" s="79" t="str">
        <f t="shared" si="55"/>
        <v>P.US.GEU199775</v>
      </c>
      <c r="BB82" s="79">
        <v>10</v>
      </c>
      <c r="BC82" s="79" t="str">
        <f t="shared" si="64"/>
        <v>P.US.GEU199775</v>
      </c>
      <c r="BD82" s="79">
        <f>IFERROR(RTD("cqg.rtd", ,"ContractData",BC82, "T_CVol",, "T"),0)</f>
        <v>0</v>
      </c>
    </row>
    <row r="83" spans="1:56" s="79" customFormat="1" x14ac:dyDescent="0.3">
      <c r="A83" s="79" t="str">
        <v>C.US.GEZ189812</v>
      </c>
      <c r="B83" s="79">
        <f>IFERROR(RTD("cqg.rtd", ,"ContractData",A83, "T_CVol",, "T"),0)</f>
        <v>0</v>
      </c>
      <c r="C83" s="79">
        <f>RANK($B83,$B$73:B$93)+COUNTIF($B$73:B83,B83)-1</f>
        <v>11</v>
      </c>
      <c r="D83" s="79" t="str">
        <f t="shared" si="56"/>
        <v>C.US.GEZ189812</v>
      </c>
      <c r="E83" s="79">
        <v>11</v>
      </c>
      <c r="F83" s="79" t="str">
        <f t="shared" si="57"/>
        <v>C.US.GEZ189812</v>
      </c>
      <c r="G83" s="79">
        <f>IFERROR(RTD("cqg.rtd", ,"ContractData",F83, "T_CVol",, "T"),0)</f>
        <v>0</v>
      </c>
      <c r="H83" s="79" t="str">
        <v>P.US.GEZ189812</v>
      </c>
      <c r="I83" s="79">
        <f>IFERROR(RTD("cqg.rtd", ,"ContractData",H83, "T_CVol",, "T"),0)</f>
        <v>0</v>
      </c>
      <c r="J83" s="79">
        <f>RANK($I83,$I$73:I$93)+COUNTIF($I$73:I83,I83)-1</f>
        <v>11</v>
      </c>
      <c r="K83" s="79" t="str">
        <f t="shared" si="49"/>
        <v>P.US.GEZ189812</v>
      </c>
      <c r="L83" s="79">
        <v>11</v>
      </c>
      <c r="M83" s="79" t="str">
        <f t="shared" si="58"/>
        <v>P.US.GEZ189812</v>
      </c>
      <c r="N83" s="79">
        <f>IFERROR(RTD("cqg.rtd", ,"ContractData",M83, "T_CVol",, "T"),0)</f>
        <v>0</v>
      </c>
      <c r="O83" s="79" t="str">
        <v>C.US.GEH199800</v>
      </c>
      <c r="P83" s="79">
        <f>IFERROR(RTD("cqg.rtd", ,"ContractData",O83, "T_CVol",, "T"),0)</f>
        <v>0</v>
      </c>
      <c r="Q83" s="79">
        <f>RANK($P83,$P$73:P$93)+COUNTIF($P$73:P83,P83)-1</f>
        <v>11</v>
      </c>
      <c r="R83" s="79" t="str">
        <f t="shared" si="50"/>
        <v>C.US.GEH199800</v>
      </c>
      <c r="S83" s="79">
        <v>11</v>
      </c>
      <c r="T83" s="79" t="str">
        <f t="shared" si="59"/>
        <v>C.US.GEH199800</v>
      </c>
      <c r="U83" s="79">
        <f>IFERROR(RTD("cqg.rtd", ,"ContractData",T83, "T_CVol",, "T"),0)</f>
        <v>0</v>
      </c>
      <c r="V83" s="79" t="str">
        <v>P.US.GEH199800</v>
      </c>
      <c r="W83" s="79">
        <f>IFERROR(RTD("cqg.rtd", ,"ContractData",V83, "T_CVol",, "T"),0)</f>
        <v>0</v>
      </c>
      <c r="X83" s="79">
        <f>RANK($W83,$W$73:W$93)+COUNTIF($W$73:W83,W83)-1</f>
        <v>11</v>
      </c>
      <c r="Y83" s="79" t="str">
        <f t="shared" si="51"/>
        <v>P.US.GEH199800</v>
      </c>
      <c r="Z83" s="79">
        <v>11</v>
      </c>
      <c r="AA83" s="79" t="str">
        <f t="shared" si="60"/>
        <v>P.US.GEH199800</v>
      </c>
      <c r="AB83" s="79">
        <f>IFERROR(RTD("cqg.rtd", ,"ContractData",AA83, "T_CVol",, "T"),0)</f>
        <v>0</v>
      </c>
      <c r="AC83" s="79" t="str">
        <v>C.US.GEM199800</v>
      </c>
      <c r="AD83" s="79">
        <f>IFERROR(RTD("cqg.rtd", ,"ContractData",AC83, "T_CVol",, "T"),0)</f>
        <v>0</v>
      </c>
      <c r="AE83" s="79">
        <f>RANK($AD83,$AD$73:AD$93)+COUNTIF($AD$73:AD83,AD83)-1</f>
        <v>11</v>
      </c>
      <c r="AF83" s="79" t="str">
        <f t="shared" si="52"/>
        <v>C.US.GEM199800</v>
      </c>
      <c r="AG83" s="79">
        <v>11</v>
      </c>
      <c r="AH83" s="79" t="str">
        <f t="shared" si="61"/>
        <v>C.US.GEM199800</v>
      </c>
      <c r="AI83" s="79">
        <f>IFERROR(RTD("cqg.rtd", ,"ContractData",AH83, "T_CVol",, "T"),0)</f>
        <v>0</v>
      </c>
      <c r="AJ83" s="79" t="str">
        <v>P.US.GEM199800</v>
      </c>
      <c r="AK83" s="79">
        <f>IFERROR(RTD("cqg.rtd", ,"ContractData",AJ83, "T_CVol",, "T"),0)</f>
        <v>0</v>
      </c>
      <c r="AL83" s="79">
        <f>RANK($AK83,$AK$73:AK$93)+COUNTIF($AK$73:AK83,AK83)-1</f>
        <v>11</v>
      </c>
      <c r="AM83" s="79" t="str">
        <f t="shared" si="53"/>
        <v>P.US.GEM199800</v>
      </c>
      <c r="AN83" s="79">
        <v>11</v>
      </c>
      <c r="AO83" s="79" t="str">
        <f t="shared" si="62"/>
        <v>P.US.GEM199800</v>
      </c>
      <c r="AP83" s="79">
        <f>IFERROR(RTD("cqg.rtd", ,"ContractData",AO83, "T_CVol",, "T"),0)</f>
        <v>0</v>
      </c>
      <c r="AQ83" s="79" t="str">
        <v>C.US.GEU199787</v>
      </c>
      <c r="AR83" s="79">
        <f>IFERROR(RTD("cqg.rtd", ,"ContractData",AQ83, "T_CVol",, "T"),0)</f>
        <v>0</v>
      </c>
      <c r="AS83" s="79">
        <f>RANK($AR83,$AR$73:AR$93)+COUNTIF($AR$73:AR83,AR83)-1</f>
        <v>11</v>
      </c>
      <c r="AT83" s="79" t="str">
        <f t="shared" si="54"/>
        <v>C.US.GEU199787</v>
      </c>
      <c r="AU83" s="79">
        <v>11</v>
      </c>
      <c r="AV83" s="79" t="str">
        <f t="shared" si="63"/>
        <v>C.US.GEU199787</v>
      </c>
      <c r="AW83" s="79">
        <f>IFERROR(RTD("cqg.rtd", ,"ContractData",AV83, "T_CVol",, "T"),0)</f>
        <v>0</v>
      </c>
      <c r="AX83" s="79" t="str">
        <v>P.US.GEU199787</v>
      </c>
      <c r="AY83" s="79">
        <f>IFERROR(RTD("cqg.rtd", ,"ContractData",AX83, "T_CVol",, "T"),0)</f>
        <v>0</v>
      </c>
      <c r="AZ83" s="79">
        <f>RANK($AY83,$AY$73:AY$93)+COUNTIF($AY$73:AY83,AY83)-1</f>
        <v>11</v>
      </c>
      <c r="BA83" s="79" t="str">
        <f t="shared" si="55"/>
        <v>P.US.GEU199787</v>
      </c>
      <c r="BB83" s="79">
        <v>11</v>
      </c>
      <c r="BC83" s="79" t="str">
        <f t="shared" si="64"/>
        <v>P.US.GEU199787</v>
      </c>
      <c r="BD83" s="79">
        <f>IFERROR(RTD("cqg.rtd", ,"ContractData",BC83, "T_CVol",, "T"),0)</f>
        <v>0</v>
      </c>
    </row>
    <row r="84" spans="1:56" s="79" customFormat="1" x14ac:dyDescent="0.3">
      <c r="A84" s="79" t="str">
        <v>C.US.GEZ189825</v>
      </c>
      <c r="B84" s="79">
        <f>IFERROR(RTD("cqg.rtd", ,"ContractData",A84, "T_CVol",, "T"),0)</f>
        <v>0</v>
      </c>
      <c r="C84" s="79">
        <f>RANK($B84,$B$73:B$93)+COUNTIF($B$73:B84,B84)-1</f>
        <v>12</v>
      </c>
      <c r="D84" s="79" t="str">
        <f t="shared" si="56"/>
        <v>C.US.GEZ189825</v>
      </c>
      <c r="E84" s="79">
        <v>12</v>
      </c>
      <c r="F84" s="79" t="str">
        <f t="shared" si="57"/>
        <v>C.US.GEZ189825</v>
      </c>
      <c r="G84" s="79">
        <f>IFERROR(RTD("cqg.rtd", ,"ContractData",F84, "T_CVol",, "T"),0)</f>
        <v>0</v>
      </c>
      <c r="H84" s="79" t="str">
        <v>P.US.GEZ189825</v>
      </c>
      <c r="I84" s="79">
        <f>IFERROR(RTD("cqg.rtd", ,"ContractData",H84, "T_CVol",, "T"),0)</f>
        <v>0</v>
      </c>
      <c r="J84" s="79">
        <f>RANK($I84,$I$73:I$93)+COUNTIF($I$73:I84,I84)-1</f>
        <v>12</v>
      </c>
      <c r="K84" s="79" t="str">
        <f t="shared" si="49"/>
        <v>P.US.GEZ189825</v>
      </c>
      <c r="L84" s="79">
        <v>12</v>
      </c>
      <c r="M84" s="79" t="str">
        <f t="shared" si="58"/>
        <v>P.US.GEZ189825</v>
      </c>
      <c r="N84" s="79">
        <f>IFERROR(RTD("cqg.rtd", ,"ContractData",M84, "T_CVol",, "T"),0)</f>
        <v>0</v>
      </c>
      <c r="O84" s="79" t="str">
        <v>C.US.GEH199812</v>
      </c>
      <c r="P84" s="79">
        <f>IFERROR(RTD("cqg.rtd", ,"ContractData",O84, "T_CVol",, "T"),0)</f>
        <v>0</v>
      </c>
      <c r="Q84" s="79">
        <f>RANK($P84,$P$73:P$93)+COUNTIF($P$73:P84,P84)-1</f>
        <v>12</v>
      </c>
      <c r="R84" s="79" t="str">
        <f t="shared" si="50"/>
        <v>C.US.GEH199812</v>
      </c>
      <c r="S84" s="79">
        <v>12</v>
      </c>
      <c r="T84" s="79" t="str">
        <f t="shared" si="59"/>
        <v>C.US.GEH199812</v>
      </c>
      <c r="U84" s="79">
        <f>IFERROR(RTD("cqg.rtd", ,"ContractData",T84, "T_CVol",, "T"),0)</f>
        <v>0</v>
      </c>
      <c r="V84" s="79" t="str">
        <v>P.US.GEH199812</v>
      </c>
      <c r="W84" s="79">
        <f>IFERROR(RTD("cqg.rtd", ,"ContractData",V84, "T_CVol",, "T"),0)</f>
        <v>0</v>
      </c>
      <c r="X84" s="79">
        <f>RANK($W84,$W$73:W$93)+COUNTIF($W$73:W84,W84)-1</f>
        <v>12</v>
      </c>
      <c r="Y84" s="79" t="str">
        <f t="shared" si="51"/>
        <v>P.US.GEH199812</v>
      </c>
      <c r="Z84" s="79">
        <v>12</v>
      </c>
      <c r="AA84" s="79" t="str">
        <f t="shared" si="60"/>
        <v>P.US.GEH199812</v>
      </c>
      <c r="AB84" s="79">
        <f>IFERROR(RTD("cqg.rtd", ,"ContractData",AA84, "T_CVol",, "T"),0)</f>
        <v>0</v>
      </c>
      <c r="AC84" s="79" t="str">
        <v>C.US.GEM199812</v>
      </c>
      <c r="AD84" s="79">
        <f>IFERROR(RTD("cqg.rtd", ,"ContractData",AC84, "T_CVol",, "T"),0)</f>
        <v>0</v>
      </c>
      <c r="AE84" s="79">
        <f>RANK($AD84,$AD$73:AD$93)+COUNTIF($AD$73:AD84,AD84)-1</f>
        <v>12</v>
      </c>
      <c r="AF84" s="79" t="str">
        <f t="shared" si="52"/>
        <v>C.US.GEM199812</v>
      </c>
      <c r="AG84" s="79">
        <v>12</v>
      </c>
      <c r="AH84" s="79" t="str">
        <f t="shared" si="61"/>
        <v>C.US.GEM199812</v>
      </c>
      <c r="AI84" s="79">
        <f>IFERROR(RTD("cqg.rtd", ,"ContractData",AH84, "T_CVol",, "T"),0)</f>
        <v>0</v>
      </c>
      <c r="AJ84" s="79" t="str">
        <v>P.US.GEM199812</v>
      </c>
      <c r="AK84" s="79">
        <f>IFERROR(RTD("cqg.rtd", ,"ContractData",AJ84, "T_CVol",, "T"),0)</f>
        <v>0</v>
      </c>
      <c r="AL84" s="79">
        <f>RANK($AK84,$AK$73:AK$93)+COUNTIF($AK$73:AK84,AK84)-1</f>
        <v>12</v>
      </c>
      <c r="AM84" s="79" t="str">
        <f t="shared" si="53"/>
        <v>P.US.GEM199812</v>
      </c>
      <c r="AN84" s="79">
        <v>12</v>
      </c>
      <c r="AO84" s="79" t="str">
        <f t="shared" si="62"/>
        <v>P.US.GEM199812</v>
      </c>
      <c r="AP84" s="79">
        <f>IFERROR(RTD("cqg.rtd", ,"ContractData",AO84, "T_CVol",, "T"),0)</f>
        <v>0</v>
      </c>
      <c r="AQ84" s="79" t="str">
        <v>C.US.GEU199800</v>
      </c>
      <c r="AR84" s="79">
        <f>IFERROR(RTD("cqg.rtd", ,"ContractData",AQ84, "T_CVol",, "T"),0)</f>
        <v>0</v>
      </c>
      <c r="AS84" s="79">
        <f>RANK($AR84,$AR$73:AR$93)+COUNTIF($AR$73:AR84,AR84)-1</f>
        <v>12</v>
      </c>
      <c r="AT84" s="79" t="str">
        <f t="shared" si="54"/>
        <v>C.US.GEU199800</v>
      </c>
      <c r="AU84" s="79">
        <v>12</v>
      </c>
      <c r="AV84" s="79" t="str">
        <f t="shared" si="63"/>
        <v>C.US.GEU199800</v>
      </c>
      <c r="AW84" s="79">
        <f>IFERROR(RTD("cqg.rtd", ,"ContractData",AV84, "T_CVol",, "T"),0)</f>
        <v>0</v>
      </c>
      <c r="AX84" s="79" t="str">
        <v>P.US.GEU199800</v>
      </c>
      <c r="AY84" s="79">
        <f>IFERROR(RTD("cqg.rtd", ,"ContractData",AX84, "T_CVol",, "T"),0)</f>
        <v>0</v>
      </c>
      <c r="AZ84" s="79">
        <f>RANK($AY84,$AY$73:AY$93)+COUNTIF($AY$73:AY84,AY84)-1</f>
        <v>12</v>
      </c>
      <c r="BA84" s="79" t="str">
        <f t="shared" si="55"/>
        <v>P.US.GEU199800</v>
      </c>
      <c r="BB84" s="79">
        <v>12</v>
      </c>
      <c r="BC84" s="79" t="str">
        <f t="shared" si="64"/>
        <v>P.US.GEU199800</v>
      </c>
      <c r="BD84" s="79">
        <f>IFERROR(RTD("cqg.rtd", ,"ContractData",BC84, "T_CVol",, "T"),0)</f>
        <v>0</v>
      </c>
    </row>
    <row r="85" spans="1:56" s="79" customFormat="1" x14ac:dyDescent="0.3">
      <c r="A85" s="79" t="str">
        <v>C.US.GEZ189837</v>
      </c>
      <c r="B85" s="79">
        <f>IFERROR(RTD("cqg.rtd", ,"ContractData",A85, "T_CVol",, "T"),0)</f>
        <v>0</v>
      </c>
      <c r="C85" s="79">
        <f>RANK($B85,$B$73:B$93)+COUNTIF($B$73:B85,B85)-1</f>
        <v>13</v>
      </c>
      <c r="D85" s="79" t="str">
        <f t="shared" si="56"/>
        <v>C.US.GEZ189837</v>
      </c>
      <c r="E85" s="79">
        <v>13</v>
      </c>
      <c r="F85" s="79" t="str">
        <f t="shared" si="57"/>
        <v>C.US.GEZ189837</v>
      </c>
      <c r="G85" s="79">
        <f>IFERROR(RTD("cqg.rtd", ,"ContractData",F85, "T_CVol",, "T"),0)</f>
        <v>0</v>
      </c>
      <c r="H85" s="79" t="str">
        <v>P.US.GEZ189837</v>
      </c>
      <c r="I85" s="79">
        <f>IFERROR(RTD("cqg.rtd", ,"ContractData",H85, "T_CVol",, "T"),0)</f>
        <v>0</v>
      </c>
      <c r="J85" s="79">
        <f>RANK($I85,$I$73:I$93)+COUNTIF($I$73:I85,I85)-1</f>
        <v>13</v>
      </c>
      <c r="K85" s="79" t="str">
        <f t="shared" si="49"/>
        <v>P.US.GEZ189837</v>
      </c>
      <c r="L85" s="79">
        <v>13</v>
      </c>
      <c r="M85" s="79" t="str">
        <f t="shared" si="58"/>
        <v>P.US.GEZ189837</v>
      </c>
      <c r="N85" s="79">
        <f>IFERROR(RTD("cqg.rtd", ,"ContractData",M85, "T_CVol",, "T"),0)</f>
        <v>0</v>
      </c>
      <c r="O85" s="79" t="str">
        <v>C.US.GEH199825</v>
      </c>
      <c r="P85" s="79">
        <f>IFERROR(RTD("cqg.rtd", ,"ContractData",O85, "T_CVol",, "T"),0)</f>
        <v>0</v>
      </c>
      <c r="Q85" s="79">
        <f>RANK($P85,$P$73:P$93)+COUNTIF($P$73:P85,P85)-1</f>
        <v>13</v>
      </c>
      <c r="R85" s="79" t="str">
        <f t="shared" si="50"/>
        <v>C.US.GEH199825</v>
      </c>
      <c r="S85" s="79">
        <v>13</v>
      </c>
      <c r="T85" s="79" t="str">
        <f t="shared" si="59"/>
        <v>C.US.GEH199825</v>
      </c>
      <c r="U85" s="79">
        <f>IFERROR(RTD("cqg.rtd", ,"ContractData",T85, "T_CVol",, "T"),0)</f>
        <v>0</v>
      </c>
      <c r="V85" s="79" t="str">
        <v>P.US.GEH199825</v>
      </c>
      <c r="W85" s="79">
        <f>IFERROR(RTD("cqg.rtd", ,"ContractData",V85, "T_CVol",, "T"),0)</f>
        <v>0</v>
      </c>
      <c r="X85" s="79">
        <f>RANK($W85,$W$73:W$93)+COUNTIF($W$73:W85,W85)-1</f>
        <v>13</v>
      </c>
      <c r="Y85" s="79" t="str">
        <f t="shared" si="51"/>
        <v>P.US.GEH199825</v>
      </c>
      <c r="Z85" s="79">
        <v>13</v>
      </c>
      <c r="AA85" s="79" t="str">
        <f t="shared" si="60"/>
        <v>P.US.GEH199825</v>
      </c>
      <c r="AB85" s="79">
        <f>IFERROR(RTD("cqg.rtd", ,"ContractData",AA85, "T_CVol",, "T"),0)</f>
        <v>0</v>
      </c>
      <c r="AC85" s="79" t="str">
        <v>C.US.GEM199825</v>
      </c>
      <c r="AD85" s="79">
        <f>IFERROR(RTD("cqg.rtd", ,"ContractData",AC85, "T_CVol",, "T"),0)</f>
        <v>0</v>
      </c>
      <c r="AE85" s="79">
        <f>RANK($AD85,$AD$73:AD$93)+COUNTIF($AD$73:AD85,AD85)-1</f>
        <v>13</v>
      </c>
      <c r="AF85" s="79" t="str">
        <f t="shared" si="52"/>
        <v>C.US.GEM199825</v>
      </c>
      <c r="AG85" s="79">
        <v>13</v>
      </c>
      <c r="AH85" s="79" t="str">
        <f t="shared" si="61"/>
        <v>C.US.GEM199825</v>
      </c>
      <c r="AI85" s="79">
        <f>IFERROR(RTD("cqg.rtd", ,"ContractData",AH85, "T_CVol",, "T"),0)</f>
        <v>0</v>
      </c>
      <c r="AJ85" s="79" t="str">
        <v>P.US.GEM199825</v>
      </c>
      <c r="AK85" s="79">
        <f>IFERROR(RTD("cqg.rtd", ,"ContractData",AJ85, "T_CVol",, "T"),0)</f>
        <v>0</v>
      </c>
      <c r="AL85" s="79">
        <f>RANK($AK85,$AK$73:AK$93)+COUNTIF($AK$73:AK85,AK85)-1</f>
        <v>13</v>
      </c>
      <c r="AM85" s="79" t="str">
        <f t="shared" si="53"/>
        <v>P.US.GEM199825</v>
      </c>
      <c r="AN85" s="79">
        <v>13</v>
      </c>
      <c r="AO85" s="79" t="str">
        <f t="shared" si="62"/>
        <v>P.US.GEM199825</v>
      </c>
      <c r="AP85" s="79">
        <f>IFERROR(RTD("cqg.rtd", ,"ContractData",AO85, "T_CVol",, "T"),0)</f>
        <v>0</v>
      </c>
      <c r="AQ85" s="79" t="str">
        <v>C.US.GEU199812</v>
      </c>
      <c r="AR85" s="79">
        <f>IFERROR(RTD("cqg.rtd", ,"ContractData",AQ85, "T_CVol",, "T"),0)</f>
        <v>0</v>
      </c>
      <c r="AS85" s="79">
        <f>RANK($AR85,$AR$73:AR$93)+COUNTIF($AR$73:AR85,AR85)-1</f>
        <v>13</v>
      </c>
      <c r="AT85" s="79" t="str">
        <f t="shared" si="54"/>
        <v>C.US.GEU199812</v>
      </c>
      <c r="AU85" s="79">
        <v>13</v>
      </c>
      <c r="AV85" s="79" t="str">
        <f t="shared" si="63"/>
        <v>C.US.GEU199812</v>
      </c>
      <c r="AW85" s="79">
        <f>IFERROR(RTD("cqg.rtd", ,"ContractData",AV85, "T_CVol",, "T"),0)</f>
        <v>0</v>
      </c>
      <c r="AX85" s="79" t="str">
        <v>P.US.GEU199812</v>
      </c>
      <c r="AY85" s="79">
        <f>IFERROR(RTD("cqg.rtd", ,"ContractData",AX85, "T_CVol",, "T"),0)</f>
        <v>0</v>
      </c>
      <c r="AZ85" s="79">
        <f>RANK($AY85,$AY$73:AY$93)+COUNTIF($AY$73:AY85,AY85)-1</f>
        <v>13</v>
      </c>
      <c r="BA85" s="79" t="str">
        <f t="shared" si="55"/>
        <v>P.US.GEU199812</v>
      </c>
      <c r="BB85" s="79">
        <v>13</v>
      </c>
      <c r="BC85" s="79" t="str">
        <f t="shared" si="64"/>
        <v>P.US.GEU199812</v>
      </c>
      <c r="BD85" s="79">
        <f>IFERROR(RTD("cqg.rtd", ,"ContractData",BC85, "T_CVol",, "T"),0)</f>
        <v>0</v>
      </c>
    </row>
    <row r="86" spans="1:56" s="79" customFormat="1" x14ac:dyDescent="0.3">
      <c r="A86" s="79" t="str">
        <v>C.US.GEZ189850</v>
      </c>
      <c r="B86" s="79">
        <f>IFERROR(RTD("cqg.rtd", ,"ContractData",A86, "T_CVol",, "T"),0)</f>
        <v>0</v>
      </c>
      <c r="C86" s="79">
        <f>RANK($B86,$B$73:B$93)+COUNTIF($B$73:B86,B86)-1</f>
        <v>14</v>
      </c>
      <c r="D86" s="79" t="str">
        <f t="shared" si="56"/>
        <v>C.US.GEZ189850</v>
      </c>
      <c r="E86" s="79">
        <v>14</v>
      </c>
      <c r="F86" s="79" t="str">
        <f t="shared" si="57"/>
        <v>C.US.GEZ189850</v>
      </c>
      <c r="G86" s="79">
        <f>IFERROR(RTD("cqg.rtd", ,"ContractData",F86, "T_CVol",, "T"),0)</f>
        <v>0</v>
      </c>
      <c r="H86" s="79" t="str">
        <v>P.US.GEZ189850</v>
      </c>
      <c r="I86" s="79">
        <f>IFERROR(RTD("cqg.rtd", ,"ContractData",H86, "T_CVol",, "T"),0)</f>
        <v>0</v>
      </c>
      <c r="J86" s="79">
        <f>RANK($I86,$I$73:I$93)+COUNTIF($I$73:I86,I86)-1</f>
        <v>14</v>
      </c>
      <c r="K86" s="79" t="str">
        <f t="shared" si="49"/>
        <v>P.US.GEZ189850</v>
      </c>
      <c r="L86" s="79">
        <v>14</v>
      </c>
      <c r="M86" s="79" t="str">
        <f t="shared" si="58"/>
        <v>P.US.GEZ189850</v>
      </c>
      <c r="N86" s="79">
        <f>IFERROR(RTD("cqg.rtd", ,"ContractData",M86, "T_CVol",, "T"),0)</f>
        <v>0</v>
      </c>
      <c r="O86" s="79" t="str">
        <v>C.US.GEH199837</v>
      </c>
      <c r="P86" s="79">
        <f>IFERROR(RTD("cqg.rtd", ,"ContractData",O86, "T_CVol",, "T"),0)</f>
        <v>0</v>
      </c>
      <c r="Q86" s="79">
        <f>RANK($P86,$P$73:P$93)+COUNTIF($P$73:P86,P86)-1</f>
        <v>14</v>
      </c>
      <c r="R86" s="79" t="str">
        <f t="shared" si="50"/>
        <v>C.US.GEH199837</v>
      </c>
      <c r="S86" s="79">
        <v>14</v>
      </c>
      <c r="T86" s="79" t="str">
        <f t="shared" si="59"/>
        <v>C.US.GEH199837</v>
      </c>
      <c r="U86" s="79">
        <f>IFERROR(RTD("cqg.rtd", ,"ContractData",T86, "T_CVol",, "T"),0)</f>
        <v>0</v>
      </c>
      <c r="V86" s="79" t="str">
        <v>P.US.GEH199837</v>
      </c>
      <c r="W86" s="79">
        <f>IFERROR(RTD("cqg.rtd", ,"ContractData",V86, "T_CVol",, "T"),0)</f>
        <v>0</v>
      </c>
      <c r="X86" s="79">
        <f>RANK($W86,$W$73:W$93)+COUNTIF($W$73:W86,W86)-1</f>
        <v>14</v>
      </c>
      <c r="Y86" s="79" t="str">
        <f t="shared" si="51"/>
        <v>P.US.GEH199837</v>
      </c>
      <c r="Z86" s="79">
        <v>14</v>
      </c>
      <c r="AA86" s="79" t="str">
        <f t="shared" si="60"/>
        <v>P.US.GEH199837</v>
      </c>
      <c r="AB86" s="79">
        <f>IFERROR(RTD("cqg.rtd", ,"ContractData",AA86, "T_CVol",, "T"),0)</f>
        <v>0</v>
      </c>
      <c r="AC86" s="79" t="str">
        <v>C.US.GEM199837</v>
      </c>
      <c r="AD86" s="79">
        <f>IFERROR(RTD("cqg.rtd", ,"ContractData",AC86, "T_CVol",, "T"),0)</f>
        <v>0</v>
      </c>
      <c r="AE86" s="79">
        <f>RANK($AD86,$AD$73:AD$93)+COUNTIF($AD$73:AD86,AD86)-1</f>
        <v>14</v>
      </c>
      <c r="AF86" s="79" t="str">
        <f t="shared" si="52"/>
        <v>C.US.GEM199837</v>
      </c>
      <c r="AG86" s="79">
        <v>14</v>
      </c>
      <c r="AH86" s="79" t="str">
        <f t="shared" si="61"/>
        <v>C.US.GEM199837</v>
      </c>
      <c r="AI86" s="79">
        <f>IFERROR(RTD("cqg.rtd", ,"ContractData",AH86, "T_CVol",, "T"),0)</f>
        <v>0</v>
      </c>
      <c r="AJ86" s="79" t="str">
        <v>P.US.GEM199837</v>
      </c>
      <c r="AK86" s="79">
        <f>IFERROR(RTD("cqg.rtd", ,"ContractData",AJ86, "T_CVol",, "T"),0)</f>
        <v>0</v>
      </c>
      <c r="AL86" s="79">
        <f>RANK($AK86,$AK$73:AK$93)+COUNTIF($AK$73:AK86,AK86)-1</f>
        <v>14</v>
      </c>
      <c r="AM86" s="79" t="str">
        <f t="shared" si="53"/>
        <v>P.US.GEM199837</v>
      </c>
      <c r="AN86" s="79">
        <v>14</v>
      </c>
      <c r="AO86" s="79" t="str">
        <f t="shared" si="62"/>
        <v>P.US.GEM199837</v>
      </c>
      <c r="AP86" s="79">
        <f>IFERROR(RTD("cqg.rtd", ,"ContractData",AO86, "T_CVol",, "T"),0)</f>
        <v>0</v>
      </c>
      <c r="AQ86" s="79" t="str">
        <v>C.US.GEU199825</v>
      </c>
      <c r="AR86" s="79">
        <f>IFERROR(RTD("cqg.rtd", ,"ContractData",AQ86, "T_CVol",, "T"),0)</f>
        <v>0</v>
      </c>
      <c r="AS86" s="79">
        <f>RANK($AR86,$AR$73:AR$93)+COUNTIF($AR$73:AR86,AR86)-1</f>
        <v>14</v>
      </c>
      <c r="AT86" s="79" t="str">
        <f t="shared" si="54"/>
        <v>C.US.GEU199825</v>
      </c>
      <c r="AU86" s="79">
        <v>14</v>
      </c>
      <c r="AV86" s="79" t="str">
        <f t="shared" si="63"/>
        <v>C.US.GEU199825</v>
      </c>
      <c r="AW86" s="79">
        <f>IFERROR(RTD("cqg.rtd", ,"ContractData",AV86, "T_CVol",, "T"),0)</f>
        <v>0</v>
      </c>
      <c r="AX86" s="79" t="str">
        <v>P.US.GEU199825</v>
      </c>
      <c r="AY86" s="79">
        <f>IFERROR(RTD("cqg.rtd", ,"ContractData",AX86, "T_CVol",, "T"),0)</f>
        <v>0</v>
      </c>
      <c r="AZ86" s="79">
        <f>RANK($AY86,$AY$73:AY$93)+COUNTIF($AY$73:AY86,AY86)-1</f>
        <v>14</v>
      </c>
      <c r="BA86" s="79" t="str">
        <f t="shared" si="55"/>
        <v>P.US.GEU199825</v>
      </c>
      <c r="BB86" s="79">
        <v>14</v>
      </c>
      <c r="BC86" s="79" t="str">
        <f t="shared" si="64"/>
        <v>P.US.GEU199825</v>
      </c>
      <c r="BD86" s="79">
        <f>IFERROR(RTD("cqg.rtd", ,"ContractData",BC86, "T_CVol",, "T"),0)</f>
        <v>0</v>
      </c>
    </row>
    <row r="87" spans="1:56" s="79" customFormat="1" x14ac:dyDescent="0.3">
      <c r="A87" s="79" t="str">
        <v>C.US.GEZ189862</v>
      </c>
      <c r="B87" s="79">
        <f>IFERROR(RTD("cqg.rtd", ,"ContractData",A87, "T_CVol",, "T"),0)</f>
        <v>0</v>
      </c>
      <c r="C87" s="79">
        <f>RANK($B87,$B$73:B$93)+COUNTIF($B$73:B87,B87)-1</f>
        <v>15</v>
      </c>
      <c r="D87" s="79" t="str">
        <f t="shared" si="56"/>
        <v>C.US.GEZ189862</v>
      </c>
      <c r="E87" s="79">
        <v>15</v>
      </c>
      <c r="F87" s="79" t="str">
        <f t="shared" si="57"/>
        <v>C.US.GEZ189862</v>
      </c>
      <c r="G87" s="79">
        <f>IFERROR(RTD("cqg.rtd", ,"ContractData",F87, "T_CVol",, "T"),0)</f>
        <v>0</v>
      </c>
      <c r="H87" s="79" t="str">
        <v>P.US.GEZ189862</v>
      </c>
      <c r="I87" s="79">
        <f>IFERROR(RTD("cqg.rtd", ,"ContractData",H87, "T_CVol",, "T"),0)</f>
        <v>0</v>
      </c>
      <c r="J87" s="79">
        <f>RANK($I87,$I$73:I$93)+COUNTIF($I$73:I87,I87)-1</f>
        <v>15</v>
      </c>
      <c r="K87" s="79" t="str">
        <f t="shared" si="49"/>
        <v>P.US.GEZ189862</v>
      </c>
      <c r="L87" s="79">
        <v>15</v>
      </c>
      <c r="M87" s="79" t="str">
        <f t="shared" si="58"/>
        <v>P.US.GEZ189862</v>
      </c>
      <c r="N87" s="79">
        <f>IFERROR(RTD("cqg.rtd", ,"ContractData",M87, "T_CVol",, "T"),0)</f>
        <v>0</v>
      </c>
      <c r="O87" s="79" t="str">
        <v>C.US.GEH199850</v>
      </c>
      <c r="P87" s="79">
        <f>IFERROR(RTD("cqg.rtd", ,"ContractData",O87, "T_CVol",, "T"),0)</f>
        <v>0</v>
      </c>
      <c r="Q87" s="79">
        <f>RANK($P87,$P$73:P$93)+COUNTIF($P$73:P87,P87)-1</f>
        <v>15</v>
      </c>
      <c r="R87" s="79" t="str">
        <f t="shared" si="50"/>
        <v>C.US.GEH199850</v>
      </c>
      <c r="S87" s="79">
        <v>15</v>
      </c>
      <c r="T87" s="79" t="str">
        <f t="shared" si="59"/>
        <v>C.US.GEH199850</v>
      </c>
      <c r="U87" s="79">
        <f>IFERROR(RTD("cqg.rtd", ,"ContractData",T87, "T_CVol",, "T"),0)</f>
        <v>0</v>
      </c>
      <c r="V87" s="79" t="str">
        <v>P.US.GEH199850</v>
      </c>
      <c r="W87" s="79">
        <f>IFERROR(RTD("cqg.rtd", ,"ContractData",V87, "T_CVol",, "T"),0)</f>
        <v>0</v>
      </c>
      <c r="X87" s="79">
        <f>RANK($W87,$W$73:W$93)+COUNTIF($W$73:W87,W87)-1</f>
        <v>15</v>
      </c>
      <c r="Y87" s="79" t="str">
        <f t="shared" si="51"/>
        <v>P.US.GEH199850</v>
      </c>
      <c r="Z87" s="79">
        <v>15</v>
      </c>
      <c r="AA87" s="79" t="str">
        <f t="shared" si="60"/>
        <v>P.US.GEH199850</v>
      </c>
      <c r="AB87" s="79">
        <f>IFERROR(RTD("cqg.rtd", ,"ContractData",AA87, "T_CVol",, "T"),0)</f>
        <v>0</v>
      </c>
      <c r="AC87" s="79" t="str">
        <v>C.US.GEM199850</v>
      </c>
      <c r="AD87" s="79">
        <f>IFERROR(RTD("cqg.rtd", ,"ContractData",AC87, "T_CVol",, "T"),0)</f>
        <v>0</v>
      </c>
      <c r="AE87" s="79">
        <f>RANK($AD87,$AD$73:AD$93)+COUNTIF($AD$73:AD87,AD87)-1</f>
        <v>15</v>
      </c>
      <c r="AF87" s="79" t="str">
        <f t="shared" si="52"/>
        <v>C.US.GEM199850</v>
      </c>
      <c r="AG87" s="79">
        <v>15</v>
      </c>
      <c r="AH87" s="79" t="str">
        <f>VLOOKUP(AG87,$AE$73:$AF$93,2,FALSE)</f>
        <v>C.US.GEM199850</v>
      </c>
      <c r="AI87" s="79">
        <f>IFERROR(RTD("cqg.rtd", ,"ContractData",AH87, "T_CVol",, "T"),0)</f>
        <v>0</v>
      </c>
      <c r="AJ87" s="79" t="str">
        <v>P.US.GEM199850</v>
      </c>
      <c r="AK87" s="79">
        <f>IFERROR(RTD("cqg.rtd", ,"ContractData",AJ87, "T_CVol",, "T"),0)</f>
        <v>0</v>
      </c>
      <c r="AL87" s="79">
        <f>RANK($AK87,$AK$73:AK$93)+COUNTIF($AK$73:AK87,AK87)-1</f>
        <v>15</v>
      </c>
      <c r="AM87" s="79" t="str">
        <f t="shared" si="53"/>
        <v>P.US.GEM199850</v>
      </c>
      <c r="AN87" s="79">
        <v>15</v>
      </c>
      <c r="AO87" s="79" t="str">
        <f t="shared" si="62"/>
        <v>P.US.GEM199850</v>
      </c>
      <c r="AP87" s="79">
        <f>IFERROR(RTD("cqg.rtd", ,"ContractData",AO87, "T_CVol",, "T"),0)</f>
        <v>0</v>
      </c>
      <c r="AQ87" s="79" t="str">
        <v>C.US.GEU199837</v>
      </c>
      <c r="AR87" s="79">
        <f>IFERROR(RTD("cqg.rtd", ,"ContractData",AQ87, "T_CVol",, "T"),0)</f>
        <v>0</v>
      </c>
      <c r="AS87" s="79">
        <f>RANK($AR87,$AR$73:AR$93)+COUNTIF($AR$73:AR87,AR87)-1</f>
        <v>15</v>
      </c>
      <c r="AT87" s="79" t="str">
        <f t="shared" si="54"/>
        <v>C.US.GEU199837</v>
      </c>
      <c r="AU87" s="79">
        <v>15</v>
      </c>
      <c r="AV87" s="79" t="str">
        <f t="shared" si="63"/>
        <v>C.US.GEU199837</v>
      </c>
      <c r="AW87" s="79">
        <f>IFERROR(RTD("cqg.rtd", ,"ContractData",AV87, "T_CVol",, "T"),0)</f>
        <v>0</v>
      </c>
      <c r="AX87" s="79" t="str">
        <v>P.US.GEU199837</v>
      </c>
      <c r="AY87" s="79">
        <f>IFERROR(RTD("cqg.rtd", ,"ContractData",AX87, "T_CVol",, "T"),0)</f>
        <v>0</v>
      </c>
      <c r="AZ87" s="79">
        <f>RANK($AY87,$AY$73:AY$93)+COUNTIF($AY$73:AY87,AY87)-1</f>
        <v>15</v>
      </c>
      <c r="BA87" s="79" t="str">
        <f t="shared" si="55"/>
        <v>P.US.GEU199837</v>
      </c>
      <c r="BB87" s="79">
        <v>15</v>
      </c>
      <c r="BC87" s="79" t="str">
        <f t="shared" si="64"/>
        <v>P.US.GEU199837</v>
      </c>
      <c r="BD87" s="79">
        <f>IFERROR(RTD("cqg.rtd", ,"ContractData",BC87, "T_CVol",, "T"),0)</f>
        <v>0</v>
      </c>
    </row>
    <row r="88" spans="1:56" s="79" customFormat="1" x14ac:dyDescent="0.3">
      <c r="A88" s="79" t="str">
        <v>C.US.GEZ189875</v>
      </c>
      <c r="B88" s="79">
        <f>IFERROR(RTD("cqg.rtd", ,"ContractData",A88, "T_CVol",, "T"),0)</f>
        <v>0</v>
      </c>
      <c r="C88" s="79">
        <f>RANK($B88,$B$73:B$93)+COUNTIF($B$73:B88,B88)-1</f>
        <v>16</v>
      </c>
      <c r="D88" s="79" t="str">
        <f t="shared" si="56"/>
        <v>C.US.GEZ189875</v>
      </c>
      <c r="E88" s="79">
        <v>16</v>
      </c>
      <c r="F88" s="79" t="str">
        <f t="shared" si="57"/>
        <v>C.US.GEZ189875</v>
      </c>
      <c r="G88" s="79">
        <f>IFERROR(RTD("cqg.rtd", ,"ContractData",F88, "T_CVol",, "T"),0)</f>
        <v>0</v>
      </c>
      <c r="H88" s="79" t="str">
        <v>P.US.GEZ189875</v>
      </c>
      <c r="I88" s="79">
        <f>IFERROR(RTD("cqg.rtd", ,"ContractData",H88, "T_CVol",, "T"),0)</f>
        <v>0</v>
      </c>
      <c r="J88" s="79">
        <f>RANK($I88,$I$73:I$93)+COUNTIF($I$73:I88,I88)-1</f>
        <v>16</v>
      </c>
      <c r="K88" s="79" t="str">
        <f t="shared" si="49"/>
        <v>P.US.GEZ189875</v>
      </c>
      <c r="L88" s="79">
        <v>16</v>
      </c>
      <c r="M88" s="79" t="str">
        <f t="shared" si="58"/>
        <v>P.US.GEZ189875</v>
      </c>
      <c r="N88" s="79">
        <f>IFERROR(RTD("cqg.rtd", ,"ContractData",M88, "T_CVol",, "T"),0)</f>
        <v>0</v>
      </c>
      <c r="O88" s="79" t="str">
        <v>C.US.GEH199862</v>
      </c>
      <c r="P88" s="79">
        <f>IFERROR(RTD("cqg.rtd", ,"ContractData",O88, "T_CVol",, "T"),0)</f>
        <v>0</v>
      </c>
      <c r="Q88" s="79">
        <f>RANK($P88,$P$73:P$93)+COUNTIF($P$73:P88,P88)-1</f>
        <v>16</v>
      </c>
      <c r="R88" s="79" t="str">
        <f t="shared" si="50"/>
        <v>C.US.GEH199862</v>
      </c>
      <c r="S88" s="79">
        <v>16</v>
      </c>
      <c r="T88" s="79" t="str">
        <f t="shared" si="59"/>
        <v>C.US.GEH199862</v>
      </c>
      <c r="U88" s="79">
        <f>IFERROR(RTD("cqg.rtd", ,"ContractData",T88, "T_CVol",, "T"),0)</f>
        <v>0</v>
      </c>
      <c r="V88" s="79" t="str">
        <v>P.US.GEH199862</v>
      </c>
      <c r="W88" s="79">
        <f>IFERROR(RTD("cqg.rtd", ,"ContractData",V88, "T_CVol",, "T"),0)</f>
        <v>0</v>
      </c>
      <c r="X88" s="79">
        <f>RANK($W88,$W$73:W$93)+COUNTIF($W$73:W88,W88)-1</f>
        <v>16</v>
      </c>
      <c r="Y88" s="79" t="str">
        <f t="shared" si="51"/>
        <v>P.US.GEH199862</v>
      </c>
      <c r="Z88" s="79">
        <v>16</v>
      </c>
      <c r="AA88" s="79" t="str">
        <f t="shared" si="60"/>
        <v>P.US.GEH199862</v>
      </c>
      <c r="AB88" s="79">
        <f>IFERROR(RTD("cqg.rtd", ,"ContractData",AA88, "T_CVol",, "T"),0)</f>
        <v>0</v>
      </c>
      <c r="AC88" s="79" t="str">
        <v>C.US.GEM199862</v>
      </c>
      <c r="AD88" s="79">
        <f>IFERROR(RTD("cqg.rtd", ,"ContractData",AC88, "T_CVol",, "T"),0)</f>
        <v>0</v>
      </c>
      <c r="AE88" s="79">
        <f>RANK($AD88,$AD$73:AD$93)+COUNTIF($AD$73:AD88,AD88)-1</f>
        <v>16</v>
      </c>
      <c r="AF88" s="79" t="str">
        <f t="shared" si="52"/>
        <v>C.US.GEM199862</v>
      </c>
      <c r="AG88" s="79">
        <v>16</v>
      </c>
      <c r="AH88" s="79" t="str">
        <f t="shared" si="61"/>
        <v>C.US.GEM199862</v>
      </c>
      <c r="AI88" s="79">
        <f>IFERROR(RTD("cqg.rtd", ,"ContractData",AH88, "T_CVol",, "T"),0)</f>
        <v>0</v>
      </c>
      <c r="AJ88" s="79" t="str">
        <v>P.US.GEM199862</v>
      </c>
      <c r="AK88" s="79">
        <f>IFERROR(RTD("cqg.rtd", ,"ContractData",AJ88, "T_CVol",, "T"),0)</f>
        <v>0</v>
      </c>
      <c r="AL88" s="79">
        <f>RANK($AK88,$AK$73:AK$93)+COUNTIF($AK$73:AK88,AK88)-1</f>
        <v>16</v>
      </c>
      <c r="AM88" s="79" t="str">
        <f t="shared" si="53"/>
        <v>P.US.GEM199862</v>
      </c>
      <c r="AN88" s="79">
        <v>16</v>
      </c>
      <c r="AO88" s="79" t="str">
        <f t="shared" si="62"/>
        <v>P.US.GEM199862</v>
      </c>
      <c r="AP88" s="79">
        <f>IFERROR(RTD("cqg.rtd", ,"ContractData",AO88, "T_CVol",, "T"),0)</f>
        <v>0</v>
      </c>
      <c r="AQ88" s="79" t="str">
        <v>C.US.GEU199850</v>
      </c>
      <c r="AR88" s="79">
        <f>IFERROR(RTD("cqg.rtd", ,"ContractData",AQ88, "T_CVol",, "T"),0)</f>
        <v>0</v>
      </c>
      <c r="AS88" s="79">
        <f>RANK($AR88,$AR$73:AR$93)+COUNTIF($AR$73:AR88,AR88)-1</f>
        <v>16</v>
      </c>
      <c r="AT88" s="79" t="str">
        <f t="shared" si="54"/>
        <v>C.US.GEU199850</v>
      </c>
      <c r="AU88" s="79">
        <v>16</v>
      </c>
      <c r="AV88" s="79" t="str">
        <f t="shared" si="63"/>
        <v>C.US.GEU199850</v>
      </c>
      <c r="AW88" s="79">
        <f>IFERROR(RTD("cqg.rtd", ,"ContractData",AV88, "T_CVol",, "T"),0)</f>
        <v>0</v>
      </c>
      <c r="AX88" s="79" t="str">
        <v>P.US.GEU199850</v>
      </c>
      <c r="AY88" s="79">
        <f>IFERROR(RTD("cqg.rtd", ,"ContractData",AX88, "T_CVol",, "T"),0)</f>
        <v>0</v>
      </c>
      <c r="AZ88" s="79">
        <f>RANK($AY88,$AY$73:AY$93)+COUNTIF($AY$73:AY88,AY88)-1</f>
        <v>16</v>
      </c>
      <c r="BA88" s="79" t="str">
        <f t="shared" si="55"/>
        <v>P.US.GEU199850</v>
      </c>
      <c r="BB88" s="79">
        <v>16</v>
      </c>
      <c r="BC88" s="79" t="str">
        <f>VLOOKUP(BB88,$AZ$73:$BA$93,2,FALSE)</f>
        <v>P.US.GEU199850</v>
      </c>
      <c r="BD88" s="79">
        <f>IFERROR(RTD("cqg.rtd", ,"ContractData",BC88, "T_CVol",, "T"),0)</f>
        <v>0</v>
      </c>
    </row>
    <row r="89" spans="1:56" s="79" customFormat="1" x14ac:dyDescent="0.3">
      <c r="A89" s="79" t="str">
        <v>C.US.GEZ189887</v>
      </c>
      <c r="B89" s="79">
        <f>IFERROR(RTD("cqg.rtd", ,"ContractData",A89, "T_CVol",, "T"),0)</f>
        <v>0</v>
      </c>
      <c r="C89" s="79">
        <f>RANK($B89,$B$73:B$93)+COUNTIF($B$73:B89,B89)-1</f>
        <v>17</v>
      </c>
      <c r="D89" s="79" t="str">
        <f t="shared" si="56"/>
        <v>C.US.GEZ189887</v>
      </c>
      <c r="E89" s="79">
        <v>17</v>
      </c>
      <c r="F89" s="79" t="str">
        <f t="shared" si="57"/>
        <v>C.US.GEZ189887</v>
      </c>
      <c r="G89" s="79">
        <f>IFERROR(RTD("cqg.rtd", ,"ContractData",F89, "T_CVol",, "T"),0)</f>
        <v>0</v>
      </c>
      <c r="H89" s="79" t="str">
        <v>P.US.GEZ189887</v>
      </c>
      <c r="I89" s="79">
        <f>IFERROR(RTD("cqg.rtd", ,"ContractData",H89, "T_CVol",, "T"),0)</f>
        <v>0</v>
      </c>
      <c r="J89" s="79">
        <f>RANK($I89,$I$73:I$93)+COUNTIF($I$73:I89,I89)-1</f>
        <v>17</v>
      </c>
      <c r="K89" s="79" t="str">
        <f t="shared" si="49"/>
        <v>P.US.GEZ189887</v>
      </c>
      <c r="L89" s="79">
        <v>17</v>
      </c>
      <c r="M89" s="79" t="str">
        <f t="shared" si="58"/>
        <v>P.US.GEZ189887</v>
      </c>
      <c r="N89" s="79">
        <f>IFERROR(RTD("cqg.rtd", ,"ContractData",M89, "T_CVol",, "T"),0)</f>
        <v>0</v>
      </c>
      <c r="O89" s="79" t="str">
        <v>C.US.GEH199875</v>
      </c>
      <c r="P89" s="79">
        <f>IFERROR(RTD("cqg.rtd", ,"ContractData",O89, "T_CVol",, "T"),0)</f>
        <v>0</v>
      </c>
      <c r="Q89" s="79">
        <f>RANK($P89,$P$73:P$93)+COUNTIF($P$73:P89,P89)-1</f>
        <v>17</v>
      </c>
      <c r="R89" s="79" t="str">
        <f t="shared" si="50"/>
        <v>C.US.GEH199875</v>
      </c>
      <c r="S89" s="79">
        <v>17</v>
      </c>
      <c r="T89" s="79" t="str">
        <f t="shared" si="59"/>
        <v>C.US.GEH199875</v>
      </c>
      <c r="U89" s="79">
        <f>IFERROR(RTD("cqg.rtd", ,"ContractData",T89, "T_CVol",, "T"),0)</f>
        <v>0</v>
      </c>
      <c r="V89" s="79" t="str">
        <v>P.US.GEH199875</v>
      </c>
      <c r="W89" s="79">
        <f>IFERROR(RTD("cqg.rtd", ,"ContractData",V89, "T_CVol",, "T"),0)</f>
        <v>0</v>
      </c>
      <c r="X89" s="79">
        <f>RANK($W89,$W$73:W$93)+COUNTIF($W$73:W89,W89)-1</f>
        <v>17</v>
      </c>
      <c r="Y89" s="79" t="str">
        <f t="shared" si="51"/>
        <v>P.US.GEH199875</v>
      </c>
      <c r="Z89" s="79">
        <v>17</v>
      </c>
      <c r="AA89" s="79" t="str">
        <f t="shared" si="60"/>
        <v>P.US.GEH199875</v>
      </c>
      <c r="AB89" s="79">
        <f>IFERROR(RTD("cqg.rtd", ,"ContractData",AA89, "T_CVol",, "T"),0)</f>
        <v>0</v>
      </c>
      <c r="AC89" s="79" t="str">
        <v>C.US.GEM199875</v>
      </c>
      <c r="AD89" s="79">
        <f>IFERROR(RTD("cqg.rtd", ,"ContractData",AC89, "T_CVol",, "T"),0)</f>
        <v>0</v>
      </c>
      <c r="AE89" s="79">
        <f>RANK($AD89,$AD$73:AD$93)+COUNTIF($AD$73:AD89,AD89)-1</f>
        <v>17</v>
      </c>
      <c r="AF89" s="79" t="str">
        <f t="shared" si="52"/>
        <v>C.US.GEM199875</v>
      </c>
      <c r="AG89" s="79">
        <v>17</v>
      </c>
      <c r="AH89" s="79" t="str">
        <f t="shared" si="61"/>
        <v>C.US.GEM199875</v>
      </c>
      <c r="AI89" s="79">
        <f>IFERROR(RTD("cqg.rtd", ,"ContractData",AH89, "T_CVol",, "T"),0)</f>
        <v>0</v>
      </c>
      <c r="AJ89" s="79" t="str">
        <v>P.US.GEM199875</v>
      </c>
      <c r="AK89" s="79">
        <f>IFERROR(RTD("cqg.rtd", ,"ContractData",AJ89, "T_CVol",, "T"),0)</f>
        <v>0</v>
      </c>
      <c r="AL89" s="79">
        <f>RANK($AK89,$AK$73:AK$93)+COUNTIF($AK$73:AK89,AK89)-1</f>
        <v>17</v>
      </c>
      <c r="AM89" s="79" t="str">
        <f t="shared" si="53"/>
        <v>P.US.GEM199875</v>
      </c>
      <c r="AN89" s="79">
        <v>17</v>
      </c>
      <c r="AO89" s="79" t="str">
        <f t="shared" si="62"/>
        <v>P.US.GEM199875</v>
      </c>
      <c r="AP89" s="79">
        <f>IFERROR(RTD("cqg.rtd", ,"ContractData",AO89, "T_CVol",, "T"),0)</f>
        <v>0</v>
      </c>
      <c r="AQ89" s="79" t="str">
        <v>C.US.GEU199862</v>
      </c>
      <c r="AR89" s="79">
        <f>IFERROR(RTD("cqg.rtd", ,"ContractData",AQ89, "T_CVol",, "T"),0)</f>
        <v>0</v>
      </c>
      <c r="AS89" s="79">
        <f>RANK($AR89,$AR$73:AR$93)+COUNTIF($AR$73:AR89,AR89)-1</f>
        <v>17</v>
      </c>
      <c r="AT89" s="79" t="str">
        <f t="shared" si="54"/>
        <v>C.US.GEU199862</v>
      </c>
      <c r="AU89" s="79">
        <v>17</v>
      </c>
      <c r="AV89" s="79" t="str">
        <f t="shared" si="63"/>
        <v>C.US.GEU199862</v>
      </c>
      <c r="AW89" s="79">
        <f>IFERROR(RTD("cqg.rtd", ,"ContractData",AV89, "T_CVol",, "T"),0)</f>
        <v>0</v>
      </c>
      <c r="AX89" s="79" t="str">
        <v>P.US.GEU199862</v>
      </c>
      <c r="AY89" s="79">
        <f>IFERROR(RTD("cqg.rtd", ,"ContractData",AX89, "T_CVol",, "T"),0)</f>
        <v>0</v>
      </c>
      <c r="AZ89" s="79">
        <f>RANK($AY89,$AY$73:AY$93)+COUNTIF($AY$73:AY89,AY89)-1</f>
        <v>17</v>
      </c>
      <c r="BA89" s="79" t="str">
        <f t="shared" si="55"/>
        <v>P.US.GEU199862</v>
      </c>
      <c r="BB89" s="79">
        <v>17</v>
      </c>
      <c r="BC89" s="79" t="str">
        <f t="shared" si="64"/>
        <v>P.US.GEU199862</v>
      </c>
      <c r="BD89" s="79">
        <f>IFERROR(RTD("cqg.rtd", ,"ContractData",BC89, "T_CVol",, "T"),0)</f>
        <v>0</v>
      </c>
    </row>
    <row r="90" spans="1:56" s="79" customFormat="1" x14ac:dyDescent="0.3">
      <c r="A90" s="79" t="str">
        <v>C.US.GEZ189900</v>
      </c>
      <c r="B90" s="79">
        <f>IFERROR(RTD("cqg.rtd", ,"ContractData",A90, "T_CVol",, "T"),0)</f>
        <v>0</v>
      </c>
      <c r="C90" s="79">
        <f>RANK($B90,$B$73:B$93)+COUNTIF($B$73:B90,B90)-1</f>
        <v>18</v>
      </c>
      <c r="D90" s="79" t="str">
        <f t="shared" si="56"/>
        <v>C.US.GEZ189900</v>
      </c>
      <c r="E90" s="79">
        <v>18</v>
      </c>
      <c r="F90" s="79" t="str">
        <f t="shared" si="57"/>
        <v>C.US.GEZ189900</v>
      </c>
      <c r="G90" s="79">
        <f>IFERROR(RTD("cqg.rtd", ,"ContractData",F90, "T_CVol",, "T"),0)</f>
        <v>0</v>
      </c>
      <c r="H90" s="79" t="str">
        <v>P.US.GEZ189900</v>
      </c>
      <c r="I90" s="79">
        <f>IFERROR(RTD("cqg.rtd", ,"ContractData",H90, "T_CVol",, "T"),0)</f>
        <v>0</v>
      </c>
      <c r="J90" s="79">
        <f>RANK($I90,$I$73:I$93)+COUNTIF($I$73:I90,I90)-1</f>
        <v>18</v>
      </c>
      <c r="K90" s="79" t="str">
        <f t="shared" si="49"/>
        <v>P.US.GEZ189900</v>
      </c>
      <c r="L90" s="79">
        <v>18</v>
      </c>
      <c r="M90" s="79" t="str">
        <f t="shared" si="58"/>
        <v>P.US.GEZ189900</v>
      </c>
      <c r="N90" s="79">
        <f>IFERROR(RTD("cqg.rtd", ,"ContractData",M90, "T_CVol",, "T"),0)</f>
        <v>0</v>
      </c>
      <c r="O90" s="79" t="str">
        <v>C.US.GEH199887</v>
      </c>
      <c r="P90" s="79">
        <f>IFERROR(RTD("cqg.rtd", ,"ContractData",O90, "T_CVol",, "T"),0)</f>
        <v>0</v>
      </c>
      <c r="Q90" s="79">
        <f>RANK($P90,$P$73:P$93)+COUNTIF($P$73:P90,P90)-1</f>
        <v>18</v>
      </c>
      <c r="R90" s="79" t="str">
        <f t="shared" si="50"/>
        <v>C.US.GEH199887</v>
      </c>
      <c r="S90" s="79">
        <v>18</v>
      </c>
      <c r="T90" s="79" t="str">
        <f t="shared" si="59"/>
        <v>C.US.GEH199887</v>
      </c>
      <c r="U90" s="79">
        <f>IFERROR(RTD("cqg.rtd", ,"ContractData",T90, "T_CVol",, "T"),0)</f>
        <v>0</v>
      </c>
      <c r="V90" s="79" t="str">
        <v>P.US.GEH199887</v>
      </c>
      <c r="W90" s="79">
        <f>IFERROR(RTD("cqg.rtd", ,"ContractData",V90, "T_CVol",, "T"),0)</f>
        <v>0</v>
      </c>
      <c r="X90" s="79">
        <f>RANK($W90,$W$73:W$93)+COUNTIF($W$73:W90,W90)-1</f>
        <v>18</v>
      </c>
      <c r="Y90" s="79" t="str">
        <f t="shared" si="51"/>
        <v>P.US.GEH199887</v>
      </c>
      <c r="Z90" s="79">
        <v>18</v>
      </c>
      <c r="AA90" s="79" t="str">
        <f t="shared" si="60"/>
        <v>P.US.GEH199887</v>
      </c>
      <c r="AB90" s="79">
        <f>IFERROR(RTD("cqg.rtd", ,"ContractData",AA90, "T_CVol",, "T"),0)</f>
        <v>0</v>
      </c>
      <c r="AC90" s="79" t="str">
        <v>C.US.GEM199887</v>
      </c>
      <c r="AD90" s="79">
        <f>IFERROR(RTD("cqg.rtd", ,"ContractData",AC90, "T_CVol",, "T"),0)</f>
        <v>0</v>
      </c>
      <c r="AE90" s="79">
        <f>RANK($AD90,$AD$73:AD$93)+COUNTIF($AD$73:AD90,AD90)-1</f>
        <v>18</v>
      </c>
      <c r="AF90" s="79" t="str">
        <f t="shared" si="52"/>
        <v>C.US.GEM199887</v>
      </c>
      <c r="AG90" s="79">
        <v>18</v>
      </c>
      <c r="AH90" s="79" t="str">
        <f t="shared" si="61"/>
        <v>C.US.GEM199887</v>
      </c>
      <c r="AI90" s="79">
        <f>IFERROR(RTD("cqg.rtd", ,"ContractData",AH90, "T_CVol",, "T"),0)</f>
        <v>0</v>
      </c>
      <c r="AJ90" s="79" t="str">
        <v>P.US.GEM199887</v>
      </c>
      <c r="AK90" s="79">
        <f>IFERROR(RTD("cqg.rtd", ,"ContractData",AJ90, "T_CVol",, "T"),0)</f>
        <v>0</v>
      </c>
      <c r="AL90" s="79">
        <f>RANK($AK90,$AK$73:AK$93)+COUNTIF($AK$73:AK90,AK90)-1</f>
        <v>18</v>
      </c>
      <c r="AM90" s="79" t="str">
        <f t="shared" si="53"/>
        <v>P.US.GEM199887</v>
      </c>
      <c r="AN90" s="79">
        <v>18</v>
      </c>
      <c r="AO90" s="79" t="str">
        <f t="shared" si="62"/>
        <v>P.US.GEM199887</v>
      </c>
      <c r="AP90" s="79">
        <f>IFERROR(RTD("cqg.rtd", ,"ContractData",AO90, "T_CVol",, "T"),0)</f>
        <v>0</v>
      </c>
      <c r="AQ90" s="79" t="str">
        <v>C.US.GEU199875</v>
      </c>
      <c r="AR90" s="79">
        <f>IFERROR(RTD("cqg.rtd", ,"ContractData",AQ90, "T_CVol",, "T"),0)</f>
        <v>0</v>
      </c>
      <c r="AS90" s="79">
        <f>RANK($AR90,$AR$73:AR$93)+COUNTIF($AR$73:AR90,AR90)-1</f>
        <v>18</v>
      </c>
      <c r="AT90" s="79" t="str">
        <f t="shared" si="54"/>
        <v>C.US.GEU199875</v>
      </c>
      <c r="AU90" s="79">
        <v>18</v>
      </c>
      <c r="AV90" s="79" t="str">
        <f t="shared" si="63"/>
        <v>C.US.GEU199875</v>
      </c>
      <c r="AW90" s="79">
        <f>IFERROR(RTD("cqg.rtd", ,"ContractData",AV90, "T_CVol",, "T"),0)</f>
        <v>0</v>
      </c>
      <c r="AX90" s="79" t="str">
        <v>P.US.GEU199875</v>
      </c>
      <c r="AY90" s="79">
        <f>IFERROR(RTD("cqg.rtd", ,"ContractData",AX90, "T_CVol",, "T"),0)</f>
        <v>0</v>
      </c>
      <c r="AZ90" s="79">
        <f>RANK($AY90,$AY$73:AY$93)+COUNTIF($AY$73:AY90,AY90)-1</f>
        <v>18</v>
      </c>
      <c r="BA90" s="79" t="str">
        <f t="shared" si="55"/>
        <v>P.US.GEU199875</v>
      </c>
      <c r="BB90" s="79">
        <v>18</v>
      </c>
      <c r="BC90" s="79" t="str">
        <f t="shared" si="64"/>
        <v>P.US.GEU199875</v>
      </c>
      <c r="BD90" s="79">
        <f>IFERROR(RTD("cqg.rtd", ,"ContractData",BC90, "T_CVol",, "T"),0)</f>
        <v>0</v>
      </c>
    </row>
    <row r="91" spans="1:56" s="79" customFormat="1" x14ac:dyDescent="0.3">
      <c r="A91" s="79" t="str">
        <v>C.US.GEZ189912</v>
      </c>
      <c r="B91" s="79">
        <f>IFERROR(RTD("cqg.rtd", ,"ContractData",A91, "T_CVol",, "T"),0)</f>
        <v>0</v>
      </c>
      <c r="C91" s="79">
        <f>RANK($B91,$B$73:B$93)+COUNTIF($B$73:B91,B91)-1</f>
        <v>19</v>
      </c>
      <c r="D91" s="79" t="str">
        <f t="shared" si="56"/>
        <v>C.US.GEZ189912</v>
      </c>
      <c r="E91" s="79">
        <v>19</v>
      </c>
      <c r="F91" s="79" t="str">
        <f t="shared" si="57"/>
        <v>C.US.GEZ189912</v>
      </c>
      <c r="G91" s="79">
        <f>IFERROR(RTD("cqg.rtd", ,"ContractData",F91, "T_CVol",, "T"),0)</f>
        <v>0</v>
      </c>
      <c r="H91" s="79" t="str">
        <v>P.US.GEZ189912</v>
      </c>
      <c r="I91" s="79">
        <f>IFERROR(RTD("cqg.rtd", ,"ContractData",H91, "T_CVol",, "T"),0)</f>
        <v>0</v>
      </c>
      <c r="J91" s="79">
        <f>RANK($I91,$I$73:I$93)+COUNTIF($I$73:I91,I91)-1</f>
        <v>19</v>
      </c>
      <c r="K91" s="79" t="str">
        <f t="shared" si="49"/>
        <v>P.US.GEZ189912</v>
      </c>
      <c r="L91" s="79">
        <v>19</v>
      </c>
      <c r="M91" s="79" t="str">
        <f t="shared" si="58"/>
        <v>P.US.GEZ189912</v>
      </c>
      <c r="N91" s="79">
        <f>IFERROR(RTD("cqg.rtd", ,"ContractData",M91, "T_CVol",, "T"),0)</f>
        <v>0</v>
      </c>
      <c r="O91" s="79" t="str">
        <v>C.US.GEH199900</v>
      </c>
      <c r="P91" s="79">
        <f>IFERROR(RTD("cqg.rtd", ,"ContractData",O91, "T_CVol",, "T"),0)</f>
        <v>0</v>
      </c>
      <c r="Q91" s="79">
        <f>RANK($P91,$P$73:P$93)+COUNTIF($P$73:P91,P91)-1</f>
        <v>19</v>
      </c>
      <c r="R91" s="79" t="str">
        <f t="shared" si="50"/>
        <v>C.US.GEH199900</v>
      </c>
      <c r="S91" s="79">
        <v>19</v>
      </c>
      <c r="T91" s="79" t="str">
        <f t="shared" si="59"/>
        <v>C.US.GEH199900</v>
      </c>
      <c r="U91" s="79">
        <f>IFERROR(RTD("cqg.rtd", ,"ContractData",T91, "T_CVol",, "T"),0)</f>
        <v>0</v>
      </c>
      <c r="V91" s="79" t="str">
        <v>P.US.GEH199900</v>
      </c>
      <c r="W91" s="79">
        <f>IFERROR(RTD("cqg.rtd", ,"ContractData",V91, "T_CVol",, "T"),0)</f>
        <v>0</v>
      </c>
      <c r="X91" s="79">
        <f>RANK($W91,$W$73:W$93)+COUNTIF($W$73:W91,W91)-1</f>
        <v>19</v>
      </c>
      <c r="Y91" s="79" t="str">
        <f t="shared" si="51"/>
        <v>P.US.GEH199900</v>
      </c>
      <c r="Z91" s="79">
        <v>19</v>
      </c>
      <c r="AA91" s="79" t="str">
        <f t="shared" si="60"/>
        <v>P.US.GEH199900</v>
      </c>
      <c r="AB91" s="79">
        <f>IFERROR(RTD("cqg.rtd", ,"ContractData",AA91, "T_CVol",, "T"),0)</f>
        <v>0</v>
      </c>
      <c r="AC91" s="79" t="str">
        <v>C.US.GEM199900</v>
      </c>
      <c r="AD91" s="79">
        <f>IFERROR(RTD("cqg.rtd", ,"ContractData",AC91, "T_CVol",, "T"),0)</f>
        <v>0</v>
      </c>
      <c r="AE91" s="79">
        <f>RANK($AD91,$AD$73:AD$93)+COUNTIF($AD$73:AD91,AD91)-1</f>
        <v>19</v>
      </c>
      <c r="AF91" s="79" t="str">
        <f t="shared" si="52"/>
        <v>C.US.GEM199900</v>
      </c>
      <c r="AG91" s="79">
        <v>19</v>
      </c>
      <c r="AH91" s="79" t="str">
        <f t="shared" si="61"/>
        <v>C.US.GEM199900</v>
      </c>
      <c r="AI91" s="79">
        <f>IFERROR(RTD("cqg.rtd", ,"ContractData",AH91, "T_CVol",, "T"),0)</f>
        <v>0</v>
      </c>
      <c r="AJ91" s="79" t="str">
        <v>P.US.GEM199900</v>
      </c>
      <c r="AK91" s="79">
        <f>IFERROR(RTD("cqg.rtd", ,"ContractData",AJ91, "T_CVol",, "T"),0)</f>
        <v>0</v>
      </c>
      <c r="AL91" s="79">
        <f>RANK($AK91,$AK$73:AK$93)+COUNTIF($AK$73:AK91,AK91)-1</f>
        <v>19</v>
      </c>
      <c r="AM91" s="79" t="str">
        <f t="shared" si="53"/>
        <v>P.US.GEM199900</v>
      </c>
      <c r="AN91" s="79">
        <v>19</v>
      </c>
      <c r="AO91" s="79" t="str">
        <f t="shared" si="62"/>
        <v>P.US.GEM199900</v>
      </c>
      <c r="AP91" s="79">
        <f>IFERROR(RTD("cqg.rtd", ,"ContractData",AO91, "T_CVol",, "T"),0)</f>
        <v>0</v>
      </c>
      <c r="AQ91" s="79" t="str">
        <v>C.US.GEU199887</v>
      </c>
      <c r="AR91" s="79">
        <f>IFERROR(RTD("cqg.rtd", ,"ContractData",AQ91, "T_CVol",, "T"),0)</f>
        <v>0</v>
      </c>
      <c r="AS91" s="79">
        <f>RANK($AR91,$AR$73:AR$93)+COUNTIF($AR$73:AR91,AR91)-1</f>
        <v>19</v>
      </c>
      <c r="AT91" s="79" t="str">
        <f t="shared" si="54"/>
        <v>C.US.GEU199887</v>
      </c>
      <c r="AU91" s="79">
        <v>19</v>
      </c>
      <c r="AV91" s="79" t="str">
        <f t="shared" si="63"/>
        <v>C.US.GEU199887</v>
      </c>
      <c r="AW91" s="79">
        <f>IFERROR(RTD("cqg.rtd", ,"ContractData",AV91, "T_CVol",, "T"),0)</f>
        <v>0</v>
      </c>
      <c r="AX91" s="79" t="str">
        <v>P.US.GEU199887</v>
      </c>
      <c r="AY91" s="79">
        <f>IFERROR(RTD("cqg.rtd", ,"ContractData",AX91, "T_CVol",, "T"),0)</f>
        <v>0</v>
      </c>
      <c r="AZ91" s="79">
        <f>RANK($AY91,$AY$73:AY$93)+COUNTIF($AY$73:AY91,AY91)-1</f>
        <v>19</v>
      </c>
      <c r="BA91" s="79" t="str">
        <f t="shared" si="55"/>
        <v>P.US.GEU199887</v>
      </c>
      <c r="BB91" s="79">
        <v>19</v>
      </c>
      <c r="BC91" s="79" t="str">
        <f t="shared" si="64"/>
        <v>P.US.GEU199887</v>
      </c>
      <c r="BD91" s="79">
        <f>IFERROR(RTD("cqg.rtd", ,"ContractData",BC91, "T_CVol",, "T"),0)</f>
        <v>0</v>
      </c>
    </row>
    <row r="92" spans="1:56" s="79" customFormat="1" x14ac:dyDescent="0.3">
      <c r="A92" s="79" t="str">
        <v>C.US.GEZ189925</v>
      </c>
      <c r="B92" s="79">
        <f>IFERROR(RTD("cqg.rtd", ,"ContractData",A92, "T_CVol",, "T"),0)</f>
        <v>0</v>
      </c>
      <c r="C92" s="79">
        <f>RANK($B92,$B$73:B$93)+COUNTIF($B$73:B92,B92)-1</f>
        <v>20</v>
      </c>
      <c r="D92" s="79" t="str">
        <f t="shared" si="56"/>
        <v>C.US.GEZ189925</v>
      </c>
      <c r="E92" s="79">
        <v>20</v>
      </c>
      <c r="F92" s="79" t="str">
        <f t="shared" si="57"/>
        <v>C.US.GEZ189925</v>
      </c>
      <c r="G92" s="79">
        <f>IFERROR(RTD("cqg.rtd", ,"ContractData",F92, "T_CVol",, "T"),0)</f>
        <v>0</v>
      </c>
      <c r="H92" s="79" t="str">
        <v>P.US.GEZ189925</v>
      </c>
      <c r="I92" s="79">
        <f>IFERROR(RTD("cqg.rtd", ,"ContractData",H92, "T_CVol",, "T"),0)</f>
        <v>0</v>
      </c>
      <c r="J92" s="79">
        <f>RANK($I92,$I$73:I$93)+COUNTIF($I$73:I92,I92)-1</f>
        <v>20</v>
      </c>
      <c r="K92" s="79" t="str">
        <f t="shared" si="49"/>
        <v>P.US.GEZ189925</v>
      </c>
      <c r="L92" s="79">
        <v>20</v>
      </c>
      <c r="M92" s="79" t="str">
        <f t="shared" si="58"/>
        <v>P.US.GEZ189925</v>
      </c>
      <c r="N92" s="79">
        <f>IFERROR(RTD("cqg.rtd", ,"ContractData",M92, "T_CVol",, "T"),0)</f>
        <v>0</v>
      </c>
      <c r="O92" s="79" t="str">
        <v>C.US.GEH199912</v>
      </c>
      <c r="P92" s="79">
        <f>IFERROR(RTD("cqg.rtd", ,"ContractData",O92, "T_CVol",, "T"),0)</f>
        <v>0</v>
      </c>
      <c r="Q92" s="79">
        <f>RANK($P92,$P$73:P$93)+COUNTIF($P$73:P92,P92)-1</f>
        <v>20</v>
      </c>
      <c r="R92" s="79" t="str">
        <f t="shared" si="50"/>
        <v>C.US.GEH199912</v>
      </c>
      <c r="S92" s="79">
        <v>20</v>
      </c>
      <c r="T92" s="79" t="str">
        <f t="shared" si="59"/>
        <v>C.US.GEH199912</v>
      </c>
      <c r="U92" s="79">
        <f>IFERROR(RTD("cqg.rtd", ,"ContractData",T92, "T_CVol",, "T"),0)</f>
        <v>0</v>
      </c>
      <c r="V92" s="79" t="str">
        <v>P.US.GEH199912</v>
      </c>
      <c r="W92" s="79">
        <f>IFERROR(RTD("cqg.rtd", ,"ContractData",V92, "T_CVol",, "T"),0)</f>
        <v>0</v>
      </c>
      <c r="X92" s="79">
        <f>RANK($W92,$W$73:W$93)+COUNTIF($W$73:W92,W92)-1</f>
        <v>20</v>
      </c>
      <c r="Y92" s="79" t="str">
        <f t="shared" si="51"/>
        <v>P.US.GEH199912</v>
      </c>
      <c r="Z92" s="79">
        <v>20</v>
      </c>
      <c r="AA92" s="79" t="str">
        <f t="shared" si="60"/>
        <v>P.US.GEH199912</v>
      </c>
      <c r="AB92" s="79">
        <f>IFERROR(RTD("cqg.rtd", ,"ContractData",AA92, "T_CVol",, "T"),0)</f>
        <v>0</v>
      </c>
      <c r="AC92" s="79" t="str">
        <v>C.US.GEM199912</v>
      </c>
      <c r="AD92" s="79">
        <f>IFERROR(RTD("cqg.rtd", ,"ContractData",AC92, "T_CVol",, "T"),0)</f>
        <v>0</v>
      </c>
      <c r="AE92" s="79">
        <f>RANK($AD92,$AD$73:AD$93)+COUNTIF($AD$73:AD92,AD92)-1</f>
        <v>20</v>
      </c>
      <c r="AF92" s="79" t="str">
        <f t="shared" si="52"/>
        <v>C.US.GEM199912</v>
      </c>
      <c r="AG92" s="79">
        <v>20</v>
      </c>
      <c r="AH92" s="79" t="str">
        <f t="shared" si="61"/>
        <v>C.US.GEM199912</v>
      </c>
      <c r="AI92" s="79">
        <f>IFERROR(RTD("cqg.rtd", ,"ContractData",AH92, "T_CVol",, "T"),0)</f>
        <v>0</v>
      </c>
      <c r="AJ92" s="79" t="str">
        <v>P.US.GEM199912</v>
      </c>
      <c r="AK92" s="79">
        <f>IFERROR(RTD("cqg.rtd", ,"ContractData",AJ92, "T_CVol",, "T"),0)</f>
        <v>0</v>
      </c>
      <c r="AL92" s="79">
        <f>RANK($AK92,$AK$73:AK$93)+COUNTIF($AK$73:AK92,AK92)-1</f>
        <v>20</v>
      </c>
      <c r="AM92" s="79" t="str">
        <f t="shared" si="53"/>
        <v>P.US.GEM199912</v>
      </c>
      <c r="AN92" s="79">
        <v>20</v>
      </c>
      <c r="AO92" s="79" t="str">
        <f t="shared" si="62"/>
        <v>P.US.GEM199912</v>
      </c>
      <c r="AP92" s="79">
        <f>IFERROR(RTD("cqg.rtd", ,"ContractData",AO92, "T_CVol",, "T"),0)</f>
        <v>0</v>
      </c>
      <c r="AQ92" s="79" t="str">
        <v>C.US.GEU199900</v>
      </c>
      <c r="AR92" s="79">
        <f>IFERROR(RTD("cqg.rtd", ,"ContractData",AQ92, "T_CVol",, "T"),0)</f>
        <v>0</v>
      </c>
      <c r="AS92" s="79">
        <f>RANK($AR92,$AR$73:AR$93)+COUNTIF($AR$73:AR92,AR92)-1</f>
        <v>20</v>
      </c>
      <c r="AT92" s="79" t="str">
        <f t="shared" si="54"/>
        <v>C.US.GEU199900</v>
      </c>
      <c r="AU92" s="79">
        <v>20</v>
      </c>
      <c r="AV92" s="79" t="str">
        <f t="shared" si="63"/>
        <v>C.US.GEU199900</v>
      </c>
      <c r="AW92" s="79">
        <f>IFERROR(RTD("cqg.rtd", ,"ContractData",AV92, "T_CVol",, "T"),0)</f>
        <v>0</v>
      </c>
      <c r="AX92" s="79" t="str">
        <v>P.US.GEU199900</v>
      </c>
      <c r="AY92" s="79">
        <f>IFERROR(RTD("cqg.rtd", ,"ContractData",AX92, "T_CVol",, "T"),0)</f>
        <v>0</v>
      </c>
      <c r="AZ92" s="79">
        <f>RANK($AY92,$AY$73:AY$93)+COUNTIF($AY$73:AY92,AY92)-1</f>
        <v>20</v>
      </c>
      <c r="BA92" s="79" t="str">
        <f t="shared" si="55"/>
        <v>P.US.GEU199900</v>
      </c>
      <c r="BB92" s="79">
        <v>20</v>
      </c>
      <c r="BC92" s="79" t="str">
        <f t="shared" si="64"/>
        <v>P.US.GEU199900</v>
      </c>
      <c r="BD92" s="79">
        <f>IFERROR(RTD("cqg.rtd", ,"ContractData",BC92, "T_CVol",, "T"),0)</f>
        <v>0</v>
      </c>
    </row>
    <row r="93" spans="1:56" s="79" customFormat="1" x14ac:dyDescent="0.3">
      <c r="A93" s="79" t="str">
        <v>C.US.GEZ189937</v>
      </c>
      <c r="B93" s="79">
        <f>IFERROR(RTD("cqg.rtd", ,"ContractData",A93, "T_CVol",, "T"),0)</f>
        <v>0</v>
      </c>
      <c r="C93" s="79">
        <f>RANK($B93,$B$73:B$93)+COUNTIF($B$73:B93,B93)-1</f>
        <v>21</v>
      </c>
      <c r="D93" s="79" t="str">
        <f t="shared" si="56"/>
        <v>C.US.GEZ189937</v>
      </c>
      <c r="E93" s="79">
        <v>21</v>
      </c>
      <c r="F93" s="79" t="str">
        <f t="shared" si="57"/>
        <v>C.US.GEZ189937</v>
      </c>
      <c r="G93" s="79">
        <f>IFERROR(RTD("cqg.rtd", ,"ContractData",F93, "T_CVol",, "T"),0)</f>
        <v>0</v>
      </c>
      <c r="H93" s="79" t="str">
        <v>P.US.GEZ189937</v>
      </c>
      <c r="I93" s="79">
        <f>IFERROR(RTD("cqg.rtd", ,"ContractData",H93, "T_CVol",, "T"),0)</f>
        <v>0</v>
      </c>
      <c r="J93" s="79">
        <f>RANK($I93,$I$73:I$93)+COUNTIF($I$73:I93,I93)-1</f>
        <v>21</v>
      </c>
      <c r="K93" s="79" t="str">
        <f t="shared" si="49"/>
        <v>P.US.GEZ189937</v>
      </c>
      <c r="L93" s="79">
        <v>21</v>
      </c>
      <c r="M93" s="79" t="str">
        <f t="shared" si="58"/>
        <v>P.US.GEZ189937</v>
      </c>
      <c r="N93" s="79">
        <f>IFERROR(RTD("cqg.rtd", ,"ContractData",M93, "T_CVol",, "T"),0)</f>
        <v>0</v>
      </c>
      <c r="O93" s="79" t="str">
        <v>C.US.GEH199925</v>
      </c>
      <c r="P93" s="79">
        <f>IFERROR(RTD("cqg.rtd", ,"ContractData",O93, "T_CVol",, "T"),0)</f>
        <v>0</v>
      </c>
      <c r="Q93" s="79">
        <f>RANK($P93,$P$73:P$93)+COUNTIF($P$73:P93,P93)-1</f>
        <v>21</v>
      </c>
      <c r="R93" s="79" t="str">
        <f t="shared" si="50"/>
        <v>C.US.GEH199925</v>
      </c>
      <c r="S93" s="79">
        <v>21</v>
      </c>
      <c r="T93" s="79" t="str">
        <f t="shared" si="59"/>
        <v>C.US.GEH199925</v>
      </c>
      <c r="U93" s="79">
        <f>IFERROR(RTD("cqg.rtd", ,"ContractData",T93, "T_CVol",, "T"),0)</f>
        <v>0</v>
      </c>
      <c r="V93" s="79" t="str">
        <v>P.US.GEH199925</v>
      </c>
      <c r="W93" s="79">
        <f>IFERROR(RTD("cqg.rtd", ,"ContractData",V93, "T_CVol",, "T"),0)</f>
        <v>0</v>
      </c>
      <c r="X93" s="79">
        <f>RANK($W93,$W$73:W$93)+COUNTIF($W$73:W93,W93)-1</f>
        <v>21</v>
      </c>
      <c r="Y93" s="79" t="str">
        <f t="shared" si="51"/>
        <v>P.US.GEH199925</v>
      </c>
      <c r="Z93" s="79">
        <v>21</v>
      </c>
      <c r="AA93" s="79" t="str">
        <f t="shared" si="60"/>
        <v>P.US.GEH199925</v>
      </c>
      <c r="AB93" s="79">
        <f>IFERROR(RTD("cqg.rtd", ,"ContractData",AA93, "T_CVol",, "T"),0)</f>
        <v>0</v>
      </c>
      <c r="AC93" s="79" t="str">
        <v>C.US.GEM199925</v>
      </c>
      <c r="AD93" s="79">
        <f>IFERROR(RTD("cqg.rtd", ,"ContractData",AC93, "T_CVol",, "T"),0)</f>
        <v>0</v>
      </c>
      <c r="AE93" s="79">
        <f>RANK($AD93,$AD$73:AD$93)+COUNTIF($AD$73:AD93,AD93)-1</f>
        <v>21</v>
      </c>
      <c r="AF93" s="79" t="str">
        <f t="shared" si="52"/>
        <v>C.US.GEM199925</v>
      </c>
      <c r="AG93" s="79">
        <v>21</v>
      </c>
      <c r="AH93" s="79" t="str">
        <f t="shared" si="61"/>
        <v>C.US.GEM199925</v>
      </c>
      <c r="AI93" s="79">
        <f>IFERROR(RTD("cqg.rtd", ,"ContractData",AH93, "T_CVol",, "T"),0)</f>
        <v>0</v>
      </c>
      <c r="AJ93" s="79" t="str">
        <v>P.US.GEM199925</v>
      </c>
      <c r="AK93" s="79">
        <f>IFERROR(RTD("cqg.rtd", ,"ContractData",AJ93, "T_CVol",, "T"),0)</f>
        <v>0</v>
      </c>
      <c r="AL93" s="79">
        <f>RANK($AK93,$AK$73:AK$93)+COUNTIF($AK$73:AK93,AK93)-1</f>
        <v>21</v>
      </c>
      <c r="AM93" s="79" t="str">
        <f t="shared" si="53"/>
        <v>P.US.GEM199925</v>
      </c>
      <c r="AN93" s="79">
        <v>21</v>
      </c>
      <c r="AO93" s="79" t="str">
        <f t="shared" si="62"/>
        <v>P.US.GEM199925</v>
      </c>
      <c r="AP93" s="79">
        <f>IFERROR(RTD("cqg.rtd", ,"ContractData",AO93, "T_CVol",, "T"),0)</f>
        <v>0</v>
      </c>
      <c r="AQ93" s="79" t="str">
        <v>C.US.GEU199912</v>
      </c>
      <c r="AR93" s="79">
        <f>IFERROR(RTD("cqg.rtd", ,"ContractData",AQ93, "T_CVol",, "T"),0)</f>
        <v>0</v>
      </c>
      <c r="AS93" s="79">
        <f>RANK($AR93,$AR$73:AR$93)+COUNTIF($AR$73:AR93,AR93)-1</f>
        <v>21</v>
      </c>
      <c r="AT93" s="79" t="str">
        <f t="shared" si="54"/>
        <v>C.US.GEU199912</v>
      </c>
      <c r="AU93" s="79">
        <v>21</v>
      </c>
      <c r="AV93" s="79" t="str">
        <f t="shared" si="63"/>
        <v>C.US.GEU199912</v>
      </c>
      <c r="AW93" s="79">
        <f>IFERROR(RTD("cqg.rtd", ,"ContractData",AV93, "T_CVol",, "T"),0)</f>
        <v>0</v>
      </c>
      <c r="AX93" s="79" t="str">
        <v>P.US.GEU199912</v>
      </c>
      <c r="AY93" s="79">
        <f>IFERROR(RTD("cqg.rtd", ,"ContractData",AX93, "T_CVol",, "T"),0)</f>
        <v>0</v>
      </c>
      <c r="AZ93" s="79">
        <f>RANK($AY93,$AY$73:AY$93)+COUNTIF($AY$73:AY93,AY93)-1</f>
        <v>21</v>
      </c>
      <c r="BA93" s="79" t="str">
        <f t="shared" si="55"/>
        <v>P.US.GEU199912</v>
      </c>
      <c r="BB93" s="79">
        <v>21</v>
      </c>
      <c r="BC93" s="79" t="str">
        <f t="shared" si="64"/>
        <v>P.US.GEU199912</v>
      </c>
      <c r="BD93" s="79">
        <f>IFERROR(RTD("cqg.rtd", ,"ContractData",BC93, "T_CVol",, "T"),0)</f>
        <v>0</v>
      </c>
    </row>
    <row r="95" spans="1:56" s="79" customFormat="1" x14ac:dyDescent="0.3">
      <c r="A95" s="79" t="str">
        <f t="array" ref="A95:A138">_xll.CQGFuturesList("EDA")</f>
        <v>F.EDAZ6</v>
      </c>
    </row>
    <row r="96" spans="1:56" s="79" customFormat="1" x14ac:dyDescent="0.3">
      <c r="A96" s="79" t="str">
        <v>F.EDAF7</v>
      </c>
    </row>
    <row r="97" spans="1:1" s="79" customFormat="1" x14ac:dyDescent="0.3">
      <c r="A97" s="79" t="str">
        <v>F.EDAG7</v>
      </c>
    </row>
    <row r="98" spans="1:1" s="79" customFormat="1" x14ac:dyDescent="0.3">
      <c r="A98" s="79" t="str">
        <v>F.EDAH7</v>
      </c>
    </row>
    <row r="99" spans="1:1" s="79" customFormat="1" x14ac:dyDescent="0.3">
      <c r="A99" s="79" t="str">
        <v>F.EDAJ7</v>
      </c>
    </row>
    <row r="100" spans="1:1" s="79" customFormat="1" x14ac:dyDescent="0.3">
      <c r="A100" s="79" t="str">
        <v>F.EDAK7</v>
      </c>
    </row>
    <row r="101" spans="1:1" s="79" customFormat="1" x14ac:dyDescent="0.3">
      <c r="A101" s="79" t="str">
        <v>F.EDAM7</v>
      </c>
    </row>
    <row r="102" spans="1:1" s="79" customFormat="1" x14ac:dyDescent="0.3">
      <c r="A102" s="79" t="str">
        <v>F.EDAU7</v>
      </c>
    </row>
    <row r="103" spans="1:1" s="79" customFormat="1" x14ac:dyDescent="0.3">
      <c r="A103" s="79" t="str">
        <v>F.EDAZ7</v>
      </c>
    </row>
    <row r="104" spans="1:1" s="79" customFormat="1" x14ac:dyDescent="0.3">
      <c r="A104" s="79" t="str">
        <v>F.EDAH8</v>
      </c>
    </row>
    <row r="105" spans="1:1" s="79" customFormat="1" x14ac:dyDescent="0.3">
      <c r="A105" s="79" t="str">
        <v>F.EDAM8</v>
      </c>
    </row>
    <row r="106" spans="1:1" s="79" customFormat="1" x14ac:dyDescent="0.3">
      <c r="A106" s="79" t="str">
        <v>F.EDAU8</v>
      </c>
    </row>
    <row r="107" spans="1:1" s="79" customFormat="1" x14ac:dyDescent="0.3">
      <c r="A107" s="79" t="str">
        <v>F.EDAZ8</v>
      </c>
    </row>
    <row r="108" spans="1:1" s="79" customFormat="1" x14ac:dyDescent="0.3">
      <c r="A108" s="79" t="str">
        <v>F.EDAH9</v>
      </c>
    </row>
    <row r="109" spans="1:1" s="79" customFormat="1" x14ac:dyDescent="0.3">
      <c r="A109" s="79" t="str">
        <v>F.EDAM9</v>
      </c>
    </row>
    <row r="110" spans="1:1" s="79" customFormat="1" x14ac:dyDescent="0.3">
      <c r="A110" s="79" t="str">
        <v>F.EDAU9</v>
      </c>
    </row>
    <row r="111" spans="1:1" s="79" customFormat="1" x14ac:dyDescent="0.3">
      <c r="A111" s="79" t="str">
        <v>F.EDAZ9</v>
      </c>
    </row>
    <row r="112" spans="1:1" s="79" customFormat="1" x14ac:dyDescent="0.3">
      <c r="A112" s="79" t="str">
        <v>F.EDAH0</v>
      </c>
    </row>
    <row r="113" spans="1:1" s="79" customFormat="1" x14ac:dyDescent="0.3">
      <c r="A113" s="79" t="str">
        <v>F.EDAM0</v>
      </c>
    </row>
    <row r="114" spans="1:1" s="79" customFormat="1" x14ac:dyDescent="0.3">
      <c r="A114" s="79" t="str">
        <v>F.EDAU0</v>
      </c>
    </row>
    <row r="115" spans="1:1" s="79" customFormat="1" x14ac:dyDescent="0.3">
      <c r="A115" s="79" t="str">
        <v>F.EDAZ0</v>
      </c>
    </row>
    <row r="116" spans="1:1" s="79" customFormat="1" x14ac:dyDescent="0.3">
      <c r="A116" s="79" t="str">
        <v>F.EDAH1</v>
      </c>
    </row>
    <row r="117" spans="1:1" s="79" customFormat="1" x14ac:dyDescent="0.3">
      <c r="A117" s="79" t="str">
        <v>F.EDAM1</v>
      </c>
    </row>
    <row r="118" spans="1:1" s="79" customFormat="1" x14ac:dyDescent="0.3">
      <c r="A118" s="79" t="str">
        <v>F.EDAU1</v>
      </c>
    </row>
    <row r="119" spans="1:1" s="79" customFormat="1" x14ac:dyDescent="0.3">
      <c r="A119" s="79" t="str">
        <v>F.EDAZ1</v>
      </c>
    </row>
    <row r="120" spans="1:1" s="79" customFormat="1" x14ac:dyDescent="0.3">
      <c r="A120" s="79" t="str">
        <v>F.EDAH2</v>
      </c>
    </row>
    <row r="121" spans="1:1" s="79" customFormat="1" x14ac:dyDescent="0.3">
      <c r="A121" s="79" t="str">
        <v>F.EDAM2</v>
      </c>
    </row>
    <row r="122" spans="1:1" s="79" customFormat="1" x14ac:dyDescent="0.3">
      <c r="A122" s="79" t="str">
        <v>F.EDAU2</v>
      </c>
    </row>
    <row r="123" spans="1:1" s="79" customFormat="1" x14ac:dyDescent="0.3">
      <c r="A123" s="79" t="str">
        <v>F.EDAZ2</v>
      </c>
    </row>
    <row r="124" spans="1:1" s="79" customFormat="1" x14ac:dyDescent="0.3">
      <c r="A124" s="79" t="str">
        <v>F.EDAH3</v>
      </c>
    </row>
    <row r="125" spans="1:1" s="79" customFormat="1" x14ac:dyDescent="0.3">
      <c r="A125" s="79" t="str">
        <v>F.EDAM3</v>
      </c>
    </row>
    <row r="126" spans="1:1" s="79" customFormat="1" x14ac:dyDescent="0.3">
      <c r="A126" s="79" t="str">
        <v>F.EDAU3</v>
      </c>
    </row>
    <row r="127" spans="1:1" s="79" customFormat="1" x14ac:dyDescent="0.3">
      <c r="A127" s="79" t="str">
        <v>F.EDAZ3</v>
      </c>
    </row>
    <row r="128" spans="1:1" s="79" customFormat="1" x14ac:dyDescent="0.3">
      <c r="A128" s="79" t="str">
        <v>F.EDAH4</v>
      </c>
    </row>
    <row r="129" spans="1:1" s="79" customFormat="1" x14ac:dyDescent="0.3">
      <c r="A129" s="79" t="str">
        <v>F.EDAM4</v>
      </c>
    </row>
    <row r="130" spans="1:1" s="79" customFormat="1" x14ac:dyDescent="0.3">
      <c r="A130" s="79" t="str">
        <v>F.EDAU4</v>
      </c>
    </row>
    <row r="131" spans="1:1" s="79" customFormat="1" x14ac:dyDescent="0.3">
      <c r="A131" s="79" t="str">
        <v>F.EDAZ4</v>
      </c>
    </row>
    <row r="132" spans="1:1" s="79" customFormat="1" x14ac:dyDescent="0.3">
      <c r="A132" s="79" t="str">
        <v>F.EDAH5</v>
      </c>
    </row>
    <row r="133" spans="1:1" s="79" customFormat="1" x14ac:dyDescent="0.3">
      <c r="A133" s="79" t="str">
        <v>F.EDAM5</v>
      </c>
    </row>
    <row r="134" spans="1:1" s="79" customFormat="1" x14ac:dyDescent="0.3">
      <c r="A134" s="79" t="str">
        <v>F.EDAU5</v>
      </c>
    </row>
    <row r="135" spans="1:1" s="79" customFormat="1" x14ac:dyDescent="0.3">
      <c r="A135" s="79" t="str">
        <v>F.EDAZ5</v>
      </c>
    </row>
    <row r="136" spans="1:1" s="79" customFormat="1" x14ac:dyDescent="0.3">
      <c r="A136" s="79" t="str">
        <v>F.EDAH6</v>
      </c>
    </row>
    <row r="137" spans="1:1" s="79" customFormat="1" x14ac:dyDescent="0.3">
      <c r="A137" s="79" t="str">
        <v>F.EDAM6</v>
      </c>
    </row>
    <row r="138" spans="1:1" s="79" customFormat="1" x14ac:dyDescent="0.3">
      <c r="A138" s="79" t="str">
        <v>F.EDAU6</v>
      </c>
    </row>
  </sheetData>
  <sheetProtection algorithmName="SHA-512" hashValue="9SNreF9SZhbB/G7dFF6Txur8+cWcjCbYqzW3EwyHebjXbKsM8WrO7MjZvkKvGDuVlZb15gf5IfIt4lBVUgJGTg==" saltValue="BaAPwSNBIUtt2cQnKC43FA==" spinCount="100000" sheet="1" objects="1" scenarios="1" selectLockedCells="1" selectUnlockedCell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Display</vt:lpstr>
      <vt:lpstr>Sheet1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Thom Hartle</dc:creator>
  <cp:lastModifiedBy>Thom Hartle</cp:lastModifiedBy>
  <dcterms:created xsi:type="dcterms:W3CDTF">2016-11-21T17:13:27Z</dcterms:created>
  <dcterms:modified xsi:type="dcterms:W3CDTF">2016-11-23T15:43:22Z</dcterms:modified>
</cp:coreProperties>
</file>