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Excel Pie Charts/"/>
    </mc:Choice>
  </mc:AlternateContent>
  <xr:revisionPtr revIDLastSave="111" documentId="8_{D9223E5D-8AB0-4917-A6C3-C7D66179E957}" xr6:coauthVersionLast="47" xr6:coauthVersionMax="47" xr10:uidLastSave="{6E7F36FB-1F92-4E6F-9515-9617AAC39570}"/>
  <bookViews>
    <workbookView xWindow="-120" yWindow="-120" windowWidth="29040" windowHeight="15840" xr2:uid="{F036181D-539C-490F-B225-2086A14FBD07}"/>
  </bookViews>
  <sheets>
    <sheet name="COT" sheetId="3" r:id="rId1"/>
    <sheet name="SPY" sheetId="1" r:id="rId2"/>
    <sheet name="QQQ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3" l="1"/>
  <c r="H2" i="3" l="1"/>
  <c r="B1" i="1" a="1"/>
  <c r="B1" i="1" s="1"/>
  <c r="B11" i="1" a="1"/>
  <c r="B11" i="1" s="1"/>
  <c r="B10" i="1" a="1"/>
  <c r="B10" i="1" s="1"/>
  <c r="B9" i="1" a="1"/>
  <c r="B9" i="1" s="1"/>
  <c r="B8" i="1" a="1"/>
  <c r="B8" i="1" s="1"/>
  <c r="B7" i="1" a="1"/>
  <c r="B7" i="1" s="1"/>
  <c r="B6" i="1" a="1"/>
  <c r="B6" i="1" s="1"/>
  <c r="B5" i="1" a="1"/>
  <c r="B5" i="1" s="1"/>
  <c r="B4" i="1" a="1"/>
  <c r="B4" i="1" s="1"/>
  <c r="B3" i="1" a="1"/>
  <c r="B3" i="1" s="1"/>
  <c r="B2" i="1" a="1"/>
  <c r="B2" i="1" s="1"/>
  <c r="C7" i="3"/>
  <c r="B7" i="3"/>
  <c r="C6" i="3"/>
  <c r="B6" i="3"/>
  <c r="C5" i="3"/>
  <c r="B5" i="3"/>
  <c r="C4" i="3"/>
  <c r="B4" i="3"/>
  <c r="C3" i="3"/>
  <c r="B3" i="3"/>
  <c r="C2" i="3"/>
  <c r="B2" i="3"/>
  <c r="C1" i="3"/>
  <c r="B1" i="3"/>
  <c r="B1" i="4" a="1"/>
  <c r="B2" i="4" a="1"/>
  <c r="B4" i="4" a="1"/>
  <c r="B5" i="4" a="1"/>
  <c r="B10" i="4" a="1"/>
  <c r="B7" i="4" a="1"/>
  <c r="B3" i="4" a="1"/>
  <c r="B8" i="4" a="1"/>
  <c r="B11" i="4" a="1"/>
  <c r="B9" i="4" a="1"/>
  <c r="B6" i="4" a="1"/>
  <c r="B8" i="4" l="1"/>
  <c r="B9" i="4"/>
  <c r="B5" i="4"/>
  <c r="B4" i="4"/>
  <c r="B10" i="4"/>
  <c r="B2" i="4"/>
  <c r="B6" i="4"/>
  <c r="B11" i="4"/>
  <c r="B3" i="4"/>
  <c r="B7" i="4"/>
  <c r="B1" i="4"/>
  <c r="F2" i="3"/>
  <c r="G2" i="3"/>
  <c r="G3" i="3" l="1"/>
  <c r="D5" i="3" s="1"/>
  <c r="B13" i="3" s="1"/>
  <c r="D6" i="3" l="1"/>
  <c r="B14" i="3" s="1"/>
  <c r="D2" i="3"/>
  <c r="B10" i="3" s="1"/>
  <c r="D4" i="3"/>
  <c r="B12" i="3" s="1"/>
  <c r="D3" i="3"/>
  <c r="B11" i="3" s="1"/>
  <c r="D1" i="3"/>
  <c r="B9" i="3" s="1"/>
  <c r="D7" i="3"/>
  <c r="B15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<sst xmlns="http://schemas.openxmlformats.org/spreadsheetml/2006/main" count="35" uniqueCount="34">
  <si>
    <t>Financials, 13.19%</t>
  </si>
  <si>
    <t>X.US.ZSECMLONG</t>
  </si>
  <si>
    <t>X.US.ZSECMSHT</t>
  </si>
  <si>
    <t>X.US.ZSENCLONG</t>
  </si>
  <si>
    <t>X.US.ZSENCSHT</t>
  </si>
  <si>
    <t>X.US.ZSENCSPR</t>
  </si>
  <si>
    <t>X.US.ZSENRLONG</t>
  </si>
  <si>
    <t>X.US.ZSENRSHT</t>
  </si>
  <si>
    <t>ZSE</t>
  </si>
  <si>
    <t>Month</t>
  </si>
  <si>
    <t>Day</t>
  </si>
  <si>
    <t>Year</t>
  </si>
  <si>
    <t>Information Technology, 29.20%</t>
  </si>
  <si>
    <t>Health Care, 12.24%</t>
  </si>
  <si>
    <t>Consumer Discretionary, 10.30%</t>
  </si>
  <si>
    <t>Communication Services, 9.12%</t>
  </si>
  <si>
    <t>Industrials, 8.82%</t>
  </si>
  <si>
    <t>Consumer Staples, 6.15%</t>
  </si>
  <si>
    <t>Energy, 3.94%</t>
  </si>
  <si>
    <t>Materials, 2.37%</t>
  </si>
  <si>
    <t>Utilities, 2.34%</t>
  </si>
  <si>
    <t>Real Estate, 2.18%</t>
  </si>
  <si>
    <t>Information Technology, 49.29%</t>
  </si>
  <si>
    <t>Communication Services, 15.60%</t>
  </si>
  <si>
    <t>Consumer Discretionary, 13.29%</t>
  </si>
  <si>
    <t>Consumer Staples, 6.68%</t>
  </si>
  <si>
    <t>Health Care, 6.19%</t>
  </si>
  <si>
    <t>Industrials, 4.67%</t>
  </si>
  <si>
    <t>Materials, 1.61%</t>
  </si>
  <si>
    <t>Utilities, 1.30%</t>
  </si>
  <si>
    <t>Financials, 0.55%</t>
  </si>
  <si>
    <t>Energy, 0.52%</t>
  </si>
  <si>
    <t>Real Estate, 0.28%</t>
  </si>
  <si>
    <t>The data is from 5/17/2024.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</si>
</sst>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</font>
    <font>
      <sz val="11"/>
      <color rgb="FF454545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10" fontId="1" fillId="0" borderId="0" xfId="0" applyNumberFormat="1" applyFont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Soybeans Nonreportable Short</v>
        <stp/>
        <stp>ContractData</stp>
        <stp>X.US.ZSENRSHT</stp>
        <stp>LongDescription</stp>
        <stp/>
        <stp>T</stp>
        <tr r="B7" s="3"/>
      </tp>
      <tp t="s">
        <v/>
        <stp/>
        <stp>StudyData</stp>
        <stp>X.US.ZSENCSPR</stp>
        <stp>Bar</stp>
        <stp/>
        <stp>Close</stp>
        <stp>W</stp>
        <stp>0</stp>
        <stp/>
        <stp/>
        <stp/>
        <stp/>
        <stp>T</stp>
        <tr r="C5" s="3"/>
      </tp>
      <tp t="s">
        <v>Soybeans Commercial Short</v>
        <stp/>
        <stp>ContractData</stp>
        <stp>X.US.ZSECMSHT</stp>
        <stp>LongDescription</stp>
        <stp/>
        <stp>T</stp>
        <tr r="B2" s="3"/>
      </tp>
      <tp t="s">
        <v/>
        <stp/>
        <stp>StudyData</stp>
        <stp>X.US.ZSECMSHT</stp>
        <stp>Bar</stp>
        <stp/>
        <stp>Close</stp>
        <stp>W</stp>
        <stp>0</stp>
        <stp/>
        <stp/>
        <stp/>
        <stp/>
        <stp>T</stp>
        <tr r="C2" s="3"/>
      </tp>
      <tp t="s">
        <v/>
        <stp/>
        <stp>StudyData</stp>
        <stp>X.US.ZSENRSHT</stp>
        <stp>Bar</stp>
        <stp/>
        <stp>Close</stp>
        <stp>W</stp>
        <stp>0</stp>
        <stp/>
        <stp/>
        <stp/>
        <stp/>
        <stp>T</stp>
        <tr r="C7" s="3"/>
      </tp>
      <tp t="s">
        <v/>
        <stp/>
        <stp>StudyData</stp>
        <stp>X.US.ZSENCSHT</stp>
        <stp>Bar</stp>
        <stp/>
        <stp>Close</stp>
        <stp>W</stp>
        <stp>0</stp>
        <stp/>
        <stp/>
        <stp/>
        <stp/>
        <stp>T</stp>
        <tr r="C4" s="3"/>
      </tp>
      <tp t="s">
        <v>Soybeans Non-Commercial Spreading</v>
        <stp/>
        <stp>ContractData</stp>
        <stp>X.US.ZSENCSPR</stp>
        <stp>LongDescription</stp>
        <stp/>
        <stp>T</stp>
        <tr r="B5" s="3"/>
      </tp>
      <tp t="s">
        <v>Soybeans Non-Commercial Short</v>
        <stp/>
        <stp>ContractData</stp>
        <stp>X.US.ZSENCSHT</stp>
        <stp>LongDescription</stp>
        <stp/>
        <stp>T</stp>
        <tr r="B4" s="3"/>
      </tp>
      <tp t="s">
        <v/>
        <stp/>
        <stp>StudyData</stp>
        <stp>X.US.ZSECMLONG</stp>
        <stp>Bar</stp>
        <stp/>
        <stp>Close</stp>
        <stp>W</stp>
        <stp>0</stp>
        <stp/>
        <stp/>
        <stp/>
        <stp/>
        <stp>T</stp>
        <tr r="C1" s="3"/>
        <tr r="E1" s="3"/>
      </tp>
      <tp t="s">
        <v/>
        <stp/>
        <stp>StudyData</stp>
        <stp>X.US.ZSENCLONG</stp>
        <stp>Bar</stp>
        <stp/>
        <stp>Close</stp>
        <stp>W</stp>
        <stp>0</stp>
        <stp/>
        <stp/>
        <stp/>
        <stp/>
        <stp>T</stp>
        <tr r="C3" s="3"/>
      </tp>
      <tp t="s">
        <v/>
        <stp/>
        <stp>StudyData</stp>
        <stp>X.US.ZSENRLONG</stp>
        <stp>Bar</stp>
        <stp/>
        <stp>Close</stp>
        <stp>W</stp>
        <stp>0</stp>
        <stp/>
        <stp/>
        <stp/>
        <stp/>
        <stp>T</stp>
        <tr r="C6" s="3"/>
      </tp>
      <tp>
        <v>45425</v>
        <stp/>
        <stp>StudyData</stp>
        <stp>X.US.ZSECMLONG</stp>
        <stp>Bar</stp>
        <stp/>
        <stp>Time</stp>
        <stp>W</stp>
        <stp>-1</stp>
        <stp/>
        <stp/>
        <stp/>
        <stp/>
        <stp>T</stp>
        <tr r="E1" s="3"/>
      </tp>
      <tp>
        <v>54657</v>
        <stp/>
        <stp>StudyData</stp>
        <stp>X.US.ZSENRLONG</stp>
        <stp>Bar</stp>
        <stp/>
        <stp>Close</stp>
        <stp>W</stp>
        <stp>-1</stp>
        <stp/>
        <stp/>
        <stp/>
        <stp/>
        <stp>T</stp>
        <tr r="C6" s="3"/>
      </tp>
      <tp t="s">
        <v>Soybeans Non-Commercial Long</v>
        <stp/>
        <stp>ContractData</stp>
        <stp>X.US.ZSENCLONG</stp>
        <stp>LongDescription</stp>
        <stp/>
        <stp>T</stp>
        <tr r="B3" s="3"/>
      </tp>
      <tp t="s">
        <v>Soybeans Nonreportable Long</v>
        <stp/>
        <stp>ContractData</stp>
        <stp>X.US.ZSENRLONG</stp>
        <stp>LongDescription</stp>
        <stp/>
        <stp>T</stp>
        <tr r="B6" s="3"/>
      </tp>
      <tp t="s">
        <v>Soybeans Commercial Long</v>
        <stp/>
        <stp>ContractData</stp>
        <stp>X.US.ZSECMLONG</stp>
        <stp>LongDescription</stp>
        <stp/>
        <stp>T</stp>
        <tr r="B1" s="3"/>
      </tp>
      <tp>
        <v>752796</v>
        <stp/>
        <stp>StudyData</stp>
        <stp xml:space="preserve">    OI(ZSE,OIType:=commodityoi) when (LocalMonth(ZSE)=5 and LocalDay(45425)=14 and LocalYear(ZSE)=2024)</stp>
        <stp>Bar</stp>
        <stp/>
        <stp>Close</stp>
        <stp>D</stp>
        <stp>0</stp>
        <stp>all</stp>
        <stp/>
        <stp/>
        <stp>FALSE</stp>
        <stp>T</stp>
        <tr r="G3" s="3"/>
      </tp>
      <tp>
        <v>112139</v>
        <stp/>
        <stp>StudyData</stp>
        <stp>X.US.ZSENCLONG</stp>
        <stp>Bar</stp>
        <stp/>
        <stp>Close</stp>
        <stp>W</stp>
        <stp>-1</stp>
        <stp/>
        <stp/>
        <stp/>
        <stp/>
        <stp>T</stp>
        <tr r="C3" s="3"/>
      </tp>
      <tp>
        <v>446696</v>
        <stp/>
        <stp>StudyData</stp>
        <stp>X.US.ZSECMLONG</stp>
        <stp>Bar</stp>
        <stp/>
        <stp>Close</stp>
        <stp>W</stp>
        <stp>-1</stp>
        <stp/>
        <stp/>
        <stp/>
        <stp/>
        <stp>T</stp>
        <tr r="C1" s="3"/>
      </tp>
      <tp>
        <v>365092</v>
        <stp/>
        <stp>StudyData</stp>
        <stp>X.US.ZSECMSHT</stp>
        <stp>Bar</stp>
        <stp/>
        <stp>Close</stp>
        <stp>W</stp>
        <stp>-1</stp>
        <stp/>
        <stp/>
        <stp/>
        <stp/>
        <stp>T</stp>
        <tr r="C2" s="3"/>
      </tp>
      <tp>
        <v>139304</v>
        <stp/>
        <stp>StudyData</stp>
        <stp>X.US.ZSENCSPR</stp>
        <stp>Bar</stp>
        <stp/>
        <stp>Close</stp>
        <stp>W</stp>
        <stp>-1</stp>
        <stp/>
        <stp/>
        <stp/>
        <stp/>
        <stp>T</stp>
        <tr r="C5" s="3"/>
      </tp>
      <tp>
        <v>178114</v>
        <stp/>
        <stp>StudyData</stp>
        <stp>X.US.ZSENCSHT</stp>
        <stp>Bar</stp>
        <stp/>
        <stp>Close</stp>
        <stp>W</stp>
        <stp>-1</stp>
        <stp/>
        <stp/>
        <stp/>
        <stp/>
        <stp>T</stp>
        <tr r="C4" s="3"/>
      </tp>
      <tp>
        <v>70286</v>
        <stp/>
        <stp>StudyData</stp>
        <stp>X.US.ZSENRSHT</stp>
        <stp>Bar</stp>
        <stp/>
        <stp>Close</stp>
        <stp>W</stp>
        <stp>-1</stp>
        <stp/>
        <stp/>
        <stp/>
        <stp/>
        <stp>T</stp>
        <tr r="C7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volatileDependencies" Target="volatileDependenci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B2C-4138-B87C-B1FAAB89700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B2C-4138-B87C-B1FAAB89700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B2C-4138-B87C-B1FAAB89700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B2C-4138-B87C-B1FAAB89700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B2C-4138-B87C-B1FAAB89700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B2C-4138-B87C-B1FAAB89700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B2C-4138-B87C-B1FAAB897009}"/>
              </c:ext>
            </c:extLst>
          </c:dPt>
          <c:dLbls>
            <c:dLbl>
              <c:idx val="0"/>
              <c:layout>
                <c:manualLayout>
                  <c:x val="-6.2354959048719922E-4"/>
                  <c:y val="-1.3450064481422136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Century Gothic" panose="020B0502020202020204" pitchFamily="34" charset="0"/>
                        <a:ea typeface="+mn-ea"/>
                        <a:cs typeface="+mn-cs"/>
                      </a:defRPr>
                    </a:pPr>
                    <a:fld id="{2769E27A-9270-440C-9FC7-F5AFADD39D2C}" type="CELLRANGE">
                      <a:rPr lang="en-US"/>
                      <a:pPr>
                        <a:defRPr sz="1000">
                          <a:latin typeface="Century Gothic" panose="020B0502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191045563748977"/>
                      <c:h val="9.834135339823976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B2C-4138-B87C-B1FAAB897009}"/>
                </c:ext>
              </c:extLst>
            </c:dLbl>
            <c:dLbl>
              <c:idx val="1"/>
              <c:layout>
                <c:manualLayout>
                  <c:x val="6.6481727641718516E-2"/>
                  <c:y val="-3.536946152522887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Century Gothic" panose="020B0502020202020204" pitchFamily="34" charset="0"/>
                        <a:ea typeface="+mn-ea"/>
                        <a:cs typeface="+mn-cs"/>
                      </a:defRPr>
                    </a:pPr>
                    <a:fld id="{2BE70E0A-8817-4F6A-8089-510A59638320}" type="CELLRANGE">
                      <a:rPr lang="en-US"/>
                      <a:pPr>
                        <a:defRPr sz="1000">
                          <a:latin typeface="Century Gothic" panose="020B0502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170923079059561"/>
                      <c:h val="9.834135339823976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B2C-4138-B87C-B1FAAB897009}"/>
                </c:ext>
              </c:extLst>
            </c:dLbl>
            <c:dLbl>
              <c:idx val="2"/>
              <c:layout>
                <c:manualLayout>
                  <c:x val="-1.5106535080165198E-2"/>
                  <c:y val="3.399900015206293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Century Gothic" panose="020B0502020202020204" pitchFamily="34" charset="0"/>
                        <a:ea typeface="+mn-ea"/>
                        <a:cs typeface="+mn-cs"/>
                      </a:defRPr>
                    </a:pPr>
                    <a:fld id="{B7CFCE91-6F45-453F-9099-FC2A2E1E7E62}" type="CELLRANGE">
                      <a:rPr lang="en-US"/>
                      <a:pPr>
                        <a:defRPr sz="1000">
                          <a:latin typeface="Century Gothic" panose="020B0502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755375022566624"/>
                      <c:h val="0.1222457408676560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B2C-4138-B87C-B1FAAB897009}"/>
                </c:ext>
              </c:extLst>
            </c:dLbl>
            <c:dLbl>
              <c:idx val="3"/>
              <c:layout>
                <c:manualLayout>
                  <c:x val="-1.1929836588316561E-2"/>
                  <c:y val="4.780873002268928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Century Gothic" panose="020B0502020202020204" pitchFamily="34" charset="0"/>
                        <a:ea typeface="+mn-ea"/>
                        <a:cs typeface="+mn-cs"/>
                      </a:defRPr>
                    </a:pPr>
                    <a:fld id="{AB1F340D-45EC-4C73-AB39-4B9944BFAFC7}" type="CELLRANGE">
                      <a:rPr lang="en-US"/>
                      <a:pPr>
                        <a:defRPr sz="1000">
                          <a:latin typeface="Century Gothic" panose="020B0502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97893318890696"/>
                      <c:h val="0.154118257493544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B2C-4138-B87C-B1FAAB897009}"/>
                </c:ext>
              </c:extLst>
            </c:dLbl>
            <c:dLbl>
              <c:idx val="4"/>
              <c:layout>
                <c:manualLayout>
                  <c:x val="-1.1287477954144622E-2"/>
                  <c:y val="5.577690409530468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Century Gothic" panose="020B0502020202020204" pitchFamily="34" charset="0"/>
                        <a:ea typeface="+mn-ea"/>
                        <a:cs typeface="+mn-cs"/>
                      </a:defRPr>
                    </a:pPr>
                    <a:fld id="{F200BE92-BAA2-4FBC-B813-7749FD315F29}" type="CELLRANGE">
                      <a:rPr lang="en-US"/>
                      <a:pPr>
                        <a:defRPr sz="1000">
                          <a:latin typeface="Century Gothic" panose="020B0502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784301962254716"/>
                      <c:h val="0.1222457408676560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B2C-4138-B87C-B1FAAB897009}"/>
                </c:ext>
              </c:extLst>
            </c:dLbl>
            <c:dLbl>
              <c:idx val="5"/>
              <c:layout>
                <c:manualLayout>
                  <c:x val="-3.6018285470032267E-2"/>
                  <c:y val="3.479750706830225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Century Gothic" panose="020B0502020202020204" pitchFamily="34" charset="0"/>
                        <a:ea typeface="+mn-ea"/>
                        <a:cs typeface="+mn-cs"/>
                      </a:defRPr>
                    </a:pPr>
                    <a:fld id="{EA4F9B18-CD8B-46C9-85A1-B32CEBC98F94}" type="CELLRANGE">
                      <a:rPr lang="en-US"/>
                      <a:pPr>
                        <a:defRPr sz="1000">
                          <a:latin typeface="Century Gothic" panose="020B0502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940140815731362"/>
                      <c:h val="0.1195896978154987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EB2C-4138-B87C-B1FAAB897009}"/>
                </c:ext>
              </c:extLst>
            </c:dLbl>
            <c:dLbl>
              <c:idx val="6"/>
              <c:layout>
                <c:manualLayout>
                  <c:x val="7.4066408365620964E-2"/>
                  <c:y val="3.3883371267344532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Century Gothic" panose="020B0502020202020204" pitchFamily="34" charset="0"/>
                        <a:ea typeface="+mn-ea"/>
                        <a:cs typeface="+mn-cs"/>
                      </a:defRPr>
                    </a:pPr>
                    <a:fld id="{EAA6CD98-1FD6-4169-B479-43B0EE407D5A}" type="CELLRANGE">
                      <a:rPr lang="en-US"/>
                      <a:pPr>
                        <a:defRPr sz="1000">
                          <a:latin typeface="Century Gothic" panose="020B0502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333669402435806"/>
                      <c:h val="0.103653439502554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EB2C-4138-B87C-B1FAAB8970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COT!$B$1:$B$7</c:f>
              <c:strCache>
                <c:ptCount val="7"/>
                <c:pt idx="0">
                  <c:v>Soybeans Commercial Long</c:v>
                </c:pt>
                <c:pt idx="1">
                  <c:v>Soybeans Commercial Short</c:v>
                </c:pt>
                <c:pt idx="2">
                  <c:v>Soybeans Non-Commercial Long</c:v>
                </c:pt>
                <c:pt idx="3">
                  <c:v>Soybeans Non-Commercial Short</c:v>
                </c:pt>
                <c:pt idx="4">
                  <c:v>Soybeans Non-Commercial Spreading</c:v>
                </c:pt>
                <c:pt idx="5">
                  <c:v>Soybeans Nonreportable Long</c:v>
                </c:pt>
                <c:pt idx="6">
                  <c:v>Soybeans Nonreportable Short</c:v>
                </c:pt>
              </c:strCache>
            </c:strRef>
          </c:cat>
          <c:val>
            <c:numRef>
              <c:f>COT!$D$1:$D$7</c:f>
              <c:numCache>
                <c:formatCode>0.00%</c:formatCode>
                <c:ptCount val="7"/>
                <c:pt idx="0">
                  <c:v>0.59338253657033246</c:v>
                </c:pt>
                <c:pt idx="1">
                  <c:v>0.48498132296133351</c:v>
                </c:pt>
                <c:pt idx="2">
                  <c:v>0.14896333136732925</c:v>
                </c:pt>
                <c:pt idx="3">
                  <c:v>0.23660327631921529</c:v>
                </c:pt>
                <c:pt idx="4">
                  <c:v>0.18504880472266058</c:v>
                </c:pt>
                <c:pt idx="5">
                  <c:v>7.2605327339677686E-2</c:v>
                </c:pt>
                <c:pt idx="6">
                  <c:v>9.3366595996790633E-2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COT!$B$9:$B$15</c15:f>
                <c15:dlblRangeCache>
                  <c:ptCount val="7"/>
                  <c:pt idx="0">
                    <c:v>Soybeans Commercial Long, 59.34%</c:v>
                  </c:pt>
                  <c:pt idx="1">
                    <c:v>Soybeans Commercial Short, 48.50%</c:v>
                  </c:pt>
                  <c:pt idx="2">
                    <c:v>Soybeans Non-Commercial Long, 14.90%</c:v>
                  </c:pt>
                  <c:pt idx="3">
                    <c:v>Soybeans Non-Commercial Short, 23.66%</c:v>
                  </c:pt>
                  <c:pt idx="4">
                    <c:v>Soybeans Non-Commercial Spreading, 18.50%</c:v>
                  </c:pt>
                  <c:pt idx="5">
                    <c:v>Soybeans Nonreportable Long, 7.26%</c:v>
                  </c:pt>
                  <c:pt idx="6">
                    <c:v>Soybeans Nonreportable Short, 9.34%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EB2C-4138-B87C-B1FAAB897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S&amp;P</a:t>
            </a:r>
            <a:r>
              <a:rPr lang="en-US" baseline="0"/>
              <a:t> 500 (SPY) Sectors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1F6-4F53-ABBF-15E3312723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1F6-4F53-ABBF-15E3312723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1F6-4F53-ABBF-15E3312723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1F6-4F53-ABBF-15E33127236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1F6-4F53-ABBF-15E33127236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01F6-4F53-ABBF-15E33127236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1F6-4F53-ABBF-15E33127236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01F6-4F53-ABBF-15E33127236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1F6-4F53-ABBF-15E33127236C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1F6-4F53-ABBF-15E33127236C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1F6-4F53-ABBF-15E33127236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401BBD20-AA66-422D-975D-020D1A8ED0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93192593705597"/>
                      <c:h val="7.000000000000000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1F6-4F53-ABBF-15E33127236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B2418DE-CE34-4326-9FCF-39502D3731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01F6-4F53-ABBF-15E33127236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3E1362A-432E-4AE6-B54D-6E7E38E8D77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01F6-4F53-ABBF-15E33127236C}"/>
                </c:ext>
              </c:extLst>
            </c:dLbl>
            <c:dLbl>
              <c:idx val="3"/>
              <c:layout>
                <c:manualLayout>
                  <c:x val="-6.8817155625225709E-2"/>
                  <c:y val="1.669571837871411E-3"/>
                </c:manualLayout>
              </c:layout>
              <c:tx>
                <c:rich>
                  <a:bodyPr/>
                  <a:lstStyle/>
                  <a:p>
                    <a:fld id="{7D7C2B2E-A14D-4726-A81C-23AB5E66CD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485307762290262"/>
                      <c:h val="7.000000000000000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01F6-4F53-ABBF-15E33127236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2C70011-0017-4040-B708-F61770698E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27242900939"/>
                      <c:h val="7.000000000000000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01F6-4F53-ABBF-15E33127236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90081E3-277A-4766-B726-8BA04F4486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01F6-4F53-ABBF-15E33127236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FFAAD7A-EA8F-46E5-A7BB-D71D96DF5A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01F6-4F53-ABBF-15E33127236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A54AA7B-AD9A-448C-99AD-2A15D2CC9E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01F6-4F53-ABBF-15E33127236C}"/>
                </c:ext>
              </c:extLst>
            </c:dLbl>
            <c:dLbl>
              <c:idx val="8"/>
              <c:layout>
                <c:manualLayout>
                  <c:x val="-7.4600355239786906E-2"/>
                  <c:y val="-4.3256997455470736E-2"/>
                </c:manualLayout>
              </c:layout>
              <c:tx>
                <c:rich>
                  <a:bodyPr/>
                  <a:lstStyle/>
                  <a:p>
                    <a:fld id="{0DD63B4D-C4BD-4B90-9CAB-A4E0FFD203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01F6-4F53-ABBF-15E33127236C}"/>
                </c:ext>
              </c:extLst>
            </c:dLbl>
            <c:dLbl>
              <c:idx val="9"/>
              <c:layout>
                <c:manualLayout>
                  <c:x val="-2.4866785079928996E-2"/>
                  <c:y val="-4.3256997455470736E-2"/>
                </c:manualLayout>
              </c:layout>
              <c:tx>
                <c:rich>
                  <a:bodyPr/>
                  <a:lstStyle/>
                  <a:p>
                    <a:fld id="{1FBA59CA-2CED-4712-8766-38A132D3F4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01F6-4F53-ABBF-15E33127236C}"/>
                </c:ext>
              </c:extLst>
            </c:dLbl>
            <c:dLbl>
              <c:idx val="10"/>
              <c:layout>
                <c:manualLayout>
                  <c:x val="7.104795737122549E-2"/>
                  <c:y val="-1.2722646310432581E-2"/>
                </c:manualLayout>
              </c:layout>
              <c:tx>
                <c:rich>
                  <a:bodyPr/>
                  <a:lstStyle/>
                  <a:p>
                    <a:fld id="{258BC608-DEA2-41B1-90F3-D35AEBA2EB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01F6-4F53-ABBF-15E3312723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SPY!$A$1:$A$11</c:f>
              <c:strCache>
                <c:ptCount val="11"/>
                <c:pt idx="0">
                  <c:v>Information Technology, 29.20%</c:v>
                </c:pt>
                <c:pt idx="1">
                  <c:v>Financials, 13.19%</c:v>
                </c:pt>
                <c:pt idx="2">
                  <c:v>Health Care, 12.24%</c:v>
                </c:pt>
                <c:pt idx="3">
                  <c:v>Consumer Discretionary, 10.30%</c:v>
                </c:pt>
                <c:pt idx="4">
                  <c:v>Communication Services, 9.12%</c:v>
                </c:pt>
                <c:pt idx="5">
                  <c:v>Industrials, 8.82%</c:v>
                </c:pt>
                <c:pt idx="6">
                  <c:v>Consumer Staples, 6.15%</c:v>
                </c:pt>
                <c:pt idx="7">
                  <c:v>Energy, 3.94%</c:v>
                </c:pt>
                <c:pt idx="8">
                  <c:v>Materials, 2.37%</c:v>
                </c:pt>
                <c:pt idx="9">
                  <c:v>Utilities, 2.34%</c:v>
                </c:pt>
                <c:pt idx="10">
                  <c:v>Real Estate, 2.18%</c:v>
                </c:pt>
              </c:strCache>
            </c:strRef>
          </c:cat>
          <c:val>
            <c:numRef>
              <c:f>SPY!$B$1:$B$11</c:f>
              <c:numCache>
                <c:formatCode>0.00%</c:formatCode>
                <c:ptCount val="11"/>
                <c:pt idx="0">
                  <c:v>0.29199999999999998</c:v>
                </c:pt>
                <c:pt idx="1">
                  <c:v>0.13189999999999999</c:v>
                </c:pt>
                <c:pt idx="2">
                  <c:v>0.12239999999999999</c:v>
                </c:pt>
                <c:pt idx="3">
                  <c:v>0.10299999999999999</c:v>
                </c:pt>
                <c:pt idx="4">
                  <c:v>9.1200000000000003E-2</c:v>
                </c:pt>
                <c:pt idx="5">
                  <c:v>8.8200000000000001E-2</c:v>
                </c:pt>
                <c:pt idx="6">
                  <c:v>6.1499999999999999E-2</c:v>
                </c:pt>
                <c:pt idx="7">
                  <c:v>3.9399999999999998E-2</c:v>
                </c:pt>
                <c:pt idx="8">
                  <c:v>2.3699999999999999E-2</c:v>
                </c:pt>
                <c:pt idx="9">
                  <c:v>2.3400000000000001E-2</c:v>
                </c:pt>
                <c:pt idx="10">
                  <c:v>2.18E-2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SPY!$A$1:$A$11</c15:f>
                <c15:dlblRangeCache>
                  <c:ptCount val="11"/>
                  <c:pt idx="0">
                    <c:v>Information Technology, 29.20%</c:v>
                  </c:pt>
                  <c:pt idx="1">
                    <c:v>Financials, 13.19%</c:v>
                  </c:pt>
                  <c:pt idx="2">
                    <c:v>Health Care, 12.24%</c:v>
                  </c:pt>
                  <c:pt idx="3">
                    <c:v>Consumer Discretionary, 10.30%</c:v>
                  </c:pt>
                  <c:pt idx="4">
                    <c:v>Communication Services, 9.12%</c:v>
                  </c:pt>
                  <c:pt idx="5">
                    <c:v>Industrials, 8.82%</c:v>
                  </c:pt>
                  <c:pt idx="6">
                    <c:v>Consumer Staples, 6.15%</c:v>
                  </c:pt>
                  <c:pt idx="7">
                    <c:v>Energy, 3.94%</c:v>
                  </c:pt>
                  <c:pt idx="8">
                    <c:v>Materials, 2.37%</c:v>
                  </c:pt>
                  <c:pt idx="9">
                    <c:v>Utilities, 2.34%</c:v>
                  </c:pt>
                  <c:pt idx="10">
                    <c:v>Real Estate, 2.18%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01F6-4F53-ABBF-15E331272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sz="1400">
                <a:latin typeface="Aptos Narrow" panose="020B0004020202020204" pitchFamily="34" charset="0"/>
              </a:rPr>
              <a:t>NASDAQ</a:t>
            </a:r>
            <a:r>
              <a:rPr lang="en-US" sz="1400" baseline="0">
                <a:latin typeface="Aptos Narrow" panose="020B0004020202020204" pitchFamily="34" charset="0"/>
              </a:rPr>
              <a:t> 100  (QQQ) Sectors</a:t>
            </a:r>
            <a:endParaRPr lang="en-US" sz="1400">
              <a:latin typeface="Aptos Narrow" panose="020B0004020202020204" pitchFamily="34" charset="0"/>
            </a:endParaRPr>
          </a:p>
        </c:rich>
      </c:tx>
      <c:layout>
        <c:manualLayout>
          <c:xMode val="edge"/>
          <c:yMode val="edge"/>
          <c:x val="0.3738105554646392"/>
          <c:y val="1.19904076738609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0-470F-AC17-2B0479B5A42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280-470F-AC17-2B0479B5A42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280-470F-AC17-2B0479B5A42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0-470F-AC17-2B0479B5A42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280-470F-AC17-2B0479B5A42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0280-470F-AC17-2B0479B5A42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0-470F-AC17-2B0479B5A42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0280-470F-AC17-2B0479B5A42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280-470F-AC17-2B0479B5A42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280-470F-AC17-2B0479B5A42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280-470F-AC17-2B0479B5A429}"/>
              </c:ext>
            </c:extLst>
          </c:dPt>
          <c:dLbls>
            <c:dLbl>
              <c:idx val="0"/>
              <c:layout>
                <c:manualLayout>
                  <c:x val="-5.7163272597357245E-3"/>
                  <c:y val="0"/>
                </c:manualLayout>
              </c:layout>
              <c:tx>
                <c:rich>
                  <a:bodyPr/>
                  <a:lstStyle/>
                  <a:p>
                    <a:fld id="{8B1BA6C6-A10F-46C4-BA97-FC561F29B8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361200428724543"/>
                      <c:h val="7.136186770428015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280-470F-AC17-2B0479B5A42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9C87520-00F7-4D7D-A491-F9CBC4C8F0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491961414790998"/>
                      <c:h val="7.136186770428015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0280-470F-AC17-2B0479B5A42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FA3C6BD-E442-4EA2-8455-978A22C15B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824580207216859"/>
                      <c:h val="7.136186770428015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0280-470F-AC17-2B0479B5A429}"/>
                </c:ext>
              </c:extLst>
            </c:dLbl>
            <c:dLbl>
              <c:idx val="3"/>
              <c:layout>
                <c:manualLayout>
                  <c:x val="-4.0014290818149348E-2"/>
                  <c:y val="-4.3964320257910766E-17"/>
                </c:manualLayout>
              </c:layout>
              <c:tx>
                <c:rich>
                  <a:bodyPr/>
                  <a:lstStyle/>
                  <a:p>
                    <a:fld id="{9B184C8F-39E8-4793-8EB3-BA588D5ED8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0280-470F-AC17-2B0479B5A429}"/>
                </c:ext>
              </c:extLst>
            </c:dLbl>
            <c:dLbl>
              <c:idx val="4"/>
              <c:layout>
                <c:manualLayout>
                  <c:x val="-7.7170418006430888E-2"/>
                  <c:y val="7.1942446043165471E-3"/>
                </c:manualLayout>
              </c:layout>
              <c:tx>
                <c:rich>
                  <a:bodyPr/>
                  <a:lstStyle/>
                  <a:p>
                    <a:fld id="{C7BC1BF2-EC0C-4DB5-AC1F-70930BB34A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0280-470F-AC17-2B0479B5A429}"/>
                </c:ext>
              </c:extLst>
            </c:dLbl>
            <c:dLbl>
              <c:idx val="5"/>
              <c:layout>
                <c:manualLayout>
                  <c:x val="-0.10575205430510896"/>
                  <c:y val="1.478030174285766E-2"/>
                </c:manualLayout>
              </c:layout>
              <c:tx>
                <c:rich>
                  <a:bodyPr/>
                  <a:lstStyle/>
                  <a:p>
                    <a:fld id="{6213EB70-08A0-45E9-A0ED-6C9FA74ACD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0280-470F-AC17-2B0479B5A429}"/>
                </c:ext>
              </c:extLst>
            </c:dLbl>
            <c:dLbl>
              <c:idx val="6"/>
              <c:layout>
                <c:manualLayout>
                  <c:x val="-0.16291532690246516"/>
                  <c:y val="-2.3346362280254537E-2"/>
                </c:manualLayout>
              </c:layout>
              <c:tx>
                <c:rich>
                  <a:bodyPr/>
                  <a:lstStyle/>
                  <a:p>
                    <a:fld id="{0F53D672-7BEA-4BBD-AC37-4C45725BBE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0280-470F-AC17-2B0479B5A429}"/>
                </c:ext>
              </c:extLst>
            </c:dLbl>
            <c:dLbl>
              <c:idx val="7"/>
              <c:layout>
                <c:manualLayout>
                  <c:x val="-9.0032154340836071E-2"/>
                  <c:y val="-2.6378896882494004E-2"/>
                </c:manualLayout>
              </c:layout>
              <c:tx>
                <c:rich>
                  <a:bodyPr/>
                  <a:lstStyle/>
                  <a:p>
                    <a:fld id="{2221ADF4-A971-48B7-9B92-E4A25D8D7E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0280-470F-AC17-2B0479B5A429}"/>
                </c:ext>
              </c:extLst>
            </c:dLbl>
            <c:dLbl>
              <c:idx val="8"/>
              <c:layout>
                <c:manualLayout>
                  <c:x val="7.1454090746695771E-3"/>
                  <c:y val="-2.1582733812949641E-2"/>
                </c:manualLayout>
              </c:layout>
              <c:tx>
                <c:rich>
                  <a:bodyPr/>
                  <a:lstStyle/>
                  <a:p>
                    <a:fld id="{B70F0E45-882A-4C5F-9DE9-89E6D74AFF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0280-470F-AC17-2B0479B5A429}"/>
                </c:ext>
              </c:extLst>
            </c:dLbl>
            <c:dLbl>
              <c:idx val="9"/>
              <c:layout>
                <c:manualLayout>
                  <c:x val="0.12147195426938193"/>
                  <c:y val="-2.3980815347721826E-2"/>
                </c:manualLayout>
              </c:layout>
              <c:tx>
                <c:rich>
                  <a:bodyPr/>
                  <a:lstStyle/>
                  <a:p>
                    <a:fld id="{A3FA5263-9D72-40E4-BEE0-0CDCD28EB4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0280-470F-AC17-2B0479B5A429}"/>
                </c:ext>
              </c:extLst>
            </c:dLbl>
            <c:dLbl>
              <c:idx val="10"/>
              <c:layout>
                <c:manualLayout>
                  <c:x val="0.24580207216863165"/>
                  <c:y val="1.6786570743405265E-2"/>
                </c:manualLayout>
              </c:layout>
              <c:tx>
                <c:rich>
                  <a:bodyPr/>
                  <a:lstStyle/>
                  <a:p>
                    <a:fld id="{04DF18E8-9494-4F04-9BC1-C80DB3FB6A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0280-470F-AC17-2B0479B5A4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QQQ!$A$1:$A$11</c:f>
              <c:strCache>
                <c:ptCount val="11"/>
                <c:pt idx="0">
                  <c:v>Information Technology, 49.29%</c:v>
                </c:pt>
                <c:pt idx="1">
                  <c:v>Communication Services, 15.60%</c:v>
                </c:pt>
                <c:pt idx="2">
                  <c:v>Consumer Discretionary, 13.29%</c:v>
                </c:pt>
                <c:pt idx="3">
                  <c:v>Consumer Staples, 6.68%</c:v>
                </c:pt>
                <c:pt idx="4">
                  <c:v>Health Care, 6.19%</c:v>
                </c:pt>
                <c:pt idx="5">
                  <c:v>Industrials, 4.67%</c:v>
                </c:pt>
                <c:pt idx="6">
                  <c:v>Materials, 1.61%</c:v>
                </c:pt>
                <c:pt idx="7">
                  <c:v>Utilities, 1.30%</c:v>
                </c:pt>
                <c:pt idx="8">
                  <c:v>Financials, 0.55%</c:v>
                </c:pt>
                <c:pt idx="9">
                  <c:v>Energy, 0.52%</c:v>
                </c:pt>
                <c:pt idx="10">
                  <c:v>Real Estate, 0.28%</c:v>
                </c:pt>
              </c:strCache>
            </c:strRef>
          </c:cat>
          <c:val>
            <c:numRef>
              <c:f>QQQ!$B$1:$B$11</c:f>
              <c:numCache>
                <c:formatCode>0.00%</c:formatCode>
                <c:ptCount val="11"/>
                <c:pt idx="0">
                  <c:v>0.4929</c:v>
                </c:pt>
                <c:pt idx="1">
                  <c:v>0.156</c:v>
                </c:pt>
                <c:pt idx="2">
                  <c:v>0.13289999999999999</c:v>
                </c:pt>
                <c:pt idx="3">
                  <c:v>6.6799999999999998E-2</c:v>
                </c:pt>
                <c:pt idx="4">
                  <c:v>6.1899999999999997E-2</c:v>
                </c:pt>
                <c:pt idx="5">
                  <c:v>4.6699999999999998E-2</c:v>
                </c:pt>
                <c:pt idx="6">
                  <c:v>1.61E-2</c:v>
                </c:pt>
                <c:pt idx="7">
                  <c:v>1.2999999999999999E-2</c:v>
                </c:pt>
                <c:pt idx="8">
                  <c:v>5.4999999999999997E-3</c:v>
                </c:pt>
                <c:pt idx="9">
                  <c:v>5.1999999999999998E-3</c:v>
                </c:pt>
                <c:pt idx="10">
                  <c:v>2.8E-3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QQQ!$A$1:$A$11</c15:f>
                <c15:dlblRangeCache>
                  <c:ptCount val="11"/>
                  <c:pt idx="0">
                    <c:v>Information Technology, 49.29%</c:v>
                  </c:pt>
                  <c:pt idx="1">
                    <c:v>Communication Services, 15.60%</c:v>
                  </c:pt>
                  <c:pt idx="2">
                    <c:v>Consumer Discretionary, 13.29%</c:v>
                  </c:pt>
                  <c:pt idx="3">
                    <c:v>Consumer Staples, 6.68%</c:v>
                  </c:pt>
                  <c:pt idx="4">
                    <c:v>Health Care, 6.19%</c:v>
                  </c:pt>
                  <c:pt idx="5">
                    <c:v>Industrials, 4.67%</c:v>
                  </c:pt>
                  <c:pt idx="6">
                    <c:v>Materials, 1.61%</c:v>
                  </c:pt>
                  <c:pt idx="7">
                    <c:v>Utilities, 1.30%</c:v>
                  </c:pt>
                  <c:pt idx="8">
                    <c:v>Financials, 0.55%</c:v>
                  </c:pt>
                  <c:pt idx="9">
                    <c:v>Energy, 0.52%</c:v>
                  </c:pt>
                  <c:pt idx="10">
                    <c:v>Real Estate, 0.28%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0280-470F-AC17-2B0479B5A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00" baseline="0"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10</xdr:row>
      <xdr:rowOff>66676</xdr:rowOff>
    </xdr:from>
    <xdr:to>
      <xdr:col>18</xdr:col>
      <xdr:colOff>47625</xdr:colOff>
      <xdr:row>33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4F478A-A481-4D4B-AA9A-E3B1250D3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676276</xdr:colOff>
      <xdr:row>0</xdr:row>
      <xdr:rowOff>190500</xdr:rowOff>
    </xdr:from>
    <xdr:to>
      <xdr:col>17</xdr:col>
      <xdr:colOff>657225</xdr:colOff>
      <xdr:row>24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E58F76A-8E3F-8D3C-F6A3-0255ED524E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676274</xdr:colOff>
      <xdr:row>1</xdr:row>
      <xdr:rowOff>0</xdr:rowOff>
    </xdr:from>
    <xdr:to>
      <xdr:col>17</xdr:col>
      <xdr:colOff>676275</xdr:colOff>
      <xdr:row>26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647576-0B7F-6E9A-679B-BBE522736E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72CC5-247B-4156-AAC7-7C39026FF1FE}">
  <dimension ref="A1:J15"/>
  <sheetViews>
    <sheetView tabSelected="1" workbookViewId="0">
      <selection activeCell="A8" sqref="A8"/>
    </sheetView>
  </sheetViews>
  <sheetFormatPr defaultRowHeight="16.5" x14ac:dyDescent="0.3"/>
  <cols>
    <col min="1" max="1" width="17.125" style="3" bestFit="1" customWidth="1"/>
    <col min="2" max="2" width="42" style="3" customWidth="1"/>
    <col min="3" max="3" width="6.875" style="3" bestFit="1" customWidth="1"/>
    <col min="4" max="4" width="8" style="3" bestFit="1" customWidth="1"/>
    <col min="5" max="5" width="9.625" style="3" bestFit="1" customWidth="1"/>
    <col min="6" max="6" width="9" style="3"/>
    <col min="7" max="7" width="9.625" style="3" bestFit="1" customWidth="1"/>
    <col min="8" max="16384" width="9" style="3"/>
  </cols>
  <sheetData>
    <row r="1" spans="1:10" x14ac:dyDescent="0.3">
      <c r="A1" s="3" t="s">
        <v>1</v>
      </c>
      <c r="B1" s="3" t="str">
        <f>RTD("cqg.rtd", ,"ContractData",A1, "LongDescription",, "T")</f>
        <v>Soybeans Commercial Long</v>
      </c>
      <c r="C1" s="3">
        <f>IF(RTD("cqg.rtd",,"StudyData",A1, "Bar", "", "Close","W","0",,,,,"T")="",RTD("cqg.rtd",,"StudyData",A1, "Bar", "", "Close","W","-1",,,,,"T"),RTD("cqg.rtd",,"StudyData",A1, "Bar", "", "Close","W","0",,,,,"T"))</f>
        <v>446696</v>
      </c>
      <c r="D1" s="4">
        <f>C1/$G$3</f>
        <v>0.59338253657033246</v>
      </c>
      <c r="E1" s="5">
        <f>IF(RTD("cqg.rtd",,"StudyData",A1, "Bar", "", "Close","W","0",,,,,"T")="",RTD("cqg.rtd",,"StudyData",A1, "Bar", "",  "Time","W","-1",,,,,"T"),RTD("cqg.rtd",,"StudyData",A1, "Bar", "",  "Time","W","0",,,,,"T"))</f>
        <v>45425</v>
      </c>
      <c r="F1" s="3" t="s">
        <v>9</v>
      </c>
      <c r="G1" s="3" t="s">
        <v>10</v>
      </c>
      <c r="H1" s="3" t="s">
        <v>11</v>
      </c>
      <c r="J1" s="6"/>
    </row>
    <row r="2" spans="1:10" x14ac:dyDescent="0.3">
      <c r="A2" s="3" t="s">
        <v>2</v>
      </c>
      <c r="B2" s="3" t="str">
        <f>RTD("cqg.rtd", ,"ContractData",A2, "LongDescription",, "T")</f>
        <v>Soybeans Commercial Short</v>
      </c>
      <c r="C2" s="3">
        <f>IF(RTD("cqg.rtd",,"StudyData",A2, "Bar", "", "Close","W","0",,,,,"T")="",RTD("cqg.rtd",,"StudyData",A2, "Bar", "", "Close","W","-1",,,,,"T"),RTD("cqg.rtd",,"StudyData",A2, "Bar", "", "Close","W","0",,,,,"T"))</f>
        <v>365092</v>
      </c>
      <c r="D2" s="4">
        <f t="shared" ref="D2:D7" si="0">C2/$G$3</f>
        <v>0.48498132296133351</v>
      </c>
      <c r="E2" s="3" t="s">
        <v>8</v>
      </c>
      <c r="F2" s="3">
        <f>MONTH(E1)</f>
        <v>5</v>
      </c>
      <c r="G2" s="3">
        <f>1+DAY(E1)</f>
        <v>14</v>
      </c>
      <c r="H2" s="3">
        <f>YEAR(E1)</f>
        <v>2024</v>
      </c>
    </row>
    <row r="3" spans="1:10" x14ac:dyDescent="0.3">
      <c r="A3" s="3" t="s">
        <v>3</v>
      </c>
      <c r="B3" s="3" t="str">
        <f>RTD("cqg.rtd", ,"ContractData",A3, "LongDescription",, "T")</f>
        <v>Soybeans Non-Commercial Long</v>
      </c>
      <c r="C3" s="3">
        <f>IF(RTD("cqg.rtd",,"StudyData",A3, "Bar", "", "Close","W","0",,,,,"T")="",RTD("cqg.rtd",,"StudyData",A3, "Bar", "", "Close","W","-1",,,,,"T"),RTD("cqg.rtd",,"StudyData",A3, "Bar", "", "Close","W","0",,,,,"T"))</f>
        <v>112139</v>
      </c>
      <c r="D3" s="4">
        <f t="shared" si="0"/>
        <v>0.14896333136732925</v>
      </c>
      <c r="G3" s="3">
        <f xml:space="preserve"> RTD("cqg.rtd",,"StudyData", "    OI("&amp;E2&amp;",OIType:=commodityoi) when (LocalMonth("&amp;$E$2&amp;")="&amp;$F2&amp;" and LocalDay("&amp;$E$1&amp;")="&amp;$G2&amp;" and LocalYear("&amp;$E$2&amp;")="&amp;$H2&amp;")", "Bar", "", "Close", "D", "0", "all", "", "","FALSE","T")</f>
        <v>752796</v>
      </c>
    </row>
    <row r="4" spans="1:10" x14ac:dyDescent="0.3">
      <c r="A4" s="3" t="s">
        <v>4</v>
      </c>
      <c r="B4" s="3" t="str">
        <f>RTD("cqg.rtd", ,"ContractData",A4, "LongDescription",, "T")</f>
        <v>Soybeans Non-Commercial Short</v>
      </c>
      <c r="C4" s="3">
        <f>IF(RTD("cqg.rtd",,"StudyData",A4, "Bar", "", "Close","W","0",,,,,"T")="",RTD("cqg.rtd",,"StudyData",A4, "Bar", "", "Close","W","-1",,,,,"T"),RTD("cqg.rtd",,"StudyData",A4, "Bar", "", "Close","W","0",,,,,"T"))</f>
        <v>178114</v>
      </c>
      <c r="D4" s="4">
        <f t="shared" si="0"/>
        <v>0.23660327631921529</v>
      </c>
    </row>
    <row r="5" spans="1:10" x14ac:dyDescent="0.3">
      <c r="A5" s="3" t="s">
        <v>5</v>
      </c>
      <c r="B5" s="3" t="str">
        <f>RTD("cqg.rtd", ,"ContractData",A5, "LongDescription",, "T")</f>
        <v>Soybeans Non-Commercial Spreading</v>
      </c>
      <c r="C5" s="3">
        <f>IF(RTD("cqg.rtd",,"StudyData",A5, "Bar", "", "Close","W","0",,,,,"T")="",RTD("cqg.rtd",,"StudyData",A5, "Bar", "", "Close","W","-1",,,,,"T"),RTD("cqg.rtd",,"StudyData",A5, "Bar", "", "Close","W","0",,,,,"T"))</f>
        <v>139304</v>
      </c>
      <c r="D5" s="4">
        <f t="shared" si="0"/>
        <v>0.18504880472266058</v>
      </c>
    </row>
    <row r="6" spans="1:10" x14ac:dyDescent="0.3">
      <c r="A6" s="3" t="s">
        <v>6</v>
      </c>
      <c r="B6" s="3" t="str">
        <f>RTD("cqg.rtd", ,"ContractData",A6, "LongDescription",, "T")</f>
        <v>Soybeans Nonreportable Long</v>
      </c>
      <c r="C6" s="3">
        <f>IF(RTD("cqg.rtd",,"StudyData",A6, "Bar", "", "Close","W","0",,,,,"T")="",RTD("cqg.rtd",,"StudyData",A6, "Bar", "", "Close","W","-1",,,,,"T"),RTD("cqg.rtd",,"StudyData",A6, "Bar", "", "Close","W","0",,,,,"T"))</f>
        <v>54657</v>
      </c>
      <c r="D6" s="4">
        <f t="shared" si="0"/>
        <v>7.2605327339677686E-2</v>
      </c>
    </row>
    <row r="7" spans="1:10" x14ac:dyDescent="0.3">
      <c r="A7" s="3" t="s">
        <v>7</v>
      </c>
      <c r="B7" s="3" t="str">
        <f>RTD("cqg.rtd", ,"ContractData",A7, "LongDescription",, "T")</f>
        <v>Soybeans Nonreportable Short</v>
      </c>
      <c r="C7" s="3">
        <f>IF(RTD("cqg.rtd",,"StudyData",A7, "Bar", "", "Close","W","0",,,,,"T")="",RTD("cqg.rtd",,"StudyData",A7, "Bar", "", "Close","W","-1",,,,,"T"),RTD("cqg.rtd",,"StudyData",A7, "Bar", "", "Close","W","0",,,,,"T"))</f>
        <v>70286</v>
      </c>
      <c r="D7" s="4">
        <f t="shared" si="0"/>
        <v>9.3366595996790633E-2</v>
      </c>
    </row>
    <row r="9" spans="1:10" x14ac:dyDescent="0.3">
      <c r="B9" s="3" t="str">
        <f>B1&amp;", "&amp;TEXT(D1,"#.00%")</f>
        <v>Soybeans Commercial Long, 59.34%</v>
      </c>
    </row>
    <row r="10" spans="1:10" x14ac:dyDescent="0.3">
      <c r="B10" s="3" t="str">
        <f t="shared" ref="B10:B15" si="1">B2&amp;", "&amp;TEXT(D2,"#.00%")</f>
        <v>Soybeans Commercial Short, 48.50%</v>
      </c>
    </row>
    <row r="11" spans="1:10" x14ac:dyDescent="0.3">
      <c r="B11" s="3" t="str">
        <f t="shared" si="1"/>
        <v>Soybeans Non-Commercial Long, 14.90%</v>
      </c>
    </row>
    <row r="12" spans="1:10" x14ac:dyDescent="0.3">
      <c r="B12" s="3" t="str">
        <f t="shared" si="1"/>
        <v>Soybeans Non-Commercial Short, 23.66%</v>
      </c>
    </row>
    <row r="13" spans="1:10" x14ac:dyDescent="0.3">
      <c r="B13" s="3" t="str">
        <f t="shared" si="1"/>
        <v>Soybeans Non-Commercial Spreading, 18.50%</v>
      </c>
    </row>
    <row r="14" spans="1:10" x14ac:dyDescent="0.3">
      <c r="B14" s="3" t="str">
        <f t="shared" si="1"/>
        <v>Soybeans Nonreportable Long, 7.26%</v>
      </c>
    </row>
    <row r="15" spans="1:10" x14ac:dyDescent="0.3">
      <c r="B15" s="3" t="str">
        <f t="shared" si="1"/>
        <v>Soybeans Nonreportable Short, 9.34%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E2E01-2A0B-4569-8780-38D215DB2FC2}">
  <dimension ref="A1:K13"/>
  <sheetViews>
    <sheetView workbookViewId="0">
      <selection activeCell="A13" sqref="A13"/>
    </sheetView>
  </sheetViews>
  <sheetFormatPr defaultRowHeight="16.5" x14ac:dyDescent="0.3"/>
  <cols>
    <col min="1" max="1" width="30.125" bestFit="1" customWidth="1"/>
    <col min="2" max="2" width="6.875" bestFit="1" customWidth="1"/>
    <col min="5" max="5" width="9" customWidth="1"/>
    <col min="10" max="11" width="8.75" bestFit="1" customWidth="1"/>
  </cols>
  <sheetData>
    <row r="1" spans="1:11" x14ac:dyDescent="0.3">
      <c r="A1" t="s">
        <v>12</v>
      </c>
      <c r="B1" s="1" cm="1">
        <f t="array" ref="B1">_xlfn.TEXTJOIN("", TRUE, IFERROR(MID(A1, _xlfn.SEQUENCE(LEN(A1)), 1) *1, ""))/10000</f>
        <v>0.29199999999999998</v>
      </c>
      <c r="J1" s="1"/>
      <c r="K1" s="2"/>
    </row>
    <row r="2" spans="1:11" x14ac:dyDescent="0.3">
      <c r="A2" t="s">
        <v>0</v>
      </c>
      <c r="B2" s="1" cm="1">
        <f t="array" ref="B2">_xlfn.TEXTJOIN("", TRUE, IFERROR(MID(A2, _xlfn.SEQUENCE(LEN(A2)), 1) *1, ""))/10000</f>
        <v>0.13189999999999999</v>
      </c>
    </row>
    <row r="3" spans="1:11" x14ac:dyDescent="0.3">
      <c r="A3" t="s">
        <v>13</v>
      </c>
      <c r="B3" s="1" cm="1">
        <f t="array" ref="B3">_xlfn.TEXTJOIN("", TRUE, IFERROR(MID(A3, _xlfn.SEQUENCE(LEN(A3)), 1) *1, ""))/10000</f>
        <v>0.12239999999999999</v>
      </c>
    </row>
    <row r="4" spans="1:11" x14ac:dyDescent="0.3">
      <c r="A4" t="s">
        <v>14</v>
      </c>
      <c r="B4" s="1" cm="1">
        <f t="array" ref="B4">_xlfn.TEXTJOIN("", TRUE, IFERROR(MID(A4, _xlfn.SEQUENCE(LEN(A4)), 1) *1, ""))/10000</f>
        <v>0.10299999999999999</v>
      </c>
    </row>
    <row r="5" spans="1:11" x14ac:dyDescent="0.3">
      <c r="A5" t="s">
        <v>15</v>
      </c>
      <c r="B5" s="1" cm="1">
        <f t="array" ref="B5">_xlfn.TEXTJOIN("", TRUE, IFERROR(MID(A5, _xlfn.SEQUENCE(LEN(A5)), 1) *1, ""))/10000</f>
        <v>9.1200000000000003E-2</v>
      </c>
    </row>
    <row r="6" spans="1:11" x14ac:dyDescent="0.3">
      <c r="A6" t="s">
        <v>16</v>
      </c>
      <c r="B6" s="1" cm="1">
        <f t="array" ref="B6">_xlfn.TEXTJOIN("", TRUE, IFERROR(MID(A6, _xlfn.SEQUENCE(LEN(A6)), 1) *1, ""))/10000</f>
        <v>8.8200000000000001E-2</v>
      </c>
    </row>
    <row r="7" spans="1:11" x14ac:dyDescent="0.3">
      <c r="A7" t="s">
        <v>17</v>
      </c>
      <c r="B7" s="1" cm="1">
        <f t="array" ref="B7">_xlfn.TEXTJOIN("", TRUE, IFERROR(MID(A7, _xlfn.SEQUENCE(LEN(A7)), 1) *1, ""))/10000</f>
        <v>6.1499999999999999E-2</v>
      </c>
    </row>
    <row r="8" spans="1:11" x14ac:dyDescent="0.3">
      <c r="A8" t="s">
        <v>18</v>
      </c>
      <c r="B8" s="1" cm="1">
        <f t="array" ref="B8">_xlfn.TEXTJOIN("", TRUE, IFERROR(MID(A8, _xlfn.SEQUENCE(LEN(A8)), 1) *1, ""))/10000</f>
        <v>3.9399999999999998E-2</v>
      </c>
    </row>
    <row r="9" spans="1:11" x14ac:dyDescent="0.3">
      <c r="A9" t="s">
        <v>19</v>
      </c>
      <c r="B9" s="1" cm="1">
        <f t="array" ref="B9">_xlfn.TEXTJOIN("", TRUE, IFERROR(MID(A9, _xlfn.SEQUENCE(LEN(A9)), 1) *1, ""))/10000</f>
        <v>2.3699999999999999E-2</v>
      </c>
    </row>
    <row r="10" spans="1:11" x14ac:dyDescent="0.3">
      <c r="A10" t="s">
        <v>20</v>
      </c>
      <c r="B10" s="1" cm="1">
        <f t="array" ref="B10">_xlfn.TEXTJOIN("", TRUE, IFERROR(MID(A10, _xlfn.SEQUENCE(LEN(A10)), 1) *1, ""))/10000</f>
        <v>2.3400000000000001E-2</v>
      </c>
    </row>
    <row r="11" spans="1:11" x14ac:dyDescent="0.3">
      <c r="A11" t="s">
        <v>21</v>
      </c>
      <c r="B11" s="1" cm="1">
        <f t="array" ref="B11">_xlfn.TEXTJOIN("", TRUE, IFERROR(MID(A11, _xlfn.SEQUENCE(LEN(A11)), 1) *1, ""))/10000</f>
        <v>2.18E-2</v>
      </c>
    </row>
    <row r="13" spans="1:11" x14ac:dyDescent="0.3">
      <c r="A13" t="s">
        <v>33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1DD6D-D3CB-405C-A448-DF6C17624B68}">
  <dimension ref="A1:B13"/>
  <sheetViews>
    <sheetView workbookViewId="0">
      <selection activeCell="B21" sqref="B21"/>
    </sheetView>
  </sheetViews>
  <sheetFormatPr defaultRowHeight="16.5" x14ac:dyDescent="0.3"/>
  <cols>
    <col min="1" max="1" width="34.5" customWidth="1"/>
  </cols>
  <sheetData>
    <row r="1" spans="1:2" x14ac:dyDescent="0.3">
      <c r="A1" t="s">
        <v>22</v>
      </c>
      <c r="B1" s="1" cm="1">
        <f t="array" aca="1" ref="B1" ca="1">(_xlfn.TEXTJOIN("", TRUE, IFERROR(MID(A1, ROW(INDIRECT( "1:"&amp;LEN(A1))), 1) *1, ""))/10000)</f>
        <v>0.4929</v>
      </c>
    </row>
    <row r="2" spans="1:2" x14ac:dyDescent="0.3">
      <c r="A2" t="s">
        <v>23</v>
      </c>
      <c r="B2" s="1" cm="1">
        <f t="array" aca="1" ref="B2" ca="1">(_xlfn.TEXTJOIN("", TRUE, IFERROR(MID(A2, ROW(INDIRECT( "1:"&amp;LEN(A2))), 1) *1, ""))/10000)</f>
        <v>0.156</v>
      </c>
    </row>
    <row r="3" spans="1:2" x14ac:dyDescent="0.3">
      <c r="A3" t="s">
        <v>24</v>
      </c>
      <c r="B3" s="1" cm="1">
        <f t="array" aca="1" ref="B3" ca="1">(_xlfn.TEXTJOIN("", TRUE, IFERROR(MID(A3, ROW(INDIRECT( "1:"&amp;LEN(A3))), 1) *1, ""))/10000)</f>
        <v>0.13289999999999999</v>
      </c>
    </row>
    <row r="4" spans="1:2" x14ac:dyDescent="0.3">
      <c r="A4" t="s">
        <v>25</v>
      </c>
      <c r="B4" s="1" cm="1">
        <f t="array" aca="1" ref="B4" ca="1">(_xlfn.TEXTJOIN("", TRUE, IFERROR(MID(A4, ROW(INDIRECT( "1:"&amp;LEN(A4))), 1) *1, ""))/10000)</f>
        <v>6.6799999999999998E-2</v>
      </c>
    </row>
    <row r="5" spans="1:2" x14ac:dyDescent="0.3">
      <c r="A5" t="s">
        <v>26</v>
      </c>
      <c r="B5" s="1" cm="1">
        <f t="array" aca="1" ref="B5" ca="1">(_xlfn.TEXTJOIN("", TRUE, IFERROR(MID(A5, ROW(INDIRECT( "1:"&amp;LEN(A5))), 1) *1, ""))/10000)</f>
        <v>6.1899999999999997E-2</v>
      </c>
    </row>
    <row r="6" spans="1:2" x14ac:dyDescent="0.3">
      <c r="A6" t="s">
        <v>27</v>
      </c>
      <c r="B6" s="1" cm="1">
        <f t="array" aca="1" ref="B6" ca="1">(_xlfn.TEXTJOIN("", TRUE, IFERROR(MID(A6, ROW(INDIRECT( "1:"&amp;LEN(A6))), 1) *1, ""))/10000)</f>
        <v>4.6699999999999998E-2</v>
      </c>
    </row>
    <row r="7" spans="1:2" x14ac:dyDescent="0.3">
      <c r="A7" t="s">
        <v>28</v>
      </c>
      <c r="B7" s="1" cm="1">
        <f t="array" aca="1" ref="B7" ca="1">(_xlfn.TEXTJOIN("", TRUE, IFERROR(MID(A7, ROW(INDIRECT( "1:"&amp;LEN(A7))), 1) *1, ""))/10000)</f>
        <v>1.61E-2</v>
      </c>
    </row>
    <row r="8" spans="1:2" x14ac:dyDescent="0.3">
      <c r="A8" t="s">
        <v>29</v>
      </c>
      <c r="B8" s="1" cm="1">
        <f t="array" aca="1" ref="B8" ca="1">(_xlfn.TEXTJOIN("", TRUE, IFERROR(MID(A8, ROW(INDIRECT( "1:"&amp;LEN(A8))), 1) *1, ""))/10000)</f>
        <v>1.2999999999999999E-2</v>
      </c>
    </row>
    <row r="9" spans="1:2" x14ac:dyDescent="0.3">
      <c r="A9" t="s">
        <v>30</v>
      </c>
      <c r="B9" s="1" cm="1">
        <f t="array" aca="1" ref="B9" ca="1">(_xlfn.TEXTJOIN("", TRUE, IFERROR(MID(A9, ROW(INDIRECT( "1:"&amp;LEN(A9))), 1) *1, ""))/10000)</f>
        <v>5.4999999999999997E-3</v>
      </c>
    </row>
    <row r="10" spans="1:2" x14ac:dyDescent="0.3">
      <c r="A10" t="s">
        <v>31</v>
      </c>
      <c r="B10" s="1" cm="1">
        <f t="array" aca="1" ref="B10" ca="1">(_xlfn.TEXTJOIN("", TRUE, IFERROR(MID(A10, ROW(INDIRECT( "1:"&amp;LEN(A10))), 1) *1, ""))/10000)</f>
        <v>5.1999999999999998E-3</v>
      </c>
    </row>
    <row r="11" spans="1:2" x14ac:dyDescent="0.3">
      <c r="A11" t="s">
        <v>32</v>
      </c>
      <c r="B11" s="1" cm="1">
        <f t="array" aca="1" ref="B11" ca="1">(_xlfn.TEXTJOIN("", TRUE, IFERROR(MID(A11, ROW(INDIRECT( "1:"&amp;LEN(A11))), 1) *1, ""))/10000)</f>
        <v>2.8E-3</v>
      </c>
    </row>
    <row r="13" spans="1:2" x14ac:dyDescent="0.3">
      <c r="A13" t="s">
        <v>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COT</vt:lpstr>
      <vt:lpstr>SPY</vt:lpstr>
      <vt:lpstr>QQQ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2024-05-17T11:25:28Z</dcterms:created>
  <dcterms:modified xsi:type="dcterms:W3CDTF">2024-05-20T11:31:28Z</dcterms:modified>
</cp:coreProperties>
</file>