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Relative Performance Tables/"/>
    </mc:Choice>
  </mc:AlternateContent>
  <xr:revisionPtr revIDLastSave="0" documentId="8_{92333D67-7979-4E84-A0A2-28D44E5EF58E}" xr6:coauthVersionLast="47" xr6:coauthVersionMax="47" xr10:uidLastSave="{00000000-0000-0000-0000-000000000000}"/>
  <bookViews>
    <workbookView xWindow="-120" yWindow="-120" windowWidth="29040" windowHeight="15720" activeTab="1" xr2:uid="{700AD826-9C0B-41DD-9A1E-7FD0AF687577}"/>
  </bookViews>
  <sheets>
    <sheet name="Symbols &amp; Data" sheetId="1" r:id="rId1"/>
    <sheet name="Global Markets" sheetId="2" r:id="rId2"/>
    <sheet name="Commodities" sheetId="3" r:id="rId3"/>
    <sheet name="S&amp;P Sectors" sheetId="4" r:id="rId4"/>
    <sheet name="Mag Seven" sheetId="5" r:id="rId5"/>
    <sheet name="FOREX" sheetId="6" r:id="rId6"/>
    <sheet name="Fixed Income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" i="4" l="1"/>
  <c r="P1" i="5"/>
  <c r="O1" i="6"/>
  <c r="O1" i="7"/>
  <c r="B76" i="1"/>
  <c r="C76" i="1"/>
  <c r="O1" i="2" l="1"/>
  <c r="X1" i="3"/>
  <c r="C75" i="1" l="1"/>
  <c r="C74" i="1"/>
  <c r="C73" i="1"/>
  <c r="C72" i="1"/>
  <c r="C71" i="1"/>
  <c r="C70" i="1"/>
  <c r="C69" i="1"/>
  <c r="C68" i="1"/>
  <c r="C65" i="1"/>
  <c r="C64" i="1"/>
  <c r="C63" i="1"/>
  <c r="C62" i="1"/>
  <c r="C61" i="1"/>
  <c r="C60" i="1"/>
  <c r="C59" i="1"/>
  <c r="C58" i="1"/>
  <c r="C55" i="1"/>
  <c r="C54" i="1"/>
  <c r="C53" i="1"/>
  <c r="C52" i="1"/>
  <c r="C51" i="1"/>
  <c r="C50" i="1"/>
  <c r="C49" i="1"/>
  <c r="C46" i="1"/>
  <c r="C45" i="1"/>
  <c r="C44" i="1"/>
  <c r="C43" i="1"/>
  <c r="C42" i="1"/>
  <c r="C41" i="1"/>
  <c r="C40" i="1"/>
  <c r="C39" i="1"/>
  <c r="C38" i="1"/>
  <c r="C37" i="1"/>
  <c r="C36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M1" i="1"/>
  <c r="N1" i="1"/>
  <c r="C10" i="1"/>
  <c r="C9" i="1"/>
  <c r="C8" i="1"/>
  <c r="C7" i="1"/>
  <c r="C6" i="1"/>
  <c r="C5" i="1"/>
  <c r="C4" i="1"/>
  <c r="C3" i="1"/>
  <c r="C2" i="1"/>
  <c r="B75" i="1" l="1"/>
  <c r="B74" i="1"/>
  <c r="B73" i="1"/>
  <c r="B72" i="1"/>
  <c r="B71" i="1"/>
  <c r="B70" i="1"/>
  <c r="B69" i="1"/>
  <c r="B68" i="1"/>
  <c r="K68" i="1" l="1" a="1"/>
  <c r="B65" i="1"/>
  <c r="B64" i="1"/>
  <c r="B63" i="1"/>
  <c r="B62" i="1"/>
  <c r="B61" i="1"/>
  <c r="B60" i="1"/>
  <c r="B59" i="1"/>
  <c r="B58" i="1"/>
  <c r="B55" i="1"/>
  <c r="B54" i="1"/>
  <c r="B53" i="1"/>
  <c r="B52" i="1"/>
  <c r="B51" i="1"/>
  <c r="B50" i="1"/>
  <c r="B49" i="1"/>
  <c r="B46" i="1"/>
  <c r="B45" i="1"/>
  <c r="B44" i="1"/>
  <c r="B43" i="1"/>
  <c r="B42" i="1"/>
  <c r="B41" i="1"/>
  <c r="B40" i="1"/>
  <c r="B39" i="1"/>
  <c r="B38" i="1"/>
  <c r="B37" i="1"/>
  <c r="B36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K68" i="1" l="1"/>
  <c r="E28" i="7" s="1"/>
  <c r="Q28" i="7" s="1"/>
  <c r="F36" i="7"/>
  <c r="F35" i="7"/>
  <c r="F34" i="7"/>
  <c r="F33" i="7"/>
  <c r="F32" i="7"/>
  <c r="F31" i="7"/>
  <c r="F30" i="7"/>
  <c r="F29" i="7"/>
  <c r="F28" i="7"/>
  <c r="E36" i="7"/>
  <c r="P36" i="7" s="1"/>
  <c r="N76" i="1"/>
  <c r="E35" i="7"/>
  <c r="E34" i="7"/>
  <c r="E29" i="7"/>
  <c r="E33" i="7"/>
  <c r="E32" i="7"/>
  <c r="E31" i="7"/>
  <c r="E30" i="7"/>
  <c r="N75" i="1"/>
  <c r="N74" i="1"/>
  <c r="N69" i="1"/>
  <c r="N73" i="1"/>
  <c r="N72" i="1"/>
  <c r="N71" i="1"/>
  <c r="N70" i="1"/>
  <c r="K58" i="1" a="1"/>
  <c r="K49" i="1" a="1"/>
  <c r="K36" i="1" a="1"/>
  <c r="F40" i="4" l="1"/>
  <c r="F34" i="4"/>
  <c r="F32" i="4"/>
  <c r="F39" i="4"/>
  <c r="F38" i="4"/>
  <c r="F37" i="4"/>
  <c r="F36" i="4"/>
  <c r="F35" i="4"/>
  <c r="F33" i="4"/>
  <c r="F31" i="4"/>
  <c r="F30" i="4"/>
  <c r="H32" i="5"/>
  <c r="H31" i="5"/>
  <c r="H30" i="5"/>
  <c r="H29" i="5"/>
  <c r="H28" i="5"/>
  <c r="H27" i="5"/>
  <c r="H26" i="5"/>
  <c r="G35" i="6"/>
  <c r="F35" i="6"/>
  <c r="G34" i="6"/>
  <c r="G28" i="6"/>
  <c r="F34" i="6"/>
  <c r="G33" i="6"/>
  <c r="F29" i="6"/>
  <c r="F33" i="6"/>
  <c r="G32" i="6"/>
  <c r="F32" i="6"/>
  <c r="G31" i="6"/>
  <c r="G29" i="6"/>
  <c r="F31" i="6"/>
  <c r="G30" i="6"/>
  <c r="F30" i="6"/>
  <c r="L36" i="7"/>
  <c r="I36" i="7"/>
  <c r="H36" i="7"/>
  <c r="J36" i="7"/>
  <c r="G36" i="7"/>
  <c r="K36" i="7"/>
  <c r="O36" i="7"/>
  <c r="Q36" i="7"/>
  <c r="R36" i="7"/>
  <c r="M36" i="7"/>
  <c r="N36" i="7"/>
  <c r="L30" i="7"/>
  <c r="K30" i="7"/>
  <c r="J30" i="7"/>
  <c r="G30" i="7"/>
  <c r="M30" i="7"/>
  <c r="H30" i="7"/>
  <c r="Q30" i="7"/>
  <c r="I30" i="7"/>
  <c r="O30" i="7"/>
  <c r="P30" i="7"/>
  <c r="N30" i="7"/>
  <c r="M31" i="7"/>
  <c r="K31" i="7"/>
  <c r="I31" i="7"/>
  <c r="O31" i="7"/>
  <c r="L31" i="7"/>
  <c r="J31" i="7"/>
  <c r="G31" i="7"/>
  <c r="H31" i="7"/>
  <c r="Q31" i="7"/>
  <c r="P31" i="7"/>
  <c r="N31" i="7"/>
  <c r="N32" i="7"/>
  <c r="L32" i="7"/>
  <c r="Q32" i="7"/>
  <c r="M32" i="7"/>
  <c r="J32" i="7"/>
  <c r="I32" i="7"/>
  <c r="O32" i="7"/>
  <c r="P32" i="7"/>
  <c r="K32" i="7"/>
  <c r="H32" i="7"/>
  <c r="G32" i="7"/>
  <c r="O33" i="7"/>
  <c r="K33" i="7"/>
  <c r="N33" i="7"/>
  <c r="M33" i="7"/>
  <c r="H33" i="7"/>
  <c r="I33" i="7"/>
  <c r="G33" i="7"/>
  <c r="Q33" i="7"/>
  <c r="L33" i="7"/>
  <c r="J33" i="7"/>
  <c r="P33" i="7"/>
  <c r="K29" i="7"/>
  <c r="J29" i="7"/>
  <c r="I29" i="7"/>
  <c r="H29" i="7"/>
  <c r="P29" i="7"/>
  <c r="O29" i="7"/>
  <c r="N29" i="7"/>
  <c r="L29" i="7"/>
  <c r="G29" i="7"/>
  <c r="Q29" i="7"/>
  <c r="M29" i="7"/>
  <c r="P34" i="7"/>
  <c r="K34" i="7"/>
  <c r="I34" i="7"/>
  <c r="H34" i="7"/>
  <c r="Q34" i="7"/>
  <c r="O34" i="7"/>
  <c r="N34" i="7"/>
  <c r="L34" i="7"/>
  <c r="G34" i="7"/>
  <c r="M34" i="7"/>
  <c r="J34" i="7"/>
  <c r="Q35" i="7"/>
  <c r="P35" i="7"/>
  <c r="K35" i="7"/>
  <c r="J35" i="7"/>
  <c r="O35" i="7"/>
  <c r="M35" i="7"/>
  <c r="I35" i="7"/>
  <c r="N35" i="7"/>
  <c r="L35" i="7"/>
  <c r="H35" i="7"/>
  <c r="G35" i="7"/>
  <c r="M28" i="7"/>
  <c r="P28" i="7"/>
  <c r="O28" i="7"/>
  <c r="H28" i="7"/>
  <c r="L28" i="7"/>
  <c r="G28" i="7"/>
  <c r="R35" i="7"/>
  <c r="G29" i="5"/>
  <c r="G32" i="5"/>
  <c r="G28" i="5"/>
  <c r="G31" i="5"/>
  <c r="G30" i="5"/>
  <c r="G27" i="5"/>
  <c r="N68" i="1"/>
  <c r="E40" i="4"/>
  <c r="E39" i="4"/>
  <c r="E38" i="4"/>
  <c r="E37" i="4"/>
  <c r="E32" i="4"/>
  <c r="E36" i="4"/>
  <c r="E35" i="4"/>
  <c r="E34" i="4"/>
  <c r="E33" i="4"/>
  <c r="E31" i="4"/>
  <c r="K58" i="1"/>
  <c r="F28" i="6" s="1"/>
  <c r="N65" i="1"/>
  <c r="N63" i="1"/>
  <c r="N61" i="1"/>
  <c r="N60" i="1"/>
  <c r="N59" i="1"/>
  <c r="N64" i="1"/>
  <c r="N62" i="1"/>
  <c r="K49" i="1"/>
  <c r="N52" i="1"/>
  <c r="N51" i="1"/>
  <c r="N50" i="1"/>
  <c r="N55" i="1"/>
  <c r="N54" i="1"/>
  <c r="N53" i="1"/>
  <c r="K36" i="1"/>
  <c r="N46" i="1"/>
  <c r="N39" i="1"/>
  <c r="N44" i="1"/>
  <c r="N41" i="1"/>
  <c r="N40" i="1"/>
  <c r="N37" i="1"/>
  <c r="N43" i="1"/>
  <c r="N42" i="1"/>
  <c r="N38" i="1"/>
  <c r="N45" i="1"/>
  <c r="B10" i="1"/>
  <c r="K28" i="6" l="1"/>
  <c r="M28" i="6" a="1"/>
  <c r="M28" i="6" s="1"/>
  <c r="H28" i="6" a="1"/>
  <c r="H28" i="6" s="1"/>
  <c r="J28" i="6"/>
  <c r="P28" i="6" a="1"/>
  <c r="P28" i="6" s="1"/>
  <c r="Q28" i="6" a="1"/>
  <c r="Q28" i="6" s="1"/>
  <c r="I28" i="6" a="1"/>
  <c r="I28" i="6" s="1"/>
  <c r="R28" i="6" a="1"/>
  <c r="R28" i="6" s="1"/>
  <c r="N28" i="6" a="1"/>
  <c r="N28" i="6" s="1"/>
  <c r="J35" i="6"/>
  <c r="K35" i="6"/>
  <c r="K34" i="6"/>
  <c r="J34" i="6"/>
  <c r="K31" i="6"/>
  <c r="J31" i="6"/>
  <c r="K33" i="6"/>
  <c r="J33" i="6"/>
  <c r="K30" i="6"/>
  <c r="J30" i="6"/>
  <c r="K32" i="6"/>
  <c r="J32" i="6"/>
  <c r="J29" i="6"/>
  <c r="K29" i="6"/>
  <c r="R35" i="6" a="1"/>
  <c r="R35" i="6" s="1"/>
  <c r="Q35" i="6" a="1"/>
  <c r="Q35" i="6" s="1"/>
  <c r="P35" i="6" a="1"/>
  <c r="P35" i="6" s="1"/>
  <c r="M35" i="6" a="1"/>
  <c r="M35" i="6" s="1"/>
  <c r="N35" i="6" a="1"/>
  <c r="N35" i="6" s="1"/>
  <c r="M34" i="6" a="1"/>
  <c r="M34" i="6" s="1"/>
  <c r="N34" i="6" a="1"/>
  <c r="N34" i="6" s="1"/>
  <c r="R34" i="6" a="1"/>
  <c r="R34" i="6" s="1"/>
  <c r="Q34" i="6" a="1"/>
  <c r="Q34" i="6" s="1"/>
  <c r="P34" i="6" a="1"/>
  <c r="P34" i="6" s="1"/>
  <c r="R31" i="6" a="1"/>
  <c r="R31" i="6" s="1"/>
  <c r="Q31" i="6" a="1"/>
  <c r="Q31" i="6" s="1"/>
  <c r="P31" i="6" a="1"/>
  <c r="P31" i="6" s="1"/>
  <c r="N31" i="6" a="1"/>
  <c r="N31" i="6" s="1"/>
  <c r="M31" i="6" a="1"/>
  <c r="M31" i="6" s="1"/>
  <c r="N33" i="6" a="1"/>
  <c r="N33" i="6" s="1"/>
  <c r="M33" i="6" a="1"/>
  <c r="M33" i="6" s="1"/>
  <c r="R33" i="6" a="1"/>
  <c r="R33" i="6" s="1"/>
  <c r="Q33" i="6" a="1"/>
  <c r="Q33" i="6" s="1"/>
  <c r="P33" i="6" a="1"/>
  <c r="P33" i="6" s="1"/>
  <c r="N30" i="6" a="1"/>
  <c r="N30" i="6" s="1"/>
  <c r="R30" i="6" a="1"/>
  <c r="R30" i="6" s="1"/>
  <c r="M30" i="6" a="1"/>
  <c r="M30" i="6" s="1"/>
  <c r="Q30" i="6" a="1"/>
  <c r="Q30" i="6" s="1"/>
  <c r="P30" i="6" a="1"/>
  <c r="P30" i="6" s="1"/>
  <c r="P32" i="6" a="1"/>
  <c r="P32" i="6" s="1"/>
  <c r="N32" i="6" a="1"/>
  <c r="N32" i="6" s="1"/>
  <c r="Q32" i="6" a="1"/>
  <c r="Q32" i="6" s="1"/>
  <c r="M32" i="6" a="1"/>
  <c r="M32" i="6" s="1"/>
  <c r="R32" i="6" a="1"/>
  <c r="R32" i="6" s="1"/>
  <c r="P29" i="6" a="1"/>
  <c r="P29" i="6" s="1"/>
  <c r="N29" i="6" a="1"/>
  <c r="N29" i="6" s="1"/>
  <c r="R29" i="6" a="1"/>
  <c r="R29" i="6" s="1"/>
  <c r="Q29" i="6" a="1"/>
  <c r="Q29" i="6" s="1"/>
  <c r="M29" i="6" a="1"/>
  <c r="M29" i="6" s="1"/>
  <c r="H34" i="6" a="1"/>
  <c r="H34" i="6" s="1"/>
  <c r="I34" i="6" a="1"/>
  <c r="I34" i="6" s="1"/>
  <c r="H33" i="6" a="1"/>
  <c r="H33" i="6" s="1"/>
  <c r="I33" i="6" a="1"/>
  <c r="I33" i="6" s="1"/>
  <c r="H30" i="6" a="1"/>
  <c r="H30" i="6" s="1"/>
  <c r="I30" i="6" a="1"/>
  <c r="I30" i="6" s="1"/>
  <c r="H32" i="6" a="1"/>
  <c r="H32" i="6" s="1"/>
  <c r="I32" i="6" a="1"/>
  <c r="I32" i="6" s="1"/>
  <c r="H35" i="6" a="1"/>
  <c r="H35" i="6" s="1"/>
  <c r="I35" i="6" a="1"/>
  <c r="I35" i="6" s="1"/>
  <c r="H31" i="6" a="1"/>
  <c r="H31" i="6" s="1"/>
  <c r="I31" i="6" a="1"/>
  <c r="I31" i="6" s="1"/>
  <c r="H29" i="6" a="1"/>
  <c r="H29" i="6" s="1"/>
  <c r="I29" i="6" a="1"/>
  <c r="I29" i="6" s="1"/>
  <c r="R30" i="7"/>
  <c r="N28" i="7"/>
  <c r="I28" i="7"/>
  <c r="K28" i="7"/>
  <c r="J28" i="7"/>
  <c r="R28" i="7"/>
  <c r="R32" i="7"/>
  <c r="R29" i="7"/>
  <c r="R33" i="7"/>
  <c r="R34" i="7"/>
  <c r="R31" i="7"/>
  <c r="N27" i="5"/>
  <c r="S27" i="5"/>
  <c r="Q27" i="5"/>
  <c r="O27" i="5"/>
  <c r="R27" i="5"/>
  <c r="P27" i="5"/>
  <c r="I27" i="5"/>
  <c r="J27" i="5"/>
  <c r="T27" i="5"/>
  <c r="M27" i="5"/>
  <c r="L27" i="5"/>
  <c r="K27" i="5"/>
  <c r="M28" i="5"/>
  <c r="Q28" i="5"/>
  <c r="S28" i="5"/>
  <c r="R28" i="5"/>
  <c r="L28" i="5"/>
  <c r="P28" i="5"/>
  <c r="N28" i="5"/>
  <c r="O28" i="5"/>
  <c r="I28" i="5"/>
  <c r="T28" i="5"/>
  <c r="K28" i="5"/>
  <c r="J28" i="5"/>
  <c r="K30" i="5"/>
  <c r="P30" i="5"/>
  <c r="N30" i="5"/>
  <c r="O30" i="5"/>
  <c r="M30" i="5"/>
  <c r="L30" i="5"/>
  <c r="J30" i="5"/>
  <c r="Q30" i="5"/>
  <c r="T30" i="5"/>
  <c r="S30" i="5"/>
  <c r="I30" i="5"/>
  <c r="R30" i="5"/>
  <c r="G26" i="5"/>
  <c r="J31" i="5"/>
  <c r="M31" i="5"/>
  <c r="K31" i="5"/>
  <c r="P31" i="5"/>
  <c r="L31" i="5"/>
  <c r="O31" i="5"/>
  <c r="N31" i="5"/>
  <c r="I31" i="5"/>
  <c r="S31" i="5"/>
  <c r="R31" i="5"/>
  <c r="T31" i="5"/>
  <c r="Q31" i="5"/>
  <c r="I32" i="5"/>
  <c r="K32" i="5"/>
  <c r="J32" i="5"/>
  <c r="N32" i="5"/>
  <c r="L32" i="5"/>
  <c r="O32" i="5"/>
  <c r="M32" i="5"/>
  <c r="T32" i="5"/>
  <c r="P32" i="5"/>
  <c r="S32" i="5"/>
  <c r="Q32" i="5"/>
  <c r="R32" i="5"/>
  <c r="L29" i="5"/>
  <c r="M29" i="5"/>
  <c r="K29" i="5"/>
  <c r="Q29" i="5"/>
  <c r="N29" i="5"/>
  <c r="R29" i="5"/>
  <c r="P29" i="5"/>
  <c r="O29" i="5"/>
  <c r="T29" i="5"/>
  <c r="I29" i="5"/>
  <c r="S29" i="5"/>
  <c r="J29" i="5"/>
  <c r="N58" i="1"/>
  <c r="E30" i="4"/>
  <c r="L35" i="6"/>
  <c r="O35" i="6"/>
  <c r="S35" i="6"/>
  <c r="L31" i="6"/>
  <c r="O31" i="6"/>
  <c r="S31" i="6"/>
  <c r="O32" i="6"/>
  <c r="L32" i="6"/>
  <c r="S32" i="6"/>
  <c r="O34" i="6"/>
  <c r="L34" i="6"/>
  <c r="S34" i="6"/>
  <c r="O33" i="6"/>
  <c r="L33" i="6"/>
  <c r="S33" i="6"/>
  <c r="O30" i="6"/>
  <c r="S30" i="6"/>
  <c r="L30" i="6"/>
  <c r="K37" i="4"/>
  <c r="H37" i="4"/>
  <c r="M37" i="4"/>
  <c r="O37" i="4"/>
  <c r="L37" i="4"/>
  <c r="G37" i="4"/>
  <c r="Q37" i="4"/>
  <c r="I37" i="4"/>
  <c r="J37" i="4"/>
  <c r="N37" i="4"/>
  <c r="P37" i="4"/>
  <c r="R37" i="4"/>
  <c r="N38" i="4"/>
  <c r="K38" i="4"/>
  <c r="J38" i="4"/>
  <c r="I38" i="4"/>
  <c r="O38" i="4"/>
  <c r="H38" i="4"/>
  <c r="Q38" i="4"/>
  <c r="G38" i="4"/>
  <c r="R38" i="4"/>
  <c r="L38" i="4"/>
  <c r="M38" i="4"/>
  <c r="P38" i="4"/>
  <c r="L39" i="4"/>
  <c r="K39" i="4"/>
  <c r="O39" i="4"/>
  <c r="J39" i="4"/>
  <c r="H39" i="4"/>
  <c r="G39" i="4"/>
  <c r="I39" i="4"/>
  <c r="R39" i="4"/>
  <c r="M39" i="4"/>
  <c r="N39" i="4"/>
  <c r="P39" i="4"/>
  <c r="Q39" i="4"/>
  <c r="J40" i="4"/>
  <c r="I40" i="4"/>
  <c r="G40" i="4"/>
  <c r="H40" i="4"/>
  <c r="R40" i="4"/>
  <c r="K40" i="4"/>
  <c r="N40" i="4"/>
  <c r="Q40" i="4"/>
  <c r="P40" i="4"/>
  <c r="L40" i="4"/>
  <c r="M40" i="4"/>
  <c r="O40" i="4"/>
  <c r="N49" i="1"/>
  <c r="N36" i="1"/>
  <c r="B9" i="1"/>
  <c r="B13" i="1"/>
  <c r="K13" i="1" s="1" a="1"/>
  <c r="B8" i="1"/>
  <c r="B7" i="1"/>
  <c r="B6" i="1"/>
  <c r="B5" i="1"/>
  <c r="B4" i="1"/>
  <c r="B3" i="1"/>
  <c r="B2" i="1"/>
  <c r="N13" i="3" l="1"/>
  <c r="N24" i="3"/>
  <c r="N12" i="3"/>
  <c r="N11" i="3"/>
  <c r="N10" i="3"/>
  <c r="N9" i="3"/>
  <c r="N8" i="3"/>
  <c r="N7" i="3"/>
  <c r="N6" i="3"/>
  <c r="N5" i="3"/>
  <c r="N4" i="3"/>
  <c r="N23" i="3"/>
  <c r="N22" i="3"/>
  <c r="N21" i="3"/>
  <c r="N20" i="3"/>
  <c r="N19" i="3"/>
  <c r="N18" i="3"/>
  <c r="N17" i="3"/>
  <c r="N16" i="3"/>
  <c r="N15" i="3"/>
  <c r="N14" i="3"/>
  <c r="R26" i="5"/>
  <c r="P26" i="5"/>
  <c r="O26" i="5"/>
  <c r="Q26" i="5"/>
  <c r="S26" i="5"/>
  <c r="N26" i="5"/>
  <c r="J26" i="5"/>
  <c r="T26" i="5"/>
  <c r="M26" i="5"/>
  <c r="I26" i="5"/>
  <c r="L26" i="5"/>
  <c r="K26" i="5"/>
  <c r="O28" i="6"/>
  <c r="L28" i="6"/>
  <c r="S28" i="6"/>
  <c r="O29" i="6"/>
  <c r="S29" i="6"/>
  <c r="L29" i="6"/>
  <c r="M24" i="3"/>
  <c r="M12" i="3"/>
  <c r="M23" i="3"/>
  <c r="M11" i="3"/>
  <c r="M6" i="3"/>
  <c r="M16" i="3"/>
  <c r="M22" i="3"/>
  <c r="M10" i="3"/>
  <c r="M20" i="3"/>
  <c r="M7" i="3"/>
  <c r="M5" i="3"/>
  <c r="M21" i="3"/>
  <c r="M9" i="3"/>
  <c r="M8" i="3"/>
  <c r="M15" i="3"/>
  <c r="M19" i="3"/>
  <c r="M14" i="3"/>
  <c r="M18" i="3"/>
  <c r="M13" i="3"/>
  <c r="M17" i="3"/>
  <c r="K13" i="1"/>
  <c r="N33" i="1"/>
  <c r="N21" i="1"/>
  <c r="N32" i="1"/>
  <c r="N20" i="1"/>
  <c r="N31" i="1"/>
  <c r="N19" i="1"/>
  <c r="N30" i="1"/>
  <c r="N18" i="1"/>
  <c r="N29" i="1"/>
  <c r="N17" i="1"/>
  <c r="N28" i="1"/>
  <c r="N16" i="1"/>
  <c r="N27" i="1"/>
  <c r="N15" i="1"/>
  <c r="N26" i="1"/>
  <c r="N14" i="1"/>
  <c r="N25" i="1"/>
  <c r="N24" i="1"/>
  <c r="N23" i="1"/>
  <c r="N22" i="1"/>
  <c r="K2" i="1" a="1"/>
  <c r="T20" i="3" l="1" a="1"/>
  <c r="T20" i="3" s="1"/>
  <c r="Y20" i="3" a="1"/>
  <c r="Y20" i="3" s="1"/>
  <c r="X20" i="3" a="1"/>
  <c r="X20" i="3" s="1"/>
  <c r="W20" i="3" a="1"/>
  <c r="W20" i="3" s="1"/>
  <c r="U20" i="3" a="1"/>
  <c r="U20" i="3" s="1"/>
  <c r="X17" i="3" a="1"/>
  <c r="X17" i="3" s="1"/>
  <c r="W17" i="3" a="1"/>
  <c r="W17" i="3" s="1"/>
  <c r="U17" i="3" a="1"/>
  <c r="U17" i="3" s="1"/>
  <c r="T17" i="3" a="1"/>
  <c r="T17" i="3" s="1"/>
  <c r="Y17" i="3" a="1"/>
  <c r="Y17" i="3" s="1"/>
  <c r="T10" i="3" a="1"/>
  <c r="T10" i="3" s="1"/>
  <c r="Y10" i="3" a="1"/>
  <c r="Y10" i="3" s="1"/>
  <c r="X10" i="3" a="1"/>
  <c r="X10" i="3" s="1"/>
  <c r="W10" i="3" a="1"/>
  <c r="W10" i="3" s="1"/>
  <c r="U10" i="3" a="1"/>
  <c r="U10" i="3" s="1"/>
  <c r="X13" i="3" a="1"/>
  <c r="X13" i="3" s="1"/>
  <c r="W13" i="3" a="1"/>
  <c r="W13" i="3" s="1"/>
  <c r="U13" i="3" a="1"/>
  <c r="U13" i="3" s="1"/>
  <c r="T13" i="3" a="1"/>
  <c r="T13" i="3" s="1"/>
  <c r="Y13" i="3" a="1"/>
  <c r="Y13" i="3" s="1"/>
  <c r="U22" i="3" a="1"/>
  <c r="U22" i="3" s="1"/>
  <c r="Y22" i="3" a="1"/>
  <c r="Y22" i="3" s="1"/>
  <c r="T22" i="3" a="1"/>
  <c r="T22" i="3" s="1"/>
  <c r="X22" i="3" a="1"/>
  <c r="X22" i="3" s="1"/>
  <c r="W22" i="3" a="1"/>
  <c r="W22" i="3" s="1"/>
  <c r="Y11" i="3" a="1"/>
  <c r="Y11" i="3" s="1"/>
  <c r="X11" i="3" a="1"/>
  <c r="X11" i="3" s="1"/>
  <c r="W11" i="3" a="1"/>
  <c r="W11" i="3" s="1"/>
  <c r="U11" i="3" a="1"/>
  <c r="U11" i="3" s="1"/>
  <c r="T11" i="3" a="1"/>
  <c r="T11" i="3" s="1"/>
  <c r="T15" i="3" a="1"/>
  <c r="T15" i="3" s="1"/>
  <c r="Y15" i="3" a="1"/>
  <c r="Y15" i="3" s="1"/>
  <c r="X15" i="3" a="1"/>
  <c r="X15" i="3" s="1"/>
  <c r="W15" i="3" a="1"/>
  <c r="W15" i="3" s="1"/>
  <c r="U15" i="3" a="1"/>
  <c r="U15" i="3" s="1"/>
  <c r="U23" i="3" a="1"/>
  <c r="U23" i="3" s="1"/>
  <c r="Y23" i="3" a="1"/>
  <c r="Y23" i="3" s="1"/>
  <c r="T23" i="3" a="1"/>
  <c r="T23" i="3" s="1"/>
  <c r="X23" i="3" a="1"/>
  <c r="X23" i="3" s="1"/>
  <c r="W23" i="3" a="1"/>
  <c r="W23" i="3" s="1"/>
  <c r="U18" i="3" a="1"/>
  <c r="U18" i="3" s="1"/>
  <c r="T18" i="3" a="1"/>
  <c r="T18" i="3" s="1"/>
  <c r="Y18" i="3" a="1"/>
  <c r="Y18" i="3" s="1"/>
  <c r="X18" i="3" a="1"/>
  <c r="X18" i="3" s="1"/>
  <c r="W18" i="3" a="1"/>
  <c r="W18" i="3" s="1"/>
  <c r="T14" i="3" a="1"/>
  <c r="T14" i="3" s="1"/>
  <c r="W14" i="3" a="1"/>
  <c r="W14" i="3" s="1"/>
  <c r="Y14" i="3" a="1"/>
  <c r="Y14" i="3" s="1"/>
  <c r="X14" i="3" a="1"/>
  <c r="X14" i="3" s="1"/>
  <c r="U14" i="3" a="1"/>
  <c r="U14" i="3" s="1"/>
  <c r="U6" i="3" a="1"/>
  <c r="U6" i="3" s="1"/>
  <c r="T6" i="3" a="1"/>
  <c r="T6" i="3" s="1"/>
  <c r="Y6" i="3" a="1"/>
  <c r="Y6" i="3" s="1"/>
  <c r="X6" i="3" a="1"/>
  <c r="X6" i="3" s="1"/>
  <c r="W6" i="3" a="1"/>
  <c r="W6" i="3" s="1"/>
  <c r="Y8" i="3" a="1"/>
  <c r="Y8" i="3" s="1"/>
  <c r="U8" i="3" a="1"/>
  <c r="U8" i="3" s="1"/>
  <c r="X8" i="3" a="1"/>
  <c r="X8" i="3" s="1"/>
  <c r="W8" i="3" a="1"/>
  <c r="W8" i="3" s="1"/>
  <c r="T8" i="3" a="1"/>
  <c r="T8" i="3" s="1"/>
  <c r="X9" i="3" a="1"/>
  <c r="X9" i="3" s="1"/>
  <c r="W9" i="3" a="1"/>
  <c r="W9" i="3" s="1"/>
  <c r="T9" i="3" a="1"/>
  <c r="T9" i="3" s="1"/>
  <c r="Y9" i="3" a="1"/>
  <c r="Y9" i="3" s="1"/>
  <c r="U9" i="3" a="1"/>
  <c r="U9" i="3" s="1"/>
  <c r="Y24" i="3" a="1"/>
  <c r="Y24" i="3" s="1"/>
  <c r="U24" i="3" a="1"/>
  <c r="U24" i="3" s="1"/>
  <c r="X24" i="3" a="1"/>
  <c r="X24" i="3" s="1"/>
  <c r="T24" i="3" a="1"/>
  <c r="T24" i="3" s="1"/>
  <c r="W24" i="3" a="1"/>
  <c r="W24" i="3" s="1"/>
  <c r="U19" i="3" a="1"/>
  <c r="U19" i="3" s="1"/>
  <c r="T19" i="3" a="1"/>
  <c r="T19" i="3" s="1"/>
  <c r="Y19" i="3" a="1"/>
  <c r="Y19" i="3" s="1"/>
  <c r="X19" i="3" a="1"/>
  <c r="X19" i="3" s="1"/>
  <c r="W19" i="3" a="1"/>
  <c r="W19" i="3" s="1"/>
  <c r="Y12" i="3" a="1"/>
  <c r="Y12" i="3" s="1"/>
  <c r="X12" i="3" a="1"/>
  <c r="X12" i="3" s="1"/>
  <c r="W12" i="3" a="1"/>
  <c r="W12" i="3" s="1"/>
  <c r="U12" i="3" a="1"/>
  <c r="U12" i="3" s="1"/>
  <c r="T12" i="3" a="1"/>
  <c r="T12" i="3" s="1"/>
  <c r="X21" i="3" a="1"/>
  <c r="X21" i="3" s="1"/>
  <c r="W21" i="3" a="1"/>
  <c r="W21" i="3" s="1"/>
  <c r="U21" i="3" a="1"/>
  <c r="U21" i="3" s="1"/>
  <c r="T21" i="3" a="1"/>
  <c r="T21" i="3" s="1"/>
  <c r="Y21" i="3" a="1"/>
  <c r="Y21" i="3" s="1"/>
  <c r="X5" i="3" a="1"/>
  <c r="X5" i="3" s="1"/>
  <c r="W5" i="3" a="1"/>
  <c r="W5" i="3" s="1"/>
  <c r="U5" i="3" a="1"/>
  <c r="U5" i="3" s="1"/>
  <c r="Y5" i="3" a="1"/>
  <c r="Y5" i="3" s="1"/>
  <c r="T5" i="3" a="1"/>
  <c r="T5" i="3" s="1"/>
  <c r="Y16" i="3" a="1"/>
  <c r="Y16" i="3" s="1"/>
  <c r="X16" i="3" a="1"/>
  <c r="X16" i="3" s="1"/>
  <c r="W16" i="3" a="1"/>
  <c r="W16" i="3" s="1"/>
  <c r="U16" i="3" a="1"/>
  <c r="U16" i="3" s="1"/>
  <c r="T16" i="3" a="1"/>
  <c r="T16" i="3" s="1"/>
  <c r="U7" i="3" a="1"/>
  <c r="U7" i="3" s="1"/>
  <c r="Y7" i="3" a="1"/>
  <c r="Y7" i="3" s="1"/>
  <c r="X7" i="3" a="1"/>
  <c r="X7" i="3" s="1"/>
  <c r="W7" i="3" a="1"/>
  <c r="W7" i="3" s="1"/>
  <c r="T7" i="3" a="1"/>
  <c r="T7" i="3" s="1"/>
  <c r="F30" i="2"/>
  <c r="F36" i="2"/>
  <c r="F35" i="2"/>
  <c r="F34" i="2"/>
  <c r="F33" i="2"/>
  <c r="F32" i="2"/>
  <c r="F31" i="2"/>
  <c r="F29" i="2"/>
  <c r="F28" i="2"/>
  <c r="O18" i="3" a="1"/>
  <c r="O18" i="3" s="1"/>
  <c r="P18" i="3" a="1"/>
  <c r="P18" i="3" s="1"/>
  <c r="O16" i="3" a="1"/>
  <c r="O16" i="3" s="1"/>
  <c r="P16" i="3" a="1"/>
  <c r="P16" i="3" s="1"/>
  <c r="P14" i="3" a="1"/>
  <c r="P14" i="3" s="1"/>
  <c r="O14" i="3" a="1"/>
  <c r="O14" i="3" s="1"/>
  <c r="O6" i="3" a="1"/>
  <c r="O6" i="3" s="1"/>
  <c r="P6" i="3" a="1"/>
  <c r="P6" i="3" s="1"/>
  <c r="P19" i="3" a="1"/>
  <c r="P19" i="3" s="1"/>
  <c r="O19" i="3" a="1"/>
  <c r="O19" i="3" s="1"/>
  <c r="P11" i="3" a="1"/>
  <c r="P11" i="3" s="1"/>
  <c r="O11" i="3" a="1"/>
  <c r="O11" i="3" s="1"/>
  <c r="O15" i="3" a="1"/>
  <c r="O15" i="3" s="1"/>
  <c r="P15" i="3" a="1"/>
  <c r="P15" i="3" s="1"/>
  <c r="P23" i="3" a="1"/>
  <c r="P23" i="3" s="1"/>
  <c r="O23" i="3" a="1"/>
  <c r="O23" i="3" s="1"/>
  <c r="O8" i="3" a="1"/>
  <c r="O8" i="3" s="1"/>
  <c r="P8" i="3" a="1"/>
  <c r="P8" i="3" s="1"/>
  <c r="O12" i="3" a="1"/>
  <c r="O12" i="3" s="1"/>
  <c r="P12" i="3" a="1"/>
  <c r="P12" i="3" s="1"/>
  <c r="P9" i="3" a="1"/>
  <c r="P9" i="3" s="1"/>
  <c r="O9" i="3" a="1"/>
  <c r="O9" i="3" s="1"/>
  <c r="O24" i="3" a="1"/>
  <c r="O24" i="3" s="1"/>
  <c r="P24" i="3" a="1"/>
  <c r="P24" i="3" s="1"/>
  <c r="P21" i="3" a="1"/>
  <c r="P21" i="3" s="1"/>
  <c r="O21" i="3" a="1"/>
  <c r="O21" i="3" s="1"/>
  <c r="P5" i="3" a="1"/>
  <c r="P5" i="3" s="1"/>
  <c r="O5" i="3" a="1"/>
  <c r="O5" i="3" s="1"/>
  <c r="O7" i="3" a="1"/>
  <c r="O7" i="3" s="1"/>
  <c r="P7" i="3" a="1"/>
  <c r="P7" i="3" s="1"/>
  <c r="O20" i="3" a="1"/>
  <c r="O20" i="3" s="1"/>
  <c r="P20" i="3" a="1"/>
  <c r="P20" i="3" s="1"/>
  <c r="P17" i="3" a="1"/>
  <c r="P17" i="3" s="1"/>
  <c r="O17" i="3" a="1"/>
  <c r="O17" i="3" s="1"/>
  <c r="P10" i="3" a="1"/>
  <c r="P10" i="3" s="1"/>
  <c r="O10" i="3" a="1"/>
  <c r="O10" i="3" s="1"/>
  <c r="P13" i="3" a="1"/>
  <c r="P13" i="3" s="1"/>
  <c r="O13" i="3" a="1"/>
  <c r="O13" i="3" s="1"/>
  <c r="P22" i="3" a="1"/>
  <c r="P22" i="3" s="1"/>
  <c r="O22" i="3" a="1"/>
  <c r="O22" i="3" s="1"/>
  <c r="Z20" i="3"/>
  <c r="Q20" i="3"/>
  <c r="V20" i="3"/>
  <c r="S20" i="3"/>
  <c r="R20" i="3"/>
  <c r="Z16" i="3"/>
  <c r="V16" i="3"/>
  <c r="S16" i="3"/>
  <c r="Q16" i="3"/>
  <c r="R16" i="3"/>
  <c r="Z22" i="3"/>
  <c r="S22" i="3"/>
  <c r="R22" i="3"/>
  <c r="Q22" i="3"/>
  <c r="V22" i="3"/>
  <c r="Z18" i="3"/>
  <c r="S18" i="3"/>
  <c r="Q18" i="3"/>
  <c r="V18" i="3"/>
  <c r="R18" i="3"/>
  <c r="Z19" i="3"/>
  <c r="V19" i="3"/>
  <c r="Q19" i="3"/>
  <c r="S19" i="3"/>
  <c r="R19" i="3"/>
  <c r="Z21" i="3"/>
  <c r="S21" i="3"/>
  <c r="V21" i="3"/>
  <c r="R21" i="3"/>
  <c r="Q21" i="3"/>
  <c r="Z17" i="3"/>
  <c r="R17" i="3"/>
  <c r="V17" i="3"/>
  <c r="S17" i="3"/>
  <c r="Q17" i="3"/>
  <c r="Z15" i="3"/>
  <c r="Q15" i="3"/>
  <c r="S15" i="3"/>
  <c r="V15" i="3"/>
  <c r="R15" i="3"/>
  <c r="Z23" i="3"/>
  <c r="V23" i="3"/>
  <c r="Q23" i="3"/>
  <c r="R23" i="3"/>
  <c r="S23" i="3"/>
  <c r="Z24" i="3"/>
  <c r="Q24" i="3"/>
  <c r="V24" i="3"/>
  <c r="S24" i="3"/>
  <c r="R24" i="3"/>
  <c r="Q5" i="3"/>
  <c r="Z5" i="3"/>
  <c r="S5" i="3"/>
  <c r="V5" i="3"/>
  <c r="R5" i="3"/>
  <c r="S7" i="3"/>
  <c r="V7" i="3"/>
  <c r="Q7" i="3"/>
  <c r="Z7" i="3"/>
  <c r="R7" i="3"/>
  <c r="R13" i="3"/>
  <c r="Q13" i="3"/>
  <c r="Z13" i="3"/>
  <c r="V13" i="3"/>
  <c r="S13" i="3"/>
  <c r="Z14" i="3"/>
  <c r="S14" i="3"/>
  <c r="V14" i="3"/>
  <c r="R14" i="3"/>
  <c r="Q14" i="3"/>
  <c r="V6" i="3"/>
  <c r="R6" i="3"/>
  <c r="Q6" i="3"/>
  <c r="S6" i="3"/>
  <c r="Z6" i="3"/>
  <c r="R10" i="3"/>
  <c r="S10" i="3"/>
  <c r="Q10" i="3"/>
  <c r="V10" i="3"/>
  <c r="Z10" i="3"/>
  <c r="Q11" i="3"/>
  <c r="R11" i="3"/>
  <c r="S11" i="3"/>
  <c r="Z11" i="3"/>
  <c r="V11" i="3"/>
  <c r="Q8" i="3"/>
  <c r="V8" i="3"/>
  <c r="Z8" i="3"/>
  <c r="S8" i="3"/>
  <c r="R8" i="3"/>
  <c r="V12" i="3"/>
  <c r="Z12" i="3"/>
  <c r="R12" i="3"/>
  <c r="Q12" i="3"/>
  <c r="S12" i="3"/>
  <c r="S9" i="3"/>
  <c r="Z9" i="3"/>
  <c r="R9" i="3"/>
  <c r="V9" i="3"/>
  <c r="Q9" i="3"/>
  <c r="N13" i="1"/>
  <c r="M4" i="3"/>
  <c r="E36" i="2"/>
  <c r="E35" i="2"/>
  <c r="E34" i="2"/>
  <c r="E33" i="2"/>
  <c r="E32" i="2"/>
  <c r="E31" i="2"/>
  <c r="E29" i="2"/>
  <c r="E30" i="2"/>
  <c r="N10" i="1"/>
  <c r="N9" i="1"/>
  <c r="N8" i="1"/>
  <c r="N7" i="1"/>
  <c r="N6" i="1"/>
  <c r="N5" i="1"/>
  <c r="N4" i="1"/>
  <c r="N3" i="1"/>
  <c r="K2" i="1"/>
  <c r="E28" i="2" l="1"/>
  <c r="K28" i="2" s="1"/>
  <c r="N2" i="1"/>
  <c r="Y4" i="3" a="1"/>
  <c r="Y4" i="3" s="1"/>
  <c r="U4" i="3" a="1"/>
  <c r="U4" i="3" s="1"/>
  <c r="T4" i="3" a="1"/>
  <c r="T4" i="3" s="1"/>
  <c r="X4" i="3" a="1"/>
  <c r="X4" i="3" s="1"/>
  <c r="W4" i="3" a="1"/>
  <c r="W4" i="3" s="1"/>
  <c r="P4" i="3" a="1"/>
  <c r="P4" i="3" s="1"/>
  <c r="O4" i="3" a="1"/>
  <c r="O4" i="3" s="1"/>
  <c r="L32" i="4"/>
  <c r="Q32" i="4"/>
  <c r="N32" i="4"/>
  <c r="M32" i="4"/>
  <c r="P32" i="4"/>
  <c r="O32" i="4"/>
  <c r="R32" i="4"/>
  <c r="H32" i="4"/>
  <c r="I32" i="4"/>
  <c r="K32" i="4"/>
  <c r="G32" i="4"/>
  <c r="J32" i="4"/>
  <c r="K33" i="4"/>
  <c r="O33" i="4"/>
  <c r="N33" i="4"/>
  <c r="Q33" i="4"/>
  <c r="M33" i="4"/>
  <c r="L33" i="4"/>
  <c r="P33" i="4"/>
  <c r="G33" i="4"/>
  <c r="J33" i="4"/>
  <c r="R33" i="4"/>
  <c r="I33" i="4"/>
  <c r="H33" i="4"/>
  <c r="M31" i="4"/>
  <c r="P31" i="4"/>
  <c r="O31" i="4"/>
  <c r="Q31" i="4"/>
  <c r="N31" i="4"/>
  <c r="L31" i="4"/>
  <c r="R31" i="4"/>
  <c r="H31" i="4"/>
  <c r="J31" i="4"/>
  <c r="K31" i="4"/>
  <c r="I31" i="4"/>
  <c r="G31" i="4"/>
  <c r="H36" i="4"/>
  <c r="L36" i="4"/>
  <c r="Q36" i="4"/>
  <c r="O36" i="4"/>
  <c r="N36" i="4"/>
  <c r="M36" i="4"/>
  <c r="K36" i="4"/>
  <c r="J36" i="4"/>
  <c r="I36" i="4"/>
  <c r="G36" i="4"/>
  <c r="P36" i="4"/>
  <c r="R36" i="4"/>
  <c r="I35" i="4"/>
  <c r="K35" i="4"/>
  <c r="J35" i="4"/>
  <c r="Q35" i="4"/>
  <c r="O35" i="4"/>
  <c r="L35" i="4"/>
  <c r="P35" i="4"/>
  <c r="N35" i="4"/>
  <c r="M35" i="4"/>
  <c r="H35" i="4"/>
  <c r="R35" i="4"/>
  <c r="G35" i="4"/>
  <c r="J34" i="4"/>
  <c r="M34" i="4"/>
  <c r="L34" i="4"/>
  <c r="O34" i="4"/>
  <c r="N34" i="4"/>
  <c r="P34" i="4"/>
  <c r="K34" i="4"/>
  <c r="R34" i="4"/>
  <c r="I34" i="4"/>
  <c r="G34" i="4"/>
  <c r="Q34" i="4"/>
  <c r="H34" i="4"/>
  <c r="N30" i="4"/>
  <c r="O30" i="4"/>
  <c r="Q30" i="4"/>
  <c r="P30" i="4"/>
  <c r="K30" i="4"/>
  <c r="M30" i="4"/>
  <c r="R30" i="4"/>
  <c r="J30" i="4"/>
  <c r="I30" i="4"/>
  <c r="H30" i="4"/>
  <c r="G30" i="4"/>
  <c r="L30" i="4"/>
  <c r="V4" i="3"/>
  <c r="Q4" i="3"/>
  <c r="S4" i="3"/>
  <c r="R4" i="3"/>
  <c r="Z4" i="3"/>
  <c r="L30" i="2"/>
  <c r="Q30" i="2"/>
  <c r="P30" i="2"/>
  <c r="K30" i="2"/>
  <c r="O30" i="2"/>
  <c r="N30" i="2"/>
  <c r="M30" i="2"/>
  <c r="I30" i="2"/>
  <c r="J30" i="2"/>
  <c r="H30" i="2"/>
  <c r="R30" i="2"/>
  <c r="G30" i="2"/>
  <c r="N29" i="2"/>
  <c r="Q29" i="2"/>
  <c r="P29" i="2"/>
  <c r="O29" i="2"/>
  <c r="L29" i="2"/>
  <c r="K29" i="2"/>
  <c r="R29" i="2"/>
  <c r="J29" i="2"/>
  <c r="I29" i="2"/>
  <c r="M29" i="2"/>
  <c r="H29" i="2"/>
  <c r="G29" i="2"/>
  <c r="Q34" i="2"/>
  <c r="P34" i="2"/>
  <c r="N34" i="2"/>
  <c r="J34" i="2"/>
  <c r="I34" i="2"/>
  <c r="H34" i="2"/>
  <c r="K34" i="2"/>
  <c r="L34" i="2"/>
  <c r="G34" i="2"/>
  <c r="O34" i="2"/>
  <c r="R34" i="2"/>
  <c r="M34" i="2"/>
  <c r="K31" i="2"/>
  <c r="L31" i="2"/>
  <c r="I31" i="2"/>
  <c r="M31" i="2"/>
  <c r="H31" i="2"/>
  <c r="G31" i="2"/>
  <c r="O31" i="2"/>
  <c r="J31" i="2"/>
  <c r="N31" i="2"/>
  <c r="Q31" i="2"/>
  <c r="P31" i="2"/>
  <c r="R31" i="2"/>
  <c r="J32" i="2"/>
  <c r="O32" i="2"/>
  <c r="N32" i="2"/>
  <c r="P32" i="2"/>
  <c r="M32" i="2"/>
  <c r="L32" i="2"/>
  <c r="K32" i="2"/>
  <c r="I32" i="2"/>
  <c r="Q32" i="2"/>
  <c r="H32" i="2"/>
  <c r="R32" i="2"/>
  <c r="G32" i="2"/>
  <c r="H35" i="2"/>
  <c r="G35" i="2"/>
  <c r="K35" i="2"/>
  <c r="L35" i="2"/>
  <c r="I35" i="2"/>
  <c r="Q35" i="2"/>
  <c r="P35" i="2"/>
  <c r="M35" i="2"/>
  <c r="O35" i="2"/>
  <c r="J35" i="2"/>
  <c r="R35" i="2"/>
  <c r="N35" i="2"/>
  <c r="N33" i="2"/>
  <c r="J33" i="2"/>
  <c r="O33" i="2"/>
  <c r="K33" i="2"/>
  <c r="I33" i="2"/>
  <c r="Q33" i="2"/>
  <c r="P33" i="2"/>
  <c r="H33" i="2"/>
  <c r="R33" i="2"/>
  <c r="L33" i="2"/>
  <c r="M33" i="2"/>
  <c r="G33" i="2"/>
  <c r="I36" i="2"/>
  <c r="J36" i="2"/>
  <c r="H36" i="2"/>
  <c r="K36" i="2"/>
  <c r="G36" i="2"/>
  <c r="R36" i="2"/>
  <c r="O36" i="2"/>
  <c r="L36" i="2"/>
  <c r="P36" i="2"/>
  <c r="M36" i="2"/>
  <c r="N36" i="2"/>
  <c r="Q36" i="2"/>
  <c r="R28" i="2"/>
  <c r="J28" i="2"/>
  <c r="I28" i="2"/>
  <c r="L28" i="2" l="1"/>
  <c r="P28" i="2"/>
  <c r="Q28" i="2"/>
  <c r="N28" i="2"/>
  <c r="M28" i="2"/>
  <c r="O28" i="2"/>
  <c r="G28" i="2"/>
  <c r="H2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<sst xmlns="http://schemas.openxmlformats.org/spreadsheetml/2006/main" count="167" uniqueCount="84">
  <si>
    <t>S.VGK</t>
  </si>
  <si>
    <t>S.ACWX</t>
  </si>
  <si>
    <t>S.AGG</t>
  </si>
  <si>
    <t>S.VNQ</t>
  </si>
  <si>
    <t>S.IWD</t>
  </si>
  <si>
    <t>S.SPY</t>
  </si>
  <si>
    <t>S.IWF</t>
  </si>
  <si>
    <t>S.EWJ</t>
  </si>
  <si>
    <t>S.FXI</t>
  </si>
  <si>
    <t>NGE</t>
  </si>
  <si>
    <t>KCE</t>
  </si>
  <si>
    <t>GCE</t>
  </si>
  <si>
    <t>SIE</t>
  </si>
  <si>
    <t>CPE</t>
  </si>
  <si>
    <t>LBR</t>
  </si>
  <si>
    <t>GLE</t>
  </si>
  <si>
    <t>ZCE</t>
  </si>
  <si>
    <t>ZWA</t>
  </si>
  <si>
    <t>F.HE</t>
  </si>
  <si>
    <t>CLE</t>
  </si>
  <si>
    <t>QO</t>
  </si>
  <si>
    <t>RBE</t>
  </si>
  <si>
    <t>SBE</t>
  </si>
  <si>
    <t>CCE</t>
  </si>
  <si>
    <t>CTE</t>
  </si>
  <si>
    <t>ZSE</t>
  </si>
  <si>
    <t>HOE</t>
  </si>
  <si>
    <t>XLC</t>
  </si>
  <si>
    <t>XLY</t>
  </si>
  <si>
    <t>XLP</t>
  </si>
  <si>
    <t>XLE</t>
  </si>
  <si>
    <t>XLF</t>
  </si>
  <si>
    <t>XLV</t>
  </si>
  <si>
    <t>XLI</t>
  </si>
  <si>
    <t>XLB</t>
  </si>
  <si>
    <t>XLRE</t>
  </si>
  <si>
    <t>XLK</t>
  </si>
  <si>
    <t>XLU</t>
  </si>
  <si>
    <t>S.AAPL</t>
  </si>
  <si>
    <t>S.META</t>
  </si>
  <si>
    <t>S.AMZN</t>
  </si>
  <si>
    <t>S.MSFT</t>
  </si>
  <si>
    <t>S.GOOG</t>
  </si>
  <si>
    <t>S.NVDA</t>
  </si>
  <si>
    <t>S.TSLA</t>
  </si>
  <si>
    <t>DXE</t>
  </si>
  <si>
    <t>EU6</t>
  </si>
  <si>
    <t>JY6</t>
  </si>
  <si>
    <t>BP6</t>
  </si>
  <si>
    <t>CA6</t>
  </si>
  <si>
    <t>SK6</t>
  </si>
  <si>
    <t>SF6</t>
  </si>
  <si>
    <t>BTC</t>
  </si>
  <si>
    <t>FVA?</t>
  </si>
  <si>
    <t>TYA?</t>
  </si>
  <si>
    <t>USA?</t>
  </si>
  <si>
    <t>DL?</t>
  </si>
  <si>
    <t>DB?</t>
  </si>
  <si>
    <t>FGBX?</t>
  </si>
  <si>
    <t>QGA?</t>
  </si>
  <si>
    <t>TUA?</t>
  </si>
  <si>
    <t>LNIZP</t>
  </si>
  <si>
    <t>LZHZ</t>
  </si>
  <si>
    <t>F.ALI</t>
  </si>
  <si>
    <t>Commodities</t>
  </si>
  <si>
    <t>S&amp;P Sectors</t>
  </si>
  <si>
    <t>FOREX</t>
  </si>
  <si>
    <t>Fixed Income</t>
  </si>
  <si>
    <t>Symbol</t>
  </si>
  <si>
    <t>Open</t>
  </si>
  <si>
    <t>High</t>
  </si>
  <si>
    <t>Low</t>
  </si>
  <si>
    <t>Last</t>
  </si>
  <si>
    <t>NC</t>
  </si>
  <si>
    <t>%NC</t>
  </si>
  <si>
    <t>Bid Vol</t>
  </si>
  <si>
    <t>Bid</t>
  </si>
  <si>
    <t>Ask</t>
  </si>
  <si>
    <t>Ask Vol</t>
  </si>
  <si>
    <t>Volume</t>
  </si>
  <si>
    <t>Global Markets</t>
  </si>
  <si>
    <t>Description</t>
  </si>
  <si>
    <t>JGB?</t>
  </si>
  <si>
    <t>Magnificent Seven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</si>
</sst>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1"/>
      <color theme="1"/>
      <name val="Century Gothic"/>
      <family val="2"/>
    </font>
    <font>
      <sz val="11"/>
      <color rgb="FF333333"/>
      <name val="Arial"/>
      <family val="2"/>
    </font>
    <font>
      <b/>
      <sz val="11"/>
      <color theme="1"/>
      <name val="Century Gothic"/>
      <family val="2"/>
    </font>
    <font>
      <sz val="14"/>
      <color theme="1"/>
      <name val="Century Gothic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rgb="FF00B0F0"/>
        </stop>
        <stop position="0.5">
          <color theme="0"/>
        </stop>
        <stop position="1">
          <color rgb="FF00B0F0"/>
        </stop>
      </gradientFill>
    </fill>
  </fills>
  <borders count="5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0" fontId="0" fillId="0" borderId="0" xfId="0" applyNumberFormat="1"/>
    <xf numFmtId="0" fontId="1" fillId="0" borderId="1" xfId="0" applyFont="1" applyBorder="1" applyAlignment="1">
      <alignment vertical="top" wrapText="1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2" fontId="0" fillId="0" borderId="2" xfId="0" quotePrefix="1" applyNumberFormat="1" applyBorder="1" applyAlignment="1">
      <alignment horizontal="center"/>
    </xf>
    <xf numFmtId="0" fontId="0" fillId="0" borderId="0" xfId="0" quotePrefix="1"/>
    <xf numFmtId="0" fontId="3" fillId="0" borderId="0" xfId="0" applyFont="1" applyAlignment="1">
      <alignment horizontal="center" vertical="center"/>
    </xf>
    <xf numFmtId="3" fontId="0" fillId="0" borderId="2" xfId="0" applyNumberFormat="1" applyBorder="1" applyAlignment="1">
      <alignment horizontal="center" shrinkToFit="1"/>
    </xf>
    <xf numFmtId="0" fontId="0" fillId="0" borderId="0" xfId="0" applyAlignment="1">
      <alignment shrinkToFit="1"/>
    </xf>
    <xf numFmtId="0" fontId="0" fillId="2" borderId="2" xfId="0" applyFill="1" applyBorder="1" applyAlignment="1">
      <alignment horizontal="center" shrinkToFit="1"/>
    </xf>
    <xf numFmtId="0" fontId="0" fillId="0" borderId="2" xfId="0" applyBorder="1" applyAlignment="1">
      <alignment horizontal="center" shrinkToFit="1"/>
    </xf>
    <xf numFmtId="2" fontId="0" fillId="0" borderId="2" xfId="0" applyNumberFormat="1" applyBorder="1" applyAlignment="1">
      <alignment horizontal="center" shrinkToFit="1"/>
    </xf>
    <xf numFmtId="10" fontId="0" fillId="0" borderId="2" xfId="0" applyNumberFormat="1" applyBorder="1" applyAlignment="1">
      <alignment horizontal="center" shrinkToFi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972176</v>
        <stp/>
        <stp>ContractData</stp>
        <stp>DB?</stp>
        <stp>T_CVol</stp>
        <stp/>
        <stp>T</stp>
        <tr r="R35" s="7"/>
      </tp>
      <tp>
        <v>819088</v>
        <stp/>
        <stp>ContractData</stp>
        <stp>DL?</stp>
        <stp>T_CVol</stp>
        <stp/>
        <stp>T</stp>
        <tr r="R30" s="7"/>
      </tp>
      <tp>
        <v>7</v>
        <stp/>
        <stp>ContractData</stp>
        <stp>EU6</stp>
        <stp>MT_LastBidVolume</stp>
        <stp/>
        <stp>T</stp>
        <tr r="L31" s="6"/>
      </tp>
      <tp>
        <v>100</v>
        <stp/>
        <stp>ContractData</stp>
        <stp>S.META</stp>
        <stp>MT_LastAskVolume</stp>
        <stp/>
        <stp>T</stp>
        <tr r="P27" s="5"/>
      </tp>
      <tp>
        <v>1</v>
        <stp/>
        <stp>ContractData</stp>
        <stp>DB?</stp>
        <stp>MT_LastBidVolume</stp>
        <stp/>
        <stp>T</stp>
        <tr r="K35" s="7"/>
      </tp>
      <tp t="s">
        <v>iShares Russell 1000 Value ETF</v>
        <stp/>
        <stp>ContractData</stp>
        <stp>S.IWD</stp>
        <stp>LongDescription</stp>
        <stp/>
        <stp>T</stp>
        <tr r="B6" s="1"/>
      </tp>
      <tp t="s">
        <v>iShares Russell 1000 Growth ETF</v>
        <stp/>
        <stp>ContractData</stp>
        <stp>S.IWF</stp>
        <stp>LongDescription</stp>
        <stp/>
        <stp>T</stp>
        <tr r="B7" s="1"/>
      </tp>
      <tp t="s">
        <v>iShares China Large-Cap ETF</v>
        <stp/>
        <stp>ContractData</stp>
        <stp>S.FXI</stp>
        <stp>LongDescription</stp>
        <stp/>
        <stp>T</stp>
        <tr r="B5" s="1"/>
      </tp>
      <tp>
        <v>1</v>
        <stp/>
        <stp>ContractData</stp>
        <stp>DL?</stp>
        <stp>MT_LastBidVolume</stp>
        <stp/>
        <stp>T</stp>
        <tr r="K30" s="7"/>
      </tp>
      <tp t="s">
        <v>iShares MSCI Japan ETF</v>
        <stp/>
        <stp>ContractData</stp>
        <stp>S.EWJ</stp>
        <stp>LongDescription</stp>
        <stp/>
        <stp>T</stp>
        <tr r="B4" s="1"/>
      </tp>
      <tp t="s">
        <v>Aluminum (Globex), Jul 25</v>
        <stp/>
        <stp>ContractData</stp>
        <stp>F.ALI</stp>
        <stp>LongDescription</stp>
        <stp/>
        <stp>T</stp>
        <tr r="B18" s="1"/>
      </tp>
      <tp t="s">
        <v>iShares Core U.S. Aggregate Bond ETF</v>
        <stp/>
        <stp>ContractData</stp>
        <stp>S.AGG</stp>
        <stp>LongDescription</stp>
        <stp/>
        <stp>T</stp>
        <tr r="B3" s="1"/>
      </tp>
      <tp>
        <v>0.47000000000000003</v>
        <stp/>
        <stp>ContractData</stp>
        <stp>SIE</stp>
        <stp>NetLastTradeToday</stp>
        <stp/>
        <stp>T</stp>
        <tr r="P7" s="3"/>
      </tp>
      <tp t="s">
        <v>Vanguard REIT Index VIPERs</v>
        <stp/>
        <stp>ContractData</stp>
        <stp>S.VNQ</stp>
        <stp>LongDescription</stp>
        <stp/>
        <stp>T</stp>
        <tr r="B10" s="1"/>
      </tp>
      <tp t="s">
        <v>Vanguard MSCI Europe ETF</v>
        <stp/>
        <stp>ContractData</stp>
        <stp>S.VGK</stp>
        <stp>LongDescription</stp>
        <stp/>
        <stp>T</stp>
        <tr r="B9" s="1"/>
      </tp>
      <tp>
        <v>7.8125E-3</v>
        <stp/>
        <stp>ContractData</stp>
        <stp>FVA?</stp>
        <stp>TickSize</stp>
        <stp/>
        <stp>T</stp>
        <tr r="H29" s="7"/>
        <tr r="G29" s="7"/>
        <tr r="P29" s="7"/>
        <tr r="L29" s="7"/>
        <tr r="O29" s="7"/>
        <tr r="M29" s="7"/>
        <tr r="Q29" s="7"/>
      </tp>
      <tp t="s">
        <v>SPDR S&amp;P 500</v>
        <stp/>
        <stp>ContractData</stp>
        <stp>S.SPY</stp>
        <stp>LongDescription</stp>
        <stp/>
        <stp>T</stp>
        <tr r="B8" s="1"/>
      </tp>
      <tp>
        <v>3</v>
        <stp/>
        <stp>ContractData</stp>
        <stp>DXE</stp>
        <stp>MT_LastBidVolume</stp>
        <stp/>
        <stp>T</stp>
        <tr r="L35" s="6"/>
      </tp>
      <tp>
        <v>23.304790557741274</v>
        <stp/>
        <stp>StudyData</stp>
        <stp>S.SPY</stp>
        <stp>PCB</stp>
        <stp>BaseType=Index,Index=2</stp>
        <stp>Close</stp>
        <stp>A</stp>
        <stp>-1</stp>
        <stp>all</stp>
        <stp/>
        <stp/>
        <stp/>
        <stp>T</stp>
        <tr r="N9" s="1"/>
      </tp>
      <tp>
        <v>-1.5663771712158887</v>
        <stp/>
        <stp>StudyData</stp>
        <stp>S.VGK</stp>
        <stp>PCB</stp>
        <stp>BaseType=Index,Index=2</stp>
        <stp>Close</stp>
        <stp>A</stp>
        <stp>-1</stp>
        <stp>all</stp>
        <stp/>
        <stp/>
        <stp/>
        <stp>T</stp>
        <tr r="N2" s="1"/>
      </tp>
      <tp>
        <v>0.81484834766862713</v>
        <stp/>
        <stp>StudyData</stp>
        <stp>S.VNQ</stp>
        <stp>PCB</stp>
        <stp>BaseType=Index,Index=2</stp>
        <stp>Close</stp>
        <stp>A</stp>
        <stp>-1</stp>
        <stp>all</stp>
        <stp/>
        <stp/>
        <stp/>
        <stp>T</stp>
        <tr r="N7" s="1"/>
      </tp>
      <tp>
        <v>-2.3677581863979791</v>
        <stp/>
        <stp>StudyData</stp>
        <stp>S.AGG</stp>
        <stp>PCB</stp>
        <stp>BaseType=Index,Index=2</stp>
        <stp>Close</stp>
        <stp>A</stp>
        <stp>-1</stp>
        <stp>all</stp>
        <stp/>
        <stp/>
        <stp/>
        <stp>T</stp>
        <tr r="N6" s="1"/>
      </tp>
      <tp>
        <v>8.1252009861721515</v>
        <stp/>
        <stp>StudyData</stp>
        <stp>F.ALI</stp>
        <stp>PCB</stp>
        <stp>BaseType=Index,Index=2</stp>
        <stp>Close</stp>
        <stp>A</stp>
        <stp>-1</stp>
        <stp>all</stp>
        <stp/>
        <stp/>
        <stp/>
        <stp>T</stp>
        <tr r="N27" s="1"/>
      </tp>
      <tp>
        <v>26.674989596337912</v>
        <stp/>
        <stp>StudyData</stp>
        <stp>S.FXI</stp>
        <stp>PCB</stp>
        <stp>BaseType=Index,Index=2</stp>
        <stp>Close</stp>
        <stp>A</stp>
        <stp>-1</stp>
        <stp>all</stp>
        <stp/>
        <stp/>
        <stp/>
        <stp>T</stp>
        <tr r="N3" s="1"/>
      </tp>
      <tp>
        <v>4.6149048955409944</v>
        <stp/>
        <stp>StudyData</stp>
        <stp>S.EWJ</stp>
        <stp>PCB</stp>
        <stp>BaseType=Index,Index=2</stp>
        <stp>Close</stp>
        <stp>A</stp>
        <stp>-1</stp>
        <stp>all</stp>
        <stp/>
        <stp/>
        <stp/>
        <stp>T</stp>
        <tr r="N5" s="1"/>
      </tp>
      <tp>
        <v>12.030257186081693</v>
        <stp/>
        <stp>StudyData</stp>
        <stp>S.IWD</stp>
        <stp>PCB</stp>
        <stp>BaseType=Index,Index=2</stp>
        <stp>Close</stp>
        <stp>A</stp>
        <stp>-1</stp>
        <stp>all</stp>
        <stp/>
        <stp/>
        <stp/>
        <stp>T</stp>
        <tr r="N8" s="1"/>
      </tp>
      <tp>
        <v>32.460335785203007</v>
        <stp/>
        <stp>StudyData</stp>
        <stp>S.IWF</stp>
        <stp>PCB</stp>
        <stp>BaseType=Index,Index=2</stp>
        <stp>Close</stp>
        <stp>A</stp>
        <stp>-1</stp>
        <stp>all</stp>
        <stp/>
        <stp/>
        <stp/>
        <stp>T</stp>
        <tr r="N10" s="1"/>
      </tp>
      <tp>
        <v>6</v>
        <stp/>
        <stp>ContractData</stp>
        <stp>GCE</stp>
        <stp>MT_LastBidVolume</stp>
        <stp/>
        <stp>T</stp>
        <tr r="S4" s="3"/>
      </tp>
      <tp>
        <v>1</v>
        <stp/>
        <stp>ContractData</stp>
        <stp>GLE</stp>
        <stp>MT_LastBidVolume</stp>
        <stp/>
        <stp>T</stp>
        <tr r="S9" s="3"/>
      </tp>
      <tp>
        <v>3.90625E-3</v>
        <stp/>
        <stp>ContractData</stp>
        <stp>TUA?</stp>
        <stp>TickSize</stp>
        <stp/>
        <stp>T</stp>
        <tr r="H31" s="7"/>
        <tr r="G31" s="7"/>
        <tr r="L31" s="7"/>
        <tr r="M31" s="7"/>
        <tr r="Q31" s="7"/>
        <tr r="P31" s="7"/>
        <tr r="O31" s="7"/>
      </tp>
      <tp>
        <v>100</v>
        <stp/>
        <stp>ContractData</stp>
        <stp>S.VGK</stp>
        <stp>MT_LastBidVolume</stp>
        <stp/>
        <stp>T</stp>
        <tr r="K28" s="2"/>
      </tp>
      <tp>
        <v>200</v>
        <stp/>
        <stp>ContractData</stp>
        <stp>S.VNQ</stp>
        <stp>MT_LastBidVolume</stp>
        <stp/>
        <stp>T</stp>
        <tr r="K33" s="2"/>
      </tp>
      <tp>
        <v>4.7737730061349595</v>
        <stp/>
        <stp>StudyData</stp>
        <stp>S.ACWX</stp>
        <stp>PCB</stp>
        <stp>BaseType=Index,Index=1</stp>
        <stp>Close</stp>
        <stp>A</stp>
        <stp>0</stp>
        <stp>all</stp>
        <stp/>
        <stp/>
        <stp/>
        <stp>T</stp>
        <tr r="C2" s="1"/>
      </tp>
      <tp>
        <v>1.25E-3</v>
        <stp/>
        <stp>ContractData</stp>
        <stp>SK6</stp>
        <stp>NetLastTradeToday</stp>
        <stp/>
        <stp>T</stp>
        <tr r="I28" s="6"/>
      </tp>
      <tp t="s">
        <v>ICE Brent Crude, Jun 25</v>
        <stp/>
        <stp>ContractData</stp>
        <stp>QO</stp>
        <stp>LongDescription</stp>
        <stp/>
        <stp>T</stp>
        <tr r="B27" s="1"/>
      </tp>
      <tp>
        <v>2</v>
        <stp/>
        <stp>ContractData</stp>
        <stp>GLE</stp>
        <stp>NetLastTradeToday</stp>
        <stp/>
        <stp>T</stp>
        <tr r="P9" s="3"/>
      </tp>
      <tp>
        <v>-1.46</v>
        <stp/>
        <stp>ContractData</stp>
        <stp>CLE</stp>
        <stp>NetLastTradeToday</stp>
        <stp/>
        <stp>T</stp>
        <tr r="P22" s="3"/>
      </tp>
      <tp>
        <v>3.125E-2</v>
        <stp/>
        <stp>ContractData</stp>
        <stp>USA?</stp>
        <stp>TickSize</stp>
        <stp/>
        <stp>T</stp>
        <tr r="H33" s="7"/>
        <tr r="G33" s="7"/>
        <tr r="O33" s="7"/>
        <tr r="P33" s="7"/>
        <tr r="L33" s="7"/>
        <tr r="M33" s="7"/>
        <tr r="Q33" s="7"/>
      </tp>
      <tp>
        <v>0.24</v>
        <stp/>
        <stp>ContractData</stp>
        <stp>DB?</stp>
        <stp>NetLastQuoteToday</stp>
        <stp/>
        <stp>T</stp>
        <tr r="H35" s="7"/>
      </tp>
      <tp>
        <v>5900</v>
        <stp/>
        <stp>ContractData</stp>
        <stp>S.AAPL</stp>
        <stp>MT_LastAskVolume</stp>
        <stp/>
        <stp>T</stp>
        <tr r="P30" s="5"/>
      </tp>
      <tp>
        <v>32.61</v>
        <stp/>
        <stp>ContractData</stp>
        <stp>S.FXI</stp>
        <stp>LastQuoteToday</stp>
        <stp/>
        <stp>T</stp>
        <tr r="G29" s="2"/>
      </tp>
      <tp>
        <v>15</v>
        <stp/>
        <stp>ContractData</stp>
        <stp>ZCE</stp>
        <stp>MT_LastAskVolume</stp>
        <stp/>
        <stp>T</stp>
        <tr r="V10" s="3"/>
      </tp>
      <tp>
        <v>34</v>
        <stp/>
        <stp>ContractData</stp>
        <stp>ZSE</stp>
        <stp>MT_LastAskVolume</stp>
        <stp/>
        <stp>T</stp>
        <tr r="V11" s="3"/>
      </tp>
      <tp>
        <v>37</v>
        <stp/>
        <stp>ContractData</stp>
        <stp>ZWA</stp>
        <stp>MT_LastAskVolume</stp>
        <stp/>
        <stp>T</stp>
        <tr r="V15" s="3"/>
      </tp>
      <tp>
        <v>500</v>
        <stp/>
        <stp>ContractData</stp>
        <stp>S.SPY</stp>
        <stp>MT_LastBidVolume</stp>
        <stp/>
        <stp>T</stp>
        <tr r="K35" s="2"/>
      </tp>
      <tp>
        <v>68</v>
        <stp/>
        <stp>ContractData</stp>
        <stp>S.EWJ</stp>
        <stp>LastQuoteToday</stp>
        <stp/>
        <stp>T</stp>
        <tr r="G31" s="2"/>
      </tp>
      <tp>
        <v>0</v>
        <stp/>
        <stp>ContractData</stp>
        <stp>LNIZP</stp>
        <stp>MT_LastAskVolume</stp>
        <stp/>
        <stp>T</stp>
        <tr r="V14" s="3"/>
      </tp>
      <tp>
        <v>200</v>
        <stp/>
        <stp>ContractData</stp>
        <stp>S.IWF</stp>
        <stp>MT_LastAskVolume</stp>
        <stp/>
        <stp>T</stp>
        <tr r="N36" s="2"/>
      </tp>
      <tp>
        <v>500</v>
        <stp/>
        <stp>ContractData</stp>
        <stp>S.IWD</stp>
        <stp>MT_LastAskVolume</stp>
        <stp/>
        <stp>T</stp>
        <tr r="N34" s="2"/>
      </tp>
      <tp>
        <v>2</v>
        <stp/>
        <stp>ContractData</stp>
        <stp>CCE</stp>
        <stp>MT_LastBidVolume</stp>
        <stp/>
        <stp>T</stp>
        <tr r="S24" s="3"/>
      </tp>
      <tp>
        <v>32</v>
        <stp/>
        <stp>ContractData</stp>
        <stp>CA6</stp>
        <stp>MT_LastBidVolume</stp>
        <stp/>
        <stp>T</stp>
        <tr r="L33" s="6"/>
      </tp>
      <tp>
        <v>7</v>
        <stp/>
        <stp>ContractData</stp>
        <stp>CLE</stp>
        <stp>MT_LastBidVolume</stp>
        <stp/>
        <stp>T</stp>
        <tr r="S22" s="3"/>
      </tp>
      <tp>
        <v>1</v>
        <stp/>
        <stp>ContractData</stp>
        <stp>CTE</stp>
        <stp>MT_LastBidVolume</stp>
        <stp/>
        <stp>T</stp>
        <tr r="S16" s="3"/>
      </tp>
      <tp>
        <v>2</v>
        <stp/>
        <stp>ContractData</stp>
        <stp>CPE</stp>
        <stp>MT_LastBidVolume</stp>
        <stp/>
        <stp>T</stp>
        <tr r="S5" s="3"/>
      </tp>
      <tp>
        <v>200</v>
        <stp/>
        <stp>ContractData</stp>
        <stp>S.ACWX</stp>
        <stp>MT_LastAskVolume</stp>
        <stp/>
        <stp>T</stp>
        <tr r="N30" s="2"/>
      </tp>
      <tp>
        <v>70</v>
        <stp/>
        <stp>ContractData</stp>
        <stp>S.VGK</stp>
        <stp>LastQuoteToday</stp>
        <stp/>
        <stp>T</stp>
        <tr r="G28" s="2"/>
      </tp>
      <tp>
        <v>600</v>
        <stp/>
        <stp>ContractData</stp>
        <stp>XLY</stp>
        <stp>MT_LastAskVolume</stp>
        <stp/>
        <stp>T</stp>
        <tr r="N40" s="4"/>
      </tp>
      <tp>
        <v>100</v>
        <stp/>
        <stp>ContractData</stp>
        <stp>XLP</stp>
        <stp>MT_LastAskVolume</stp>
        <stp/>
        <stp>T</stp>
        <tr r="N30" s="4"/>
      </tp>
      <tp>
        <v>300</v>
        <stp/>
        <stp>ContractData</stp>
        <stp>XLU</stp>
        <stp>MT_LastAskVolume</stp>
        <stp/>
        <stp>T</stp>
        <tr r="N31" s="4"/>
      </tp>
      <tp>
        <v>600</v>
        <stp/>
        <stp>ContractData</stp>
        <stp>XLV</stp>
        <stp>MT_LastAskVolume</stp>
        <stp/>
        <stp>T</stp>
        <tr r="N33" s="4"/>
      </tp>
      <tp>
        <v>1500</v>
        <stp/>
        <stp>ContractData</stp>
        <stp>XLI</stp>
        <stp>MT_LastAskVolume</stp>
        <stp/>
        <stp>T</stp>
        <tr r="N37" s="4"/>
      </tp>
      <tp>
        <v>500</v>
        <stp/>
        <stp>ContractData</stp>
        <stp>XLK</stp>
        <stp>MT_LastAskVolume</stp>
        <stp/>
        <stp>T</stp>
        <tr r="N39" s="4"/>
      </tp>
      <tp>
        <v>3100</v>
        <stp/>
        <stp>ContractData</stp>
        <stp>XLB</stp>
        <stp>MT_LastAskVolume</stp>
        <stp/>
        <stp>T</stp>
        <tr r="N35" s="4"/>
      </tp>
      <tp>
        <v>1400</v>
        <stp/>
        <stp>ContractData</stp>
        <stp>XLC</stp>
        <stp>MT_LastAskVolume</stp>
        <stp/>
        <stp>T</stp>
        <tr r="N38" s="4"/>
      </tp>
      <tp>
        <v>2400</v>
        <stp/>
        <stp>ContractData</stp>
        <stp>XLE</stp>
        <stp>MT_LastAskVolume</stp>
        <stp/>
        <stp>T</stp>
        <tr r="N36" s="4"/>
      </tp>
      <tp>
        <v>2600</v>
        <stp/>
        <stp>ContractData</stp>
        <stp>XLF</stp>
        <stp>MT_LastAskVolume</stp>
        <stp/>
        <stp>T</stp>
        <tr r="N34" s="4"/>
      </tp>
      <tp>
        <v>2</v>
        <stp/>
        <stp>ContractData</stp>
        <stp>BTC</stp>
        <stp>MT_LastBidVolume</stp>
        <stp/>
        <stp>T</stp>
        <tr r="L34" s="6"/>
      </tp>
      <tp>
        <v>107</v>
        <stp/>
        <stp>ContractData</stp>
        <stp>BP6</stp>
        <stp>MT_LastBidVolume</stp>
        <stp/>
        <stp>T</stp>
        <tr r="L32" s="6"/>
      </tp>
      <tp>
        <v>-3.4200000000000001E-2</v>
        <stp/>
        <stp>ContractData</stp>
        <stp>HOE</stp>
        <stp>NetLastTradeToday</stp>
        <stp/>
        <stp>T</stp>
        <tr r="P19" s="3"/>
      </tp>
      <tp>
        <v>-8.4960840686031531</v>
        <stp/>
        <stp>StudyData</stp>
        <stp>F.ALI</stp>
        <stp>PCB</stp>
        <stp>BaseType=Index,Index=1</stp>
        <stp>Close</stp>
        <stp>A</stp>
        <stp/>
        <stp>all</stp>
        <stp/>
        <stp/>
        <stp/>
        <stp>T</stp>
        <tr r="C18" s="1"/>
      </tp>
      <tp>
        <v>172.25</v>
        <stp/>
        <stp>ContractData</stp>
        <stp>S.IWD</stp>
        <stp>LastQuoteToday</stp>
        <stp/>
        <stp>T</stp>
        <tr r="G34" s="2"/>
      </tp>
      <tp>
        <v>100</v>
        <stp/>
        <stp>ContractData</stp>
        <stp>S.AMZN</stp>
        <stp>MT_LastAskVolume</stp>
        <stp/>
        <stp>T</stp>
        <tr r="P29" s="5"/>
      </tp>
      <tp>
        <v>90504</v>
        <stp/>
        <stp>ContractData</stp>
        <stp>USA?</stp>
        <stp>T_CVol</stp>
        <stp/>
        <stp>T</stp>
        <tr r="R33" s="7"/>
      </tp>
      <tp>
        <v>266489</v>
        <stp/>
        <stp>ContractData</stp>
        <stp>TYA?</stp>
        <stp>T_CVol</stp>
        <stp/>
        <stp>T</stp>
        <tr r="R28" s="7"/>
      </tp>
      <tp>
        <v>138906</v>
        <stp/>
        <stp>ContractData</stp>
        <stp>TUA?</stp>
        <stp>T_CVol</stp>
        <stp/>
        <stp>T</stp>
        <tr r="R31" s="7"/>
      </tp>
      <tp>
        <v>166266</v>
        <stp/>
        <stp>ContractData</stp>
        <stp>QGA?</stp>
        <stp>T_CVol</stp>
        <stp/>
        <stp>T</stp>
        <tr r="R32" s="7"/>
      </tp>
      <tp>
        <v>2446</v>
        <stp/>
        <stp>ContractData</stp>
        <stp>JGB?</stp>
        <stp>T_CVol</stp>
        <stp/>
        <stp>T</stp>
        <tr r="R34" s="7"/>
      </tp>
      <tp>
        <v>227760</v>
        <stp/>
        <stp>ContractData</stp>
        <stp>FVA?</stp>
        <stp>T_CVol</stp>
        <stp/>
        <stp>T</stp>
        <tr r="R29" s="7"/>
      </tp>
      <tp>
        <v>2700</v>
        <stp/>
        <stp>ContractData</stp>
        <stp>S.FXI</stp>
        <stp>MT_LastAskVolume</stp>
        <stp/>
        <stp>T</stp>
        <tr r="N29" s="2"/>
      </tp>
      <tp>
        <v>24981</v>
        <stp/>
        <stp>ContractData</stp>
        <stp>CA6</stp>
        <stp>T_CVol</stp>
        <stp/>
        <stp>T</stp>
        <tr r="S33" s="6"/>
      </tp>
      <tp>
        <v>35281</v>
        <stp/>
        <stp>ContractData</stp>
        <stp>BP6</stp>
        <stp>T_CVol</stp>
        <stp/>
        <stp>T</stp>
        <tr r="S32" s="6"/>
      </tp>
      <tp>
        <v>114432</v>
        <stp/>
        <stp>ContractData</stp>
        <stp>EU6</stp>
        <stp>T_CVol</stp>
        <stp/>
        <stp>T</stp>
        <tr r="S31" s="6"/>
      </tp>
      <tp>
        <v>89024</v>
        <stp/>
        <stp>ContractData</stp>
        <stp>JY6</stp>
        <stp>T_CVol</stp>
        <stp/>
        <stp>T</stp>
        <tr r="S30" s="6"/>
      </tp>
      <tp>
        <v>13897</v>
        <stp/>
        <stp>ContractData</stp>
        <stp>SF6</stp>
        <stp>T_CVol</stp>
        <stp/>
        <stp>T</stp>
        <tr r="S29" s="6"/>
      </tp>
      <tp>
        <v>83</v>
        <stp/>
        <stp>ContractData</stp>
        <stp>SK6</stp>
        <stp>T_CVol</stp>
        <stp/>
        <stp>T</stp>
        <tr r="S28" s="6"/>
      </tp>
      <tp>
        <v>1</v>
        <stp/>
        <stp>ContractData</stp>
        <stp>LBR</stp>
        <stp>MT_LastBidVolume</stp>
        <stp/>
        <stp>T</stp>
        <tr r="S12" s="3"/>
      </tp>
      <tp>
        <v>1.6500000000000002E-3</v>
        <stp/>
        <stp>ContractData</stp>
        <stp>CA6</stp>
        <stp>NetLastTradeToday</stp>
        <stp/>
        <stp>T</stp>
        <tr r="I33" s="6"/>
      </tp>
      <tp>
        <v>300</v>
        <stp/>
        <stp>ContractData</stp>
        <stp>S.NVDA</stp>
        <stp>MT_LastBidVolume</stp>
        <stp/>
        <stp>T</stp>
        <tr r="M31" s="5"/>
      </tp>
      <tp>
        <v>335.1</v>
        <stp/>
        <stp>ContractData</stp>
        <stp>S.IWF</stp>
        <stp>LastQuoteToday</stp>
        <stp/>
        <stp>T</stp>
        <tr r="G36" s="2"/>
      </tp>
      <tp>
        <v>100</v>
        <stp/>
        <stp>ContractData</stp>
        <stp>S.EWJ</stp>
        <stp>MT_LastAskVolume</stp>
        <stp/>
        <stp>T</stp>
        <tr r="N31" s="2"/>
      </tp>
      <tp>
        <v>-0.15</v>
        <stp/>
        <stp>ContractData</stp>
        <stp>XLI</stp>
        <stp>NetLastQuoteToday</stp>
        <stp/>
        <stp>T</stp>
        <tr r="H37" s="4"/>
      </tp>
      <tp>
        <v>-3.36</v>
        <stp/>
        <stp>ContractData</stp>
        <stp>XLK</stp>
        <stp>NetLastQuoteToday</stp>
        <stp/>
        <stp>T</stp>
        <tr r="H39" s="4"/>
      </tp>
      <tp>
        <v>-1</v>
        <stp/>
        <stp>ContractData</stp>
        <stp>XLE</stp>
        <stp>NetLastQuoteToday</stp>
        <stp/>
        <stp>T</stp>
        <tr r="H36" s="4"/>
      </tp>
      <tp>
        <v>-0.33</v>
        <stp/>
        <stp>ContractData</stp>
        <stp>XLF</stp>
        <stp>NetLastQuoteToday</stp>
        <stp/>
        <stp>T</stp>
        <tr r="H34" s="4"/>
      </tp>
      <tp>
        <v>-1.01</v>
        <stp/>
        <stp>ContractData</stp>
        <stp>XLC</stp>
        <stp>NetLastQuoteToday</stp>
        <stp/>
        <stp>T</stp>
        <tr r="H38" s="4"/>
      </tp>
      <tp t="s">
        <v/>
        <stp/>
        <stp>ContractData</stp>
        <stp>LBR</stp>
        <stp>NetLastTradeToday</stp>
        <stp/>
        <stp>T</stp>
        <tr r="P12" s="3"/>
      </tp>
      <tp>
        <v>-0.70000000000000007</v>
        <stp/>
        <stp>ContractData</stp>
        <stp>XLB</stp>
        <stp>NetLastQuoteToday</stp>
        <stp/>
        <stp>T</stp>
        <tr r="H35" s="4"/>
      </tp>
      <tp>
        <v>-3.19</v>
        <stp/>
        <stp>ContractData</stp>
        <stp>XLY</stp>
        <stp>NetLastQuoteToday</stp>
        <stp/>
        <stp>T</stp>
        <tr r="H40" s="4"/>
      </tp>
      <tp>
        <v>-3.4800000000000005E-2</v>
        <stp/>
        <stp>ContractData</stp>
        <stp>RBE</stp>
        <stp>NetLastTradeToday</stp>
        <stp/>
        <stp>T</stp>
        <tr r="P13" s="3"/>
      </tp>
      <tp>
        <v>0.19</v>
        <stp/>
        <stp>ContractData</stp>
        <stp>SBE</stp>
        <stp>NetLastTradeToday</stp>
        <stp/>
        <stp>T</stp>
        <tr r="P17" s="3"/>
      </tp>
      <tp>
        <v>-0.75</v>
        <stp/>
        <stp>ContractData</stp>
        <stp>XLU</stp>
        <stp>NetLastQuoteToday</stp>
        <stp/>
        <stp>T</stp>
        <tr r="H31" s="4"/>
      </tp>
      <tp>
        <v>-0.98</v>
        <stp/>
        <stp>ContractData</stp>
        <stp>XLV</stp>
        <stp>NetLastQuoteToday</stp>
        <stp/>
        <stp>T</stp>
        <tr r="H33" s="4"/>
      </tp>
      <tp>
        <v>-0.14000000000000001</v>
        <stp/>
        <stp>ContractData</stp>
        <stp>XLP</stp>
        <stp>NetLastQuoteToday</stp>
        <stp/>
        <stp>T</stp>
        <tr r="H30" s="4"/>
      </tp>
      <tp>
        <v>300</v>
        <stp/>
        <stp>ContractData</stp>
        <stp>S.GOOG</stp>
        <stp>MT_LastAskVolume</stp>
        <stp/>
        <stp>T</stp>
        <tr r="P28" s="5"/>
      </tp>
      <tp>
        <v>0.16</v>
        <stp/>
        <stp>ContractData</stp>
        <stp>DL?</stp>
        <stp>NetLastQuoteToday</stp>
        <stp/>
        <stp>T</stp>
        <tr r="H30" s="7"/>
      </tp>
      <tp>
        <v>97.06</v>
        <stp/>
        <stp>ContractData</stp>
        <stp>S.AGG</stp>
        <stp>LastQuoteToday</stp>
        <stp/>
        <stp>T</stp>
        <tr r="G32" s="2"/>
      </tp>
      <tp>
        <v>4</v>
        <stp/>
        <stp>ContractData</stp>
        <stp>NGE</stp>
        <stp>MT_LastBidVolume</stp>
        <stp/>
        <stp>T</stp>
        <tr r="S21" s="3"/>
      </tp>
      <tp>
        <v>3.5</v>
        <stp/>
        <stp>ContractData</stp>
        <stp>ZCE</stp>
        <stp>NetLastTradeToday</stp>
        <stp/>
        <stp>T</stp>
        <tr r="P10" s="3"/>
      </tp>
      <tp>
        <v>0.2</v>
        <stp/>
        <stp>ContractData</stp>
        <stp>KCE</stp>
        <stp>NetLastTradeToday</stp>
        <stp/>
        <stp>T</stp>
        <tr r="P6" s="3"/>
      </tp>
      <tp>
        <v>86.300000000000011</v>
        <stp/>
        <stp>ContractData</stp>
        <stp>GCE</stp>
        <stp>NetLastTradeToday</stp>
        <stp/>
        <stp>T</stp>
        <tr r="P4" s="3"/>
      </tp>
      <tp>
        <v>455</v>
        <stp/>
        <stp>ContractData</stp>
        <stp>CCE</stp>
        <stp>NetLastTradeToday</stp>
        <stp/>
        <stp>T</stp>
        <tr r="P24" s="3"/>
      </tp>
      <tp>
        <v>8</v>
        <stp/>
        <stp>ContractData</stp>
        <stp>SIE</stp>
        <stp>MT_LastAskVolume</stp>
        <stp/>
        <stp>T</stp>
        <tr r="V7" s="3"/>
      </tp>
      <tp>
        <v>15</v>
        <stp/>
        <stp>ContractData</stp>
        <stp>SK6</stp>
        <stp>MT_LastAskVolume</stp>
        <stp/>
        <stp>T</stp>
        <tr r="O28" s="6"/>
      </tp>
      <tp t="s">
        <v>Corn (Globex), May 25</v>
        <stp/>
        <stp>ContractData</stp>
        <stp>ZCE</stp>
        <stp>LongDescription</stp>
        <stp/>
        <stp>T</stp>
        <tr r="B31" s="1"/>
      </tp>
      <tp t="s">
        <v>Soybeans (Globex), May 25</v>
        <stp/>
        <stp>ContractData</stp>
        <stp>ZSE</stp>
        <stp>LongDescription</stp>
        <stp/>
        <stp>T</stp>
        <tr r="B32" s="1"/>
      </tp>
      <tp t="s">
        <v>Wheat (Globex), Jul 25</v>
        <stp/>
        <stp>ContractData</stp>
        <stp>ZWA</stp>
        <stp>LongDescription</stp>
        <stp/>
        <stp>T</stp>
        <tr r="B33" s="1"/>
      </tp>
      <tp t="s">
        <v>Consumer Discretionary Select SectorSPDR</v>
        <stp/>
        <stp>ContractData</stp>
        <stp>XLY</stp>
        <stp>LongDescription</stp>
        <stp/>
        <stp>T</stp>
        <tr r="B46" s="1"/>
      </tp>
      <tp t="s">
        <v>Health Care Select Sector SPDR</v>
        <stp/>
        <stp>ContractData</stp>
        <stp>XLV</stp>
        <stp>LongDescription</stp>
        <stp/>
        <stp>T</stp>
        <tr r="B45" s="1"/>
      </tp>
      <tp t="s">
        <v>Utilities Select Sector SPDR</v>
        <stp/>
        <stp>ContractData</stp>
        <stp>XLU</stp>
        <stp>LongDescription</stp>
        <stp/>
        <stp>T</stp>
        <tr r="B44" s="1"/>
      </tp>
      <tp t="s">
        <v>Consumer Staples Select Sector SPDR</v>
        <stp/>
        <stp>ContractData</stp>
        <stp>XLP</stp>
        <stp>LongDescription</stp>
        <stp/>
        <stp>T</stp>
        <tr r="B42" s="1"/>
      </tp>
      <tp t="s">
        <v>Technology Sector SPDR Fund</v>
        <stp/>
        <stp>ContractData</stp>
        <stp>XLK</stp>
        <stp>LongDescription</stp>
        <stp/>
        <stp>T</stp>
        <tr r="B41" s="1"/>
      </tp>
      <tp t="s">
        <v>Industrial Select Sector SPDR</v>
        <stp/>
        <stp>ContractData</stp>
        <stp>XLI</stp>
        <stp>LongDescription</stp>
        <stp/>
        <stp>T</stp>
        <tr r="B40" s="1"/>
      </tp>
      <tp t="s">
        <v>Financial Select Sector SPDR</v>
        <stp/>
        <stp>ContractData</stp>
        <stp>XLF</stp>
        <stp>LongDescription</stp>
        <stp/>
        <stp>T</stp>
        <tr r="B39" s="1"/>
      </tp>
      <tp t="s">
        <v>Energy Select Sector SPDR</v>
        <stp/>
        <stp>ContractData</stp>
        <stp>XLE</stp>
        <stp>LongDescription</stp>
        <stp/>
        <stp>T</stp>
        <tr r="B38" s="1"/>
      </tp>
      <tp t="s">
        <v>Communication Services Select Sector SPDR</v>
        <stp/>
        <stp>ContractData</stp>
        <stp>XLC</stp>
        <stp>LongDescription</stp>
        <stp/>
        <stp>T</stp>
        <tr r="B37" s="1"/>
      </tp>
      <tp t="s">
        <v>Materials Select Sector SPDR</v>
        <stp/>
        <stp>ContractData</stp>
        <stp>XLB</stp>
        <stp>LongDescription</stp>
        <stp/>
        <stp>T</stp>
        <tr r="B36" s="1"/>
      </tp>
      <tp>
        <v>5</v>
        <stp/>
        <stp>ContractData</stp>
        <stp>SBE</stp>
        <stp>MT_LastAskVolume</stp>
        <stp/>
        <stp>T</stp>
        <tr r="V17" s="3"/>
      </tp>
      <tp t="s">
        <v>RBOB Gasoline (Globex), Jun 25</v>
        <stp/>
        <stp>ContractData</stp>
        <stp>RBE</stp>
        <stp>LongDescription</stp>
        <stp/>
        <stp>T</stp>
        <tr r="B28" s="1"/>
      </tp>
      <tp t="s">
        <v>Silver (Globex), May 25</v>
        <stp/>
        <stp>ContractData</stp>
        <stp>SIE</stp>
        <stp>LongDescription</stp>
        <stp/>
        <stp>T</stp>
        <tr r="B30" s="1"/>
      </tp>
      <tp t="s">
        <v>Swedish Krona (Globex), Jun 25</v>
        <stp/>
        <stp>ContractData</stp>
        <stp>SK6</stp>
        <stp>LongDescription</stp>
        <stp/>
        <stp>T</stp>
        <tr r="B65" s="1"/>
      </tp>
      <tp t="s">
        <v>Sugar World #11 (ICE), Jul 25</v>
        <stp/>
        <stp>ContractData</stp>
        <stp>SBE</stp>
        <stp>LongDescription</stp>
        <stp/>
        <stp>T</stp>
        <tr r="B29" s="1"/>
      </tp>
      <tp t="s">
        <v>Swiss Franc (Globex), Jun 25</v>
        <stp/>
        <stp>ContractData</stp>
        <stp>SF6</stp>
        <stp>LongDescription</stp>
        <stp/>
        <stp>T</stp>
        <tr r="B64" s="1"/>
      </tp>
      <tp>
        <v>2</v>
        <stp/>
        <stp>ContractData</stp>
        <stp>SF6</stp>
        <stp>MT_LastAskVolume</stp>
        <stp/>
        <stp>T</stp>
        <tr r="O29" s="6"/>
      </tp>
      <tp t="s">
        <v>Natural Gas (Globex), May 25</v>
        <stp/>
        <stp>ContractData</stp>
        <stp>NGE</stp>
        <stp>LongDescription</stp>
        <stp/>
        <stp>T</stp>
        <tr r="B26" s="1"/>
      </tp>
      <tp t="s">
        <v>Lumber, May 25</v>
        <stp/>
        <stp>ContractData</stp>
        <stp>LBR</stp>
        <stp>LongDescription</stp>
        <stp/>
        <stp>T</stp>
        <tr r="B23" s="1"/>
      </tp>
      <tp t="s">
        <v>Japanese Yen (Globex), Jun 25</v>
        <stp/>
        <stp>ContractData</stp>
        <stp>JY6</stp>
        <stp>LongDescription</stp>
        <stp/>
        <stp>T</stp>
        <tr r="B63" s="1"/>
      </tp>
      <tp t="s">
        <v>Coffee (ICE), Jul 25</v>
        <stp/>
        <stp>ContractData</stp>
        <stp>KCE</stp>
        <stp>LongDescription</stp>
        <stp/>
        <stp>T</stp>
        <tr r="B22" s="1"/>
      </tp>
      <tp t="s">
        <v>NY Harbor ULSD, Jun 25</v>
        <stp/>
        <stp>ContractData</stp>
        <stp>HOE</stp>
        <stp>LongDescription</stp>
        <stp/>
        <stp>T</stp>
        <tr r="B21" s="1"/>
      </tp>
      <tp t="s">
        <v>Live Cattle (Globex), Jun 25</v>
        <stp/>
        <stp>ContractData</stp>
        <stp>GLE</stp>
        <stp>LongDescription</stp>
        <stp/>
        <stp>T</stp>
        <tr r="B20" s="1"/>
      </tp>
      <tp t="s">
        <v>Gold (Globex), Jun 25</v>
        <stp/>
        <stp>ContractData</stp>
        <stp>GCE</stp>
        <stp>LongDescription</stp>
        <stp/>
        <stp>T</stp>
        <tr r="B19" s="1"/>
      </tp>
      <tp t="s">
        <v>Euro BOBL (5yr), Jun 25</v>
        <stp/>
        <stp>ContractData</stp>
        <stp>DL?</stp>
        <stp>LongDescription</stp>
        <stp/>
        <stp>T</stp>
        <tr r="B72" s="1"/>
      </tp>
      <tp t="s">
        <v>Euro Bund (10yr), Jun 25</v>
        <stp/>
        <stp>ContractData</stp>
        <stp>DB?</stp>
        <stp>LongDescription</stp>
        <stp/>
        <stp>T</stp>
        <tr r="B73" s="1"/>
      </tp>
      <tp t="s">
        <v>Dollar Index (ICE), Jun 25</v>
        <stp/>
        <stp>ContractData</stp>
        <stp>DXE</stp>
        <stp>LongDescription</stp>
        <stp/>
        <stp>T</stp>
        <tr r="B61" s="1"/>
      </tp>
      <tp t="s">
        <v>Euro FX (Globex), Jun 25</v>
        <stp/>
        <stp>ContractData</stp>
        <stp>EU6</stp>
        <stp>LongDescription</stp>
        <stp/>
        <stp>T</stp>
        <tr r="B62" s="1"/>
      </tp>
      <tp t="s">
        <v>British Pound (Globex), Jun 25</v>
        <stp/>
        <stp>ContractData</stp>
        <stp>BP6</stp>
        <stp>LongDescription</stp>
        <stp/>
        <stp>T</stp>
        <tr r="B58" s="1"/>
      </tp>
      <tp t="s">
        <v>Bitcoin (Globex), Apr 25</v>
        <stp/>
        <stp>ContractData</stp>
        <stp>BTC</stp>
        <stp>LongDescription</stp>
        <stp/>
        <stp>T</stp>
        <tr r="B59" s="1"/>
      </tp>
      <tp t="s">
        <v>Crude Light (Globex), Jun 25</v>
        <stp/>
        <stp>ContractData</stp>
        <stp>CLE</stp>
        <stp>LongDescription</stp>
        <stp/>
        <stp>T</stp>
        <tr r="B14" s="1"/>
      </tp>
      <tp t="s">
        <v>Canadian Dollar (Globex), Jun 25</v>
        <stp/>
        <stp>ContractData</stp>
        <stp>CA6</stp>
        <stp>LongDescription</stp>
        <stp/>
        <stp>T</stp>
        <tr r="B60" s="1"/>
      </tp>
      <tp t="s">
        <v>Cocoa (ICE), Jul 25</v>
        <stp/>
        <stp>ContractData</stp>
        <stp>CCE</stp>
        <stp>LongDescription</stp>
        <stp/>
        <stp>T</stp>
        <tr r="B13" s="1"/>
      </tp>
      <tp t="s">
        <v>Copper (Globex), May 25</v>
        <stp/>
        <stp>ContractData</stp>
        <stp>CPE</stp>
        <stp>LongDescription</stp>
        <stp/>
        <stp>T</stp>
        <tr r="B15" s="1"/>
      </tp>
      <tp t="s">
        <v>Cotton (ICE), Jul 25</v>
        <stp/>
        <stp>ContractData</stp>
        <stp>CTE</stp>
        <stp>LongDescription</stp>
        <stp/>
        <stp>T</stp>
        <tr r="B16" s="1"/>
      </tp>
      <tp>
        <v>100</v>
        <stp/>
        <stp>ContractData</stp>
        <stp>S.TSLA</stp>
        <stp>MT_LastBidVolume</stp>
        <stp/>
        <stp>T</stp>
        <tr r="M32" s="5"/>
      </tp>
      <tp>
        <v>100</v>
        <stp/>
        <stp>ContractData</stp>
        <stp>S.MSFT</stp>
        <stp>MT_LastBidVolume</stp>
        <stp/>
        <stp>T</stp>
        <tr r="M26" s="5"/>
      </tp>
      <tp>
        <v>1</v>
        <stp/>
        <stp>ContractData</stp>
        <stp>FGBX?</stp>
        <stp>MT_LastAskVolume</stp>
        <stp/>
        <stp>T</stp>
        <tr r="N36" s="7"/>
      </tp>
      <tp>
        <v>2</v>
        <stp/>
        <stp>ContractData</stp>
        <stp>HOE</stp>
        <stp>MT_LastBidVolume</stp>
        <stp/>
        <stp>T</stp>
        <tr r="S19" s="3"/>
      </tp>
      <tp>
        <v>2</v>
        <stp/>
        <stp>ContractData</stp>
        <stp>RBE</stp>
        <stp>MT_LastAskVolume</stp>
        <stp/>
        <stp>T</stp>
        <tr r="V13" s="3"/>
      </tp>
      <tp>
        <v>0.5</v>
        <stp/>
        <stp>ContractData</stp>
        <stp>LZHZ</stp>
        <stp>TickSize</stp>
        <stp/>
        <stp>T</stp>
        <tr r="O23" s="3"/>
        <tr r="O23" s="3"/>
        <tr r="O23" s="3"/>
        <tr r="O23" s="3"/>
        <tr r="O23" s="3"/>
        <tr r="P23" s="3"/>
        <tr r="P23" s="3"/>
        <tr r="P23" s="3"/>
        <tr r="P23" s="3"/>
        <tr r="P23" s="3"/>
        <tr r="W23" s="3"/>
        <tr r="W23" s="3"/>
        <tr r="W23" s="3"/>
        <tr r="W23" s="3"/>
        <tr r="W23" s="3"/>
        <tr r="X23" s="3"/>
        <tr r="X23" s="3"/>
        <tr r="X23" s="3"/>
        <tr r="X23" s="3"/>
        <tr r="X23" s="3"/>
        <tr r="U23" s="3"/>
        <tr r="U23" s="3"/>
        <tr r="U23" s="3"/>
        <tr r="U23" s="3"/>
        <tr r="U23" s="3"/>
        <tr r="T23" s="3"/>
        <tr r="T23" s="3"/>
        <tr r="T23" s="3"/>
        <tr r="T23" s="3"/>
        <tr r="T23" s="3"/>
        <tr r="Y23" s="3"/>
        <tr r="Y23" s="3"/>
        <tr r="Y23" s="3"/>
        <tr r="Y23" s="3"/>
        <tr r="Y23" s="3"/>
      </tp>
      <tp>
        <v>15745</v>
        <stp/>
        <stp>ContractData</stp>
        <stp>LNIZP</stp>
        <stp>LastTradeToday</stp>
        <stp/>
        <stp>T</stp>
        <tr r="O14" s="3"/>
      </tp>
      <tp>
        <v>1</v>
        <stp/>
        <stp>ContractData</stp>
        <stp>F.ALI</stp>
        <stp>MT_LastAskVolume</stp>
        <stp/>
        <stp>T</stp>
        <tr r="V18" s="3"/>
      </tp>
      <tp>
        <v>100</v>
        <stp/>
        <stp>ContractData</stp>
        <stp>S.AGG</stp>
        <stp>MT_LastAskVolume</stp>
        <stp/>
        <stp>T</stp>
        <tr r="N32" s="2"/>
      </tp>
      <tp>
        <v>1</v>
        <stp/>
        <stp>ContractData</stp>
        <stp>KCE</stp>
        <stp>MT_LastBidVolume</stp>
        <stp/>
        <stp>T</stp>
        <tr r="S6" s="3"/>
      </tp>
      <tp>
        <v>1.5625E-2</v>
        <stp/>
        <stp>ContractData</stp>
        <stp>TYA?</stp>
        <stp>TickSize</stp>
        <stp/>
        <stp>T</stp>
        <tr r="G28" s="7"/>
        <tr r="H28" s="7"/>
        <tr r="L28" s="7"/>
        <tr r="M28" s="7"/>
        <tr r="O28" s="7"/>
        <tr r="P28" s="7"/>
        <tr r="Q28" s="7"/>
      </tp>
      <tp>
        <v>1.9650000000000001E-2</v>
        <stp/>
        <stp>ContractData</stp>
        <stp>SF6</stp>
        <stp>NetLastTradeToday</stp>
        <stp/>
        <stp>T</stp>
        <tr r="I29" s="6"/>
      </tp>
      <tp>
        <v>-3.3000000000000002E-2</v>
        <stp/>
        <stp>ContractData</stp>
        <stp>NGE</stp>
        <stp>NetLastTradeToday</stp>
        <stp/>
        <stp>T</stp>
        <tr r="P21" s="3"/>
      </tp>
      <tp>
        <v>13</v>
        <stp/>
        <stp>ContractData</stp>
        <stp>JY6</stp>
        <stp>MT_LastBidVolume</stp>
        <stp/>
        <stp>T</stp>
        <tr r="L30" s="6"/>
      </tp>
      <tp>
        <v>2000</v>
        <stp/>
        <stp>ContractData</stp>
        <stp>S.EWJ</stp>
        <stp>MT_LastBidVolume</stp>
        <stp/>
        <stp>T</stp>
        <tr r="K31" s="2"/>
      </tp>
      <tp>
        <v>-1.2090000000000001</v>
        <stp/>
        <stp>ContractData</stp>
        <stp>DXE</stp>
        <stp>NetLastTradeToday</stp>
        <stp/>
        <stp>T</stp>
        <tr r="I35" s="6"/>
      </tp>
      <tp>
        <v>0.01</v>
        <stp/>
        <stp>ContractData</stp>
        <stp>QGA?</stp>
        <stp>TickSize</stp>
        <stp/>
        <stp>T</stp>
        <tr r="M32" s="7"/>
        <tr r="Q32" s="7"/>
        <tr r="L32" s="7"/>
        <tr r="G32" s="7"/>
        <tr r="H32" s="7"/>
        <tr r="P32" s="7"/>
        <tr r="O32" s="7"/>
      </tp>
      <tp>
        <v>0.01</v>
        <stp/>
        <stp>ContractData</stp>
        <stp>JGB?</stp>
        <stp>TickSize</stp>
        <stp/>
        <stp>T</stp>
        <tr r="G34" s="7"/>
        <tr r="H34" s="7"/>
        <tr r="L34" s="7"/>
        <tr r="O34" s="7"/>
        <tr r="Q34" s="7"/>
        <tr r="P34" s="7"/>
        <tr r="M34" s="7"/>
      </tp>
      <tp>
        <v>200</v>
        <stp/>
        <stp>ContractData</stp>
        <stp>S.GOOG</stp>
        <stp>MT_LastBidVolume</stp>
        <stp/>
        <stp>T</stp>
        <tr r="M28" s="5"/>
      </tp>
      <tp>
        <v>2</v>
        <stp/>
        <stp>ContractData</stp>
        <stp>NGE</stp>
        <stp>MT_LastAskVolume</stp>
        <stp/>
        <stp>T</stp>
        <tr r="V21" s="3"/>
      </tp>
      <tp>
        <v>-10.852090032154335</v>
        <stp/>
        <stp>StudyData</stp>
        <stp>QO</stp>
        <stp>PCB</stp>
        <stp>BaseType=Index,Index=1</stp>
        <stp>Close</stp>
        <stp>A</stp>
        <stp/>
        <stp>all</stp>
        <stp/>
        <stp/>
        <stp/>
        <stp>T</stp>
        <tr r="C27" s="1"/>
      </tp>
      <tp>
        <v>8.2000000000000001E-5</v>
        <stp/>
        <stp>ContractData</stp>
        <stp>JY6</stp>
        <stp>NetLastTradeToday</stp>
        <stp/>
        <stp>T</stp>
        <tr r="I30" s="6"/>
      </tp>
      <tp>
        <v>1.9180584551148225</v>
        <stp/>
        <stp>StudyData</stp>
        <stp>LNIZP</stp>
        <stp>PCB</stp>
        <stp>BaseType=Index,Index=1</stp>
        <stp>Close</stp>
        <stp>A</stp>
        <stp/>
        <stp>all</stp>
        <stp/>
        <stp/>
        <stp/>
        <stp>T</stp>
        <tr r="C24" s="1"/>
      </tp>
      <tp>
        <v>200</v>
        <stp/>
        <stp>ContractData</stp>
        <stp>S.AMZN</stp>
        <stp>MT_LastBidVolume</stp>
        <stp/>
        <stp>T</stp>
        <tr r="M29" s="5"/>
      </tp>
      <tp>
        <v>4000</v>
        <stp/>
        <stp>ContractData</stp>
        <stp>S.FXI</stp>
        <stp>MT_LastBidVolume</stp>
        <stp/>
        <stp>T</stp>
        <tr r="K29" s="2"/>
      </tp>
      <tp>
        <v>1</v>
        <stp/>
        <stp>ContractData</stp>
        <stp>LBR</stp>
        <stp>MT_LastAskVolume</stp>
        <stp/>
        <stp>T</stp>
        <tr r="V12" s="3"/>
      </tp>
      <tp>
        <v>-6.4666867651492295</v>
        <stp/>
        <stp>StudyData</stp>
        <stp>FGBX?</stp>
        <stp>PCB</stp>
        <stp>BaseType=Index,Index=1</stp>
        <stp>Close</stp>
        <stp>A</stp>
        <stp/>
        <stp>all</stp>
        <stp/>
        <stp/>
        <stp/>
        <stp>T</stp>
        <tr r="C74" s="1"/>
      </tp>
      <tp>
        <v>100</v>
        <stp/>
        <stp>ContractData</stp>
        <stp>S.NVDA</stp>
        <stp>MT_LastAskVolume</stp>
        <stp/>
        <stp>T</stp>
        <tr r="P31" s="5"/>
      </tp>
      <tp>
        <v>100</v>
        <stp/>
        <stp>ContractData</stp>
        <stp>S.AGG</stp>
        <stp>MT_LastBidVolume</stp>
        <stp/>
        <stp>T</stp>
        <tr r="K32" s="2"/>
      </tp>
      <tp>
        <v>1</v>
        <stp/>
        <stp>ContractData</stp>
        <stp>F.ALI</stp>
        <stp>MT_LastBidVolume</stp>
        <stp/>
        <stp>T</stp>
        <tr r="S18" s="3"/>
      </tp>
      <tp>
        <v>4</v>
        <stp/>
        <stp>ContractData</stp>
        <stp>KCE</stp>
        <stp>MT_LastAskVolume</stp>
        <stp/>
        <stp>T</stp>
        <tr r="V6" s="3"/>
      </tp>
      <tp>
        <v>122.58</v>
        <stp/>
        <stp>ContractData</stp>
        <stp>FGBX?</stp>
        <stp>Low</stp>
        <stp/>
        <stp>T</stp>
        <tr r="Q36" s="7"/>
      </tp>
      <tp>
        <v>-0.38895619460562392</v>
        <stp/>
        <stp>ContractData</stp>
        <stp>LNIZP</stp>
        <stp>PerCentNetLastQuote</stp>
        <stp/>
        <stp>T</stp>
        <tr r="Q14" s="3"/>
        <tr r="R14" s="3"/>
      </tp>
      <tp>
        <v>123.64</v>
        <stp/>
        <stp>ContractData</stp>
        <stp>FGBX?</stp>
        <stp>Bid</stp>
        <stp/>
        <stp>T</stp>
        <tr r="L36" s="7"/>
      </tp>
      <tp>
        <v>123.78</v>
        <stp/>
        <stp>ContractData</stp>
        <stp>FGBX?</stp>
        <stp>Ask</stp>
        <stp/>
        <stp>T</stp>
        <tr r="M36" s="7"/>
      </tp>
      <tp>
        <v>520.47</v>
        <stp/>
        <stp>ContractData</stp>
        <stp>S.SPY</stp>
        <stp>LastQuoteToday</stp>
        <stp/>
        <stp>T</stp>
        <tr r="G35" s="2"/>
      </tp>
      <tp>
        <v>13</v>
        <stp/>
        <stp>ContractData</stp>
        <stp>JY6</stp>
        <stp>MT_LastAskVolume</stp>
        <stp/>
        <stp>T</stp>
        <tr r="O30" s="6"/>
      </tp>
      <tp>
        <v>4</v>
        <stp/>
        <stp>ContractData</stp>
        <stp>SF6</stp>
        <stp>MT_LastBidVolume</stp>
        <stp/>
        <stp>T</stp>
        <tr r="L29" s="6"/>
      </tp>
      <tp>
        <v>71</v>
        <stp/>
        <stp>ContractData</stp>
        <stp>SBE</stp>
        <stp>MT_LastBidVolume</stp>
        <stp/>
        <stp>T</stp>
        <tr r="S17" s="3"/>
      </tp>
      <tp>
        <v>10</v>
        <stp/>
        <stp>ContractData</stp>
        <stp>SK6</stp>
        <stp>MT_LastBidVolume</stp>
        <stp/>
        <stp>T</stp>
        <tr r="L28" s="6"/>
      </tp>
      <tp>
        <v>1</v>
        <stp/>
        <stp>ContractData</stp>
        <stp>SIE</stp>
        <stp>MT_LastBidVolume</stp>
        <stp/>
        <stp>T</stp>
        <tr r="S7" s="3"/>
      </tp>
      <tp>
        <v>100</v>
        <stp/>
        <stp>ContractData</stp>
        <stp>S.MSFT</stp>
        <stp>MT_LastAskVolume</stp>
        <stp/>
        <stp>T</stp>
        <tr r="P26" s="5"/>
      </tp>
      <tp>
        <v>100</v>
        <stp/>
        <stp>ContractData</stp>
        <stp>S.TSLA</stp>
        <stp>MT_LastAskVolume</stp>
        <stp/>
        <stp>T</stp>
        <tr r="P32" s="5"/>
      </tp>
      <tp>
        <v>9.769713886949502E-2</v>
        <stp/>
        <stp>StudyData</stp>
        <stp>CLE</stp>
        <stp>PCB</stp>
        <stp>BaseType=Index,Index=2</stp>
        <stp>Close</stp>
        <stp>A</stp>
        <stp>-1</stp>
        <stp>all</stp>
        <stp/>
        <stp/>
        <stp/>
        <stp>T</stp>
        <tr r="N31" s="1"/>
      </tp>
      <tp>
        <v>-7.8016528925619895</v>
        <stp/>
        <stp>StudyData</stp>
        <stp>CA6</stp>
        <stp>PCB</stp>
        <stp>BaseType=Index,Index=2</stp>
        <stp>Close</stp>
        <stp>A</stp>
        <stp>-1</stp>
        <stp>all</stp>
        <stp/>
        <stp/>
        <stp/>
        <stp>T</stp>
        <tr r="N63" s="1"/>
      </tp>
      <tp>
        <v>178.24118207816969</v>
        <stp/>
        <stp>StudyData</stp>
        <stp>CCE</stp>
        <stp>PCB</stp>
        <stp>BaseType=Index,Index=2</stp>
        <stp>Close</stp>
        <stp>A</stp>
        <stp>-1</stp>
        <stp>all</stp>
        <stp/>
        <stp/>
        <stp/>
        <stp>T</stp>
        <tr r="N33" s="1"/>
      </tp>
      <tp>
        <v>-15.555555555555548</v>
        <stp/>
        <stp>StudyData</stp>
        <stp>CTE</stp>
        <stp>PCB</stp>
        <stp>BaseType=Index,Index=2</stp>
        <stp>Close</stp>
        <stp>A</stp>
        <stp>-1</stp>
        <stp>all</stp>
        <stp/>
        <stp/>
        <stp/>
        <stp>T</stp>
        <tr r="N25" s="1"/>
      </tp>
      <tp>
        <v>3.4956946407916751</v>
        <stp/>
        <stp>StudyData</stp>
        <stp>CPE</stp>
        <stp>PCB</stp>
        <stp>BaseType=Index,Index=2</stp>
        <stp>Close</stp>
        <stp>A</stp>
        <stp>-1</stp>
        <stp>all</stp>
        <stp/>
        <stp/>
        <stp/>
        <stp>T</stp>
        <tr r="N14" s="1"/>
      </tp>
      <tp>
        <v>120.53000304599453</v>
        <stp/>
        <stp>StudyData</stp>
        <stp>BTC</stp>
        <stp>PCB</stp>
        <stp>BaseType=Index,Index=2</stp>
        <stp>Close</stp>
        <stp>A</stp>
        <stp>-1</stp>
        <stp>all</stp>
        <stp/>
        <stp/>
        <stp/>
        <stp>T</stp>
        <tr r="N64" s="1"/>
      </tp>
      <tp>
        <v>-1.9449454944710338</v>
        <stp/>
        <stp>StudyData</stp>
        <stp>BP6</stp>
        <stp>PCB</stp>
        <stp>BaseType=Index,Index=2</stp>
        <stp>Close</stp>
        <stp>A</stp>
        <stp>-1</stp>
        <stp>all</stp>
        <stp/>
        <stp/>
        <stp/>
        <stp>T</stp>
        <tr r="N62" s="1"/>
      </tp>
      <tp>
        <v>-6.1986455981941395</v>
        <stp/>
        <stp>StudyData</stp>
        <stp>EU6</stp>
        <stp>PCB</stp>
        <stp>BaseType=Index,Index=2</stp>
        <stp>Close</stp>
        <stp>A</stp>
        <stp>-1</stp>
        <stp>all</stp>
        <stp/>
        <stp/>
        <stp/>
        <stp>T</stp>
        <tr r="N61" s="1"/>
      </tp>
      <tp>
        <v>-1.190476190476192</v>
        <stp/>
        <stp>StudyData</stp>
        <stp>DL?</stp>
        <stp>PCB</stp>
        <stp>BaseType=Index,Index=2</stp>
        <stp>Close</stp>
        <stp>A</stp>
        <stp>-1</stp>
        <stp>all</stp>
        <stp/>
        <stp/>
        <stp/>
        <stp>T</stp>
        <tr r="N70" s="1"/>
      </tp>
      <tp>
        <v>-2.7547004809794498</v>
        <stp/>
        <stp>StudyData</stp>
        <stp>DB?</stp>
        <stp>PCB</stp>
        <stp>BaseType=Index,Index=2</stp>
        <stp>Close</stp>
        <stp>A</stp>
        <stp>-1</stp>
        <stp>all</stp>
        <stp/>
        <stp/>
        <stp/>
        <stp>T</stp>
        <tr r="N75" s="1"/>
      </tp>
      <tp>
        <v>7.1929841926575637</v>
        <stp/>
        <stp>StudyData</stp>
        <stp>DXE</stp>
        <stp>PCB</stp>
        <stp>BaseType=Index,Index=2</stp>
        <stp>Close</stp>
        <stp>A</stp>
        <stp>-1</stp>
        <stp>all</stp>
        <stp/>
        <stp/>
        <stp/>
        <stp>T</stp>
        <tr r="N65" s="1"/>
      </tp>
      <tp>
        <v>11.616525118756288</v>
        <stp/>
        <stp>StudyData</stp>
        <stp>GLE</stp>
        <stp>PCB</stp>
        <stp>BaseType=Index,Index=2</stp>
        <stp>Close</stp>
        <stp>A</stp>
        <stp>-1</stp>
        <stp>all</stp>
        <stp/>
        <stp/>
        <stp/>
        <stp>T</stp>
        <tr r="N18" s="1"/>
      </tp>
      <tp>
        <v>27.473694372043624</v>
        <stp/>
        <stp>StudyData</stp>
        <stp>GCE</stp>
        <stp>PCB</stp>
        <stp>BaseType=Index,Index=2</stp>
        <stp>Close</stp>
        <stp>A</stp>
        <stp>-1</stp>
        <stp>all</stp>
        <stp/>
        <stp/>
        <stp/>
        <stp>T</stp>
        <tr r="N13" s="1"/>
      </tp>
      <tp>
        <v>-9.1065763189847608</v>
        <stp/>
        <stp>StudyData</stp>
        <stp>HOE</stp>
        <stp>PCB</stp>
        <stp>BaseType=Index,Index=2</stp>
        <stp>Close</stp>
        <stp>A</stp>
        <stp>-1</stp>
        <stp>all</stp>
        <stp/>
        <stp/>
        <stp/>
        <stp>T</stp>
        <tr r="N28" s="1"/>
      </tp>
      <tp>
        <v>69.808815719596382</v>
        <stp/>
        <stp>StudyData</stp>
        <stp>KCE</stp>
        <stp>PCB</stp>
        <stp>BaseType=Index,Index=2</stp>
        <stp>Close</stp>
        <stp>A</stp>
        <stp>-1</stp>
        <stp>all</stp>
        <stp/>
        <stp/>
        <stp/>
        <stp>T</stp>
        <tr r="N15" s="1"/>
      </tp>
      <tp>
        <v>-10.674470457079156</v>
        <stp/>
        <stp>StudyData</stp>
        <stp>JY6</stp>
        <stp>PCB</stp>
        <stp>BaseType=Index,Index=2</stp>
        <stp>Close</stp>
        <stp>A</stp>
        <stp>-1</stp>
        <stp>all</stp>
        <stp/>
        <stp/>
        <stp/>
        <stp>T</stp>
        <tr r="N60" s="1"/>
      </tp>
      <tp>
        <v>1.2879484820607177</v>
        <stp/>
        <stp>StudyData</stp>
        <stp>LBR</stp>
        <stp>PCB</stp>
        <stp>BaseType=Index,Index=2</stp>
        <stp>Close</stp>
        <stp>A</stp>
        <stp>-1</stp>
        <stp>all</stp>
        <stp/>
        <stp/>
        <stp/>
        <stp>T</stp>
        <tr r="N21" s="1"/>
      </tp>
      <tp>
        <v>44.510739856801898</v>
        <stp/>
        <stp>StudyData</stp>
        <stp>NGE</stp>
        <stp>PCB</stp>
        <stp>BaseType=Index,Index=2</stp>
        <stp>Close</stp>
        <stp>A</stp>
        <stp>-1</stp>
        <stp>all</stp>
        <stp/>
        <stp/>
        <stp/>
        <stp>T</stp>
        <tr r="N30" s="1"/>
      </tp>
      <tp>
        <v>21.406626255916294</v>
        <stp/>
        <stp>StudyData</stp>
        <stp>SIE</stp>
        <stp>PCB</stp>
        <stp>BaseType=Index,Index=2</stp>
        <stp>Close</stp>
        <stp>A</stp>
        <stp>-1</stp>
        <stp>all</stp>
        <stp/>
        <stp/>
        <stp/>
        <stp>T</stp>
        <tr r="N16" s="1"/>
      </tp>
      <tp>
        <v>-8.7481146304675708</v>
        <stp/>
        <stp>StudyData</stp>
        <stp>SK6</stp>
        <stp>PCB</stp>
        <stp>BaseType=Index,Index=2</stp>
        <stp>Close</stp>
        <stp>A</stp>
        <stp>-1</stp>
        <stp>all</stp>
        <stp/>
        <stp/>
        <stp/>
        <stp>T</stp>
        <tr r="N58" s="1"/>
      </tp>
      <tp>
        <v>-7.3205342237061855</v>
        <stp/>
        <stp>StudyData</stp>
        <stp>SF6</stp>
        <stp>PCB</stp>
        <stp>BaseType=Index,Index=2</stp>
        <stp>Close</stp>
        <stp>A</stp>
        <stp>-1</stp>
        <stp>all</stp>
        <stp/>
        <stp/>
        <stp/>
        <stp>T</stp>
        <tr r="N59" s="1"/>
      </tp>
      <tp>
        <v>-6.4139941690962106</v>
        <stp/>
        <stp>StudyData</stp>
        <stp>SBE</stp>
        <stp>PCB</stp>
        <stp>BaseType=Index,Index=2</stp>
        <stp>Close</stp>
        <stp>A</stp>
        <stp>-1</stp>
        <stp>all</stp>
        <stp/>
        <stp/>
        <stp/>
        <stp>T</stp>
        <tr r="N26" s="1"/>
      </tp>
      <tp>
        <v>-4.8083325406639483</v>
        <stp/>
        <stp>StudyData</stp>
        <stp>RBE</stp>
        <stp>PCB</stp>
        <stp>BaseType=Index,Index=2</stp>
        <stp>Close</stp>
        <stp>A</stp>
        <stp>-1</stp>
        <stp>all</stp>
        <stp/>
        <stp/>
        <stp/>
        <stp>T</stp>
        <tr r="N22" s="1"/>
      </tp>
      <tp>
        <v>25.468374251999322</v>
        <stp/>
        <stp>StudyData</stp>
        <stp>XLY</stp>
        <stp>PCB</stp>
        <stp>BaseType=Index,Index=2</stp>
        <stp>Close</stp>
        <stp>A</stp>
        <stp>-1</stp>
        <stp>all</stp>
        <stp/>
        <stp/>
        <stp/>
        <stp>T</stp>
        <tr r="N46" s="1"/>
      </tp>
      <tp>
        <v>19.51681667456182</v>
        <stp/>
        <stp>StudyData</stp>
        <stp>XLU</stp>
        <stp>PCB</stp>
        <stp>BaseType=Index,Index=2</stp>
        <stp>Close</stp>
        <stp>A</stp>
        <stp>-1</stp>
        <stp>all</stp>
        <stp/>
        <stp/>
        <stp/>
        <stp>T</stp>
        <tr r="N37" s="1"/>
      </tp>
      <tp>
        <v>0.87256195923155722</v>
        <stp/>
        <stp>StudyData</stp>
        <stp>XLV</stp>
        <stp>PCB</stp>
        <stp>BaseType=Index,Index=2</stp>
        <stp>Close</stp>
        <stp>A</stp>
        <stp>-1</stp>
        <stp>all</stp>
        <stp/>
        <stp/>
        <stp/>
        <stp>T</stp>
        <tr r="N39" s="1"/>
      </tp>
      <tp>
        <v>9.135082604470357</v>
        <stp/>
        <stp>StudyData</stp>
        <stp>XLP</stp>
        <stp>PCB</stp>
        <stp>BaseType=Index,Index=2</stp>
        <stp>Close</stp>
        <stp>A</stp>
        <stp>-1</stp>
        <stp>all</stp>
        <stp/>
        <stp/>
        <stp/>
        <stp>T</stp>
        <tr r="N36" s="1"/>
      </tp>
      <tp>
        <v>15.589086761996649</v>
        <stp/>
        <stp>StudyData</stp>
        <stp>XLI</stp>
        <stp>PCB</stp>
        <stp>BaseType=Index,Index=2</stp>
        <stp>Close</stp>
        <stp>A</stp>
        <stp>-1</stp>
        <stp>all</stp>
        <stp/>
        <stp/>
        <stp/>
        <stp>T</stp>
        <tr r="N43" s="1"/>
      </tp>
      <tp>
        <v>20.802161263507891</v>
        <stp/>
        <stp>StudyData</stp>
        <stp>XLK</stp>
        <stp>PCB</stp>
        <stp>BaseType=Index,Index=2</stp>
        <stp>Close</stp>
        <stp>A</stp>
        <stp>-1</stp>
        <stp>all</stp>
        <stp/>
        <stp/>
        <stp/>
        <stp>T</stp>
        <tr r="N45" s="1"/>
      </tp>
      <tp>
        <v>2.1708015267175487</v>
        <stp/>
        <stp>StudyData</stp>
        <stp>XLE</stp>
        <stp>PCB</stp>
        <stp>BaseType=Index,Index=2</stp>
        <stp>Close</stp>
        <stp>A</stp>
        <stp>-1</stp>
        <stp>all</stp>
        <stp/>
        <stp/>
        <stp/>
        <stp>T</stp>
        <tr r="N42" s="1"/>
      </tp>
      <tp>
        <v>28.537234042553184</v>
        <stp/>
        <stp>StudyData</stp>
        <stp>XLF</stp>
        <stp>PCB</stp>
        <stp>BaseType=Index,Index=2</stp>
        <stp>Close</stp>
        <stp>A</stp>
        <stp>-1</stp>
        <stp>all</stp>
        <stp/>
        <stp/>
        <stp/>
        <stp>T</stp>
        <tr r="N40" s="1"/>
      </tp>
      <tp>
        <v>33.236994219653191</v>
        <stp/>
        <stp>StudyData</stp>
        <stp>XLC</stp>
        <stp>PCB</stp>
        <stp>BaseType=Index,Index=2</stp>
        <stp>Close</stp>
        <stp>A</stp>
        <stp>-1</stp>
        <stp>all</stp>
        <stp/>
        <stp/>
        <stp/>
        <stp>T</stp>
        <tr r="N44" s="1"/>
      </tp>
      <tp>
        <v>-1.6366612111293026</v>
        <stp/>
        <stp>StudyData</stp>
        <stp>XLB</stp>
        <stp>PCB</stp>
        <stp>BaseType=Index,Index=2</stp>
        <stp>Close</stp>
        <stp>A</stp>
        <stp>-1</stp>
        <stp>all</stp>
        <stp/>
        <stp/>
        <stp/>
        <stp>T</stp>
        <tr r="N41" s="1"/>
      </tp>
      <tp>
        <v>1</v>
        <stp/>
        <stp>ContractData</stp>
        <stp>FGBX?</stp>
        <stp>MT_LastBidVolume</stp>
        <stp/>
        <stp>T</stp>
        <tr r="K36" s="7"/>
      </tp>
      <tp>
        <v>-2.7055702917771884</v>
        <stp/>
        <stp>StudyData</stp>
        <stp>ZCE</stp>
        <stp>PCB</stp>
        <stp>BaseType=Index,Index=2</stp>
        <stp>Close</stp>
        <stp>A</stp>
        <stp>-1</stp>
        <stp>all</stp>
        <stp/>
        <stp/>
        <stp/>
        <stp>T</stp>
        <tr r="N19" s="1"/>
      </tp>
      <tp>
        <v>-12.181528662420382</v>
        <stp/>
        <stp>StudyData</stp>
        <stp>ZWA</stp>
        <stp>PCB</stp>
        <stp>BaseType=Index,Index=2</stp>
        <stp>Close</stp>
        <stp>A</stp>
        <stp>-1</stp>
        <stp>all</stp>
        <stp/>
        <stp/>
        <stp/>
        <stp>T</stp>
        <tr r="N24" s="1"/>
      </tp>
      <tp>
        <v>-22.825666795516039</v>
        <stp/>
        <stp>StudyData</stp>
        <stp>ZSE</stp>
        <stp>PCB</stp>
        <stp>BaseType=Index,Index=2</stp>
        <stp>Close</stp>
        <stp>A</stp>
        <stp>-1</stp>
        <stp>all</stp>
        <stp/>
        <stp/>
        <stp/>
        <stp>T</stp>
        <tr r="N20" s="1"/>
      </tp>
      <tp>
        <v>1</v>
        <stp/>
        <stp>ContractData</stp>
        <stp>RBE</stp>
        <stp>MT_LastBidVolume</stp>
        <stp/>
        <stp>T</stp>
        <tr r="S13" s="3"/>
      </tp>
      <tp>
        <v>7</v>
        <stp/>
        <stp>ContractData</stp>
        <stp>HOE</stp>
        <stp>MT_LastAskVolume</stp>
        <stp/>
        <stp>T</stp>
        <tr r="V19" s="3"/>
      </tp>
      <tp>
        <v>6</v>
        <stp/>
        <stp>ContractData</stp>
        <stp>GLE</stp>
        <stp>MT_LastAskVolume</stp>
        <stp/>
        <stp>T</stp>
        <tr r="V9" s="3"/>
      </tp>
      <tp>
        <v>1</v>
        <stp/>
        <stp>ContractData</stp>
        <stp>GCE</stp>
        <stp>MT_LastAskVolume</stp>
        <stp/>
        <stp>T</stp>
        <tr r="V4" s="3"/>
      </tp>
      <tp>
        <v>4.7E-2</v>
        <stp/>
        <stp>ContractData</stp>
        <stp>CPE</stp>
        <stp>NetLastTradeToday</stp>
        <stp/>
        <stp>T</stp>
        <tr r="P5" s="3"/>
      </tp>
      <tp>
        <v>1.2500000000000001E-2</v>
        <stp/>
        <stp>ContractData</stp>
        <stp>BP6</stp>
        <stp>NetLastTradeToday</stp>
        <stp/>
        <stp>T</stp>
        <tr r="I32" s="6"/>
      </tp>
      <tp>
        <v>2900</v>
        <stp/>
        <stp>ContractData</stp>
        <stp>S.VNQ</stp>
        <stp>MT_LastAskVolume</stp>
        <stp/>
        <stp>T</stp>
        <tr r="N33" s="2"/>
      </tp>
      <tp>
        <v>200</v>
        <stp/>
        <stp>ContractData</stp>
        <stp>S.VGK</stp>
        <stp>MT_LastAskVolume</stp>
        <stp/>
        <stp>T</stp>
        <tr r="N28" s="2"/>
      </tp>
      <tp>
        <v>8</v>
        <stp/>
        <stp>ContractData</stp>
        <stp>EU6</stp>
        <stp>MT_LastAskVolume</stp>
        <stp/>
        <stp>T</stp>
        <tr r="O31" s="6"/>
      </tp>
      <tp>
        <v>100</v>
        <stp/>
        <stp>ContractData</stp>
        <stp>S.META</stp>
        <stp>MT_LastBidVolume</stp>
        <stp/>
        <stp>T</stp>
        <tr r="M27" s="5"/>
      </tp>
      <tp>
        <v>1</v>
        <stp/>
        <stp>ContractData</stp>
        <stp>DL?</stp>
        <stp>MT_LastAskVolume</stp>
        <stp/>
        <stp>T</stp>
        <tr r="N30" s="7"/>
      </tp>
      <tp>
        <v>1</v>
        <stp/>
        <stp>ContractData</stp>
        <stp>DB?</stp>
        <stp>MT_LastAskVolume</stp>
        <stp/>
        <stp>T</stp>
        <tr r="N35" s="7"/>
      </tp>
      <tp>
        <v>1</v>
        <stp/>
        <stp>ContractData</stp>
        <stp>DXE</stp>
        <stp>MT_LastAskVolume</stp>
        <stp/>
        <stp>T</stp>
        <tr r="O35" s="6"/>
      </tp>
      <tp>
        <v>5</v>
        <stp/>
        <stp>ContractData</stp>
        <stp>ZSE</stp>
        <stp>NetLastTradeToday</stp>
        <stp/>
        <stp>T</stp>
        <tr r="P11" s="3"/>
      </tp>
      <tp>
        <v>200</v>
        <stp/>
        <stp>ContractData</stp>
        <stp>S.IWF</stp>
        <stp>MT_LastBidVolume</stp>
        <stp/>
        <stp>T</stp>
        <tr r="K36" s="2"/>
      </tp>
      <tp>
        <v>1500</v>
        <stp/>
        <stp>ContractData</stp>
        <stp>S.IWD</stp>
        <stp>MT_LastBidVolume</stp>
        <stp/>
        <stp>T</stp>
        <tr r="K34" s="2"/>
      </tp>
      <tp>
        <v>0</v>
        <stp/>
        <stp>ContractData</stp>
        <stp>LNIZP</stp>
        <stp>MT_LastBidVolume</stp>
        <stp/>
        <stp>T</stp>
        <tr r="S14" s="3"/>
      </tp>
      <tp>
        <v>100</v>
        <stp/>
        <stp>ContractData</stp>
        <stp>S.SPY</stp>
        <stp>MT_LastAskVolume</stp>
        <stp/>
        <stp>T</stp>
        <tr r="N35" s="2"/>
      </tp>
      <tp>
        <v>8</v>
        <stp/>
        <stp>ContractData</stp>
        <stp>CLE</stp>
        <stp>MT_LastAskVolume</stp>
        <stp/>
        <stp>T</stp>
        <tr r="V22" s="3"/>
      </tp>
      <tp>
        <v>8</v>
        <stp/>
        <stp>ContractData</stp>
        <stp>CA6</stp>
        <stp>MT_LastAskVolume</stp>
        <stp/>
        <stp>T</stp>
        <tr r="O33" s="6"/>
      </tp>
      <tp>
        <v>2</v>
        <stp/>
        <stp>ContractData</stp>
        <stp>CCE</stp>
        <stp>MT_LastAskVolume</stp>
        <stp/>
        <stp>T</stp>
        <tr r="V24" s="3"/>
      </tp>
      <tp>
        <v>0.21</v>
        <stp/>
        <stp>ContractData</stp>
        <stp>CTE</stp>
        <stp>NetLastTradeToday</stp>
        <stp/>
        <stp>T</stp>
        <tr r="P16" s="3"/>
      </tp>
      <tp>
        <v>1</v>
        <stp/>
        <stp>ContractData</stp>
        <stp>CPE</stp>
        <stp>MT_LastAskVolume</stp>
        <stp/>
        <stp>T</stp>
        <tr r="V5" s="3"/>
      </tp>
      <tp>
        <v>4</v>
        <stp/>
        <stp>ContractData</stp>
        <stp>CTE</stp>
        <stp>MT_LastAskVolume</stp>
        <stp/>
        <stp>T</stp>
        <tr r="V16" s="3"/>
      </tp>
      <tp>
        <v>2435</v>
        <stp/>
        <stp>ContractData</stp>
        <stp>BTC</stp>
        <stp>NetLastTradeToday</stp>
        <stp/>
        <stp>T</stp>
        <tr r="I34" s="6"/>
      </tp>
      <tp>
        <v>200</v>
        <stp/>
        <stp>ContractData</stp>
        <stp>S.ACWX</stp>
        <stp>MT_LastBidVolume</stp>
        <stp/>
        <stp>T</stp>
        <tr r="K30" s="2"/>
      </tp>
      <tp>
        <v>86.78</v>
        <stp/>
        <stp>ContractData</stp>
        <stp>S.VNQ</stp>
        <stp>LastQuoteToday</stp>
        <stp/>
        <stp>T</stp>
        <tr r="G33" s="2"/>
      </tp>
      <tp>
        <v>400</v>
        <stp/>
        <stp>ContractData</stp>
        <stp>XLY</stp>
        <stp>MT_LastBidVolume</stp>
        <stp/>
        <stp>T</stp>
        <tr r="K40" s="4"/>
      </tp>
      <tp>
        <v>100</v>
        <stp/>
        <stp>ContractData</stp>
        <stp>XLP</stp>
        <stp>MT_LastBidVolume</stp>
        <stp/>
        <stp>T</stp>
        <tr r="K30" s="4"/>
      </tp>
      <tp>
        <v>1800</v>
        <stp/>
        <stp>ContractData</stp>
        <stp>XLU</stp>
        <stp>MT_LastBidVolume</stp>
        <stp/>
        <stp>T</stp>
        <tr r="K31" s="4"/>
      </tp>
      <tp>
        <v>100</v>
        <stp/>
        <stp>ContractData</stp>
        <stp>XLV</stp>
        <stp>MT_LastBidVolume</stp>
        <stp/>
        <stp>T</stp>
        <tr r="K33" s="4"/>
      </tp>
      <tp>
        <v>1900</v>
        <stp/>
        <stp>ContractData</stp>
        <stp>XLI</stp>
        <stp>MT_LastBidVolume</stp>
        <stp/>
        <stp>T</stp>
        <tr r="K37" s="4"/>
      </tp>
      <tp>
        <v>100</v>
        <stp/>
        <stp>ContractData</stp>
        <stp>XLK</stp>
        <stp>MT_LastBidVolume</stp>
        <stp/>
        <stp>T</stp>
        <tr r="K39" s="4"/>
      </tp>
      <tp>
        <v>200</v>
        <stp/>
        <stp>ContractData</stp>
        <stp>XLB</stp>
        <stp>MT_LastBidVolume</stp>
        <stp/>
        <stp>T</stp>
        <tr r="K35" s="4"/>
      </tp>
      <tp>
        <v>800</v>
        <stp/>
        <stp>ContractData</stp>
        <stp>XLC</stp>
        <stp>MT_LastBidVolume</stp>
        <stp/>
        <stp>T</stp>
        <tr r="K38" s="4"/>
      </tp>
      <tp>
        <v>200</v>
        <stp/>
        <stp>ContractData</stp>
        <stp>XLE</stp>
        <stp>MT_LastBidVolume</stp>
        <stp/>
        <stp>T</stp>
        <tr r="K36" s="4"/>
      </tp>
      <tp>
        <v>1500</v>
        <stp/>
        <stp>ContractData</stp>
        <stp>XLF</stp>
        <stp>MT_LastBidVolume</stp>
        <stp/>
        <stp>T</stp>
        <tr r="K34" s="4"/>
      </tp>
      <tp>
        <v>71</v>
        <stp/>
        <stp>ContractData</stp>
        <stp>BP6</stp>
        <stp>MT_LastAskVolume</stp>
        <stp/>
        <stp>T</stp>
        <tr r="O32" s="6"/>
      </tp>
      <tp>
        <v>1</v>
        <stp/>
        <stp>ContractData</stp>
        <stp>BTC</stp>
        <stp>MT_LastAskVolume</stp>
        <stp/>
        <stp>T</stp>
        <tr r="O34" s="6"/>
      </tp>
      <tp>
        <v>1.66E-2</v>
        <stp/>
        <stp>ContractData</stp>
        <stp>EU6</stp>
        <stp>NetLastTradeToday</stp>
        <stp/>
        <stp>T</stp>
        <tr r="I31" s="6"/>
      </tp>
      <tp>
        <v>8.0853816300129361E-2</v>
        <stp/>
        <stp>ContractData</stp>
        <stp>FGBX?</stp>
        <stp>PerCentNetLastQuote</stp>
        <stp/>
        <stp>T</stp>
        <tr r="I36" s="7"/>
        <tr r="J36" s="7"/>
      </tp>
      <tp t="s">
        <v/>
        <stp/>
        <stp>ContractData</stp>
        <stp>LNIZP</stp>
        <stp>Ask</stp>
        <stp/>
        <stp>T</stp>
        <tr r="U14" s="3"/>
      </tp>
      <tp t="s">
        <v/>
        <stp/>
        <stp>ContractData</stp>
        <stp>LNIZP</stp>
        <stp>Bid</stp>
        <stp/>
        <stp>T</stp>
        <tr r="T14" s="3"/>
      </tp>
      <tp>
        <v>15575</v>
        <stp/>
        <stp>ContractData</stp>
        <stp>LNIZP</stp>
        <stp>Low</stp>
        <stp/>
        <stp>T</stp>
        <tr r="Y14" s="3"/>
      </tp>
      <tp>
        <v>2308.5</v>
        <stp/>
        <stp>ContractData</stp>
        <stp>F.ALI</stp>
        <stp>LastTradeToday</stp>
        <stp/>
        <stp>T</stp>
        <tr r="O18" s="3"/>
      </tp>
      <tp>
        <v>300</v>
        <stp/>
        <stp>ContractData</stp>
        <stp>S.AAPL</stp>
        <stp>MT_LastBidVolume</stp>
        <stp/>
        <stp>T</stp>
        <tr r="M30" s="5"/>
      </tp>
      <tp>
        <v>256</v>
        <stp/>
        <stp>ContractData</stp>
        <stp>ZCE</stp>
        <stp>MT_LastBidVolume</stp>
        <stp/>
        <stp>T</stp>
        <tr r="S10" s="3"/>
      </tp>
      <tp>
        <v>2</v>
        <stp/>
        <stp>ContractData</stp>
        <stp>ZWA</stp>
        <stp>MT_LastBidVolume</stp>
        <stp/>
        <stp>T</stp>
        <tr r="S15" s="3"/>
      </tp>
      <tp>
        <v>46</v>
        <stp/>
        <stp>ContractData</stp>
        <stp>ZSE</stp>
        <stp>MT_LastBidVolume</stp>
        <stp/>
        <stp>T</stp>
        <tr r="S11" s="3"/>
      </tp>
      <tp>
        <v>3</v>
        <stp/>
        <stp>ContractData</stp>
        <stp>ZWA</stp>
        <stp>NetLastTradeToday</stp>
        <stp/>
        <stp>T</stp>
        <tr r="P15" s="3"/>
      </tp>
      <tp>
        <v>11.464600279154832</v>
        <stp/>
        <stp>StudyData</stp>
        <stp>EU6</stp>
        <stp>PCB</stp>
        <stp>BaseType=Index,Index=1</stp>
        <stp>Close</stp>
        <stp>A</stp>
        <stp/>
        <stp>all</stp>
        <stp/>
        <stp/>
        <stp/>
        <stp>T</stp>
        <tr r="C62" s="1"/>
      </tp>
      <tp>
        <v>390</v>
        <stp/>
        <stp>ContractData</stp>
        <stp>TYA?</stp>
        <stp>MT_LastBidVolume</stp>
        <stp/>
        <stp>T</stp>
        <tr r="K28" s="7"/>
      </tp>
      <tp>
        <v>0.05</v>
        <stp/>
        <stp>ContractData</stp>
        <stp>KCE</stp>
        <stp>TickSize</stp>
        <stp/>
        <stp>T</stp>
        <tr r="U6" s="3"/>
        <tr r="U6" s="3"/>
        <tr r="U6" s="3"/>
        <tr r="U6" s="3"/>
        <tr r="U6" s="3"/>
        <tr r="T6" s="3"/>
        <tr r="T6" s="3"/>
        <tr r="T6" s="3"/>
        <tr r="T6" s="3"/>
        <tr r="T6" s="3"/>
        <tr r="O6" s="3"/>
        <tr r="O6" s="3"/>
        <tr r="O6" s="3"/>
        <tr r="O6" s="3"/>
        <tr r="O6" s="3"/>
        <tr r="P6" s="3"/>
        <tr r="P6" s="3"/>
        <tr r="P6" s="3"/>
        <tr r="P6" s="3"/>
        <tr r="P6" s="3"/>
        <tr r="Y6" s="3"/>
        <tr r="Y6" s="3"/>
        <tr r="Y6" s="3"/>
        <tr r="Y6" s="3"/>
        <tr r="Y6" s="3"/>
        <tr r="W6" s="3"/>
        <tr r="W6" s="3"/>
        <tr r="W6" s="3"/>
        <tr r="W6" s="3"/>
        <tr r="W6" s="3"/>
        <tr r="X6" s="3"/>
        <tr r="X6" s="3"/>
        <tr r="X6" s="3"/>
        <tr r="X6" s="3"/>
        <tr r="X6" s="3"/>
      </tp>
      <tp>
        <v>3</v>
        <stp/>
        <stp>ContractData</stp>
        <stp>F.ALI</stp>
        <stp>T_CVol</stp>
        <stp/>
        <stp>T</stp>
        <tr r="Z18" s="3"/>
      </tp>
      <tp>
        <v>-2.0403999183840033E-2</v>
        <stp/>
        <stp>ContractData</stp>
        <stp>F.HE</stp>
        <stp>PerCentNetLastQuote</stp>
        <stp/>
        <stp>T</stp>
        <tr r="R8" s="3"/>
        <tr r="Q8" s="3"/>
      </tp>
      <tp>
        <v>-0.12971103264394321</v>
        <stp/>
        <stp>ContractData</stp>
        <stp>FVA?</stp>
        <stp>PerCentNetLastQuote</stp>
        <stp/>
        <stp>T</stp>
        <tr r="J29" s="7"/>
        <tr r="I29" s="7"/>
      </tp>
      <tp>
        <v>4.9999999999999998E-7</v>
        <stp/>
        <stp>ContractData</stp>
        <stp>JY6</stp>
        <stp>TickSize</stp>
        <stp/>
        <stp>T</stp>
        <tr r="N30" s="6"/>
        <tr r="N30" s="6"/>
        <tr r="N30" s="6"/>
        <tr r="N30" s="6"/>
        <tr r="N30" s="6"/>
        <tr r="N30" s="6"/>
        <tr r="N30" s="6"/>
        <tr r="Q30" s="6"/>
        <tr r="Q30" s="6"/>
        <tr r="Q30" s="6"/>
        <tr r="Q30" s="6"/>
        <tr r="Q30" s="6"/>
        <tr r="Q30" s="6"/>
        <tr r="Q30" s="6"/>
        <tr r="P30" s="6"/>
        <tr r="P30" s="6"/>
        <tr r="P30" s="6"/>
        <tr r="P30" s="6"/>
        <tr r="P30" s="6"/>
        <tr r="P30" s="6"/>
        <tr r="P30" s="6"/>
        <tr r="M30" s="6"/>
        <tr r="M30" s="6"/>
        <tr r="M30" s="6"/>
        <tr r="M30" s="6"/>
        <tr r="M30" s="6"/>
        <tr r="M30" s="6"/>
        <tr r="M30" s="6"/>
        <tr r="R30" s="6"/>
        <tr r="R30" s="6"/>
        <tr r="R30" s="6"/>
        <tr r="R30" s="6"/>
        <tr r="R30" s="6"/>
        <tr r="R30" s="6"/>
        <tr r="R30" s="6"/>
        <tr r="I30" s="6"/>
        <tr r="I30" s="6"/>
        <tr r="I30" s="6"/>
        <tr r="I30" s="6"/>
        <tr r="I30" s="6"/>
        <tr r="I30" s="6"/>
        <tr r="I30" s="6"/>
        <tr r="H30" s="6"/>
        <tr r="H30" s="6"/>
        <tr r="H30" s="6"/>
        <tr r="H30" s="6"/>
        <tr r="H30" s="6"/>
        <tr r="H30" s="6"/>
        <tr r="H30" s="6"/>
      </tp>
      <tp>
        <v>8</v>
        <stp/>
        <stp>ContractData</stp>
        <stp>F.ALI</stp>
        <stp>NetLastTradeToday</stp>
        <stp/>
        <stp>T</stp>
        <tr r="P18" s="3"/>
      </tp>
      <tp>
        <v>-6.9857628559286011</v>
        <stp/>
        <stp>StudyData</stp>
        <stp>BTC</stp>
        <stp>PCB</stp>
        <stp>BaseType=Index,Index=1</stp>
        <stp>Close</stp>
        <stp>A</stp>
        <stp/>
        <stp>all</stp>
        <stp/>
        <stp/>
        <stp/>
        <stp>T</stp>
        <tr r="C59" s="1"/>
      </tp>
      <tp>
        <v>-2.3684210526315854</v>
        <stp/>
        <stp>StudyData</stp>
        <stp>CTE</stp>
        <stp>PCB</stp>
        <stp>BaseType=Index,Index=1</stp>
        <stp>Close</stp>
        <stp>A</stp>
        <stp/>
        <stp>all</stp>
        <stp/>
        <stp/>
        <stp/>
        <stp>T</stp>
        <tr r="C16" s="1"/>
      </tp>
      <tp>
        <v>-3.9855823010316112</v>
        <stp/>
        <stp>ContractData</stp>
        <stp>S.TSLA</stp>
        <stp>PerCentNetLastQuote</stp>
        <stp/>
        <stp>T</stp>
        <tr r="L32" s="5"/>
        <tr r="K32" s="5"/>
      </tp>
      <tp>
        <v>4.5330915684496827E-2</v>
        <stp/>
        <stp>StudyData</stp>
        <stp>ZWA</stp>
        <stp>PCB</stp>
        <stp>BaseType=Index,Index=1</stp>
        <stp>Close</stp>
        <stp>A</stp>
        <stp/>
        <stp>all</stp>
        <stp/>
        <stp/>
        <stp/>
        <stp>T</stp>
        <tr r="C33" s="1"/>
      </tp>
      <tp>
        <v>0</v>
        <stp/>
        <stp>ContractData</stp>
        <stp>LZHZ</stp>
        <stp>MT_LastBidVolume</stp>
        <stp/>
        <stp>T</stp>
        <tr r="S23" s="3"/>
      </tp>
      <tp>
        <v>1E-4</v>
        <stp/>
        <stp>ContractData</stp>
        <stp>HOE</stp>
        <stp>TickSize</stp>
        <stp/>
        <stp>T</stp>
        <tr r="U19" s="3"/>
        <tr r="U19" s="3"/>
        <tr r="U19" s="3"/>
        <tr r="U19" s="3"/>
        <tr r="U19" s="3"/>
        <tr r="T19" s="3"/>
        <tr r="T19" s="3"/>
        <tr r="T19" s="3"/>
        <tr r="T19" s="3"/>
        <tr r="T19" s="3"/>
        <tr r="O19" s="3"/>
        <tr r="O19" s="3"/>
        <tr r="O19" s="3"/>
        <tr r="O19" s="3"/>
        <tr r="O19" s="3"/>
        <tr r="P19" s="3"/>
        <tr r="P19" s="3"/>
        <tr r="P19" s="3"/>
        <tr r="P19" s="3"/>
        <tr r="P19" s="3"/>
        <tr r="W19" s="3"/>
        <tr r="W19" s="3"/>
        <tr r="W19" s="3"/>
        <tr r="W19" s="3"/>
        <tr r="W19" s="3"/>
        <tr r="X19" s="3"/>
        <tr r="X19" s="3"/>
        <tr r="X19" s="3"/>
        <tr r="X19" s="3"/>
        <tr r="X19" s="3"/>
        <tr r="Y19" s="3"/>
        <tr r="Y19" s="3"/>
        <tr r="Y19" s="3"/>
        <tr r="Y19" s="3"/>
        <tr r="Y19" s="3"/>
      </tp>
      <tp>
        <v>2558</v>
        <stp/>
        <stp>ContractData</stp>
        <stp>LZHZ</stp>
        <stp>Low</stp>
        <stp/>
        <stp>T</stp>
        <tr r="Y23" s="3"/>
      </tp>
      <tp t="s">
        <v/>
        <stp/>
        <stp>ContractData</stp>
        <stp>LZHZ</stp>
        <stp>Bid</stp>
        <stp/>
        <stp>T</stp>
        <tr r="T23" s="3"/>
      </tp>
      <tp t="s">
        <v/>
        <stp/>
        <stp>ContractData</stp>
        <stp>LZHZ</stp>
        <stp>Ask</stp>
        <stp/>
        <stp>T</stp>
        <tr r="U23" s="3"/>
      </tp>
      <tp>
        <v>0</v>
        <stp/>
        <stp>ContractData</stp>
        <stp>QGA?</stp>
        <stp>MT_LastAskVolume</stp>
        <stp/>
        <stp>T</stp>
        <tr r="N32" s="7"/>
      </tp>
      <tp>
        <v>12</v>
        <stp/>
        <stp>ContractData</stp>
        <stp>JGB?</stp>
        <stp>MT_LastAskVolume</stp>
        <stp/>
        <stp>T</stp>
        <tr r="N34" s="7"/>
      </tp>
      <tp>
        <v>65.416996270765068</v>
        <stp/>
        <stp>StudyData</stp>
        <stp>S.META</stp>
        <stp>PCB</stp>
        <stp>BaseType=Index,Index=2</stp>
        <stp>Close</stp>
        <stp>A</stp>
        <stp>-1</stp>
        <stp>all</stp>
        <stp/>
        <stp/>
        <stp/>
        <stp>T</stp>
        <tr r="N50" s="1"/>
      </tp>
      <tp>
        <v>12.089139453249647</v>
        <stp/>
        <stp>StudyData</stp>
        <stp>S.MSFT</stp>
        <stp>PCB</stp>
        <stp>BaseType=Index,Index=2</stp>
        <stp>Close</stp>
        <stp>A</stp>
        <stp>-1</stp>
        <stp>all</stp>
        <stp/>
        <stp/>
        <stp/>
        <stp>T</stp>
        <tr r="N49" s="1"/>
      </tp>
      <tp>
        <v>7.0000000000000007E-2</v>
        <stp/>
        <stp>ContractData</stp>
        <stp>S.VGK</stp>
        <stp>NetLastQuoteToday</stp>
        <stp/>
        <stp>T</stp>
        <tr r="H28" s="2"/>
      </tp>
      <tp>
        <v>-0.81</v>
        <stp/>
        <stp>ContractData</stp>
        <stp>S.AGG</stp>
        <stp>NetLastQuoteToday</stp>
        <stp/>
        <stp>T</stp>
        <tr r="H32" s="2"/>
      </tp>
      <tp>
        <v>7.1422858513956786</v>
        <stp/>
        <stp>StudyData</stp>
        <stp>BP6</stp>
        <stp>PCB</stp>
        <stp>BaseType=Index,Index=1</stp>
        <stp>Close</stp>
        <stp>A</stp>
        <stp/>
        <stp>all</stp>
        <stp/>
        <stp/>
        <stp/>
        <stp>T</stp>
        <tr r="C58" s="1"/>
      </tp>
      <tp>
        <v>1E-3</v>
        <stp/>
        <stp>ContractData</stp>
        <stp>NGE</stp>
        <stp>TickSize</stp>
        <stp/>
        <stp>T</stp>
        <tr r="X21" s="3"/>
        <tr r="X21" s="3"/>
        <tr r="X21" s="3"/>
        <tr r="X21" s="3"/>
        <tr r="X21" s="3"/>
        <tr r="O21" s="3"/>
        <tr r="O21" s="3"/>
        <tr r="O21" s="3"/>
        <tr r="O21" s="3"/>
        <tr r="O21" s="3"/>
        <tr r="U21" s="3"/>
        <tr r="U21" s="3"/>
        <tr r="U21" s="3"/>
        <tr r="U21" s="3"/>
        <tr r="U21" s="3"/>
        <tr r="W21" s="3"/>
        <tr r="W21" s="3"/>
        <tr r="W21" s="3"/>
        <tr r="W21" s="3"/>
        <tr r="W21" s="3"/>
        <tr r="P21" s="3"/>
        <tr r="P21" s="3"/>
        <tr r="P21" s="3"/>
        <tr r="P21" s="3"/>
        <tr r="P21" s="3"/>
        <tr r="T21" s="3"/>
        <tr r="T21" s="3"/>
        <tr r="T21" s="3"/>
        <tr r="T21" s="3"/>
        <tr r="T21" s="3"/>
        <tr r="Y21" s="3"/>
        <tr r="Y21" s="3"/>
        <tr r="Y21" s="3"/>
        <tr r="Y21" s="3"/>
        <tr r="Y21" s="3"/>
      </tp>
      <tp>
        <v>-1.42</v>
        <stp/>
        <stp>ContractData</stp>
        <stp>QO</stp>
        <stp>NetLastTradeToday</stp>
        <stp/>
        <stp>T</stp>
        <tr r="P20" s="3"/>
      </tp>
      <tp>
        <v>825398</v>
        <stp/>
        <stp>ContractData</stp>
        <stp>S.SPY</stp>
        <stp>T_CVol</stp>
        <stp/>
        <stp>T</stp>
        <tr r="R35" s="2"/>
      </tp>
      <tp>
        <v>140.72</v>
        <stp/>
        <stp>ContractData</stp>
        <stp>JGB?</stp>
        <stp>Bid</stp>
        <stp/>
        <stp>T</stp>
        <tr r="L34" s="7"/>
      </tp>
      <tp>
        <v>140.74</v>
        <stp/>
        <stp>ContractData</stp>
        <stp>JGB?</stp>
        <stp>Ask</stp>
        <stp/>
        <stp>T</stp>
        <tr r="M34" s="7"/>
      </tp>
      <tp>
        <v>140.59</v>
        <stp/>
        <stp>ContractData</stp>
        <stp>JGB?</stp>
        <stp>Low</stp>
        <stp/>
        <stp>T</stp>
        <tr r="Q34" s="7"/>
      </tp>
      <tp>
        <v>18.862535700981002</v>
        <stp/>
        <stp>StudyData</stp>
        <stp>CPE</stp>
        <stp>PCB</stp>
        <stp>BaseType=Index,Index=1</stp>
        <stp>Close</stp>
        <stp>A</stp>
        <stp/>
        <stp>all</stp>
        <stp/>
        <stp/>
        <stp/>
        <stp>T</stp>
        <tr r="C15" s="1"/>
      </tp>
      <tp>
        <v>4.332582018532432</v>
        <stp/>
        <stp>StudyData</stp>
        <stp>ZSE</stp>
        <stp>PCB</stp>
        <stp>BaseType=Index,Index=1</stp>
        <stp>Close</stp>
        <stp>A</stp>
        <stp/>
        <stp>all</stp>
        <stp/>
        <stp/>
        <stp/>
        <stp>T</stp>
        <tr r="C32" s="1"/>
      </tp>
      <tp>
        <v>0.5</v>
        <stp/>
        <stp>ContractData</stp>
        <stp>LBR</stp>
        <stp>TickSize</stp>
        <stp/>
        <stp>T</stp>
        <tr r="O12" s="3"/>
        <tr r="O12" s="3"/>
        <tr r="O12" s="3"/>
        <tr r="O12" s="3"/>
        <tr r="O12" s="3"/>
        <tr r="T12" s="3"/>
        <tr r="T12" s="3"/>
        <tr r="T12" s="3"/>
        <tr r="T12" s="3"/>
        <tr r="T12" s="3"/>
        <tr r="U12" s="3"/>
        <tr r="U12" s="3"/>
        <tr r="U12" s="3"/>
        <tr r="U12" s="3"/>
        <tr r="U12" s="3"/>
        <tr r="W12" s="3"/>
        <tr r="W12" s="3"/>
        <tr r="W12" s="3"/>
        <tr r="W12" s="3"/>
        <tr r="W12" s="3"/>
        <tr r="X12" s="3"/>
        <tr r="X12" s="3"/>
        <tr r="X12" s="3"/>
        <tr r="X12" s="3"/>
        <tr r="X12" s="3"/>
        <tr r="Y12" s="3"/>
        <tr r="Y12" s="3"/>
        <tr r="Y12" s="3"/>
        <tr r="Y12" s="3"/>
        <tr r="Y12" s="3"/>
        <tr r="P12" s="3"/>
        <tr r="P12" s="3"/>
        <tr r="P12" s="3"/>
        <tr r="P12" s="3"/>
        <tr r="P12" s="3"/>
      </tp>
      <tp>
        <v>171.18336025848137</v>
        <stp/>
        <stp>StudyData</stp>
        <stp>S.NVDA</stp>
        <stp>PCB</stp>
        <stp>BaseType=Index,Index=2</stp>
        <stp>Close</stp>
        <stp>A</stp>
        <stp>-1</stp>
        <stp>all</stp>
        <stp/>
        <stp/>
        <stp/>
        <stp>T</stp>
        <tr r="N54" s="1"/>
      </tp>
      <tp>
        <v>5.0000000000000001E-4</v>
        <stp/>
        <stp>ContractData</stp>
        <stp>CPE</stp>
        <stp>TickSize</stp>
        <stp/>
        <stp>T</stp>
        <tr r="U5" s="3"/>
        <tr r="U5" s="3"/>
        <tr r="U5" s="3"/>
        <tr r="U5" s="3"/>
        <tr r="U5" s="3"/>
        <tr r="O5" s="3"/>
        <tr r="O5" s="3"/>
        <tr r="O5" s="3"/>
        <tr r="O5" s="3"/>
        <tr r="O5" s="3"/>
        <tr r="Y5" s="3"/>
        <tr r="Y5" s="3"/>
        <tr r="Y5" s="3"/>
        <tr r="Y5" s="3"/>
        <tr r="Y5" s="3"/>
        <tr r="P5" s="3"/>
        <tr r="P5" s="3"/>
        <tr r="P5" s="3"/>
        <tr r="P5" s="3"/>
        <tr r="P5" s="3"/>
        <tr r="W5" s="3"/>
        <tr r="W5" s="3"/>
        <tr r="W5" s="3"/>
        <tr r="W5" s="3"/>
        <tr r="W5" s="3"/>
        <tr r="T5" s="3"/>
        <tr r="T5" s="3"/>
        <tr r="T5" s="3"/>
        <tr r="T5" s="3"/>
        <tr r="T5" s="3"/>
        <tr r="X5" s="3"/>
        <tr r="X5" s="3"/>
        <tr r="X5" s="3"/>
        <tr r="X5" s="3"/>
        <tr r="X5" s="3"/>
      </tp>
      <tp>
        <v>44.392523364485989</v>
        <stp/>
        <stp>StudyData</stp>
        <stp>S.AMZN</stp>
        <stp>PCB</stp>
        <stp>BaseType=Index,Index=2</stp>
        <stp>Close</stp>
        <stp>A</stp>
        <stp>-1</stp>
        <stp>all</stp>
        <stp/>
        <stp/>
        <stp/>
        <stp>T</stp>
        <tr r="N52" s="1"/>
      </tp>
      <tp>
        <v>0.01</v>
        <stp/>
        <stp>ContractData</stp>
        <stp>CTE</stp>
        <stp>TickSize</stp>
        <stp/>
        <stp>T</stp>
        <tr r="O16" s="3"/>
        <tr r="O16" s="3"/>
        <tr r="O16" s="3"/>
        <tr r="O16" s="3"/>
        <tr r="O16" s="3"/>
        <tr r="U16" s="3"/>
        <tr r="U16" s="3"/>
        <tr r="U16" s="3"/>
        <tr r="U16" s="3"/>
        <tr r="U16" s="3"/>
        <tr r="T16" s="3"/>
        <tr r="T16" s="3"/>
        <tr r="T16" s="3"/>
        <tr r="T16" s="3"/>
        <tr r="T16" s="3"/>
        <tr r="P16" s="3"/>
        <tr r="P16" s="3"/>
        <tr r="P16" s="3"/>
        <tr r="P16" s="3"/>
        <tr r="P16" s="3"/>
        <tr r="Y16" s="3"/>
        <tr r="Y16" s="3"/>
        <tr r="Y16" s="3"/>
        <tr r="Y16" s="3"/>
        <tr r="Y16" s="3"/>
        <tr r="W16" s="3"/>
        <tr r="W16" s="3"/>
        <tr r="W16" s="3"/>
        <tr r="W16" s="3"/>
        <tr r="W16" s="3"/>
        <tr r="X16" s="3"/>
        <tr r="X16" s="3"/>
        <tr r="X16" s="3"/>
        <tr r="X16" s="3"/>
        <tr r="X16" s="3"/>
      </tp>
      <tp>
        <v>30.068041344206108</v>
        <stp/>
        <stp>StudyData</stp>
        <stp>S.AAPL</stp>
        <stp>PCB</stp>
        <stp>BaseType=Index,Index=2</stp>
        <stp>Close</stp>
        <stp>A</stp>
        <stp>-1</stp>
        <stp>all</stp>
        <stp/>
        <stp/>
        <stp/>
        <stp>T</stp>
        <tr r="N53" s="1"/>
      </tp>
      <tp>
        <v>2.1943573667711691</v>
        <stp/>
        <stp>StudyData</stp>
        <stp>S.ACWX</stp>
        <stp>PCB</stp>
        <stp>BaseType=Index,Index=2</stp>
        <stp>Close</stp>
        <stp>A</stp>
        <stp>-1</stp>
        <stp>all</stp>
        <stp/>
        <stp/>
        <stp/>
        <stp>T</stp>
        <tr r="N4" s="1"/>
      </tp>
      <tp>
        <v>5.0000000000000002E-5</v>
        <stp/>
        <stp>ContractData</stp>
        <stp>CA6</stp>
        <stp>TickSize</stp>
        <stp/>
        <stp>T</stp>
        <tr r="H33" s="6"/>
        <tr r="H33" s="6"/>
        <tr r="H33" s="6"/>
        <tr r="H33" s="6"/>
        <tr r="H33" s="6"/>
        <tr r="H33" s="6"/>
        <tr r="H33" s="6"/>
        <tr r="P33" s="6"/>
        <tr r="P33" s="6"/>
        <tr r="P33" s="6"/>
        <tr r="P33" s="6"/>
        <tr r="P33" s="6"/>
        <tr r="P33" s="6"/>
        <tr r="P33" s="6"/>
        <tr r="Q33" s="6"/>
        <tr r="Q33" s="6"/>
        <tr r="Q33" s="6"/>
        <tr r="Q33" s="6"/>
        <tr r="Q33" s="6"/>
        <tr r="Q33" s="6"/>
        <tr r="Q33" s="6"/>
        <tr r="R33" s="6"/>
        <tr r="R33" s="6"/>
        <tr r="R33" s="6"/>
        <tr r="R33" s="6"/>
        <tr r="R33" s="6"/>
        <tr r="R33" s="6"/>
        <tr r="R33" s="6"/>
        <tr r="M33" s="6"/>
        <tr r="M33" s="6"/>
        <tr r="M33" s="6"/>
        <tr r="M33" s="6"/>
        <tr r="M33" s="6"/>
        <tr r="M33" s="6"/>
        <tr r="M33" s="6"/>
        <tr r="N33" s="6"/>
        <tr r="N33" s="6"/>
        <tr r="N33" s="6"/>
        <tr r="N33" s="6"/>
        <tr r="N33" s="6"/>
        <tr r="N33" s="6"/>
        <tr r="N33" s="6"/>
        <tr r="I33" s="6"/>
        <tr r="I33" s="6"/>
        <tr r="I33" s="6"/>
        <tr r="I33" s="6"/>
        <tr r="I33" s="6"/>
        <tr r="I33" s="6"/>
        <tr r="I33" s="6"/>
      </tp>
      <tp>
        <v>1</v>
        <stp/>
        <stp>ContractData</stp>
        <stp>CCE</stp>
        <stp>TickSize</stp>
        <stp/>
        <stp>T</stp>
        <tr r="T24" s="3"/>
        <tr r="T24" s="3"/>
        <tr r="T24" s="3"/>
        <tr r="T24" s="3"/>
        <tr r="T24" s="3"/>
        <tr r="W24" s="3"/>
        <tr r="W24" s="3"/>
        <tr r="W24" s="3"/>
        <tr r="W24" s="3"/>
        <tr r="W24" s="3"/>
        <tr r="O24" s="3"/>
        <tr r="O24" s="3"/>
        <tr r="O24" s="3"/>
        <tr r="O24" s="3"/>
        <tr r="O24" s="3"/>
        <tr r="Y24" s="3"/>
        <tr r="Y24" s="3"/>
        <tr r="Y24" s="3"/>
        <tr r="Y24" s="3"/>
        <tr r="Y24" s="3"/>
        <tr r="X24" s="3"/>
        <tr r="X24" s="3"/>
        <tr r="X24" s="3"/>
        <tr r="X24" s="3"/>
        <tr r="X24" s="3"/>
        <tr r="U24" s="3"/>
        <tr r="U24" s="3"/>
        <tr r="U24" s="3"/>
        <tr r="U24" s="3"/>
        <tr r="U24" s="3"/>
        <tr r="P24" s="3"/>
        <tr r="P24" s="3"/>
        <tr r="P24" s="3"/>
        <tr r="P24" s="3"/>
        <tr r="P24" s="3"/>
      </tp>
      <tp>
        <v>0.01</v>
        <stp/>
        <stp>ContractData</stp>
        <stp>CLE</stp>
        <stp>TickSize</stp>
        <stp/>
        <stp>T</stp>
        <tr r="X22" s="3"/>
        <tr r="X22" s="3"/>
        <tr r="X22" s="3"/>
        <tr r="X22" s="3"/>
        <tr r="X22" s="3"/>
        <tr r="U22" s="3"/>
        <tr r="U22" s="3"/>
        <tr r="U22" s="3"/>
        <tr r="U22" s="3"/>
        <tr r="U22" s="3"/>
        <tr r="O22" s="3"/>
        <tr r="O22" s="3"/>
        <tr r="O22" s="3"/>
        <tr r="O22" s="3"/>
        <tr r="O22" s="3"/>
        <tr r="P22" s="3"/>
        <tr r="P22" s="3"/>
        <tr r="P22" s="3"/>
        <tr r="P22" s="3"/>
        <tr r="P22" s="3"/>
        <tr r="Y22" s="3"/>
        <tr r="Y22" s="3"/>
        <tr r="Y22" s="3"/>
        <tr r="Y22" s="3"/>
        <tr r="Y22" s="3"/>
        <tr r="T22" s="3"/>
        <tr r="T22" s="3"/>
        <tr r="T22" s="3"/>
        <tr r="T22" s="3"/>
        <tr r="T22" s="3"/>
        <tr r="W22" s="3"/>
        <tr r="W22" s="3"/>
        <tr r="W22" s="3"/>
        <tr r="W22" s="3"/>
        <tr r="W22" s="3"/>
      </tp>
      <tp>
        <v>-0.24</v>
        <stp/>
        <stp>ContractData</stp>
        <stp>JGB?</stp>
        <stp>NetLastQuoteToday</stp>
        <stp/>
        <stp>T</stp>
        <tr r="H34" s="7"/>
      </tp>
      <tp>
        <v>1E-4</v>
        <stp/>
        <stp>ContractData</stp>
        <stp>BP6</stp>
        <stp>TickSize</stp>
        <stp/>
        <stp>T</stp>
        <tr r="M32" s="6"/>
        <tr r="M32" s="6"/>
        <tr r="M32" s="6"/>
        <tr r="M32" s="6"/>
        <tr r="M32" s="6"/>
        <tr r="M32" s="6"/>
        <tr r="M32" s="6"/>
        <tr r="N32" s="6"/>
        <tr r="N32" s="6"/>
        <tr r="N32" s="6"/>
        <tr r="N32" s="6"/>
        <tr r="N32" s="6"/>
        <tr r="N32" s="6"/>
        <tr r="N32" s="6"/>
        <tr r="I32" s="6"/>
        <tr r="I32" s="6"/>
        <tr r="I32" s="6"/>
        <tr r="I32" s="6"/>
        <tr r="I32" s="6"/>
        <tr r="I32" s="6"/>
        <tr r="I32" s="6"/>
        <tr r="H32" s="6"/>
        <tr r="H32" s="6"/>
        <tr r="H32" s="6"/>
        <tr r="H32" s="6"/>
        <tr r="H32" s="6"/>
        <tr r="H32" s="6"/>
        <tr r="H32" s="6"/>
        <tr r="R32" s="6"/>
        <tr r="R32" s="6"/>
        <tr r="R32" s="6"/>
        <tr r="R32" s="6"/>
        <tr r="R32" s="6"/>
        <tr r="R32" s="6"/>
        <tr r="R32" s="6"/>
        <tr r="Q32" s="6"/>
        <tr r="Q32" s="6"/>
        <tr r="Q32" s="6"/>
        <tr r="Q32" s="6"/>
        <tr r="Q32" s="6"/>
        <tr r="Q32" s="6"/>
        <tr r="Q32" s="6"/>
        <tr r="P32" s="6"/>
        <tr r="P32" s="6"/>
        <tr r="P32" s="6"/>
        <tr r="P32" s="6"/>
        <tr r="P32" s="6"/>
        <tr r="P32" s="6"/>
        <tr r="P32" s="6"/>
      </tp>
      <tp>
        <v>5</v>
        <stp/>
        <stp>ContractData</stp>
        <stp>BTC</stp>
        <stp>TickSize</stp>
        <stp/>
        <stp>T</stp>
        <tr r="M34" s="6"/>
        <tr r="M34" s="6"/>
        <tr r="M34" s="6"/>
        <tr r="M34" s="6"/>
        <tr r="M34" s="6"/>
        <tr r="M34" s="6"/>
        <tr r="M34" s="6"/>
        <tr r="N34" s="6"/>
        <tr r="N34" s="6"/>
        <tr r="N34" s="6"/>
        <tr r="N34" s="6"/>
        <tr r="N34" s="6"/>
        <tr r="N34" s="6"/>
        <tr r="N34" s="6"/>
        <tr r="H34" s="6"/>
        <tr r="H34" s="6"/>
        <tr r="H34" s="6"/>
        <tr r="H34" s="6"/>
        <tr r="H34" s="6"/>
        <tr r="H34" s="6"/>
        <tr r="H34" s="6"/>
        <tr r="P34" s="6"/>
        <tr r="P34" s="6"/>
        <tr r="P34" s="6"/>
        <tr r="P34" s="6"/>
        <tr r="P34" s="6"/>
        <tr r="P34" s="6"/>
        <tr r="P34" s="6"/>
        <tr r="Q34" s="6"/>
        <tr r="Q34" s="6"/>
        <tr r="Q34" s="6"/>
        <tr r="Q34" s="6"/>
        <tr r="Q34" s="6"/>
        <tr r="Q34" s="6"/>
        <tr r="Q34" s="6"/>
        <tr r="R34" s="6"/>
        <tr r="R34" s="6"/>
        <tr r="R34" s="6"/>
        <tr r="R34" s="6"/>
        <tr r="R34" s="6"/>
        <tr r="R34" s="6"/>
        <tr r="R34" s="6"/>
        <tr r="I34" s="6"/>
        <tr r="I34" s="6"/>
        <tr r="I34" s="6"/>
        <tr r="I34" s="6"/>
        <tr r="I34" s="6"/>
        <tr r="I34" s="6"/>
        <tr r="I34" s="6"/>
      </tp>
      <tp>
        <v>97.275000000000006</v>
        <stp/>
        <stp>ContractData</stp>
        <stp>F.HE</stp>
        <stp>Low</stp>
        <stp/>
        <stp>T</stp>
        <tr r="Y8" s="3"/>
      </tp>
      <tp>
        <v>97.875</v>
        <stp/>
        <stp>ContractData</stp>
        <stp>F.HE</stp>
        <stp>Bid</stp>
        <stp/>
        <stp>T</stp>
        <tr r="T8" s="3"/>
      </tp>
      <tp>
        <v>98.850000000000009</v>
        <stp/>
        <stp>ContractData</stp>
        <stp>F.HE</stp>
        <stp>Ask</stp>
        <stp/>
        <stp>T</stp>
        <tr r="U8" s="3"/>
      </tp>
      <tp t="s">
        <v>108-08'3/4 B</v>
        <stp/>
        <stp>ContractData</stp>
        <stp>FVA?</stp>
        <stp>Bid</stp>
        <stp/>
        <stp>B</stp>
        <tr r="L29" s="7"/>
      </tp>
      <tp t="s">
        <v>108-09'    A</v>
        <stp/>
        <stp>ContractData</stp>
        <stp>FVA?</stp>
        <stp>Ask</stp>
        <stp/>
        <stp>B</stp>
        <tr r="M29" s="7"/>
      </tp>
      <tp t="s">
        <v>108-08'   </v>
        <stp/>
        <stp>ContractData</stp>
        <stp>FVA?</stp>
        <stp>Low</stp>
        <stp/>
        <stp>B</stp>
        <tr r="Q29" s="7"/>
      </tp>
      <tp>
        <v>532</v>
        <stp/>
        <stp>ContractData</stp>
        <stp>USA?</stp>
        <stp>MT_LastBidVolume</stp>
        <stp/>
        <stp>T</stp>
        <tr r="K33" s="7"/>
      </tp>
      <tp>
        <v>-0.19364833462432224</v>
        <stp/>
        <stp>ContractData</stp>
        <stp>LZHZ</stp>
        <stp>PerCentNetLastQuote</stp>
        <stp/>
        <stp>T</stp>
        <tr r="Q23" s="3"/>
        <tr r="R23" s="3"/>
      </tp>
      <tp t="s">
        <v>-0-04'+  </v>
        <stp/>
        <stp>ContractData</stp>
        <stp>FVA?</stp>
        <stp>NetLastQuoteToday</stp>
        <stp/>
        <stp>B</stp>
        <tr r="H29" s="7"/>
      </tp>
      <tp>
        <v>0.47000000000000003</v>
        <stp/>
        <stp>ContractData</stp>
        <stp>QGA?</stp>
        <stp>NetLastQuoteToday</stp>
        <stp/>
        <stp>T</stp>
        <tr r="H32" s="7"/>
      </tp>
      <tp t="s">
        <v>+0-00'+  </v>
        <stp/>
        <stp>ContractData</stp>
        <stp>TUA?</stp>
        <stp>NetLastQuoteToday</stp>
        <stp/>
        <stp>B</stp>
        <tr r="H31" s="7"/>
      </tp>
      <tp t="s">
        <v>-0-13' </v>
        <stp/>
        <stp>ContractData</stp>
        <stp>TYA?</stp>
        <stp>NetLastQuoteToday</stp>
        <stp/>
        <stp>B</stp>
        <tr r="H28" s="7"/>
      </tp>
      <tp t="s">
        <v>-1-06' </v>
        <stp/>
        <stp>ContractData</stp>
        <stp>USA?</stp>
        <stp>NetLastQuoteToday</stp>
        <stp/>
        <stp>B</stp>
        <tr r="H33" s="7"/>
      </tp>
      <tp>
        <v>231.75</v>
        <stp/>
        <stp>ContractData</stp>
        <stp>S.TSLA</stp>
        <stp>Ask</stp>
        <stp/>
        <stp>T</stp>
        <tr r="O32" s="5"/>
      </tp>
      <tp>
        <v>231.6</v>
        <stp/>
        <stp>ContractData</stp>
        <stp>S.TSLA</stp>
        <stp>Bid</stp>
        <stp/>
        <stp>T</stp>
        <tr r="N32" s="5"/>
      </tp>
      <tp t="s">
        <v/>
        <stp/>
        <stp>ContractData</stp>
        <stp>S.TSLA</stp>
        <stp>Low</stp>
        <stp/>
        <stp>T</stp>
        <tr r="S32" s="5"/>
      </tp>
      <tp>
        <v>11.528861154446179</v>
        <stp/>
        <stp>StudyData</stp>
        <stp>JY6</stp>
        <stp>PCB</stp>
        <stp>BaseType=Index,Index=1</stp>
        <stp>Close</stp>
        <stp>A</stp>
        <stp/>
        <stp>all</stp>
        <stp/>
        <stp/>
        <stp/>
        <stp>T</stp>
        <tr r="C63" s="1"/>
      </tp>
      <tp>
        <v>110</v>
        <stp/>
        <stp>ContractData</stp>
        <stp>TUA?</stp>
        <stp>MT_LastBidVolume</stp>
        <stp/>
        <stp>T</stp>
        <tr r="K31" s="7"/>
      </tp>
      <tp>
        <v>0.1</v>
        <stp/>
        <stp>ContractData</stp>
        <stp>GCE</stp>
        <stp>TickSize</stp>
        <stp/>
        <stp>T</stp>
        <tr r="O4" s="3"/>
        <tr r="O4" s="3"/>
        <tr r="O4" s="3"/>
        <tr r="O4" s="3"/>
        <tr r="O4" s="3"/>
        <tr r="P4" s="3"/>
        <tr r="P4" s="3"/>
        <tr r="P4" s="3"/>
        <tr r="P4" s="3"/>
        <tr r="P4" s="3"/>
        <tr r="U4" s="3"/>
        <tr r="U4" s="3"/>
        <tr r="U4" s="3"/>
        <tr r="U4" s="3"/>
        <tr r="U4" s="3"/>
        <tr r="T4" s="3"/>
        <tr r="T4" s="3"/>
        <tr r="T4" s="3"/>
        <tr r="T4" s="3"/>
        <tr r="T4" s="3"/>
        <tr r="W4" s="3"/>
        <tr r="W4" s="3"/>
        <tr r="W4" s="3"/>
        <tr r="W4" s="3"/>
        <tr r="W4" s="3"/>
        <tr r="Y4" s="3"/>
        <tr r="Y4" s="3"/>
        <tr r="Y4" s="3"/>
        <tr r="Y4" s="3"/>
        <tr r="Y4" s="3"/>
        <tr r="X4" s="3"/>
        <tr r="X4" s="3"/>
        <tr r="X4" s="3"/>
        <tr r="X4" s="3"/>
        <tr r="X4" s="3"/>
      </tp>
      <tp>
        <v>2.5000000000000001E-2</v>
        <stp/>
        <stp>ContractData</stp>
        <stp>GLE</stp>
        <stp>TickSize</stp>
        <stp/>
        <stp>T</stp>
        <tr r="U9" s="3"/>
        <tr r="U9" s="3"/>
        <tr r="U9" s="3"/>
        <tr r="U9" s="3"/>
        <tr r="U9" s="3"/>
        <tr r="Y9" s="3"/>
        <tr r="Y9" s="3"/>
        <tr r="Y9" s="3"/>
        <tr r="Y9" s="3"/>
        <tr r="Y9" s="3"/>
        <tr r="O9" s="3"/>
        <tr r="O9" s="3"/>
        <tr r="O9" s="3"/>
        <tr r="O9" s="3"/>
        <tr r="O9" s="3"/>
        <tr r="T9" s="3"/>
        <tr r="T9" s="3"/>
        <tr r="T9" s="3"/>
        <tr r="T9" s="3"/>
        <tr r="T9" s="3"/>
        <tr r="W9" s="3"/>
        <tr r="W9" s="3"/>
        <tr r="W9" s="3"/>
        <tr r="W9" s="3"/>
        <tr r="W9" s="3"/>
        <tr r="P9" s="3"/>
        <tr r="P9" s="3"/>
        <tr r="P9" s="3"/>
        <tr r="P9" s="3"/>
        <tr r="P9" s="3"/>
        <tr r="X9" s="3"/>
        <tr r="X9" s="3"/>
        <tr r="X9" s="3"/>
        <tr r="X9" s="3"/>
        <tr r="X9" s="3"/>
      </tp>
      <tp>
        <v>-5</v>
        <stp/>
        <stp>ContractData</stp>
        <stp>LZHZ</stp>
        <stp>NetLastTradeToday</stp>
        <stp/>
        <stp>T</stp>
        <tr r="P23" s="3"/>
      </tp>
      <tp>
        <v>7.4999999999999997E-2</v>
        <stp/>
        <stp>ContractData</stp>
        <stp>F.HE</stp>
        <stp>NetLastTradeToday</stp>
        <stp/>
        <stp>T</stp>
        <tr r="P8" s="3"/>
      </tp>
      <tp>
        <v>-0.170261066969353</v>
        <stp/>
        <stp>ContractData</stp>
        <stp>JGB?</stp>
        <stp>PerCentNetLastQuote</stp>
        <stp/>
        <stp>T</stp>
        <tr r="I34" s="7"/>
        <tr r="J34" s="7"/>
      </tp>
      <tp>
        <v>1305</v>
        <stp/>
        <stp>ContractData</stp>
        <stp>S.VNQ</stp>
        <stp>T_CVol</stp>
        <stp/>
        <stp>T</stp>
        <tr r="R33" s="2"/>
      </tp>
      <tp>
        <v>-9.5811479648371183</v>
        <stp/>
        <stp>StudyData</stp>
        <stp>DXE</stp>
        <stp>PCB</stp>
        <stp>BaseType=Index,Index=1</stp>
        <stp>Close</stp>
        <stp>A</stp>
        <stp/>
        <stp>all</stp>
        <stp/>
        <stp/>
        <stp/>
        <stp>T</stp>
        <tr r="C61" s="1"/>
      </tp>
      <tp>
        <v>-0.06</v>
        <stp/>
        <stp>ContractData</stp>
        <stp>S.VNQ</stp>
        <stp>NetLastQuoteToday</stp>
        <stp/>
        <stp>T</stp>
        <tr r="H33" s="2"/>
      </tp>
      <tp>
        <v>5.0000000000000002E-5</v>
        <stp/>
        <stp>ContractData</stp>
        <stp>EU6</stp>
        <stp>TickSize</stp>
        <stp/>
        <stp>T</stp>
        <tr r="M31" s="6"/>
        <tr r="M31" s="6"/>
        <tr r="M31" s="6"/>
        <tr r="M31" s="6"/>
        <tr r="M31" s="6"/>
        <tr r="M31" s="6"/>
        <tr r="M31" s="6"/>
        <tr r="N31" s="6"/>
        <tr r="N31" s="6"/>
        <tr r="N31" s="6"/>
        <tr r="N31" s="6"/>
        <tr r="N31" s="6"/>
        <tr r="N31" s="6"/>
        <tr r="N31" s="6"/>
        <tr r="Q31" s="6"/>
        <tr r="Q31" s="6"/>
        <tr r="Q31" s="6"/>
        <tr r="Q31" s="6"/>
        <tr r="Q31" s="6"/>
        <tr r="Q31" s="6"/>
        <tr r="Q31" s="6"/>
        <tr r="I31" s="6"/>
        <tr r="I31" s="6"/>
        <tr r="I31" s="6"/>
        <tr r="I31" s="6"/>
        <tr r="I31" s="6"/>
        <tr r="I31" s="6"/>
        <tr r="I31" s="6"/>
        <tr r="R31" s="6"/>
        <tr r="R31" s="6"/>
        <tr r="R31" s="6"/>
        <tr r="R31" s="6"/>
        <tr r="R31" s="6"/>
        <tr r="R31" s="6"/>
        <tr r="R31" s="6"/>
        <tr r="H31" s="6"/>
        <tr r="H31" s="6"/>
        <tr r="H31" s="6"/>
        <tr r="H31" s="6"/>
        <tr r="H31" s="6"/>
        <tr r="H31" s="6"/>
        <tr r="H31" s="6"/>
        <tr r="P31" s="6"/>
        <tr r="P31" s="6"/>
        <tr r="P31" s="6"/>
        <tr r="P31" s="6"/>
        <tr r="P31" s="6"/>
        <tr r="P31" s="6"/>
        <tr r="P31" s="6"/>
      </tp>
      <tp>
        <v>35.130916057617249</v>
        <stp/>
        <stp>StudyData</stp>
        <stp>S.GOOG</stp>
        <stp>PCB</stp>
        <stp>BaseType=Index,Index=2</stp>
        <stp>Close</stp>
        <stp>A</stp>
        <stp>-1</stp>
        <stp>all</stp>
        <stp/>
        <stp/>
        <stp/>
        <stp>T</stp>
        <tr r="N51" s="1"/>
      </tp>
      <tp>
        <v>5.0000000000000001E-3</v>
        <stp/>
        <stp>ContractData</stp>
        <stp>DXE</stp>
        <stp>TickSize</stp>
        <stp/>
        <stp>T</stp>
        <tr r="N35" s="6"/>
        <tr r="N35" s="6"/>
        <tr r="N35" s="6"/>
        <tr r="N35" s="6"/>
        <tr r="N35" s="6"/>
        <tr r="N35" s="6"/>
        <tr r="N35" s="6"/>
        <tr r="I35" s="6"/>
        <tr r="I35" s="6"/>
        <tr r="I35" s="6"/>
        <tr r="I35" s="6"/>
        <tr r="I35" s="6"/>
        <tr r="I35" s="6"/>
        <tr r="I35" s="6"/>
        <tr r="R35" s="6"/>
        <tr r="R35" s="6"/>
        <tr r="R35" s="6"/>
        <tr r="R35" s="6"/>
        <tr r="R35" s="6"/>
        <tr r="R35" s="6"/>
        <tr r="R35" s="6"/>
        <tr r="H35" s="6"/>
        <tr r="H35" s="6"/>
        <tr r="H35" s="6"/>
        <tr r="H35" s="6"/>
        <tr r="H35" s="6"/>
        <tr r="H35" s="6"/>
        <tr r="H35" s="6"/>
        <tr r="M35" s="6"/>
        <tr r="M35" s="6"/>
        <tr r="M35" s="6"/>
        <tr r="M35" s="6"/>
        <tr r="M35" s="6"/>
        <tr r="M35" s="6"/>
        <tr r="M35" s="6"/>
        <tr r="P35" s="6"/>
        <tr r="P35" s="6"/>
        <tr r="P35" s="6"/>
        <tr r="P35" s="6"/>
        <tr r="P35" s="6"/>
        <tr r="P35" s="6"/>
        <tr r="P35" s="6"/>
        <tr r="Q35" s="6"/>
        <tr r="Q35" s="6"/>
        <tr r="Q35" s="6"/>
        <tr r="Q35" s="6"/>
        <tr r="Q35" s="6"/>
        <tr r="Q35" s="6"/>
        <tr r="Q35" s="6"/>
      </tp>
      <tp>
        <v>598</v>
        <stp/>
        <stp>ContractData</stp>
        <stp>FVA?</stp>
        <stp>MT_LastBidVolume</stp>
        <stp/>
        <stp>T</stp>
        <tr r="K29" s="7"/>
      </tp>
      <tp>
        <v>0.01</v>
        <stp/>
        <stp>ContractData</stp>
        <stp>DB?</stp>
        <stp>TickSize</stp>
        <stp/>
        <stp>T</stp>
        <tr r="M35" s="7"/>
        <tr r="H35" s="7"/>
        <tr r="P35" s="7"/>
        <tr r="L35" s="7"/>
        <tr r="Q35" s="7"/>
        <tr r="O35" s="7"/>
        <tr r="G35" s="7"/>
      </tp>
      <tp>
        <v>1000</v>
        <stp/>
        <stp>ContractData</stp>
        <stp>XLRE</stp>
        <stp>MT_LastAskVolume</stp>
        <stp/>
        <stp>T</stp>
        <tr r="N32" s="4"/>
      </tp>
      <tp>
        <v>0.01</v>
        <stp/>
        <stp>ContractData</stp>
        <stp>DL?</stp>
        <stp>TickSize</stp>
        <stp/>
        <stp>T</stp>
        <tr r="P30" s="7"/>
        <tr r="G30" s="7"/>
        <tr r="L30" s="7"/>
        <tr r="O30" s="7"/>
        <tr r="Q30" s="7"/>
        <tr r="H30" s="7"/>
        <tr r="M30" s="7"/>
      </tp>
      <tp>
        <v>124</v>
        <stp/>
        <stp>ContractData</stp>
        <stp>USA?</stp>
        <stp>MT_LastAskVolume</stp>
        <stp/>
        <stp>T</stp>
        <tr r="N33" s="7"/>
      </tp>
      <tp>
        <v>119.47</v>
        <stp/>
        <stp>ContractData</stp>
        <stp>DL?</stp>
        <stp>LastQuoteToday</stp>
        <stp/>
        <stp>T</stp>
        <tr r="G30" s="7"/>
      </tp>
      <tp>
        <v>131.5</v>
        <stp/>
        <stp>ContractData</stp>
        <stp>DB?</stp>
        <stp>LastQuoteToday</stp>
        <stp/>
        <stp>T</stp>
        <tr r="G35" s="7"/>
      </tp>
      <tp>
        <v>0.25</v>
        <stp/>
        <stp>ContractData</stp>
        <stp>ZSE</stp>
        <stp>TickSize</stp>
        <stp/>
        <stp>T</stp>
        <tr r="P11" s="3"/>
        <tr r="P11" s="3"/>
        <tr r="P11" s="3"/>
        <tr r="P11" s="3"/>
        <tr r="P11" s="3"/>
        <tr r="T11" s="3"/>
        <tr r="T11" s="3"/>
        <tr r="T11" s="3"/>
        <tr r="T11" s="3"/>
        <tr r="T11" s="3"/>
        <tr r="U11" s="3"/>
        <tr r="U11" s="3"/>
        <tr r="U11" s="3"/>
        <tr r="U11" s="3"/>
        <tr r="U11" s="3"/>
        <tr r="W11" s="3"/>
        <tr r="W11" s="3"/>
        <tr r="W11" s="3"/>
        <tr r="W11" s="3"/>
        <tr r="W11" s="3"/>
        <tr r="X11" s="3"/>
        <tr r="X11" s="3"/>
        <tr r="X11" s="3"/>
        <tr r="X11" s="3"/>
        <tr r="X11" s="3"/>
        <tr r="Y11" s="3"/>
        <tr r="Y11" s="3"/>
        <tr r="Y11" s="3"/>
        <tr r="Y11" s="3"/>
        <tr r="Y11" s="3"/>
        <tr r="O11" s="3"/>
        <tr r="O11" s="3"/>
        <tr r="O11" s="3"/>
        <tr r="O11" s="3"/>
        <tr r="O11" s="3"/>
      </tp>
      <tp>
        <v>0.25</v>
        <stp/>
        <stp>ContractData</stp>
        <stp>ZWA</stp>
        <stp>TickSize</stp>
        <stp/>
        <stp>T</stp>
        <tr r="U15" s="3"/>
        <tr r="U15" s="3"/>
        <tr r="U15" s="3"/>
        <tr r="U15" s="3"/>
        <tr r="U15" s="3"/>
        <tr r="Y15" s="3"/>
        <tr r="Y15" s="3"/>
        <tr r="Y15" s="3"/>
        <tr r="Y15" s="3"/>
        <tr r="Y15" s="3"/>
        <tr r="X15" s="3"/>
        <tr r="X15" s="3"/>
        <tr r="X15" s="3"/>
        <tr r="X15" s="3"/>
        <tr r="X15" s="3"/>
        <tr r="T15" s="3"/>
        <tr r="T15" s="3"/>
        <tr r="T15" s="3"/>
        <tr r="T15" s="3"/>
        <tr r="T15" s="3"/>
        <tr r="P15" s="3"/>
        <tr r="P15" s="3"/>
        <tr r="P15" s="3"/>
        <tr r="P15" s="3"/>
        <tr r="P15" s="3"/>
        <tr r="O15" s="3"/>
        <tr r="O15" s="3"/>
        <tr r="O15" s="3"/>
        <tr r="O15" s="3"/>
        <tr r="O15" s="3"/>
        <tr r="W15" s="3"/>
        <tr r="W15" s="3"/>
        <tr r="W15" s="3"/>
        <tr r="W15" s="3"/>
        <tr r="W15" s="3"/>
      </tp>
      <tp>
        <v>0.25</v>
        <stp/>
        <stp>ContractData</stp>
        <stp>ZCE</stp>
        <stp>TickSize</stp>
        <stp/>
        <stp>T</stp>
        <tr r="P10" s="3"/>
        <tr r="P10" s="3"/>
        <tr r="P10" s="3"/>
        <tr r="P10" s="3"/>
        <tr r="P10" s="3"/>
        <tr r="U10" s="3"/>
        <tr r="U10" s="3"/>
        <tr r="U10" s="3"/>
        <tr r="U10" s="3"/>
        <tr r="U10" s="3"/>
        <tr r="W10" s="3"/>
        <tr r="W10" s="3"/>
        <tr r="W10" s="3"/>
        <tr r="W10" s="3"/>
        <tr r="W10" s="3"/>
        <tr r="Y10" s="3"/>
        <tr r="Y10" s="3"/>
        <tr r="Y10" s="3"/>
        <tr r="Y10" s="3"/>
        <tr r="Y10" s="3"/>
        <tr r="T10" s="3"/>
        <tr r="T10" s="3"/>
        <tr r="T10" s="3"/>
        <tr r="T10" s="3"/>
        <tr r="T10" s="3"/>
        <tr r="O10" s="3"/>
        <tr r="O10" s="3"/>
        <tr r="O10" s="3"/>
        <tr r="O10" s="3"/>
        <tr r="O10" s="3"/>
        <tr r="X10" s="3"/>
        <tr r="X10" s="3"/>
        <tr r="X10" s="3"/>
        <tr r="X10" s="3"/>
        <tr r="X10" s="3"/>
      </tp>
      <tp>
        <v>97.75</v>
        <stp/>
        <stp>ContractData</stp>
        <stp>F.HE</stp>
        <stp>Open</stp>
        <stp/>
        <stp>T</stp>
        <tr r="W8" s="3"/>
      </tp>
      <tp>
        <v>98.26</v>
        <stp/>
        <stp>ContractData</stp>
        <stp>S.NVDA</stp>
        <stp>Ask</stp>
        <stp/>
        <stp>T</stp>
        <tr r="O31" s="5"/>
      </tp>
      <tp>
        <v>98.23</v>
        <stp/>
        <stp>ContractData</stp>
        <stp>S.NVDA</stp>
        <stp>Bid</stp>
        <stp/>
        <stp>T</stp>
        <tr r="N31" s="5"/>
      </tp>
      <tp t="s">
        <v/>
        <stp/>
        <stp>ContractData</stp>
        <stp>S.NVDA</stp>
        <stp>Low</stp>
        <stp/>
        <stp>T</stp>
        <tr r="S31" s="5"/>
      </tp>
      <tp>
        <v>-1.0498174230568598</v>
        <stp/>
        <stp>ContractData</stp>
        <stp>S.GOOG</stp>
        <stp>PerCentNetLastQuote</stp>
        <stp/>
        <stp>T</stp>
        <tr r="K28" s="5"/>
        <tr r="L28" s="5"/>
      </tp>
      <tp>
        <v>5</v>
        <stp/>
        <stp>ContractData</stp>
        <stp>LNIZP</stp>
        <stp>TickSize</stp>
        <stp/>
        <stp>T</stp>
        <tr r="O14" s="3"/>
        <tr r="O14" s="3"/>
        <tr r="O14" s="3"/>
        <tr r="O14" s="3"/>
        <tr r="O14" s="3"/>
        <tr r="P14" s="3"/>
        <tr r="P14" s="3"/>
        <tr r="P14" s="3"/>
        <tr r="P14" s="3"/>
        <tr r="P14" s="3"/>
        <tr r="Y14" s="3"/>
        <tr r="Y14" s="3"/>
        <tr r="Y14" s="3"/>
        <tr r="Y14" s="3"/>
        <tr r="Y14" s="3"/>
        <tr r="W14" s="3"/>
        <tr r="W14" s="3"/>
        <tr r="W14" s="3"/>
        <tr r="W14" s="3"/>
        <tr r="W14" s="3"/>
        <tr r="T14" s="3"/>
        <tr r="T14" s="3"/>
        <tr r="T14" s="3"/>
        <tr r="T14" s="3"/>
        <tr r="T14" s="3"/>
        <tr r="U14" s="3"/>
        <tr r="U14" s="3"/>
        <tr r="U14" s="3"/>
        <tr r="U14" s="3"/>
        <tr r="U14" s="3"/>
        <tr r="X14" s="3"/>
        <tr r="X14" s="3"/>
        <tr r="X14" s="3"/>
        <tr r="X14" s="3"/>
        <tr r="X14" s="3"/>
      </tp>
      <tp>
        <v>-0.36542515811665494</v>
        <stp/>
        <stp>ContractData</stp>
        <stp>TYA?</stp>
        <stp>PerCentNetLastQuote</stp>
        <stp/>
        <stp>T</stp>
        <tr r="J28" s="7"/>
        <tr r="I28" s="7"/>
      </tp>
      <tp>
        <v>1.5054006247412592E-2</v>
        <stp/>
        <stp>ContractData</stp>
        <stp>TUA?</stp>
        <stp>PerCentNetLastQuote</stp>
        <stp/>
        <stp>T</stp>
        <tr r="I31" s="7"/>
        <tr r="J31" s="7"/>
      </tp>
      <tp>
        <v>364.49</v>
        <stp/>
        <stp>ContractData</stp>
        <stp>S.MSFT</stp>
        <stp>Ask</stp>
        <stp/>
        <stp>T</stp>
        <tr r="O26" s="5"/>
      </tp>
      <tp>
        <v>363.75</v>
        <stp/>
        <stp>ContractData</stp>
        <stp>S.MSFT</stp>
        <stp>Bid</stp>
        <stp/>
        <stp>T</stp>
        <tr r="N26" s="5"/>
      </tp>
      <tp t="s">
        <v/>
        <stp/>
        <stp>ContractData</stp>
        <stp>S.MSFT</stp>
        <stp>Low</stp>
        <stp/>
        <stp>T</stp>
        <tr r="S26" s="5"/>
      </tp>
      <tp>
        <v>492.57</v>
        <stp/>
        <stp>ContractData</stp>
        <stp>S.META</stp>
        <stp>Bid</stp>
        <stp/>
        <stp>T</stp>
        <tr r="N27" s="5"/>
      </tp>
      <tp>
        <v>493.11</v>
        <stp/>
        <stp>ContractData</stp>
        <stp>S.META</stp>
        <stp>Ask</stp>
        <stp/>
        <stp>T</stp>
        <tr r="O27" s="5"/>
      </tp>
      <tp>
        <v>-11.588219102669964</v>
        <stp/>
        <stp>StudyData</stp>
        <stp>NGE</stp>
        <stp>PCB</stp>
        <stp>BaseType=Index,Index=1</stp>
        <stp>Close</stp>
        <stp>A</stp>
        <stp/>
        <stp>all</stp>
        <stp/>
        <stp/>
        <stp/>
        <stp>T</stp>
        <tr r="C26" s="1"/>
      </tp>
      <tp t="s">
        <v/>
        <stp/>
        <stp>ContractData</stp>
        <stp>S.META</stp>
        <stp>Low</stp>
        <stp/>
        <stp>T</stp>
        <tr r="S27" s="5"/>
      </tp>
      <tp>
        <v>12.532648833648572</v>
        <stp/>
        <stp>StudyData</stp>
        <stp>SF6</stp>
        <stp>PCB</stp>
        <stp>BaseType=Index,Index=1</stp>
        <stp>Close</stp>
        <stp>A</stp>
        <stp/>
        <stp>all</stp>
        <stp/>
        <stp/>
        <stp/>
        <stp>T</stp>
        <tr r="C64" s="1"/>
      </tp>
      <tp>
        <v>-1.0365521003818876</v>
        <stp/>
        <stp>ContractData</stp>
        <stp>USA?</stp>
        <stp>PerCentNetLastQuote</stp>
        <stp/>
        <stp>T</stp>
        <tr r="J33" s="7"/>
        <tr r="I33" s="7"/>
      </tp>
      <tp>
        <v>6127</v>
        <stp/>
        <stp>ContractData</stp>
        <stp>LNIZP</stp>
        <stp>T_CVol</stp>
        <stp/>
        <stp>T</stp>
        <tr r="Z14" s="3"/>
      </tp>
      <tp>
        <v>-5.94</v>
        <stp/>
        <stp>ContractData</stp>
        <stp>S.SPY</stp>
        <stp>NetLastQuoteToday</stp>
        <stp/>
        <stp>T</stp>
        <tr r="H35" s="2"/>
      </tp>
      <tp>
        <v>4.1735389028325587</v>
        <stp/>
        <stp>StudyData</stp>
        <stp>CA6</stp>
        <stp>PCB</stp>
        <stp>BaseType=Index,Index=1</stp>
        <stp>Close</stp>
        <stp>A</stp>
        <stp/>
        <stp>all</stp>
        <stp/>
        <stp/>
        <stp/>
        <stp>T</stp>
        <tr r="C60" s="1"/>
      </tp>
      <tp>
        <v>-7.0000000000000007E-2</v>
        <stp/>
        <stp>ContractData</stp>
        <stp>S.EWJ</stp>
        <stp>NetLastQuoteToday</stp>
        <stp/>
        <stp>T</stp>
        <tr r="H31" s="2"/>
      </tp>
      <tp>
        <v>-6.5200000000000005</v>
        <stp/>
        <stp>ContractData</stp>
        <stp>S.IWF</stp>
        <stp>NetLastQuoteToday</stp>
        <stp/>
        <stp>T</stp>
        <tr r="H36" s="2"/>
      </tp>
      <tp>
        <v>-4.07</v>
        <stp/>
        <stp>ContractData</stp>
        <stp>S.IWD</stp>
        <stp>NetLastQuoteToday</stp>
        <stp/>
        <stp>T</stp>
        <tr r="H34" s="2"/>
      </tp>
      <tp>
        <v>308</v>
        <stp/>
        <stp>ContractData</stp>
        <stp>FVA?</stp>
        <stp>MT_LastAskVolume</stp>
        <stp/>
        <stp>T</stp>
        <tr r="N29" s="7"/>
      </tp>
      <tp>
        <v>1500</v>
        <stp/>
        <stp>ContractData</stp>
        <stp>XLRE</stp>
        <stp>MT_LastBidVolume</stp>
        <stp/>
        <stp>T</stp>
        <tr r="K32" s="4"/>
      </tp>
      <tp>
        <v>647625</v>
        <stp/>
        <stp>ContractData</stp>
        <stp>S.FXI</stp>
        <stp>T_CVol</stp>
        <stp/>
        <stp>T</stp>
        <tr r="R29" s="2"/>
      </tp>
      <tp>
        <v>811</v>
        <stp/>
        <stp>ContractData</stp>
        <stp>TUA?</stp>
        <stp>MT_LastAskVolume</stp>
        <stp/>
        <stp>T</stp>
        <tr r="N31" s="7"/>
      </tp>
      <tp>
        <v>1588</v>
        <stp/>
        <stp>ContractData</stp>
        <stp>S.EWJ</stp>
        <stp>T_CVol</stp>
        <stp/>
        <stp>T</stp>
        <tr r="R31" s="2"/>
      </tp>
      <tp>
        <v>98.850000000000009</v>
        <stp/>
        <stp>ContractData</stp>
        <stp>F.HE</stp>
        <stp>High</stp>
        <stp/>
        <stp>T</stp>
        <tr r="X8" s="3"/>
      </tp>
      <tp>
        <v>5.9432933478735004</v>
        <stp/>
        <stp>StudyData</stp>
        <stp>ZCE</stp>
        <stp>PCB</stp>
        <stp>BaseType=Index,Index=1</stp>
        <stp>Close</stp>
        <stp>A</stp>
        <stp/>
        <stp>all</stp>
        <stp/>
        <stp/>
        <stp/>
        <stp>T</stp>
        <tr r="C31" s="1"/>
      </tp>
      <tp>
        <v>17.247849882720885</v>
        <stp/>
        <stp>StudyData</stp>
        <stp>KCE</stp>
        <stp>PCB</stp>
        <stp>BaseType=Index,Index=1</stp>
        <stp>Close</stp>
        <stp>A</stp>
        <stp/>
        <stp>all</stp>
        <stp/>
        <stp/>
        <stp/>
        <stp>T</stp>
        <tr r="C22" s="1"/>
      </tp>
      <tp>
        <v>28.606588413479741</v>
        <stp/>
        <stp>StudyData</stp>
        <stp>GCE</stp>
        <stp>PCB</stp>
        <stp>BaseType=Index,Index=1</stp>
        <stp>Close</stp>
        <stp>A</stp>
        <stp/>
        <stp>all</stp>
        <stp/>
        <stp/>
        <stp/>
        <stp>T</stp>
        <tr r="C19" s="1"/>
      </tp>
      <tp>
        <v>-24.428265524625267</v>
        <stp/>
        <stp>StudyData</stp>
        <stp>CCE</stp>
        <stp>PCB</stp>
        <stp>BaseType=Index,Index=1</stp>
        <stp>Close</stp>
        <stp>A</stp>
        <stp/>
        <stp>all</stp>
        <stp/>
        <stp/>
        <stp/>
        <stp>T</stp>
        <tr r="C13" s="1"/>
      </tp>
      <tp>
        <v>1.15795</v>
        <stp/>
        <stp>ContractData</stp>
        <stp>EU6</stp>
        <stp>LastTradeToday</stp>
        <stp/>
        <stp>T</stp>
        <tr r="H31" s="6"/>
      </tp>
      <tp>
        <v>1.3396000000000001</v>
        <stp/>
        <stp>ContractData</stp>
        <stp>BP6</stp>
        <stp>LastTradeToday</stp>
        <stp/>
        <stp>T</stp>
        <tr r="H32" s="6"/>
      </tp>
      <tp>
        <v>0.72635000000000005</v>
        <stp/>
        <stp>ContractData</stp>
        <stp>CA6</stp>
        <stp>LastTradeToday</stp>
        <stp/>
        <stp>T</stp>
        <tr r="H33" s="6"/>
      </tp>
      <tp>
        <v>7.149E-3</v>
        <stp/>
        <stp>ContractData</stp>
        <stp>JY6</stp>
        <stp>LastTradeToday</stp>
        <stp/>
        <stp>T</stp>
        <tr r="H30" s="6"/>
      </tp>
      <tp>
        <v>0.10567499999999999</v>
        <stp/>
        <stp>ContractData</stp>
        <stp>SK6</stp>
        <stp>LastTradeToday</stp>
        <stp/>
        <stp>T</stp>
        <tr r="H28" s="6"/>
      </tp>
      <tp>
        <v>1.2494500000000002</v>
        <stp/>
        <stp>ContractData</stp>
        <stp>SF6</stp>
        <stp>LastTradeToday</stp>
        <stp/>
        <stp>T</stp>
        <tr r="H29" s="6"/>
      </tp>
      <tp>
        <v>-1.2964628297362033</v>
        <stp/>
        <stp>StudyData</stp>
        <stp>DB?</stp>
        <stp>PCB</stp>
        <stp>BaseType=Index,Index=1</stp>
        <stp>Close</stp>
        <stp>A</stp>
        <stp/>
        <stp>all</stp>
        <stp/>
        <stp/>
        <stp/>
        <stp>T</stp>
        <tr r="C73" s="1"/>
      </tp>
      <tp>
        <v>2278</v>
        <stp/>
        <stp>ContractData</stp>
        <stp>S.VGK</stp>
        <stp>T_CVol</stp>
        <stp/>
        <stp>T</stp>
        <tr r="R28" s="2"/>
      </tp>
      <tp t="s">
        <v/>
        <stp/>
        <stp>ContractData</stp>
        <stp>XLRE</stp>
        <stp>Low</stp>
        <stp/>
        <stp>T</stp>
        <tr r="Q32" s="4"/>
      </tp>
      <tp>
        <v>0.51114736269711802</v>
        <stp/>
        <stp>ContractData</stp>
        <stp>QGA?</stp>
        <stp>PerCentNetLastQuote</stp>
        <stp/>
        <stp>T</stp>
        <tr r="I32" s="7"/>
        <tr r="J32" s="7"/>
      </tp>
      <tp>
        <v>40.39</v>
        <stp/>
        <stp>ContractData</stp>
        <stp>XLRE</stp>
        <stp>Ask</stp>
        <stp/>
        <stp>T</stp>
        <tr r="M32" s="4"/>
      </tp>
      <tp>
        <v>39.72</v>
        <stp/>
        <stp>ContractData</stp>
        <stp>XLRE</stp>
        <stp>Bid</stp>
        <stp/>
        <stp>T</stp>
        <tr r="L32" s="4"/>
      </tp>
      <tp>
        <v>4.0871934604904627</v>
        <stp/>
        <stp>StudyData</stp>
        <stp>LBR</stp>
        <stp>PCB</stp>
        <stp>BaseType=Index,Index=1</stp>
        <stp>Close</stp>
        <stp>A</stp>
        <stp/>
        <stp>all</stp>
        <stp/>
        <stp/>
        <stp/>
        <stp>T</stp>
        <tr r="C23" s="1"/>
      </tp>
      <tp>
        <v>-61</v>
        <stp/>
        <stp>ContractData</stp>
        <stp>LNIZP</stp>
        <stp>NetLastTradeToday</stp>
        <stp/>
        <stp>T</stp>
        <tr r="P14" s="3"/>
      </tp>
      <tp>
        <v>3.1426430177366949</v>
        <stp/>
        <stp>StudyData</stp>
        <stp>RBE</stp>
        <stp>PCB</stp>
        <stp>BaseType=Index,Index=1</stp>
        <stp>Close</stp>
        <stp>A</stp>
        <stp/>
        <stp>all</stp>
        <stp/>
        <stp/>
        <stp/>
        <stp>T</stp>
        <tr r="C28" s="1"/>
      </tp>
      <tp>
        <v>-6.0747663551401949</v>
        <stp/>
        <stp>StudyData</stp>
        <stp>SBE</stp>
        <stp>PCB</stp>
        <stp>BaseType=Index,Index=1</stp>
        <stp>Close</stp>
        <stp>A</stp>
        <stp/>
        <stp>all</stp>
        <stp/>
        <stp/>
        <stp/>
        <stp>T</stp>
        <tr r="C29" s="1"/>
      </tp>
      <tp>
        <v>-1.7438155379178495</v>
        <stp/>
        <stp>ContractData</stp>
        <stp>S.AMZN</stp>
        <stp>PerCentNetLastQuote</stp>
        <stp/>
        <stp>T</stp>
        <tr r="K29" s="5"/>
        <tr r="L29" s="5"/>
      </tp>
      <tp>
        <v>6.1116193961573648</v>
        <stp/>
        <stp>ContractData</stp>
        <stp>S.ACWX</stp>
        <stp>PerCentNetLastQuote</stp>
        <stp/>
        <stp>T</stp>
        <tr r="I30" s="2"/>
        <tr r="J30" s="2"/>
      </tp>
      <tp>
        <v>-2.5281754492841912</v>
        <stp/>
        <stp>ContractData</stp>
        <stp>S.AAPL</stp>
        <stp>PerCentNetLastQuote</stp>
        <stp/>
        <stp>T</stp>
        <tr r="L30" s="5"/>
        <tr r="K30" s="5"/>
      </tp>
      <tp>
        <v>0.01</v>
        <stp/>
        <stp>ContractData</stp>
        <stp>SBE</stp>
        <stp>TickSize</stp>
        <stp/>
        <stp>T</stp>
        <tr r="Y17" s="3"/>
        <tr r="Y17" s="3"/>
        <tr r="Y17" s="3"/>
        <tr r="Y17" s="3"/>
        <tr r="Y17" s="3"/>
        <tr r="P17" s="3"/>
        <tr r="P17" s="3"/>
        <tr r="P17" s="3"/>
        <tr r="P17" s="3"/>
        <tr r="P17" s="3"/>
        <tr r="O17" s="3"/>
        <tr r="O17" s="3"/>
        <tr r="O17" s="3"/>
        <tr r="O17" s="3"/>
        <tr r="O17" s="3"/>
        <tr r="T17" s="3"/>
        <tr r="T17" s="3"/>
        <tr r="T17" s="3"/>
        <tr r="T17" s="3"/>
        <tr r="T17" s="3"/>
        <tr r="W17" s="3"/>
        <tr r="W17" s="3"/>
        <tr r="W17" s="3"/>
        <tr r="W17" s="3"/>
        <tr r="W17" s="3"/>
        <tr r="X17" s="3"/>
        <tr r="X17" s="3"/>
        <tr r="X17" s="3"/>
        <tr r="X17" s="3"/>
        <tr r="X17" s="3"/>
        <tr r="U17" s="3"/>
        <tr r="U17" s="3"/>
        <tr r="U17" s="3"/>
        <tr r="U17" s="3"/>
        <tr r="U17" s="3"/>
      </tp>
      <tp>
        <v>5.0000000000000002E-5</v>
        <stp/>
        <stp>ContractData</stp>
        <stp>SF6</stp>
        <stp>TickSize</stp>
        <stp/>
        <stp>T</stp>
        <tr r="H29" s="6"/>
        <tr r="H29" s="6"/>
        <tr r="H29" s="6"/>
        <tr r="H29" s="6"/>
        <tr r="H29" s="6"/>
        <tr r="H29" s="6"/>
        <tr r="H29" s="6"/>
        <tr r="M29" s="6"/>
        <tr r="M29" s="6"/>
        <tr r="M29" s="6"/>
        <tr r="M29" s="6"/>
        <tr r="M29" s="6"/>
        <tr r="M29" s="6"/>
        <tr r="M29" s="6"/>
        <tr r="Q29" s="6"/>
        <tr r="Q29" s="6"/>
        <tr r="Q29" s="6"/>
        <tr r="Q29" s="6"/>
        <tr r="Q29" s="6"/>
        <tr r="Q29" s="6"/>
        <tr r="Q29" s="6"/>
        <tr r="R29" s="6"/>
        <tr r="R29" s="6"/>
        <tr r="R29" s="6"/>
        <tr r="R29" s="6"/>
        <tr r="R29" s="6"/>
        <tr r="R29" s="6"/>
        <tr r="R29" s="6"/>
        <tr r="N29" s="6"/>
        <tr r="N29" s="6"/>
        <tr r="N29" s="6"/>
        <tr r="N29" s="6"/>
        <tr r="N29" s="6"/>
        <tr r="N29" s="6"/>
        <tr r="N29" s="6"/>
        <tr r="P29" s="6"/>
        <tr r="P29" s="6"/>
        <tr r="P29" s="6"/>
        <tr r="P29" s="6"/>
        <tr r="P29" s="6"/>
        <tr r="P29" s="6"/>
        <tr r="P29" s="6"/>
        <tr r="I29" s="6"/>
        <tr r="I29" s="6"/>
        <tr r="I29" s="6"/>
        <tr r="I29" s="6"/>
        <tr r="I29" s="6"/>
        <tr r="I29" s="6"/>
        <tr r="I29" s="6"/>
      </tp>
      <tp>
        <v>5.0000000000000001E-3</v>
        <stp/>
        <stp>ContractData</stp>
        <stp>SIE</stp>
        <stp>TickSize</stp>
        <stp/>
        <stp>T</stp>
        <tr r="T7" s="3"/>
        <tr r="T7" s="3"/>
        <tr r="T7" s="3"/>
        <tr r="T7" s="3"/>
        <tr r="T7" s="3"/>
        <tr r="W7" s="3"/>
        <tr r="W7" s="3"/>
        <tr r="W7" s="3"/>
        <tr r="W7" s="3"/>
        <tr r="W7" s="3"/>
        <tr r="U7" s="3"/>
        <tr r="U7" s="3"/>
        <tr r="U7" s="3"/>
        <tr r="U7" s="3"/>
        <tr r="U7" s="3"/>
        <tr r="P7" s="3"/>
        <tr r="P7" s="3"/>
        <tr r="P7" s="3"/>
        <tr r="P7" s="3"/>
        <tr r="P7" s="3"/>
        <tr r="O7" s="3"/>
        <tr r="O7" s="3"/>
        <tr r="O7" s="3"/>
        <tr r="O7" s="3"/>
        <tr r="O7" s="3"/>
        <tr r="X7" s="3"/>
        <tr r="X7" s="3"/>
        <tr r="X7" s="3"/>
        <tr r="X7" s="3"/>
        <tr r="X7" s="3"/>
        <tr r="Y7" s="3"/>
        <tr r="Y7" s="3"/>
        <tr r="Y7" s="3"/>
        <tr r="Y7" s="3"/>
        <tr r="Y7" s="3"/>
      </tp>
      <tp>
        <v>2.4999999999999998E-5</v>
        <stp/>
        <stp>ContractData</stp>
        <stp>SK6</stp>
        <stp>TickSize</stp>
        <stp/>
        <stp>T</stp>
        <tr r="N28" s="6"/>
        <tr r="N28" s="6"/>
        <tr r="N28" s="6"/>
        <tr r="N28" s="6"/>
        <tr r="N28" s="6"/>
        <tr r="N28" s="6"/>
        <tr r="N28" s="6"/>
        <tr r="R28" s="6"/>
        <tr r="R28" s="6"/>
        <tr r="R28" s="6"/>
        <tr r="R28" s="6"/>
        <tr r="R28" s="6"/>
        <tr r="R28" s="6"/>
        <tr r="R28" s="6"/>
        <tr r="I28" s="6"/>
        <tr r="I28" s="6"/>
        <tr r="I28" s="6"/>
        <tr r="I28" s="6"/>
        <tr r="I28" s="6"/>
        <tr r="I28" s="6"/>
        <tr r="I28" s="6"/>
        <tr r="Q28" s="6"/>
        <tr r="Q28" s="6"/>
        <tr r="Q28" s="6"/>
        <tr r="Q28" s="6"/>
        <tr r="Q28" s="6"/>
        <tr r="Q28" s="6"/>
        <tr r="Q28" s="6"/>
        <tr r="P28" s="6"/>
        <tr r="P28" s="6"/>
        <tr r="P28" s="6"/>
        <tr r="P28" s="6"/>
        <tr r="P28" s="6"/>
        <tr r="P28" s="6"/>
        <tr r="P28" s="6"/>
        <tr r="H28" s="6"/>
        <tr r="H28" s="6"/>
        <tr r="H28" s="6"/>
        <tr r="H28" s="6"/>
        <tr r="H28" s="6"/>
        <tr r="H28" s="6"/>
        <tr r="H28" s="6"/>
        <tr r="M28" s="6"/>
        <tr r="M28" s="6"/>
        <tr r="M28" s="6"/>
        <tr r="M28" s="6"/>
        <tr r="M28" s="6"/>
        <tr r="M28" s="6"/>
        <tr r="M28" s="6"/>
      </tp>
      <tp>
        <v>-0.06</v>
        <stp/>
        <stp>ContractData</stp>
        <stp>XLRE</stp>
        <stp>NetLastQuoteToday</stp>
        <stp/>
        <stp>T</stp>
        <tr r="H32" s="4"/>
      </tp>
      <tp>
        <v>199</v>
        <stp/>
        <stp>ContractData</stp>
        <stp>S.IWD</stp>
        <stp>T_CVol</stp>
        <stp/>
        <stp>T</stp>
        <tr r="R34" s="2"/>
      </tp>
      <tp t="s">
        <v>108-08'3/4 B</v>
        <stp/>
        <stp>ContractData</stp>
        <stp>FVA?</stp>
        <stp>LastQuoteToday</stp>
        <stp/>
        <stp>B</stp>
        <tr r="G29" s="7"/>
      </tp>
      <tp>
        <v>140.72</v>
        <stp/>
        <stp>ContractData</stp>
        <stp>JGB?</stp>
        <stp>LastQuoteToday</stp>
        <stp/>
        <stp>T</stp>
        <tr r="G34" s="7"/>
      </tp>
      <tp t="s">
        <v>113-12'  A</v>
        <stp/>
        <stp>ContractData</stp>
        <stp>USA?</stp>
        <stp>LastQuoteToday</stp>
        <stp/>
        <stp>B</stp>
        <tr r="G33" s="7"/>
      </tp>
      <tp t="s">
        <v>110-24'+ A</v>
        <stp/>
        <stp>ContractData</stp>
        <stp>TYA?</stp>
        <stp>LastQuoteToday</stp>
        <stp/>
        <stp>B</stp>
        <tr r="G28" s="7"/>
      </tp>
      <tp t="s">
        <v>103-25'7/8 B</v>
        <stp/>
        <stp>ContractData</stp>
        <stp>TUA?</stp>
        <stp>LastQuoteToday</stp>
        <stp/>
        <stp>B</stp>
        <tr r="G31" s="7"/>
      </tp>
      <tp>
        <v>92.42</v>
        <stp/>
        <stp>ContractData</stp>
        <stp>QGA?</stp>
        <stp>LastQuoteToday</stp>
        <stp/>
        <stp>T</stp>
        <tr r="G32" s="7"/>
      </tp>
      <tp>
        <v>-3.1825795644891124</v>
        <stp/>
        <stp>ContractData</stp>
        <stp>S.NVDA</stp>
        <stp>PerCentNetLastQuote</stp>
        <stp/>
        <stp>T</stp>
        <tr r="L31" s="5"/>
        <tr r="K31" s="5"/>
      </tp>
      <tp t="s">
        <v/>
        <stp/>
        <stp>ContractData</stp>
        <stp>S.GOOG</stp>
        <stp>Low</stp>
        <stp/>
        <stp>T</stp>
        <tr r="S28" s="5"/>
      </tp>
      <tp>
        <v>151.75</v>
        <stp/>
        <stp>ContractData</stp>
        <stp>S.GOOG</stp>
        <stp>Ask</stp>
        <stp/>
        <stp>T</stp>
        <tr r="O28" s="5"/>
      </tp>
      <tp>
        <v>151.22999999999999</v>
        <stp/>
        <stp>ContractData</stp>
        <stp>S.GOOG</stp>
        <stp>Bid</stp>
        <stp/>
        <stp>T</stp>
        <tr r="N28" s="5"/>
      </tp>
      <tp>
        <v>1.4508739182080501</v>
        <stp/>
        <stp>StudyData</stp>
        <stp>DL?</stp>
        <stp>PCB</stp>
        <stp>BaseType=Index,Index=1</stp>
        <stp>Close</stp>
        <stp>A</stp>
        <stp/>
        <stp>all</stp>
        <stp/>
        <stp/>
        <stp/>
        <stp>T</stp>
        <tr r="C72" s="1"/>
      </tp>
      <tp>
        <v>0</v>
        <stp/>
        <stp>ContractData</stp>
        <stp>LZHZ</stp>
        <stp>MT_LastAskVolume</stp>
        <stp/>
        <stp>T</stp>
        <tr r="V23" s="3"/>
      </tp>
      <tp>
        <v>1E-4</v>
        <stp/>
        <stp>ContractData</stp>
        <stp>RBE</stp>
        <stp>TickSize</stp>
        <stp/>
        <stp>T</stp>
        <tr r="U13" s="3"/>
        <tr r="U13" s="3"/>
        <tr r="U13" s="3"/>
        <tr r="U13" s="3"/>
        <tr r="U13" s="3"/>
        <tr r="O13" s="3"/>
        <tr r="O13" s="3"/>
        <tr r="O13" s="3"/>
        <tr r="O13" s="3"/>
        <tr r="O13" s="3"/>
        <tr r="P13" s="3"/>
        <tr r="P13" s="3"/>
        <tr r="P13" s="3"/>
        <tr r="P13" s="3"/>
        <tr r="P13" s="3"/>
        <tr r="T13" s="3"/>
        <tr r="T13" s="3"/>
        <tr r="T13" s="3"/>
        <tr r="T13" s="3"/>
        <tr r="T13" s="3"/>
        <tr r="W13" s="3"/>
        <tr r="W13" s="3"/>
        <tr r="W13" s="3"/>
        <tr r="W13" s="3"/>
        <tr r="W13" s="3"/>
        <tr r="X13" s="3"/>
        <tr r="X13" s="3"/>
        <tr r="X13" s="3"/>
        <tr r="X13" s="3"/>
        <tr r="X13" s="3"/>
        <tr r="Y13" s="3"/>
        <tr r="Y13" s="3"/>
        <tr r="Y13" s="3"/>
        <tr r="Y13" s="3"/>
        <tr r="Y13" s="3"/>
      </tp>
      <tp>
        <v>0.02</v>
        <stp/>
        <stp>ContractData</stp>
        <stp>FGBX?</stp>
        <stp>TickSize</stp>
        <stp/>
        <stp>T</stp>
        <tr r="M36" s="7"/>
        <tr r="Q36" s="7"/>
        <tr r="H36" s="7"/>
        <tr r="L36" s="7"/>
        <tr r="O36" s="7"/>
        <tr r="P36" s="7"/>
        <tr r="G36" s="7"/>
      </tp>
      <tp>
        <v>4.1470550820506356</v>
        <stp/>
        <stp>StudyData</stp>
        <stp>XLP</stp>
        <stp>PCB</stp>
        <stp>BaseType=Index,Index=1</stp>
        <stp>Close</stp>
        <stp>A</stp>
        <stp/>
        <stp>all</stp>
        <stp/>
        <stp/>
        <stp/>
        <stp>T</stp>
        <tr r="C42" s="1"/>
      </tp>
      <tp>
        <v>-1.511957548884193</v>
        <stp/>
        <stp>StudyData</stp>
        <stp>XLV</stp>
        <stp>PCB</stp>
        <stp>BaseType=Index,Index=1</stp>
        <stp>Close</stp>
        <stp>A</stp>
        <stp/>
        <stp>all</stp>
        <stp/>
        <stp/>
        <stp/>
        <stp>T</stp>
        <tr r="C45" s="1"/>
      </tp>
      <tp>
        <v>2.7480512617254571</v>
        <stp/>
        <stp>StudyData</stp>
        <stp>XLU</stp>
        <stp>PCB</stp>
        <stp>BaseType=Index,Index=1</stp>
        <stp>Close</stp>
        <stp>A</stp>
        <stp/>
        <stp>all</stp>
        <stp/>
        <stp/>
        <stp/>
        <stp>T</stp>
        <tr r="C44" s="1"/>
      </tp>
      <tp>
        <v>-17.361265879206591</v>
        <stp/>
        <stp>StudyData</stp>
        <stp>XLY</stp>
        <stp>PCB</stp>
        <stp>BaseType=Index,Index=1</stp>
        <stp>Close</stp>
        <stp>A</stp>
        <stp/>
        <stp>all</stp>
        <stp/>
        <stp/>
        <stp/>
        <stp>T</stp>
        <tr r="C46" s="1"/>
      </tp>
      <tp>
        <v>-6.8174775333126689</v>
        <stp/>
        <stp>StudyData</stp>
        <stp>XLC</stp>
        <stp>PCB</stp>
        <stp>BaseType=Index,Index=1</stp>
        <stp>Close</stp>
        <stp>A</stp>
        <stp/>
        <stp>all</stp>
        <stp/>
        <stp/>
        <stp/>
        <stp>T</stp>
        <tr r="C37" s="1"/>
      </tp>
      <tp>
        <v>-4.0289992869027813</v>
        <stp/>
        <stp>StudyData</stp>
        <stp>XLB</stp>
        <stp>PCB</stp>
        <stp>BaseType=Index,Index=1</stp>
        <stp>Close</stp>
        <stp>A</stp>
        <stp/>
        <stp>all</stp>
        <stp/>
        <stp/>
        <stp/>
        <stp>T</stp>
        <tr r="C36" s="1"/>
      </tp>
      <tp>
        <v>-3.4761018001241459</v>
        <stp/>
        <stp>StudyData</stp>
        <stp>XLF</stp>
        <stp>PCB</stp>
        <stp>BaseType=Index,Index=1</stp>
        <stp>Close</stp>
        <stp>A</stp>
        <stp/>
        <stp>all</stp>
        <stp/>
        <stp/>
        <stp/>
        <stp>T</stp>
        <tr r="C39" s="1"/>
      </tp>
      <tp>
        <v>-4.8564090590707414</v>
        <stp/>
        <stp>StudyData</stp>
        <stp>XLE</stp>
        <stp>PCB</stp>
        <stp>BaseType=Index,Index=1</stp>
        <stp>Close</stp>
        <stp>A</stp>
        <stp/>
        <stp>all</stp>
        <stp/>
        <stp/>
        <stp/>
        <stp>T</stp>
        <tr r="C38" s="1"/>
      </tp>
      <tp>
        <v>8.2409079184936935</v>
        <stp/>
        <stp>StudyData</stp>
        <stp>GLE</stp>
        <stp>PCB</stp>
        <stp>BaseType=Index,Index=1</stp>
        <stp>Close</stp>
        <stp>A</stp>
        <stp/>
        <stp>all</stp>
        <stp/>
        <stp/>
        <stp/>
        <stp>T</stp>
        <tr r="C20" s="1"/>
      </tp>
      <tp>
        <v>-11.851645287228109</v>
        <stp/>
        <stp>StudyData</stp>
        <stp>CLE</stp>
        <stp>PCB</stp>
        <stp>BaseType=Index,Index=1</stp>
        <stp>Close</stp>
        <stp>A</stp>
        <stp/>
        <stp>all</stp>
        <stp/>
        <stp/>
        <stp/>
        <stp>T</stp>
        <tr r="C14" s="1"/>
      </tp>
      <tp>
        <v>-17.05659728195424</v>
        <stp/>
        <stp>StudyData</stp>
        <stp>XLK</stp>
        <stp>PCB</stp>
        <stp>BaseType=Index,Index=1</stp>
        <stp>Close</stp>
        <stp>A</stp>
        <stp/>
        <stp>all</stp>
        <stp/>
        <stp/>
        <stp/>
        <stp>T</stp>
        <tr r="C41" s="1"/>
      </tp>
      <tp>
        <v>-4.9028536733454722</v>
        <stp/>
        <stp>StudyData</stp>
        <stp>XLI</stp>
        <stp>PCB</stp>
        <stp>BaseType=Index,Index=1</stp>
        <stp>Close</stp>
        <stp>A</stp>
        <stp/>
        <stp>all</stp>
        <stp/>
        <stp/>
        <stp/>
        <stp>T</stp>
        <tr r="C40" s="1"/>
      </tp>
      <tp>
        <v>1471</v>
        <stp/>
        <stp>ContractData</stp>
        <stp>TYA?</stp>
        <stp>MT_LastAskVolume</stp>
        <stp/>
        <stp>T</stp>
        <tr r="N28" s="7"/>
      </tp>
      <tp>
        <v>361</v>
        <stp/>
        <stp>ContractData</stp>
        <stp>S.IWF</stp>
        <stp>T_CVol</stp>
        <stp/>
        <stp>T</stp>
        <tr r="R36" s="2"/>
      </tp>
      <tp>
        <v>0.25</v>
        <stp/>
        <stp>ContractData</stp>
        <stp>F.ALI</stp>
        <stp>TickSize</stp>
        <stp/>
        <stp>T</stp>
        <tr r="Y18" s="3"/>
        <tr r="Y18" s="3"/>
        <tr r="Y18" s="3"/>
        <tr r="Y18" s="3"/>
        <tr r="Y18" s="3"/>
        <tr r="U18" s="3"/>
        <tr r="U18" s="3"/>
        <tr r="U18" s="3"/>
        <tr r="U18" s="3"/>
        <tr r="U18" s="3"/>
        <tr r="T18" s="3"/>
        <tr r="T18" s="3"/>
        <tr r="T18" s="3"/>
        <tr r="T18" s="3"/>
        <tr r="T18" s="3"/>
        <tr r="P18" s="3"/>
        <tr r="P18" s="3"/>
        <tr r="P18" s="3"/>
        <tr r="P18" s="3"/>
        <tr r="P18" s="3"/>
        <tr r="X18" s="3"/>
        <tr r="X18" s="3"/>
        <tr r="X18" s="3"/>
        <tr r="X18" s="3"/>
        <tr r="X18" s="3"/>
        <tr r="O18" s="3"/>
        <tr r="O18" s="3"/>
        <tr r="O18" s="3"/>
        <tr r="O18" s="3"/>
        <tr r="O18" s="3"/>
        <tr r="W18" s="3"/>
        <tr r="W18" s="3"/>
        <tr r="W18" s="3"/>
        <tr r="W18" s="3"/>
        <tr r="W18" s="3"/>
      </tp>
      <tp t="s">
        <v>113-11'  B</v>
        <stp/>
        <stp>ContractData</stp>
        <stp>USA?</stp>
        <stp>Bid</stp>
        <stp/>
        <stp>B</stp>
        <tr r="L33" s="7"/>
      </tp>
      <tp t="s">
        <v>113-12'  A</v>
        <stp/>
        <stp>ContractData</stp>
        <stp>USA?</stp>
        <stp>Ask</stp>
        <stp/>
        <stp>B</stp>
        <tr r="M33" s="7"/>
      </tp>
      <tp t="s">
        <v>113-07' </v>
        <stp/>
        <stp>ContractData</stp>
        <stp>USA?</stp>
        <stp>Low</stp>
        <stp/>
        <stp>B</stp>
        <tr r="Q33" s="7"/>
      </tp>
      <tp>
        <v>67.72</v>
        <stp/>
        <stp>ContractData</stp>
        <stp>QO</stp>
        <stp>High</stp>
        <stp/>
        <stp>T</stp>
        <tr r="X20" s="3"/>
      </tp>
      <tp>
        <v>-8.7132638110833369</v>
        <stp/>
        <stp>StudyData</stp>
        <stp>HOE</stp>
        <stp>PCB</stp>
        <stp>BaseType=Index,Index=1</stp>
        <stp>Close</stp>
        <stp>A</stp>
        <stp/>
        <stp>all</stp>
        <stp/>
        <stp/>
        <stp/>
        <stp>T</stp>
        <tr r="C21" s="1"/>
      </tp>
      <tp>
        <v>0.1</v>
        <stp/>
        <stp>ContractData</stp>
        <stp>FGBX?</stp>
        <stp>NetLastQuoteToday</stp>
        <stp/>
        <stp>T</stp>
        <tr r="H36" s="7"/>
      </tp>
      <tp>
        <v>3330</v>
        <stp/>
        <stp>ContractData</stp>
        <stp>S.AGG</stp>
        <stp>T_CVol</stp>
        <stp/>
        <stp>T</stp>
        <tr r="R32" s="2"/>
      </tp>
      <tp t="s">
        <v>110-22' </v>
        <stp/>
        <stp>ContractData</stp>
        <stp>TYA?</stp>
        <stp>Low</stp>
        <stp/>
        <stp>B</stp>
        <tr r="Q28" s="7"/>
      </tp>
      <tp t="s">
        <v>103-26'    A</v>
        <stp/>
        <stp>ContractData</stp>
        <stp>TUA?</stp>
        <stp>Ask</stp>
        <stp/>
        <stp>B</stp>
        <tr r="M31" s="7"/>
      </tp>
      <tp t="s">
        <v>103-25'7/8 B</v>
        <stp/>
        <stp>ContractData</stp>
        <stp>TUA?</stp>
        <stp>Bid</stp>
        <stp/>
        <stp>B</stp>
        <tr r="L31" s="7"/>
      </tp>
      <tp t="s">
        <v>103-25'1/4</v>
        <stp/>
        <stp>ContractData</stp>
        <stp>TUA?</stp>
        <stp>Low</stp>
        <stp/>
        <stp>B</stp>
        <tr r="Q31" s="7"/>
      </tp>
      <tp t="s">
        <v>110-24'+ A</v>
        <stp/>
        <stp>ContractData</stp>
        <stp>TYA?</stp>
        <stp>Ask</stp>
        <stp/>
        <stp>B</stp>
        <tr r="M28" s="7"/>
      </tp>
      <tp t="s">
        <v>110-24'  B</v>
        <stp/>
        <stp>ContractData</stp>
        <stp>TYA?</stp>
        <stp>Bid</stp>
        <stp/>
        <stp>B</stp>
        <tr r="L28" s="7"/>
      </tp>
      <tp>
        <v>0.21</v>
        <stp/>
        <stp>ContractData</stp>
        <stp>S.FXI</stp>
        <stp>NetLastQuoteToday</stp>
        <stp/>
        <stp>T</stp>
        <tr r="H29" s="2"/>
      </tp>
      <tp>
        <v>-0.89455652835934529</v>
        <stp/>
        <stp>ContractData</stp>
        <stp>S.MSFT</stp>
        <stp>PerCentNetLastQuote</stp>
        <stp/>
        <stp>T</stp>
        <tr r="K26" s="5"/>
        <tr r="L26" s="5"/>
      </tp>
      <tp>
        <v>-1.669059583632448</v>
        <stp/>
        <stp>ContractData</stp>
        <stp>S.META</stp>
        <stp>PerCentNetLastQuote</stp>
        <stp/>
        <stp>T</stp>
        <tr r="K27" s="5"/>
        <tr r="L27" s="5"/>
      </tp>
      <tp>
        <v>12.646193830791317</v>
        <stp/>
        <stp>StudyData</stp>
        <stp>SIE</stp>
        <stp>PCB</stp>
        <stp>BaseType=Index,Index=1</stp>
        <stp>Close</stp>
        <stp>A</stp>
        <stp/>
        <stp>all</stp>
        <stp/>
        <stp/>
        <stp/>
        <stp>T</stp>
        <tr r="C30" s="1"/>
      </tp>
      <tp>
        <v>62.524146812620735</v>
        <stp/>
        <stp>StudyData</stp>
        <stp>S.TSLA</stp>
        <stp>PCB</stp>
        <stp>BaseType=Index,Index=2</stp>
        <stp>Close</stp>
        <stp>A</stp>
        <stp>-1</stp>
        <stp>all</stp>
        <stp/>
        <stp/>
        <stp/>
        <stp>T</stp>
        <tr r="N55" s="1"/>
      </tp>
      <tp>
        <v>67.510000000000005</v>
        <stp/>
        <stp>ContractData</stp>
        <stp>QO</stp>
        <stp>Open</stp>
        <stp/>
        <stp>T</stp>
        <tr r="W20" s="3"/>
      </tp>
      <tp>
        <v>16.446280991735531</v>
        <stp/>
        <stp>StudyData</stp>
        <stp>SK6</stp>
        <stp>PCB</stp>
        <stp>BaseType=Index,Index=1</stp>
        <stp>Close</stp>
        <stp>A</stp>
        <stp/>
        <stp>all</stp>
        <stp/>
        <stp/>
        <stp/>
        <stp>T</stp>
        <tr r="C65" s="1"/>
      </tp>
      <tp>
        <v>6</v>
        <stp/>
        <stp>ContractData</stp>
        <stp>JGB?</stp>
        <stp>MT_LastBidVolume</stp>
        <stp/>
        <stp>T</stp>
        <tr r="K34" s="7"/>
      </tp>
      <tp>
        <v>0</v>
        <stp/>
        <stp>ContractData</stp>
        <stp>QGA?</stp>
        <stp>MT_LastBidVolume</stp>
        <stp/>
        <stp>T</stp>
        <tr r="K32" s="7"/>
      </tp>
      <tp>
        <v>-0.14833127317676142</v>
        <stp/>
        <stp>ContractData</stp>
        <stp>XLRE</stp>
        <stp>PerCentNetLastQuote</stp>
        <stp/>
        <stp>T</stp>
        <tr r="I32" s="4"/>
        <tr r="J32" s="4"/>
      </tp>
      <tp t="s">
        <v/>
        <stp/>
        <stp>ContractData</stp>
        <stp>QGA?</stp>
        <stp>Bid</stp>
        <stp/>
        <stp>T</stp>
        <tr r="L32" s="7"/>
      </tp>
      <tp t="s">
        <v/>
        <stp/>
        <stp>ContractData</stp>
        <stp>QGA?</stp>
        <stp>Ask</stp>
        <stp/>
        <stp>T</stp>
        <tr r="M32" s="7"/>
      </tp>
      <tp>
        <v>91.73</v>
        <stp/>
        <stp>ContractData</stp>
        <stp>QGA?</stp>
        <stp>Low</stp>
        <stp/>
        <stp>T</stp>
        <tr r="Q32" s="7"/>
      </tp>
      <tp>
        <v>191.95000000000002</v>
        <stp/>
        <stp>ContractData</stp>
        <stp>S.AAPL</stp>
        <stp>Bid</stp>
        <stp/>
        <stp>T</stp>
        <tr r="N30" s="5"/>
      </tp>
      <tp>
        <v>57.99</v>
        <stp/>
        <stp>ContractData</stp>
        <stp>S.ACWX</stp>
        <stp>Ask</stp>
        <stp/>
        <stp>T</stp>
        <tr r="M30" s="2"/>
      </tp>
      <tp>
        <v>51.74</v>
        <stp/>
        <stp>ContractData</stp>
        <stp>S.ACWX</stp>
        <stp>Bid</stp>
        <stp/>
        <stp>T</stp>
        <tr r="L30" s="2"/>
      </tp>
      <tp t="s">
        <v/>
        <stp/>
        <stp>ContractData</stp>
        <stp>S.AMZN</stp>
        <stp>Low</stp>
        <stp/>
        <stp>T</stp>
        <tr r="S29" s="5"/>
      </tp>
      <tp>
        <v>192</v>
        <stp/>
        <stp>ContractData</stp>
        <stp>S.AAPL</stp>
        <stp>Ask</stp>
        <stp/>
        <stp>T</stp>
        <tr r="O30" s="5"/>
      </tp>
      <tp t="s">
        <v/>
        <stp/>
        <stp>ContractData</stp>
        <stp>S.ACWX</stp>
        <stp>Low</stp>
        <stp/>
        <stp>T</stp>
        <tr r="Q30" s="2"/>
      </tp>
      <tp>
        <v>169.3</v>
        <stp/>
        <stp>ContractData</stp>
        <stp>S.AMZN</stp>
        <stp>Bid</stp>
        <stp/>
        <stp>T</stp>
        <tr r="N29" s="5"/>
      </tp>
      <tp t="s">
        <v/>
        <stp/>
        <stp>ContractData</stp>
        <stp>S.AAPL</stp>
        <stp>Low</stp>
        <stp/>
        <stp>T</stp>
        <tr r="S30" s="5"/>
      </tp>
      <tp>
        <v>169.6</v>
        <stp/>
        <stp>ContractData</stp>
        <stp>S.AMZN</stp>
        <stp>Ask</stp>
        <stp/>
        <stp>T</stp>
        <tr r="O29" s="5"/>
      </tp>
      <tp>
        <v>565.25</v>
        <stp/>
        <stp>ContractData</stp>
        <stp>ZWA</stp>
        <stp>LastTradeToday</stp>
        <stp/>
        <stp>T</stp>
        <tr r="O15" s="3"/>
      </tp>
      <tp>
        <v>3</v>
        <stp/>
        <stp>ContractData</stp>
        <stp>QO</stp>
        <stp>MT_LastAskVolume</stp>
        <stp/>
        <stp>T</stp>
        <tr r="V20" s="3"/>
      </tp>
      <tp t="s">
        <v>111-07'+</v>
        <stp/>
        <stp>ContractData</stp>
        <stp>TYA?</stp>
        <stp>High</stp>
        <stp/>
        <stp>B</stp>
        <tr r="P28" s="7"/>
      </tp>
      <tp>
        <v>192</v>
        <stp/>
        <stp>ContractData</stp>
        <stp>S.AAPL</stp>
        <stp>LastQuoteToday</stp>
        <stp/>
        <stp>T</stp>
        <tr r="I30" s="5"/>
      </tp>
      <tp t="s">
        <v>Long Gilt (CONNECT), Jun 25</v>
        <stp/>
        <stp>ContractData</stp>
        <stp>QGA?</stp>
        <stp>LongDescription</stp>
        <stp/>
        <stp>T</stp>
        <tr r="B75" s="1"/>
      </tp>
      <tp>
        <v>87545</v>
        <stp/>
        <stp>ContractData</stp>
        <stp>BTC</stp>
        <stp>LastTradeToday</stp>
        <stp/>
        <stp>T</stp>
        <tr r="H34" s="6"/>
      </tp>
      <tp>
        <v>-2.5145936237090201</v>
        <stp/>
        <stp>StudyData</stp>
        <stp>S.VNQ</stp>
        <stp>PCB</stp>
        <stp>BaseType=Index,Index=1</stp>
        <stp>Close</stp>
        <stp>A</stp>
        <stp>0</stp>
        <stp>all</stp>
        <stp/>
        <stp/>
        <stp/>
        <stp>T</stp>
        <tr r="C10" s="1"/>
      </tp>
      <tp t="s">
        <v>Apple Inc</v>
        <stp/>
        <stp>ContractData</stp>
        <stp>S.AAPL</stp>
        <stp>LongDescription</stp>
        <stp/>
        <stp>T</stp>
        <tr r="B49" s="1"/>
      </tp>
      <tp t="s">
        <v>iShares MSCI ACWI ex US ETF</v>
        <stp/>
        <stp>ContractData</stp>
        <stp>S.ACWX</stp>
        <stp>LongDescription</stp>
        <stp/>
        <stp>T</stp>
        <tr r="B2" s="1"/>
      </tp>
      <tp t="s">
        <v>Amazon.com Inc</v>
        <stp/>
        <stp>ContractData</stp>
        <stp>S.AMZN</stp>
        <stp>LongDescription</stp>
        <stp/>
        <stp>T</stp>
        <tr r="B50" s="1"/>
      </tp>
      <tp>
        <v>1.5227159261108323</v>
        <stp/>
        <stp>StudyData</stp>
        <stp>XLRE</stp>
        <stp>PCB</stp>
        <stp>BaseType=Index,Index=2</stp>
        <stp>Close</stp>
        <stp>A</stp>
        <stp>-1</stp>
        <stp>all</stp>
        <stp/>
        <stp/>
        <stp/>
        <stp>T</stp>
        <tr r="N38" s="1"/>
      </tp>
      <tp>
        <v>2617</v>
        <stp/>
        <stp>ContractData</stp>
        <stp>LZHZ</stp>
        <stp>High</stp>
        <stp/>
        <stp>T</stp>
        <tr r="X23" s="3"/>
      </tp>
      <tp>
        <v>40.39</v>
        <stp/>
        <stp>ContractData</stp>
        <stp>XLRE</stp>
        <stp>LastQuoteToday</stp>
        <stp/>
        <stp>T</stp>
        <tr r="G32" s="4"/>
      </tp>
      <tp>
        <v>-21.340148550435266</v>
        <stp/>
        <stp>StudyData</stp>
        <stp>S.AAPL</stp>
        <stp>PCB</stp>
        <stp>BaseType=Index,Index=1</stp>
        <stp>Close</stp>
        <stp>A</stp>
        <stp/>
        <stp>all</stp>
        <stp/>
        <stp/>
        <stp/>
        <stp>T</stp>
        <tr r="C49" s="1"/>
      </tp>
      <tp>
        <v>169.6</v>
        <stp/>
        <stp>ContractData</stp>
        <stp>S.AMZN</stp>
        <stp>LastQuoteToday</stp>
        <stp/>
        <stp>T</stp>
        <tr r="I29" s="5"/>
      </tp>
      <tp>
        <v>97.92</v>
        <stp/>
        <stp>ContractData</stp>
        <stp>DXE</stp>
        <stp>LastTradeToday</stp>
        <stp/>
        <stp>T</stp>
        <tr r="H35" s="6"/>
      </tp>
      <tp t="s">
        <v/>
        <stp/>
        <stp>ContractData</stp>
        <stp>GLE</stp>
        <stp>LastTradeToday</stp>
        <stp/>
        <stp>T</stp>
        <tr r="O9" s="3"/>
      </tp>
      <tp>
        <v>3414.7000000000003</v>
        <stp/>
        <stp>ContractData</stp>
        <stp>GCE</stp>
        <stp>LastTradeToday</stp>
        <stp/>
        <stp>T</stp>
        <tr r="O4" s="3"/>
      </tp>
      <tp>
        <v>62.550000000000004</v>
        <stp/>
        <stp>ContractData</stp>
        <stp>CLE</stp>
        <stp>LastTradeToday</stp>
        <stp/>
        <stp>T</stp>
        <tr r="O22" s="3"/>
      </tp>
      <tp>
        <v>8750</v>
        <stp/>
        <stp>ContractData</stp>
        <stp>CCE</stp>
        <stp>LastTradeToday</stp>
        <stp/>
        <stp>T</stp>
        <tr r="O24" s="3"/>
      </tp>
      <tp>
        <v>67.34</v>
        <stp/>
        <stp>ContractData</stp>
        <stp>CTE</stp>
        <stp>LastTradeToday</stp>
        <stp/>
        <stp>T</stp>
        <tr r="O16" s="3"/>
      </tp>
      <tp>
        <v>4.7860000000000005</v>
        <stp/>
        <stp>ContractData</stp>
        <stp>CPE</stp>
        <stp>LastTradeToday</stp>
        <stp/>
        <stp>T</stp>
        <tr r="O5" s="3"/>
      </tp>
      <tp>
        <v>3.2120000000000002</v>
        <stp/>
        <stp>ContractData</stp>
        <stp>NGE</stp>
        <stp>LastTradeToday</stp>
        <stp/>
        <stp>T</stp>
        <tr r="O21" s="3"/>
      </tp>
      <tp>
        <v>2.0781000000000001</v>
        <stp/>
        <stp>ContractData</stp>
        <stp>HOE</stp>
        <stp>LastTradeToday</stp>
        <stp/>
        <stp>T</stp>
        <tr r="O19" s="3"/>
      </tp>
      <tp>
        <v>372.8</v>
        <stp/>
        <stp>ContractData</stp>
        <stp>KCE</stp>
        <stp>LastTradeToday</stp>
        <stp/>
        <stp>T</stp>
        <tr r="O6" s="3"/>
      </tp>
      <tp>
        <v>2.0557000000000003</v>
        <stp/>
        <stp>ContractData</stp>
        <stp>RBE</stp>
        <stp>LastTradeToday</stp>
        <stp/>
        <stp>T</stp>
        <tr r="O13" s="3"/>
      </tp>
      <tp>
        <v>32.94</v>
        <stp/>
        <stp>ContractData</stp>
        <stp>SIE</stp>
        <stp>LastTradeToday</stp>
        <stp/>
        <stp>T</stp>
        <tr r="O7" s="3"/>
      </tp>
      <tp>
        <v>18</v>
        <stp/>
        <stp>ContractData</stp>
        <stp>SBE</stp>
        <stp>LastTradeToday</stp>
        <stp/>
        <stp>T</stp>
        <tr r="O17" s="3"/>
      </tp>
      <tp>
        <v>485.75</v>
        <stp/>
        <stp>ContractData</stp>
        <stp>ZCE</stp>
        <stp>LastTradeToday</stp>
        <stp/>
        <stp>T</stp>
        <tr r="O10" s="3"/>
      </tp>
      <tp>
        <v>1041.5</v>
        <stp/>
        <stp>ContractData</stp>
        <stp>ZSE</stp>
        <stp>LastTradeToday</stp>
        <stp/>
        <stp>T</stp>
        <tr r="O11" s="3"/>
      </tp>
      <tp>
        <v>189.5</v>
        <stp/>
        <stp>ContractData</stp>
        <stp>XLK</stp>
        <stp>LastQuoteToday</stp>
        <stp/>
        <stp>T</stp>
        <tr r="G39" s="4"/>
      </tp>
      <tp t="s">
        <v>Alphabet, Inc. Class C</v>
        <stp/>
        <stp>ContractData</stp>
        <stp>S.GOOG</stp>
        <stp>LongDescription</stp>
        <stp/>
        <stp>T</stp>
        <tr r="B51" s="1"/>
      </tp>
      <tp>
        <v>2598</v>
        <stp/>
        <stp>ContractData</stp>
        <stp>LZHZ</stp>
        <stp>Open</stp>
        <stp/>
        <stp>T</stp>
        <tr r="W23" s="3"/>
      </tp>
      <tp t="s">
        <v>30yr US Treasury Bonds (Globex), Jun 25</v>
        <stp/>
        <stp>ContractData</stp>
        <stp>USA?</stp>
        <stp>LongDescription</stp>
        <stp/>
        <stp>T</stp>
        <tr r="B71" s="1"/>
      </tp>
      <tp>
        <v>125.15</v>
        <stp/>
        <stp>ContractData</stp>
        <stp>XLI</stp>
        <stp>LastQuoteToday</stp>
        <stp/>
        <stp>T</stp>
        <tr r="G37" s="4"/>
      </tp>
      <tp t="s">
        <v>111-04' </v>
        <stp/>
        <stp>ContractData</stp>
        <stp>TYA?</stp>
        <stp>Open</stp>
        <stp/>
        <stp>B</stp>
        <tr r="O28" s="7"/>
      </tp>
      <tp t="s">
        <v>2yr US Treasury Note (Globex), Jun 25</v>
        <stp/>
        <stp>ContractData</stp>
        <stp>TUA?</stp>
        <stp>LongDescription</stp>
        <stp/>
        <stp>T</stp>
        <tr r="B68" s="1"/>
      </tp>
      <tp>
        <v>-14.351590920735765</v>
        <stp/>
        <stp>StudyData</stp>
        <stp>S.META</stp>
        <stp>PCB</stp>
        <stp>BaseType=Index,Index=1</stp>
        <stp>Close</stp>
        <stp>A</stp>
        <stp/>
        <stp>all</stp>
        <stp/>
        <stp/>
        <stp/>
        <stp>T</stp>
        <tr r="C52" s="1"/>
      </tp>
      <tp t="s">
        <v>10yr US Treasury Notes (Globex), Jun 25</v>
        <stp/>
        <stp>ContractData</stp>
        <stp>TYA?</stp>
        <stp>LongDescription</stp>
        <stp/>
        <stp>T</stp>
        <tr r="B70" s="1"/>
      </tp>
      <tp>
        <v>45659</v>
        <stp/>
        <stp>StudyData</stp>
        <stp>S.VNQ</stp>
        <stp>PCB</stp>
        <stp>BaseType=Index,Index=1</stp>
        <stp>Time</stp>
        <stp>A</stp>
        <stp>0</stp>
        <stp>all</stp>
        <stp/>
        <stp/>
        <stp/>
        <stp>T</stp>
        <tr r="M1" s="1"/>
      </tp>
      <tp>
        <v>-21.322758557819409</v>
        <stp/>
        <stp>StudyData</stp>
        <stp>S.AMZN</stp>
        <stp>PCB</stp>
        <stp>BaseType=Index,Index=1</stp>
        <stp>Close</stp>
        <stp>A</stp>
        <stp/>
        <stp>all</stp>
        <stp/>
        <stp/>
        <stp/>
        <stp>T</stp>
        <tr r="C50" s="1"/>
      </tp>
      <tp>
        <v>46.32</v>
        <stp/>
        <stp>ContractData</stp>
        <stp>XLF</stp>
        <stp>LastQuoteToday</stp>
        <stp/>
        <stp>T</stp>
        <tr r="G34" s="4"/>
      </tp>
      <tp t="s">
        <v>108-14'   </v>
        <stp/>
        <stp>ContractData</stp>
        <stp>FVA?</stp>
        <stp>Open</stp>
        <stp/>
        <stp>B</stp>
        <tr r="O29" s="7"/>
      </tp>
      <tp>
        <v>80.5</v>
        <stp/>
        <stp>ContractData</stp>
        <stp>XLE</stp>
        <stp>LastQuoteToday</stp>
        <stp/>
        <stp>T</stp>
        <tr r="G36" s="4"/>
      </tp>
      <tp>
        <v>-10.181203931203942</v>
        <stp/>
        <stp>StudyData</stp>
        <stp>S.SPY</stp>
        <stp>PCB</stp>
        <stp>BaseType=Index,Index=1</stp>
        <stp>Close</stp>
        <stp>A</stp>
        <stp>0</stp>
        <stp>all</stp>
        <stp/>
        <stp/>
        <stp/>
        <stp>T</stp>
        <tr r="C8" s="1"/>
      </tp>
      <tp t="s">
        <v>103-26'   </v>
        <stp/>
        <stp>ContractData</stp>
        <stp>TUA?</stp>
        <stp>Open</stp>
        <stp/>
        <stp>B</stp>
        <tr r="O31" s="7"/>
      </tp>
      <tp>
        <v>151.75</v>
        <stp/>
        <stp>ContractData</stp>
        <stp>S.GOOG</stp>
        <stp>LastQuoteToday</stp>
        <stp/>
        <stp>T</stp>
        <tr r="I28" s="5"/>
      </tp>
      <tp t="s">
        <v>Real Estate Select Sector SPDR</v>
        <stp/>
        <stp>ContractData</stp>
        <stp>XLRE</stp>
        <stp>LongDescription</stp>
        <stp/>
        <stp>T</stp>
        <tr r="B43" s="1"/>
      </tp>
      <tp>
        <v>-9.9746736801090936</v>
        <stp/>
        <stp>StudyData</stp>
        <stp>QGA?</stp>
        <stp>PCB</stp>
        <stp>BaseType=Index,Index=2</stp>
        <stp>Close</stp>
        <stp>A</stp>
        <stp>-1</stp>
        <stp>all</stp>
        <stp/>
        <stp/>
        <stp/>
        <stp>T</stp>
        <tr r="N72" s="1"/>
      </tp>
      <tp t="s">
        <v>114-13' </v>
        <stp/>
        <stp>ContractData</stp>
        <stp>USA?</stp>
        <stp>High</stp>
        <stp/>
        <stp>B</stp>
        <tr r="P33" s="7"/>
      </tp>
      <tp>
        <v>89.2</v>
        <stp/>
        <stp>ContractData</stp>
        <stp>XLC</stp>
        <stp>LastQuoteToday</stp>
        <stp/>
        <stp>T</stp>
        <tr r="G38" s="4"/>
      </tp>
      <tp>
        <v>231.75</v>
        <stp/>
        <stp>ContractData</stp>
        <stp>S.TSLA</stp>
        <stp>LastQuoteToday</stp>
        <stp/>
        <stp>T</stp>
        <tr r="I32" s="5"/>
      </tp>
      <tp t="s">
        <v>114-10' </v>
        <stp/>
        <stp>ContractData</stp>
        <stp>USA?</stp>
        <stp>Open</stp>
        <stp/>
        <stp>B</stp>
        <tr r="O33" s="7"/>
      </tp>
      <tp t="s">
        <v/>
        <stp/>
        <stp>ContractData</stp>
        <stp>F.HE</stp>
        <stp>LastTradeToday</stp>
        <stp/>
        <stp>T</stp>
        <tr r="O8" s="3"/>
      </tp>
      <tp>
        <v>98.26</v>
        <stp/>
        <stp>ContractData</stp>
        <stp>S.NVDA</stp>
        <stp>LastQuoteToday</stp>
        <stp/>
        <stp>T</stp>
        <tr r="I31" s="5"/>
      </tp>
      <tp>
        <v>493.11</v>
        <stp/>
        <stp>ContractData</stp>
        <stp>S.META</stp>
        <stp>LastQuoteToday</stp>
        <stp/>
        <stp>T</stp>
        <tr r="I27" s="5"/>
      </tp>
      <tp>
        <v>1</v>
        <stp/>
        <stp>ContractData</stp>
        <stp>F.HE</stp>
        <stp>MT_LastAskVolume</stp>
        <stp/>
        <stp>T</stp>
        <tr r="V8" s="3"/>
      </tp>
      <tp>
        <v>80.05</v>
        <stp/>
        <stp>ContractData</stp>
        <stp>XLB</stp>
        <stp>LastQuoteToday</stp>
        <stp/>
        <stp>T</stp>
        <tr r="G35" s="4"/>
      </tp>
      <tp t="s">
        <v>NVIDIA Corp</v>
        <stp/>
        <stp>ContractData</stp>
        <stp>S.NVDA</stp>
        <stp>LongDescription</stp>
        <stp/>
        <stp>T</stp>
        <tr r="B54" s="1"/>
      </tp>
      <tp t="s">
        <v>103-29'+  </v>
        <stp/>
        <stp>ContractData</stp>
        <stp>TUA?</stp>
        <stp>High</stp>
        <stp/>
        <stp>B</stp>
        <tr r="P31" s="7"/>
      </tp>
      <tp t="s">
        <v>Meta Platforms, Inc.</v>
        <stp/>
        <stp>ContractData</stp>
        <stp>S.META</stp>
        <stp>LongDescription</stp>
        <stp/>
        <stp>T</stp>
        <tr r="B52" s="1"/>
      </tp>
      <tp>
        <v>0.16338627555285354</v>
        <stp/>
        <stp>StudyData</stp>
        <stp>TUA?</stp>
        <stp>PCB</stp>
        <stp>BaseType=Index,Index=2</stp>
        <stp>Close</stp>
        <stp>A</stp>
        <stp>-1</stp>
        <stp>all</stp>
        <stp/>
        <stp/>
        <stp/>
        <stp>T</stp>
        <tr r="N71" s="1"/>
      </tp>
      <tp>
        <v>-3.6678200692041525</v>
        <stp/>
        <stp>StudyData</stp>
        <stp>TYA?</stp>
        <stp>PCB</stp>
        <stp>BaseType=Index,Index=2</stp>
        <stp>Close</stp>
        <stp>A</stp>
        <stp>-1</stp>
        <stp>all</stp>
        <stp/>
        <stp/>
        <stp/>
        <stp>T</stp>
        <tr r="N68" s="1"/>
      </tp>
      <tp t="s">
        <v>Microsoft Corporation</v>
        <stp/>
        <stp>ContractData</stp>
        <stp>S.MSFT</stp>
        <stp>LongDescription</stp>
        <stp/>
        <stp>T</stp>
        <tr r="B53" s="1"/>
      </tp>
      <tp t="s">
        <v>108-19'1/4</v>
        <stp/>
        <stp>ContractData</stp>
        <stp>FVA?</stp>
        <stp>High</stp>
        <stp/>
        <stp>B</stp>
        <tr r="P29" s="7"/>
      </tp>
      <tp>
        <v>-8.8794397198599295</v>
        <stp/>
        <stp>StudyData</stp>
        <stp>USA?</stp>
        <stp>PCB</stp>
        <stp>BaseType=Index,Index=2</stp>
        <stp>Close</stp>
        <stp>A</stp>
        <stp>-1</stp>
        <stp>all</stp>
        <stp/>
        <stp/>
        <stp/>
        <stp>T</stp>
        <tr r="N73" s="1"/>
      </tp>
      <tp>
        <v>-3.2785767841319622</v>
        <stp/>
        <stp>StudyData</stp>
        <stp>JGB?</stp>
        <stp>PCB</stp>
        <stp>BaseType=Index,Index=2</stp>
        <stp>Close</stp>
        <stp>A</stp>
        <stp>-1</stp>
        <stp>all</stp>
        <stp/>
        <stp/>
        <stp/>
        <stp>T</stp>
        <tr r="N74" s="1"/>
      </tp>
      <tp t="s">
        <v/>
        <stp/>
        <stp>ContractData</stp>
        <stp>LBR</stp>
        <stp>LastTradeToday</stp>
        <stp/>
        <stp>T</stp>
        <tr r="O12" s="3"/>
      </tp>
      <tp>
        <v>2595</v>
        <stp/>
        <stp>ContractData</stp>
        <stp>LZHZ</stp>
        <stp>LastTradeToday</stp>
        <stp/>
        <stp>T</stp>
        <tr r="O23" s="3"/>
      </tp>
      <tp t="s">
        <v/>
        <stp/>
        <stp>ContractData</stp>
        <stp>XLRE</stp>
        <stp>Open</stp>
        <stp/>
        <stp>T</stp>
        <tr r="O32" s="4"/>
      </tp>
      <tp>
        <v>1.0010319917440647</v>
        <stp/>
        <stp>StudyData</stp>
        <stp>S.AGG</stp>
        <stp>PCB</stp>
        <stp>BaseType=Index,Index=1</stp>
        <stp>Close</stp>
        <stp>A</stp>
        <stp>0</stp>
        <stp>all</stp>
        <stp/>
        <stp/>
        <stp/>
        <stp>T</stp>
        <tr r="C3" s="1"/>
      </tp>
      <tp t="s">
        <v/>
        <stp/>
        <stp>ContractData</stp>
        <stp>XLRE</stp>
        <stp>High</stp>
        <stp/>
        <stp>T</stp>
        <tr r="P32" s="4"/>
      </tp>
      <tp>
        <v>-12.744958481613279</v>
        <stp/>
        <stp>StudyData</stp>
        <stp>S.MSFT</stp>
        <stp>PCB</stp>
        <stp>BaseType=Index,Index=1</stp>
        <stp>Close</stp>
        <stp>A</stp>
        <stp/>
        <stp>all</stp>
        <stp/>
        <stp/>
        <stp/>
        <stp>T</stp>
        <tr r="C53" s="1"/>
      </tp>
      <tp t="s">
        <v>5yr US Treasury Notes (Globex), Jun 25</v>
        <stp/>
        <stp>ContractData</stp>
        <stp>FVA?</stp>
        <stp>LongDescription</stp>
        <stp/>
        <stp>T</stp>
        <tr r="B69" s="1"/>
      </tp>
      <tp>
        <v>-14.931022461277948</v>
        <stp/>
        <stp>StudyData</stp>
        <stp>S.IWF</stp>
        <stp>PCB</stp>
        <stp>BaseType=Index,Index=1</stp>
        <stp>Close</stp>
        <stp>A</stp>
        <stp>0</stp>
        <stp>all</stp>
        <stp/>
        <stp/>
        <stp/>
        <stp>T</stp>
        <tr r="C7" s="1"/>
      </tp>
      <tp>
        <v>57.99</v>
        <stp/>
        <stp>ContractData</stp>
        <stp>S.ACWX</stp>
        <stp>LastQuoteToday</stp>
        <stp/>
        <stp>T</stp>
        <tr r="G30" s="2"/>
      </tp>
      <tp t="s">
        <v>Lean Hogs (Globex), Jun 25</v>
        <stp/>
        <stp>ContractData</stp>
        <stp>F.HE</stp>
        <stp>LongDescription</stp>
        <stp/>
        <stp>T</stp>
        <tr r="B17" s="1"/>
      </tp>
      <tp>
        <v>45768.303101851852</v>
        <stp/>
        <stp>SystemInfo</stp>
        <stp>Linetime</stp>
        <tr r="O1" s="2"/>
        <tr r="O1" s="6"/>
        <tr r="P1" s="4"/>
        <tr r="O1" s="7"/>
        <tr r="P1" s="5"/>
        <tr r="X1" s="3"/>
      </tp>
      <tp>
        <v>182.21</v>
        <stp/>
        <stp>ContractData</stp>
        <stp>XLY</stp>
        <stp>LastQuoteToday</stp>
        <stp/>
        <stp>T</stp>
        <tr r="G40" s="4"/>
      </tp>
      <tp>
        <v>12.057938299473289</v>
        <stp/>
        <stp>StudyData</stp>
        <stp>LZHZ</stp>
        <stp>PCB</stp>
        <stp>BaseType=Index,Index=2</stp>
        <stp>Close</stp>
        <stp>A</stp>
        <stp>-1</stp>
        <stp>all</stp>
        <stp/>
        <stp/>
        <stp/>
        <stp>T</stp>
        <tr r="N32" s="1"/>
      </tp>
      <tp>
        <v>93872</v>
        <stp/>
        <stp>ContractData</stp>
        <stp>FGBX?</stp>
        <stp>T_CVol</stp>
        <stp/>
        <stp>T</stp>
        <tr r="R36" s="7"/>
      </tp>
      <tp>
        <v>4</v>
        <stp/>
        <stp>ContractData</stp>
        <stp>F.HE</stp>
        <stp>MT_LastBidVolume</stp>
        <stp/>
        <stp>T</stp>
        <tr r="S8" s="3"/>
      </tp>
      <tp>
        <v>-24.42475240151909</v>
        <stp/>
        <stp>StudyData</stp>
        <stp>S.NVDA</stp>
        <stp>PCB</stp>
        <stp>BaseType=Index,Index=1</stp>
        <stp>Close</stp>
        <stp>A</stp>
        <stp/>
        <stp>all</stp>
        <stp/>
        <stp/>
        <stp/>
        <stp>T</stp>
        <tr r="C54" s="1"/>
      </tp>
      <tp>
        <v>-4.758818127802086</v>
        <stp/>
        <stp>StudyData</stp>
        <stp>S.IWD</stp>
        <stp>PCB</stp>
        <stp>BaseType=Index,Index=1</stp>
        <stp>Close</stp>
        <stp>A</stp>
        <stp>0</stp>
        <stp>all</stp>
        <stp/>
        <stp/>
        <stp/>
        <stp>T</stp>
        <tr r="C6" s="1"/>
      </tp>
      <tp t="s">
        <v>Tesla Inc.</v>
        <stp/>
        <stp>ContractData</stp>
        <stp>S.TSLA</stp>
        <stp>LongDescription</stp>
        <stp/>
        <stp>T</stp>
        <tr r="B55" s="1"/>
      </tp>
      <tp>
        <v>10.178036867811578</v>
        <stp/>
        <stp>StudyData</stp>
        <stp>S.VGK</stp>
        <stp>PCB</stp>
        <stp>BaseType=Index,Index=1</stp>
        <stp>Close</stp>
        <stp>A</stp>
        <stp>0</stp>
        <stp>all</stp>
        <stp/>
        <stp/>
        <stp/>
        <stp>T</stp>
        <tr r="C9" s="1"/>
      </tp>
      <tp>
        <v>91.91</v>
        <stp/>
        <stp>ContractData</stp>
        <stp>QGA?</stp>
        <stp>Open</stp>
        <stp/>
        <stp>T</stp>
        <tr r="O32" s="7"/>
      </tp>
      <tp>
        <v>140.99</v>
        <stp/>
        <stp>ContractData</stp>
        <stp>JGB?</stp>
        <stp>Open</stp>
        <stp/>
        <stp>T</stp>
        <tr r="O34" s="7"/>
      </tp>
      <tp t="s">
        <v>TSE 10 Year JGB, Jun 25</v>
        <stp/>
        <stp>ContractData</stp>
        <stp>JGB?</stp>
        <stp>LongDescription</stp>
        <stp/>
        <stp>T</stp>
        <tr r="B76" s="1"/>
      </tp>
      <tp>
        <v>134.51</v>
        <stp/>
        <stp>ContractData</stp>
        <stp>XLV</stp>
        <stp>LastQuoteToday</stp>
        <stp/>
        <stp>T</stp>
        <tr r="G33" s="4"/>
      </tp>
      <tp>
        <v>1.4456035767511373</v>
        <stp/>
        <stp>StudyData</stp>
        <stp>S.EWJ</stp>
        <stp>PCB</stp>
        <stp>BaseType=Index,Index=1</stp>
        <stp>Close</stp>
        <stp>A</stp>
        <stp>0</stp>
        <stp>all</stp>
        <stp/>
        <stp/>
        <stp/>
        <stp>T</stp>
        <tr r="C4" s="1"/>
      </tp>
      <tp>
        <v>364.49</v>
        <stp/>
        <stp>ContractData</stp>
        <stp>S.MSFT</stp>
        <stp>LastQuoteToday</stp>
        <stp/>
        <stp>T</stp>
        <tr r="I26" s="5"/>
      </tp>
      <tp>
        <v>77.02</v>
        <stp/>
        <stp>ContractData</stp>
        <stp>XLU</stp>
        <stp>LastQuoteToday</stp>
        <stp/>
        <stp>T</stp>
        <tr r="G31" s="4"/>
      </tp>
      <tp>
        <v>6.4388961892246952</v>
        <stp/>
        <stp>StudyData</stp>
        <stp>S.FXI</stp>
        <stp>PCB</stp>
        <stp>BaseType=Index,Index=1</stp>
        <stp>Close</stp>
        <stp>A</stp>
        <stp>0</stp>
        <stp>all</stp>
        <stp/>
        <stp/>
        <stp/>
        <stp>T</stp>
        <tr r="C5" s="1"/>
      </tp>
      <tp>
        <v>15</v>
        <stp/>
        <stp>ContractData</stp>
        <stp>QO</stp>
        <stp>MT_LastBidVolume</stp>
        <stp/>
        <stp>T</stp>
        <tr r="S20" s="3"/>
      </tp>
      <tp>
        <v>-19.470699432892243</v>
        <stp/>
        <stp>StudyData</stp>
        <stp>S.GOOG</stp>
        <stp>PCB</stp>
        <stp>BaseType=Index,Index=1</stp>
        <stp>Close</stp>
        <stp>A</stp>
        <stp/>
        <stp>all</stp>
        <stp/>
        <stp/>
        <stp/>
        <stp>T</stp>
        <tr r="C51" s="1"/>
      </tp>
      <tp>
        <v>-1.9410496046010064</v>
        <stp/>
        <stp>StudyData</stp>
        <stp>FVA?</stp>
        <stp>PCB</stp>
        <stp>BaseType=Index,Index=2</stp>
        <stp>Close</stp>
        <stp>A</stp>
        <stp>-1</stp>
        <stp>all</stp>
        <stp/>
        <stp/>
        <stp/>
        <stp>T</stp>
        <tr r="N69" s="1"/>
      </tp>
      <tp>
        <v>89094</v>
        <stp/>
        <stp>ContractData</stp>
        <stp>QO</stp>
        <stp>T_CVol</stp>
        <stp/>
        <stp>T</stp>
        <tr r="Z20" s="3"/>
      </tp>
      <tp>
        <v>19.602795145274005</v>
        <stp/>
        <stp>StudyData</stp>
        <stp>F.HE</stp>
        <stp>PCB</stp>
        <stp>BaseType=Index,Index=2</stp>
        <stp>Close</stp>
        <stp>A</stp>
        <stp>-1</stp>
        <stp>all</stp>
        <stp/>
        <stp/>
        <stp/>
        <stp>T</stp>
        <tr r="N17" s="1"/>
      </tp>
      <tp t="s">
        <v>Zinc (USD, 90d Fwd) SELECT</v>
        <stp/>
        <stp>ContractData</stp>
        <stp>LZHZ</stp>
        <stp>LongDescription</stp>
        <stp/>
        <stp>T</stp>
        <tr r="B25" s="1"/>
      </tp>
      <tp>
        <v>81.73</v>
        <stp/>
        <stp>ContractData</stp>
        <stp>XLP</stp>
        <stp>LastQuoteToday</stp>
        <stp/>
        <stp>T</stp>
        <tr r="G30" s="4"/>
      </tp>
      <tp>
        <v>-40.231279714738513</v>
        <stp/>
        <stp>StudyData</stp>
        <stp>S.TSLA</stp>
        <stp>PCB</stp>
        <stp>BaseType=Index,Index=1</stp>
        <stp>Close</stp>
        <stp>A</stp>
        <stp/>
        <stp>all</stp>
        <stp/>
        <stp/>
        <stp/>
        <stp>T</stp>
        <tr r="C55" s="1"/>
      </tp>
      <tp>
        <v>92.59</v>
        <stp/>
        <stp>ContractData</stp>
        <stp>QGA?</stp>
        <stp>High</stp>
        <stp/>
        <stp>T</stp>
        <tr r="P32" s="7"/>
      </tp>
      <tp>
        <v>141.08000000000001</v>
        <stp/>
        <stp>ContractData</stp>
        <stp>JGB?</stp>
        <stp>High</stp>
        <stp/>
        <stp>T</stp>
        <tr r="P34" s="7"/>
      </tp>
      <tp t="s">
        <v/>
        <stp/>
        <stp>ContractData</stp>
        <stp>S.SPY</stp>
        <stp>Open</stp>
        <stp/>
        <stp>T</stp>
        <tr r="O35" s="2"/>
      </tp>
      <tp>
        <v>99.034999999999997</v>
        <stp/>
        <stp>ContractData</stp>
        <stp>DXE</stp>
        <stp>High</stp>
        <stp/>
        <stp>T</stp>
        <tr r="Q35" s="6"/>
      </tp>
      <tp>
        <v>0.72510000000000008</v>
        <stp/>
        <stp>ContractData</stp>
        <stp>CA6</stp>
        <stp>Open</stp>
        <stp/>
        <stp>T</stp>
        <tr r="P33" s="6"/>
      </tp>
      <tp>
        <v>8300</v>
        <stp/>
        <stp>ContractData</stp>
        <stp>CCE</stp>
        <stp>Open</stp>
        <stp/>
        <stp>T</stp>
        <tr r="W24" s="3"/>
      </tp>
      <tp>
        <v>63.65</v>
        <stp/>
        <stp>ContractData</stp>
        <stp>CLE</stp>
        <stp>Open</stp>
        <stp/>
        <stp>T</stp>
        <tr r="W22" s="3"/>
      </tp>
      <tp>
        <v>4.7160000000000002</v>
        <stp/>
        <stp>ContractData</stp>
        <stp>CPE</stp>
        <stp>Open</stp>
        <stp/>
        <stp>T</stp>
        <tr r="W5" s="3"/>
      </tp>
      <tp>
        <v>119.65</v>
        <stp/>
        <stp>ContractData</stp>
        <stp>DL?</stp>
        <stp>High</stp>
        <stp/>
        <stp>T</stp>
        <tr r="P30" s="7"/>
      </tp>
      <tp>
        <v>67.2</v>
        <stp/>
        <stp>ContractData</stp>
        <stp>CTE</stp>
        <stp>Open</stp>
        <stp/>
        <stp>T</stp>
        <tr r="W16" s="3"/>
      </tp>
      <tp>
        <v>131.83000000000001</v>
        <stp/>
        <stp>ContractData</stp>
        <stp>DB?</stp>
        <stp>High</stp>
        <stp/>
        <stp>T</stp>
        <tr r="P35" s="7"/>
      </tp>
      <tp>
        <v>-0.54093926727317154</v>
        <stp/>
        <stp>StudyData</stp>
        <stp>XLRE</stp>
        <stp>PCB</stp>
        <stp>BaseType=Index,Index=1</stp>
        <stp>Close</stp>
        <stp>A</stp>
        <stp/>
        <stp>all</stp>
        <stp/>
        <stp/>
        <stp/>
        <stp>T</stp>
        <tr r="C43" s="1"/>
      </tp>
      <tp t="s">
        <v>Nickel (USD, 90d Fwd) Trade only</v>
        <stp/>
        <stp>ContractData</stp>
        <stp>LNIZP</stp>
        <stp>LongDescription</stp>
        <stp/>
        <stp>T</stp>
        <tr r="B24" s="1"/>
      </tp>
      <tp>
        <v>1.1613</v>
        <stp/>
        <stp>ContractData</stp>
        <stp>EU6</stp>
        <stp>High</stp>
        <stp/>
        <stp>T</stp>
        <tr r="Q31" s="6"/>
      </tp>
      <tp>
        <v>1.3276000000000001</v>
        <stp/>
        <stp>ContractData</stp>
        <stp>BP6</stp>
        <stp>Open</stp>
        <stp/>
        <stp>T</stp>
        <tr r="P32" s="6"/>
      </tp>
      <tp>
        <v>85235</v>
        <stp/>
        <stp>ContractData</stp>
        <stp>BTC</stp>
        <stp>Open</stp>
        <stp/>
        <stp>T</stp>
        <tr r="P34" s="6"/>
      </tp>
      <tp>
        <v>-7.6793350599289285</v>
        <stp/>
        <stp>StudyData</stp>
        <stp>LNIZP</stp>
        <stp>PCB</stp>
        <stp>BaseType=Index,Index=2</stp>
        <stp>Close</stp>
        <stp>A</stp>
        <stp>-1</stp>
        <stp>all</stp>
        <stp/>
        <stp/>
        <stp/>
        <stp>T</stp>
        <tr r="N23" s="1"/>
      </tp>
      <tp>
        <v>66.540000000000006</v>
        <stp/>
        <stp>ContractData</stp>
        <stp>QO</stp>
        <stp>LastTradeToday</stp>
        <stp/>
        <stp>T</stp>
        <tr r="O20" s="3"/>
      </tp>
      <tp t="s">
        <v/>
        <stp/>
        <stp>ContractData</stp>
        <stp>S.VNQ</stp>
        <stp>High</stp>
        <stp/>
        <stp>T</stp>
        <tr r="P33" s="2"/>
      </tp>
      <tp t="s">
        <v/>
        <stp/>
        <stp>ContractData</stp>
        <stp>S.VGK</stp>
        <stp>High</stp>
        <stp/>
        <stp>T</stp>
        <tr r="P28" s="2"/>
      </tp>
      <tp>
        <v>45293</v>
        <stp/>
        <stp>StudyData</stp>
        <stp>S.VGK</stp>
        <stp>PCB</stp>
        <stp>BaseType=Index,Index=2</stp>
        <stp>Time</stp>
        <stp>A</stp>
        <stp>-1</stp>
        <stp>all</stp>
        <stp/>
        <stp/>
        <stp/>
        <stp>T</stp>
        <tr r="N1" s="1"/>
      </tp>
      <tp>
        <v>204.35</v>
        <stp/>
        <stp>ContractData</stp>
        <stp>GLE</stp>
        <stp>High</stp>
        <stp/>
        <stp>T</stp>
        <tr r="X9" s="3"/>
      </tp>
      <tp>
        <v>3418.3</v>
        <stp/>
        <stp>ContractData</stp>
        <stp>GCE</stp>
        <stp>High</stp>
        <stp/>
        <stp>T</stp>
        <tr r="X4" s="3"/>
      </tp>
      <tp>
        <v>3347</v>
        <stp/>
        <stp>ContractData</stp>
        <stp>GCE</stp>
        <stp>Open</stp>
        <stp/>
        <stp>T</stp>
        <tr r="W4" s="3"/>
      </tp>
      <tp>
        <v>202.75</v>
        <stp/>
        <stp>ContractData</stp>
        <stp>GLE</stp>
        <stp>Open</stp>
        <stp/>
        <stp>T</stp>
        <tr r="W9" s="3"/>
      </tp>
      <tp>
        <v>-9.620000000000001</v>
        <stp/>
        <stp>ContractData</stp>
        <stp>S.TSLA</stp>
        <stp>NetLastQuoteToday</stp>
        <stp/>
        <stp>T</stp>
        <tr r="J32" s="5"/>
      </tp>
      <tp t="s">
        <v/>
        <stp/>
        <stp>ContractData</stp>
        <stp>S.VGK</stp>
        <stp>Open</stp>
        <stp/>
        <stp>T</stp>
        <tr r="O28" s="2"/>
      </tp>
      <tp t="s">
        <v/>
        <stp/>
        <stp>ContractData</stp>
        <stp>S.VNQ</stp>
        <stp>Open</stp>
        <stp/>
        <stp>T</stp>
        <tr r="O33" s="2"/>
      </tp>
      <tp>
        <v>7</v>
        <stp/>
        <stp>ContractData</stp>
        <stp>S.ACWX</stp>
        <stp>T_CVol</stp>
        <stp/>
        <stp>T</stp>
        <tr r="R30" s="2"/>
      </tp>
      <tp>
        <v>4019</v>
        <stp/>
        <stp>ContractData</stp>
        <stp>XLY</stp>
        <stp>T_CVol</stp>
        <stp/>
        <stp>T</stp>
        <tr r="R40" s="4"/>
      </tp>
      <tp>
        <v>-1.61</v>
        <stp/>
        <stp>ContractData</stp>
        <stp>S.GOOG</stp>
        <stp>NetLastQuoteToday</stp>
        <stp/>
        <stp>T</stp>
        <tr r="J28" s="5"/>
      </tp>
      <tp>
        <v>1.3425</v>
        <stp/>
        <stp>ContractData</stp>
        <stp>BP6</stp>
        <stp>High</stp>
        <stp/>
        <stp>T</stp>
        <tr r="Q32" s="6"/>
      </tp>
      <tp>
        <v>88010</v>
        <stp/>
        <stp>ContractData</stp>
        <stp>BTC</stp>
        <stp>High</stp>
        <stp/>
        <stp>T</stp>
        <tr r="Q34" s="6"/>
      </tp>
      <tp>
        <v>1.1430500000000001</v>
        <stp/>
        <stp>ContractData</stp>
        <stp>EU6</stp>
        <stp>Open</stp>
        <stp/>
        <stp>T</stp>
        <tr r="P31" s="6"/>
      </tp>
      <tp>
        <v>123.78</v>
        <stp/>
        <stp>ContractData</stp>
        <stp>FGBX?</stp>
        <stp>LastQuoteToday</stp>
        <stp/>
        <stp>T</stp>
        <tr r="G36" s="7"/>
      </tp>
      <tp t="s">
        <v/>
        <stp/>
        <stp>ContractData</stp>
        <stp>S.SPY</stp>
        <stp>High</stp>
        <stp/>
        <stp>T</stp>
        <tr r="P35" s="2"/>
      </tp>
      <tp>
        <v>131.25</v>
        <stp/>
        <stp>ContractData</stp>
        <stp>DB?</stp>
        <stp>Open</stp>
        <stp/>
        <stp>T</stp>
        <tr r="O35" s="7"/>
      </tp>
      <tp>
        <v>4.806</v>
        <stp/>
        <stp>ContractData</stp>
        <stp>CPE</stp>
        <stp>High</stp>
        <stp/>
        <stp>T</stp>
        <tr r="X5" s="3"/>
      </tp>
      <tp>
        <v>67.400000000000006</v>
        <stp/>
        <stp>ContractData</stp>
        <stp>CTE</stp>
        <stp>High</stp>
        <stp/>
        <stp>T</stp>
        <tr r="X16" s="3"/>
      </tp>
      <tp>
        <v>119.31</v>
        <stp/>
        <stp>ContractData</stp>
        <stp>DL?</stp>
        <stp>Open</stp>
        <stp/>
        <stp>T</stp>
        <tr r="O30" s="7"/>
      </tp>
      <tp>
        <v>63.78</v>
        <stp/>
        <stp>ContractData</stp>
        <stp>CLE</stp>
        <stp>High</stp>
        <stp/>
        <stp>T</stp>
        <tr r="X22" s="3"/>
      </tp>
      <tp>
        <v>99.034999999999997</v>
        <stp/>
        <stp>ContractData</stp>
        <stp>DXE</stp>
        <stp>Open</stp>
        <stp/>
        <stp>T</stp>
        <tr r="P35" s="6"/>
      </tp>
      <tp>
        <v>0.72775000000000001</v>
        <stp/>
        <stp>ContractData</stp>
        <stp>CA6</stp>
        <stp>High</stp>
        <stp/>
        <stp>T</stp>
        <tr r="Q33" s="6"/>
      </tp>
      <tp>
        <v>8775</v>
        <stp/>
        <stp>ContractData</stp>
        <stp>CCE</stp>
        <stp>High</stp>
        <stp/>
        <stp>T</stp>
        <tr r="X24" s="3"/>
      </tp>
      <tp t="s">
        <v/>
        <stp/>
        <stp>ContractData</stp>
        <stp>S.NVDA</stp>
        <stp>High</stp>
        <stp/>
        <stp>T</stp>
        <tr r="R31" s="5"/>
      </tp>
      <tp t="s">
        <v>Euro Buxl (30yr), Jun 25</v>
        <stp/>
        <stp>ContractData</stp>
        <stp>FGBX?</stp>
        <stp>LongDescription</stp>
        <stp/>
        <stp>T</stp>
        <tr r="B74" s="1"/>
      </tp>
      <tp>
        <v>371.75</v>
        <stp/>
        <stp>ContractData</stp>
        <stp>KCE</stp>
        <stp>Open</stp>
        <stp/>
        <stp>T</stp>
        <tr r="W6" s="3"/>
      </tp>
      <tp>
        <v>-6.3787750493931643</v>
        <stp/>
        <stp>StudyData</stp>
        <stp>FGBX?</stp>
        <stp>PCB</stp>
        <stp>BaseType=Index,Index=2</stp>
        <stp>Close</stp>
        <stp>A</stp>
        <stp>-1</stp>
        <stp>all</stp>
        <stp/>
        <stp/>
        <stp/>
        <stp>T</stp>
        <tr r="N76" s="1"/>
      </tp>
      <tp t="s">
        <v/>
        <stp/>
        <stp>ContractData</stp>
        <stp>LBR</stp>
        <stp>High</stp>
        <stp/>
        <stp>T</stp>
        <tr r="X12" s="3"/>
      </tp>
      <tp>
        <v>2573</v>
        <stp/>
        <stp>ContractData</stp>
        <stp>XLV</stp>
        <stp>T_CVol</stp>
        <stp/>
        <stp>T</stp>
        <tr r="R33" s="4"/>
      </tp>
      <tp>
        <v>-3.1152647975077952</v>
        <stp/>
        <stp>StudyData</stp>
        <stp>QO</stp>
        <stp>PCB</stp>
        <stp>BaseType=Index,Index=2</stp>
        <stp>Close</stp>
        <stp>A</stp>
        <stp>-1</stp>
        <stp>all</stp>
        <stp/>
        <stp/>
        <stp/>
        <stp>T</stp>
        <tr r="N29" s="1"/>
      </tp>
      <tp>
        <v>78011</v>
        <stp/>
        <stp>ContractData</stp>
        <stp>S.MSFT</stp>
        <stp>T_CVol</stp>
        <stp/>
        <stp>T</stp>
        <tr r="T26" s="5"/>
      </tp>
      <tp>
        <v>7.0809999999999996E-3</v>
        <stp/>
        <stp>ContractData</stp>
        <stp>JY6</stp>
        <stp>Open</stp>
        <stp/>
        <stp>T</stp>
        <tr r="P30" s="6"/>
      </tp>
      <tp t="s">
        <v/>
        <stp/>
        <stp>ContractData</stp>
        <stp>S.TSLA</stp>
        <stp>Open</stp>
        <stp/>
        <stp>T</stp>
        <tr r="Q32" s="5"/>
      </tp>
      <tp t="s">
        <v/>
        <stp/>
        <stp>ContractData</stp>
        <stp>S.MSFT</stp>
        <stp>Open</stp>
        <stp/>
        <stp>T</stp>
        <tr r="Q26" s="5"/>
      </tp>
      <tp>
        <v>15895</v>
        <stp/>
        <stp>ContractData</stp>
        <stp>XLU</stp>
        <stp>T_CVol</stp>
        <stp/>
        <stp>T</stp>
        <tr r="R31" s="4"/>
      </tp>
      <tp>
        <v>3.2250000000000001</v>
        <stp/>
        <stp>ContractData</stp>
        <stp>NGE</stp>
        <stp>High</stp>
        <stp/>
        <stp>T</stp>
        <tr r="X21" s="3"/>
      </tp>
      <tp>
        <v>2.1055000000000001</v>
        <stp/>
        <stp>ContractData</stp>
        <stp>HOE</stp>
        <stp>Open</stp>
        <stp/>
        <stp>T</stp>
        <tr r="W19" s="3"/>
      </tp>
      <tp>
        <v>2.1076000000000001</v>
        <stp/>
        <stp>ContractData</stp>
        <stp>HOE</stp>
        <stp>High</stp>
        <stp/>
        <stp>T</stp>
        <tr r="X19" s="3"/>
      </tp>
      <tp t="s">
        <v/>
        <stp/>
        <stp>ContractData</stp>
        <stp>S.MSFT</stp>
        <stp>High</stp>
        <stp/>
        <stp>T</stp>
        <tr r="R26" s="5"/>
      </tp>
      <tp t="s">
        <v/>
        <stp/>
        <stp>ContractData</stp>
        <stp>S.TSLA</stp>
        <stp>High</stp>
        <stp/>
        <stp>T</stp>
        <tr r="R32" s="5"/>
      </tp>
      <tp>
        <v>0</v>
        <stp/>
        <stp>ContractData</stp>
        <stp>LBR</stp>
        <stp>T_CVol</stp>
        <stp/>
        <stp>T</stp>
        <tr r="Z12" s="3"/>
      </tp>
      <tp>
        <v>-3.23</v>
        <stp/>
        <stp>ContractData</stp>
        <stp>S.NVDA</stp>
        <stp>NetLastQuoteToday</stp>
        <stp/>
        <stp>T</stp>
        <tr r="J31" s="5"/>
      </tp>
      <tp>
        <v>3.198</v>
        <stp/>
        <stp>ContractData</stp>
        <stp>NGE</stp>
        <stp>Open</stp>
        <stp/>
        <stp>T</stp>
        <tr r="W21" s="3"/>
      </tp>
      <tp>
        <v>11683</v>
        <stp/>
        <stp>ContractData</stp>
        <stp>LZHZ</stp>
        <stp>T_CVol</stp>
        <stp/>
        <stp>T</stp>
        <tr r="Z23" s="3"/>
      </tp>
      <tp>
        <v>7.1644999999999999E-3</v>
        <stp/>
        <stp>ContractData</stp>
        <stp>JY6</stp>
        <stp>High</stp>
        <stp/>
        <stp>T</stp>
        <tr r="Q30" s="6"/>
      </tp>
      <tp t="s">
        <v/>
        <stp/>
        <stp>ContractData</stp>
        <stp>S.NVDA</stp>
        <stp>Open</stp>
        <stp/>
        <stp>T</stp>
        <tr r="Q31" s="5"/>
      </tp>
      <tp>
        <v>5016</v>
        <stp/>
        <stp>ContractData</stp>
        <stp>XLP</stp>
        <stp>T_CVol</stp>
        <stp/>
        <stp>T</stp>
        <tr r="R30" s="4"/>
      </tp>
      <tp>
        <v>-3.29</v>
        <stp/>
        <stp>ContractData</stp>
        <stp>S.MSFT</stp>
        <stp>NetLastQuoteToday</stp>
        <stp/>
        <stp>T</stp>
        <tr r="J26" s="5"/>
      </tp>
      <tp t="s">
        <v/>
        <stp/>
        <stp>ContractData</stp>
        <stp>LBR</stp>
        <stp>Open</stp>
        <stp/>
        <stp>T</stp>
        <tr r="W12" s="3"/>
      </tp>
      <tp>
        <v>376.55</v>
        <stp/>
        <stp>ContractData</stp>
        <stp>KCE</stp>
        <stp>High</stp>
        <stp/>
        <stp>T</stp>
        <tr r="X6" s="3"/>
      </tp>
      <tp>
        <v>577</v>
        <stp/>
        <stp>ContractData</stp>
        <stp>LBR</stp>
        <stp>Ask</stp>
        <stp/>
        <stp>T</stp>
        <tr r="U12" s="3"/>
      </tp>
      <tp>
        <v>3.2109999999999999</v>
        <stp/>
        <stp>ContractData</stp>
        <stp>NGE</stp>
        <stp>Bid</stp>
        <stp/>
        <stp>T</stp>
        <tr r="T21" s="3"/>
      </tp>
      <tp>
        <v>62.07</v>
        <stp/>
        <stp>ContractData</stp>
        <stp>CLE</stp>
        <stp>Low</stp>
        <stp/>
        <stp>T</stp>
        <tr r="Y22" s="3"/>
      </tp>
      <tp>
        <v>8300</v>
        <stp/>
        <stp>ContractData</stp>
        <stp>CCE</stp>
        <stp>Low</stp>
        <stp/>
        <stp>T</stp>
        <tr r="Y24" s="3"/>
      </tp>
      <tp>
        <v>0.72465000000000002</v>
        <stp/>
        <stp>ContractData</stp>
        <stp>CA6</stp>
        <stp>Low</stp>
        <stp/>
        <stp>T</stp>
        <tr r="R33" s="6"/>
      </tp>
      <tp>
        <v>3.2120000000000002</v>
        <stp/>
        <stp>ContractData</stp>
        <stp>NGE</stp>
        <stp>Ask</stp>
        <stp/>
        <stp>T</stp>
        <tr r="U21" s="3"/>
      </tp>
      <tp>
        <v>4.6850000000000005</v>
        <stp/>
        <stp>ContractData</stp>
        <stp>CPE</stp>
        <stp>Low</stp>
        <stp/>
        <stp>T</stp>
        <tr r="Y5" s="3"/>
      </tp>
      <tp>
        <v>66.77</v>
        <stp/>
        <stp>ContractData</stp>
        <stp>CTE</stp>
        <stp>Low</stp>
        <stp/>
        <stp>T</stp>
        <tr r="Y16" s="3"/>
      </tp>
      <tp>
        <v>17.8</v>
        <stp/>
        <stp>ContractData</stp>
        <stp>SBE</stp>
        <stp>Open</stp>
        <stp/>
        <stp>T</stp>
        <tr r="W17" s="3"/>
      </tp>
      <tp>
        <v>574</v>
        <stp/>
        <stp>ContractData</stp>
        <stp>LBR</stp>
        <stp>Bid</stp>
        <stp/>
        <stp>T</stp>
        <tr r="T12" s="3"/>
      </tp>
      <tp>
        <v>1.3275000000000001</v>
        <stp/>
        <stp>ContractData</stp>
        <stp>BP6</stp>
        <stp>Low</stp>
        <stp/>
        <stp>T</stp>
        <tr r="R32" s="6"/>
      </tp>
      <tp>
        <v>84790</v>
        <stp/>
        <stp>ContractData</stp>
        <stp>BTC</stp>
        <stp>Low</stp>
        <stp/>
        <stp>T</stp>
        <tr r="R34" s="6"/>
      </tp>
      <tp>
        <v>372.7</v>
        <stp/>
        <stp>ContractData</stp>
        <stp>KCE</stp>
        <stp>Bid</stp>
        <stp/>
        <stp>T</stp>
        <tr r="T6" s="3"/>
      </tp>
      <tp>
        <v>2.0785</v>
        <stp/>
        <stp>ContractData</stp>
        <stp>HOE</stp>
        <stp>Ask</stp>
        <stp/>
        <stp>T</stp>
        <tr r="U19" s="3"/>
      </tp>
      <tp>
        <v>1.143</v>
        <stp/>
        <stp>ContractData</stp>
        <stp>EU6</stp>
        <stp>Low</stp>
        <stp/>
        <stp>T</stp>
        <tr r="R31" s="6"/>
      </tp>
      <tp>
        <v>119.03</v>
        <stp/>
        <stp>ContractData</stp>
        <stp>DL?</stp>
        <stp>Low</stp>
        <stp/>
        <stp>T</stp>
        <tr r="Q30" s="7"/>
      </tp>
      <tp>
        <v>130.87</v>
        <stp/>
        <stp>ContractData</stp>
        <stp>DB?</stp>
        <stp>Low</stp>
        <stp/>
        <stp>T</stp>
        <tr r="Q35" s="7"/>
      </tp>
      <tp>
        <v>97.68</v>
        <stp/>
        <stp>ContractData</stp>
        <stp>DXE</stp>
        <stp>Low</stp>
        <stp/>
        <stp>T</stp>
        <tr r="R35" s="6"/>
      </tp>
      <tp>
        <v>7.1484999999999995E-3</v>
        <stp/>
        <stp>ContractData</stp>
        <stp>JY6</stp>
        <stp>Bid</stp>
        <stp/>
        <stp>T</stp>
        <tr r="M30" s="6"/>
      </tp>
      <tp>
        <v>202.22499999999999</v>
        <stp/>
        <stp>ContractData</stp>
        <stp>GLE</stp>
        <stp>Low</stp>
        <stp/>
        <stp>T</stp>
        <tr r="Y9" s="3"/>
      </tp>
      <tp>
        <v>3344</v>
        <stp/>
        <stp>ContractData</stp>
        <stp>GCE</stp>
        <stp>Low</stp>
        <stp/>
        <stp>T</stp>
        <tr r="Y4" s="3"/>
      </tp>
      <tp>
        <v>7.149E-3</v>
        <stp/>
        <stp>ContractData</stp>
        <stp>JY6</stp>
        <stp>Ask</stp>
        <stp/>
        <stp>T</stp>
        <tr r="N30" s="6"/>
      </tp>
      <tp>
        <v>2.0779000000000001</v>
        <stp/>
        <stp>ContractData</stp>
        <stp>HOE</stp>
        <stp>Bid</stp>
        <stp/>
        <stp>T</stp>
        <tr r="T19" s="3"/>
      </tp>
      <tp>
        <v>373.05</v>
        <stp/>
        <stp>ContractData</stp>
        <stp>KCE</stp>
        <stp>Ask</stp>
        <stp/>
        <stp>T</stp>
        <tr r="U6" s="3"/>
      </tp>
      <tp>
        <v>1.2320000000000002</v>
        <stp/>
        <stp>ContractData</stp>
        <stp>SF6</stp>
        <stp>Open</stp>
        <stp/>
        <stp>T</stp>
        <tr r="P29" s="6"/>
      </tp>
      <tp>
        <v>32.44</v>
        <stp/>
        <stp>ContractData</stp>
        <stp>SIE</stp>
        <stp>Open</stp>
        <stp/>
        <stp>T</stp>
        <tr r="W7" s="3"/>
      </tp>
      <tp>
        <v>203.5</v>
        <stp/>
        <stp>ContractData</stp>
        <stp>GLE</stp>
        <stp>Bid</stp>
        <stp/>
        <stp>T</stp>
        <tr r="T9" s="3"/>
      </tp>
      <tp>
        <v>3414.6000000000004</v>
        <stp/>
        <stp>ContractData</stp>
        <stp>GCE</stp>
        <stp>Bid</stp>
        <stp/>
        <stp>T</stp>
        <tr r="T4" s="3"/>
      </tp>
      <tp>
        <v>97.924999999999997</v>
        <stp/>
        <stp>ContractData</stp>
        <stp>DXE</stp>
        <stp>Ask</stp>
        <stp/>
        <stp>T</stp>
        <tr r="N35" s="6"/>
      </tp>
      <tp>
        <v>131.5</v>
        <stp/>
        <stp>ContractData</stp>
        <stp>DB?</stp>
        <stp>Ask</stp>
        <stp/>
        <stp>T</stp>
        <tr r="M35" s="7"/>
      </tp>
      <tp>
        <v>119.47</v>
        <stp/>
        <stp>ContractData</stp>
        <stp>DL?</stp>
        <stp>Ask</stp>
        <stp/>
        <stp>T</stp>
        <tr r="M30" s="7"/>
      </tp>
      <tp>
        <v>1.15795</v>
        <stp/>
        <stp>ContractData</stp>
        <stp>EU6</stp>
        <stp>Ask</stp>
        <stp/>
        <stp>T</stp>
        <tr r="N31" s="6"/>
      </tp>
      <tp>
        <v>2.0678000000000001</v>
        <stp/>
        <stp>ContractData</stp>
        <stp>HOE</stp>
        <stp>Low</stp>
        <stp/>
        <stp>T</stp>
        <tr r="Y19" s="3"/>
      </tp>
      <tp>
        <v>371.75</v>
        <stp/>
        <stp>ContractData</stp>
        <stp>KCE</stp>
        <stp>Low</stp>
        <stp/>
        <stp>T</stp>
        <tr r="Y6" s="3"/>
      </tp>
      <tp>
        <v>1.1579000000000002</v>
        <stp/>
        <stp>ContractData</stp>
        <stp>EU6</stp>
        <stp>Bid</stp>
        <stp/>
        <stp>T</stp>
        <tr r="M31" s="6"/>
      </tp>
      <tp>
        <v>0.10495</v>
        <stp/>
        <stp>ContractData</stp>
        <stp>SK6</stp>
        <stp>Open</stp>
        <stp/>
        <stp>T</stp>
        <tr r="P28" s="6"/>
      </tp>
      <tp>
        <v>119.46000000000001</v>
        <stp/>
        <stp>ContractData</stp>
        <stp>DL?</stp>
        <stp>Bid</stp>
        <stp/>
        <stp>T</stp>
        <tr r="L30" s="7"/>
      </tp>
      <tp>
        <v>131.49</v>
        <stp/>
        <stp>ContractData</stp>
        <stp>DB?</stp>
        <stp>Bid</stp>
        <stp/>
        <stp>T</stp>
        <tr r="L35" s="7"/>
      </tp>
      <tp>
        <v>7.0780000000000001E-3</v>
        <stp/>
        <stp>ContractData</stp>
        <stp>JY6</stp>
        <stp>Low</stp>
        <stp/>
        <stp>T</stp>
        <tr r="R30" s="6"/>
      </tp>
      <tp>
        <v>3414.9</v>
        <stp/>
        <stp>ContractData</stp>
        <stp>GCE</stp>
        <stp>Ask</stp>
        <stp/>
        <stp>T</stp>
        <tr r="U4" s="3"/>
      </tp>
      <tp>
        <v>97.92</v>
        <stp/>
        <stp>ContractData</stp>
        <stp>DXE</stp>
        <stp>Bid</stp>
        <stp/>
        <stp>T</stp>
        <tr r="M35" s="6"/>
      </tp>
      <tp>
        <v>204.05</v>
        <stp/>
        <stp>ContractData</stp>
        <stp>GLE</stp>
        <stp>Ask</stp>
        <stp/>
        <stp>T</stp>
        <tr r="U9" s="3"/>
      </tp>
      <tp>
        <v>62.550000000000004</v>
        <stp/>
        <stp>ContractData</stp>
        <stp>CLE</stp>
        <stp>Bid</stp>
        <stp/>
        <stp>T</stp>
        <tr r="T22" s="3"/>
      </tp>
      <tp>
        <v>0.72630000000000006</v>
        <stp/>
        <stp>ContractData</stp>
        <stp>CA6</stp>
        <stp>Bid</stp>
        <stp/>
        <stp>T</stp>
        <tr r="M33" s="6"/>
      </tp>
      <tp>
        <v>8747</v>
        <stp/>
        <stp>ContractData</stp>
        <stp>CCE</stp>
        <stp>Bid</stp>
        <stp/>
        <stp>T</stp>
        <tr r="T24" s="3"/>
      </tp>
      <tp>
        <v>67.34</v>
        <stp/>
        <stp>ContractData</stp>
        <stp>CTE</stp>
        <stp>Bid</stp>
        <stp/>
        <stp>T</stp>
        <tr r="T16" s="3"/>
      </tp>
      <tp>
        <v>4.7850000000000001</v>
        <stp/>
        <stp>ContractData</stp>
        <stp>CPE</stp>
        <stp>Bid</stp>
        <stp/>
        <stp>T</stp>
        <tr r="T5" s="3"/>
      </tp>
      <tp t="s">
        <v/>
        <stp/>
        <stp>ContractData</stp>
        <stp>LBR</stp>
        <stp>Low</stp>
        <stp/>
        <stp>T</stp>
        <tr r="Y12" s="3"/>
      </tp>
      <tp>
        <v>87515</v>
        <stp/>
        <stp>ContractData</stp>
        <stp>BTC</stp>
        <stp>Bid</stp>
        <stp/>
        <stp>T</stp>
        <tr r="M34" s="6"/>
      </tp>
      <tp>
        <v>1.3395000000000001</v>
        <stp/>
        <stp>ContractData</stp>
        <stp>BP6</stp>
        <stp>Bid</stp>
        <stp/>
        <stp>T</stp>
        <tr r="M32" s="6"/>
      </tp>
      <tp>
        <v>87550</v>
        <stp/>
        <stp>ContractData</stp>
        <stp>BTC</stp>
        <stp>Ask</stp>
        <stp/>
        <stp>T</stp>
        <tr r="N34" s="6"/>
      </tp>
      <tp>
        <v>1.3397000000000001</v>
        <stp/>
        <stp>ContractData</stp>
        <stp>BP6</stp>
        <stp>Ask</stp>
        <stp/>
        <stp>T</stp>
        <tr r="N32" s="6"/>
      </tp>
      <tp>
        <v>67.349999999999994</v>
        <stp/>
        <stp>ContractData</stp>
        <stp>CTE</stp>
        <stp>Ask</stp>
        <stp/>
        <stp>T</stp>
        <tr r="U16" s="3"/>
      </tp>
      <tp>
        <v>4.7854999999999999</v>
        <stp/>
        <stp>ContractData</stp>
        <stp>CPE</stp>
        <stp>Ask</stp>
        <stp/>
        <stp>T</stp>
        <tr r="U5" s="3"/>
      </tp>
      <tp>
        <v>3.1560000000000001</v>
        <stp/>
        <stp>ContractData</stp>
        <stp>NGE</stp>
        <stp>Low</stp>
        <stp/>
        <stp>T</stp>
        <tr r="Y21" s="3"/>
      </tp>
      <tp>
        <v>8750</v>
        <stp/>
        <stp>ContractData</stp>
        <stp>CCE</stp>
        <stp>Ask</stp>
        <stp/>
        <stp>T</stp>
        <tr r="U24" s="3"/>
      </tp>
      <tp>
        <v>0.72635000000000005</v>
        <stp/>
        <stp>ContractData</stp>
        <stp>CA6</stp>
        <stp>Ask</stp>
        <stp/>
        <stp>T</stp>
        <tr r="N33" s="6"/>
      </tp>
      <tp>
        <v>62.56</v>
        <stp/>
        <stp>ContractData</stp>
        <stp>CLE</stp>
        <stp>Ask</stp>
        <stp/>
        <stp>T</stp>
        <tr r="U22" s="3"/>
      </tp>
      <tp>
        <v>0.1045</v>
        <stp/>
        <stp>ContractData</stp>
        <stp>SK6</stp>
        <stp>Low</stp>
        <stp/>
        <stp>T</stp>
        <tr r="R28" s="6"/>
      </tp>
      <tp>
        <v>32.384999999999998</v>
        <stp/>
        <stp>ContractData</stp>
        <stp>SIE</stp>
        <stp>Low</stp>
        <stp/>
        <stp>T</stp>
        <tr r="Y7" s="3"/>
      </tp>
      <tp>
        <v>17.740000000000002</v>
        <stp/>
        <stp>ContractData</stp>
        <stp>SBE</stp>
        <stp>Low</stp>
        <stp/>
        <stp>T</stp>
        <tr r="Y17" s="3"/>
      </tp>
      <tp>
        <v>1.2315500000000001</v>
        <stp/>
        <stp>ContractData</stp>
        <stp>SF6</stp>
        <stp>Low</stp>
        <stp/>
        <stp>T</stp>
        <tr r="R29" s="6"/>
      </tp>
      <tp>
        <v>2.0438000000000001</v>
        <stp/>
        <stp>ContractData</stp>
        <stp>RBE</stp>
        <stp>Low</stp>
        <stp/>
        <stp>T</stp>
        <tr r="Y13" s="3"/>
      </tp>
      <tp>
        <v>134.99</v>
        <stp/>
        <stp>ContractData</stp>
        <stp>XLV</stp>
        <stp>Ask</stp>
        <stp/>
        <stp>T</stp>
        <tr r="M33" s="4"/>
      </tp>
      <tp>
        <v>77.56</v>
        <stp/>
        <stp>ContractData</stp>
        <stp>XLU</stp>
        <stp>Ask</stp>
        <stp/>
        <stp>T</stp>
        <tr r="M31" s="4"/>
      </tp>
      <tp>
        <v>81.73</v>
        <stp/>
        <stp>ContractData</stp>
        <stp>XLP</stp>
        <stp>Ask</stp>
        <stp/>
        <stp>T</stp>
        <tr r="M30" s="4"/>
      </tp>
      <tp>
        <v>183.5</v>
        <stp/>
        <stp>ContractData</stp>
        <stp>XLY</stp>
        <stp>Ask</stp>
        <stp/>
        <stp>T</stp>
        <tr r="M40" s="4"/>
      </tp>
      <tp>
        <v>46.32</v>
        <stp/>
        <stp>ContractData</stp>
        <stp>XLF</stp>
        <stp>Ask</stp>
        <stp/>
        <stp>T</stp>
        <tr r="M34" s="4"/>
      </tp>
      <tp>
        <v>80.739999999999995</v>
        <stp/>
        <stp>ContractData</stp>
        <stp>XLE</stp>
        <stp>Ask</stp>
        <stp/>
        <stp>T</stp>
        <tr r="M36" s="4"/>
      </tp>
      <tp>
        <v>89.9</v>
        <stp/>
        <stp>ContractData</stp>
        <stp>XLC</stp>
        <stp>Ask</stp>
        <stp/>
        <stp>T</stp>
        <tr r="M38" s="4"/>
      </tp>
      <tp>
        <v>80.62</v>
        <stp/>
        <stp>ContractData</stp>
        <stp>XLB</stp>
        <stp>Ask</stp>
        <stp/>
        <stp>T</stp>
        <tr r="M35" s="4"/>
      </tp>
      <tp>
        <v>189.5</v>
        <stp/>
        <stp>ContractData</stp>
        <stp>XLK</stp>
        <stp>Ask</stp>
        <stp/>
        <stp>T</stp>
        <tr r="M39" s="4"/>
      </tp>
      <tp>
        <v>125.15</v>
        <stp/>
        <stp>ContractData</stp>
        <stp>XLI</stp>
        <stp>Ask</stp>
        <stp/>
        <stp>T</stp>
        <tr r="M37" s="4"/>
      </tp>
      <tp>
        <v>485.75</v>
        <stp/>
        <stp>ContractData</stp>
        <stp>ZCE</stp>
        <stp>Bid</stp>
        <stp/>
        <stp>T</stp>
        <tr r="T10" s="3"/>
      </tp>
      <tp>
        <v>565.25</v>
        <stp/>
        <stp>ContractData</stp>
        <stp>ZWA</stp>
        <stp>Bid</stp>
        <stp/>
        <stp>T</stp>
        <tr r="T15" s="3"/>
      </tp>
      <tp>
        <v>1041.25</v>
        <stp/>
        <stp>ContractData</stp>
        <stp>ZSE</stp>
        <stp>Bid</stp>
        <stp/>
        <stp>T</stp>
        <tr r="T11" s="3"/>
      </tp>
      <tp>
        <v>565.5</v>
        <stp/>
        <stp>ContractData</stp>
        <stp>ZWA</stp>
        <stp>Ask</stp>
        <stp/>
        <stp>T</stp>
        <tr r="U15" s="3"/>
      </tp>
      <tp>
        <v>1041.75</v>
        <stp/>
        <stp>ContractData</stp>
        <stp>ZSE</stp>
        <stp>Ask</stp>
        <stp/>
        <stp>T</stp>
        <tr r="U11" s="3"/>
      </tp>
      <tp>
        <v>486</v>
        <stp/>
        <stp>ContractData</stp>
        <stp>ZCE</stp>
        <stp>Ask</stp>
        <stp/>
        <stp>T</stp>
        <tr r="U10" s="3"/>
      </tp>
      <tp>
        <v>182.21</v>
        <stp/>
        <stp>ContractData</stp>
        <stp>XLY</stp>
        <stp>Bid</stp>
        <stp/>
        <stp>T</stp>
        <tr r="L40" s="4"/>
      </tp>
      <tp>
        <v>81.650000000000006</v>
        <stp/>
        <stp>ContractData</stp>
        <stp>XLP</stp>
        <stp>Bid</stp>
        <stp/>
        <stp>T</stp>
        <tr r="L30" s="4"/>
      </tp>
      <tp>
        <v>77.02</v>
        <stp/>
        <stp>ContractData</stp>
        <stp>XLU</stp>
        <stp>Bid</stp>
        <stp/>
        <stp>T</stp>
        <tr r="L31" s="4"/>
      </tp>
      <tp>
        <v>134.51</v>
        <stp/>
        <stp>ContractData</stp>
        <stp>XLV</stp>
        <stp>Bid</stp>
        <stp/>
        <stp>T</stp>
        <tr r="L33" s="4"/>
      </tp>
      <tp>
        <v>123.8</v>
        <stp/>
        <stp>ContractData</stp>
        <stp>XLI</stp>
        <stp>Bid</stp>
        <stp/>
        <stp>T</stp>
        <tr r="L37" s="4"/>
      </tp>
      <tp>
        <v>189.31</v>
        <stp/>
        <stp>ContractData</stp>
        <stp>XLK</stp>
        <stp>Bid</stp>
        <stp/>
        <stp>T</stp>
        <tr r="L39" s="4"/>
      </tp>
      <tp>
        <v>80.05</v>
        <stp/>
        <stp>ContractData</stp>
        <stp>XLB</stp>
        <stp>Bid</stp>
        <stp/>
        <stp>T</stp>
        <tr r="L35" s="4"/>
      </tp>
      <tp>
        <v>89.2</v>
        <stp/>
        <stp>ContractData</stp>
        <stp>XLC</stp>
        <stp>Bid</stp>
        <stp/>
        <stp>T</stp>
        <tr r="L38" s="4"/>
      </tp>
      <tp>
        <v>80.5</v>
        <stp/>
        <stp>ContractData</stp>
        <stp>XLE</stp>
        <stp>Bid</stp>
        <stp/>
        <stp>T</stp>
        <tr r="L36" s="4"/>
      </tp>
      <tp>
        <v>46.26</v>
        <stp/>
        <stp>ContractData</stp>
        <stp>XLF</stp>
        <stp>Bid</stp>
        <stp/>
        <stp>T</stp>
        <tr r="L34" s="4"/>
      </tp>
      <tp t="s">
        <v/>
        <stp/>
        <stp>ContractData</stp>
        <stp>XLK</stp>
        <stp>Low</stp>
        <stp/>
        <stp>T</stp>
        <tr r="Q39" s="4"/>
      </tp>
      <tp t="s">
        <v/>
        <stp/>
        <stp>ContractData</stp>
        <stp>XLI</stp>
        <stp>Low</stp>
        <stp/>
        <stp>T</stp>
        <tr r="Q37" s="4"/>
      </tp>
      <tp t="s">
        <v/>
        <stp/>
        <stp>ContractData</stp>
        <stp>XLC</stp>
        <stp>Low</stp>
        <stp/>
        <stp>T</stp>
        <tr r="Q38" s="4"/>
      </tp>
      <tp t="s">
        <v/>
        <stp/>
        <stp>ContractData</stp>
        <stp>XLB</stp>
        <stp>Low</stp>
        <stp/>
        <stp>T</stp>
        <tr r="Q35" s="4"/>
      </tp>
      <tp t="s">
        <v/>
        <stp/>
        <stp>ContractData</stp>
        <stp>XLF</stp>
        <stp>Low</stp>
        <stp/>
        <stp>T</stp>
        <tr r="Q34" s="4"/>
      </tp>
      <tp t="s">
        <v/>
        <stp/>
        <stp>ContractData</stp>
        <stp>XLE</stp>
        <stp>Low</stp>
        <stp/>
        <stp>T</stp>
        <tr r="Q36" s="4"/>
      </tp>
      <tp t="s">
        <v/>
        <stp/>
        <stp>ContractData</stp>
        <stp>XLY</stp>
        <stp>Low</stp>
        <stp/>
        <stp>T</stp>
        <tr r="Q40" s="4"/>
      </tp>
      <tp t="s">
        <v/>
        <stp/>
        <stp>ContractData</stp>
        <stp>XLP</stp>
        <stp>Low</stp>
        <stp/>
        <stp>T</stp>
        <tr r="Q30" s="4"/>
      </tp>
      <tp t="s">
        <v/>
        <stp/>
        <stp>ContractData</stp>
        <stp>XLV</stp>
        <stp>Low</stp>
        <stp/>
        <stp>T</stp>
        <tr r="Q33" s="4"/>
      </tp>
      <tp t="s">
        <v/>
        <stp/>
        <stp>ContractData</stp>
        <stp>XLU</stp>
        <stp>Low</stp>
        <stp/>
        <stp>T</stp>
        <tr r="Q31" s="4"/>
      </tp>
      <tp>
        <v>482.75</v>
        <stp/>
        <stp>ContractData</stp>
        <stp>ZCE</stp>
        <stp>Low</stp>
        <stp/>
        <stp>T</stp>
        <tr r="Y10" s="3"/>
      </tp>
      <tp>
        <v>1038</v>
        <stp/>
        <stp>ContractData</stp>
        <stp>ZSE</stp>
        <stp>Low</stp>
        <stp/>
        <stp>T</stp>
        <tr r="Y11" s="3"/>
      </tp>
      <tp>
        <v>559.75</v>
        <stp/>
        <stp>ContractData</stp>
        <stp>ZWA</stp>
        <stp>Low</stp>
        <stp/>
        <stp>T</stp>
        <tr r="Y15" s="3"/>
      </tp>
      <tp>
        <v>32.94</v>
        <stp/>
        <stp>ContractData</stp>
        <stp>SIE</stp>
        <stp>Bid</stp>
        <stp/>
        <stp>T</stp>
        <tr r="T7" s="3"/>
      </tp>
      <tp>
        <v>0.10569999999999999</v>
        <stp/>
        <stp>ContractData</stp>
        <stp>SK6</stp>
        <stp>Bid</stp>
        <stp/>
        <stp>T</stp>
        <tr r="M28" s="6"/>
      </tp>
      <tp>
        <v>1.2494000000000001</v>
        <stp/>
        <stp>ContractData</stp>
        <stp>SF6</stp>
        <stp>Bid</stp>
        <stp/>
        <stp>T</stp>
        <tr r="M29" s="6"/>
      </tp>
      <tp>
        <v>17.990000000000002</v>
        <stp/>
        <stp>ContractData</stp>
        <stp>SBE</stp>
        <stp>Bid</stp>
        <stp/>
        <stp>T</stp>
        <tr r="T17" s="3"/>
      </tp>
      <tp>
        <v>2.0554999999999999</v>
        <stp/>
        <stp>ContractData</stp>
        <stp>RBE</stp>
        <stp>Bid</stp>
        <stp/>
        <stp>T</stp>
        <tr r="T13" s="3"/>
      </tp>
      <tp>
        <v>2.0558000000000001</v>
        <stp/>
        <stp>ContractData</stp>
        <stp>RBE</stp>
        <stp>Ask</stp>
        <stp/>
        <stp>T</stp>
        <tr r="U13" s="3"/>
      </tp>
      <tp>
        <v>1.2495000000000001</v>
        <stp/>
        <stp>ContractData</stp>
        <stp>SF6</stp>
        <stp>Ask</stp>
        <stp/>
        <stp>T</stp>
        <tr r="N29" s="6"/>
      </tp>
      <tp>
        <v>18</v>
        <stp/>
        <stp>ContractData</stp>
        <stp>SBE</stp>
        <stp>Ask</stp>
        <stp/>
        <stp>T</stp>
        <tr r="U17" s="3"/>
      </tp>
      <tp>
        <v>0.10577499999999999</v>
        <stp/>
        <stp>ContractData</stp>
        <stp>SK6</stp>
        <stp>Ask</stp>
        <stp/>
        <stp>T</stp>
        <tr r="N28" s="6"/>
      </tp>
      <tp>
        <v>32.945</v>
        <stp/>
        <stp>ContractData</stp>
        <stp>SIE</stp>
        <stp>Ask</stp>
        <stp/>
        <stp>T</stp>
        <tr r="U7" s="3"/>
      </tp>
      <tp t="s">
        <v/>
        <stp/>
        <stp>ContractData</stp>
        <stp>S.GOOG</stp>
        <stp>High</stp>
        <stp/>
        <stp>T</stp>
        <tr r="R28" s="5"/>
      </tp>
      <tp t="s">
        <v/>
        <stp/>
        <stp>ContractData</stp>
        <stp>S.EWJ</stp>
        <stp>High</stp>
        <stp/>
        <stp>T</stp>
        <tr r="P31" s="2"/>
      </tp>
      <tp>
        <v>123.66</v>
        <stp/>
        <stp>ContractData</stp>
        <stp>FGBX?</stp>
        <stp>Open</stp>
        <stp/>
        <stp>T</stp>
        <tr r="O36" s="7"/>
      </tp>
      <tp>
        <v>2.0832000000000002</v>
        <stp/>
        <stp>ContractData</stp>
        <stp>RBE</stp>
        <stp>Open</stp>
        <stp/>
        <stp>T</stp>
        <tr r="W13" s="3"/>
      </tp>
      <tp>
        <v>398533</v>
        <stp/>
        <stp>ContractData</stp>
        <stp>S.AAPL</stp>
        <stp>T_CVol</stp>
        <stp/>
        <stp>T</stp>
        <tr r="T30" s="5"/>
      </tp>
      <tp>
        <v>-0.82452431289641703</v>
        <stp/>
        <stp>StudyData</stp>
        <stp>JGB?</stp>
        <stp>PCB</stp>
        <stp>BaseType=Index,Index=1</stp>
        <stp>Close</stp>
        <stp>A</stp>
        <stp/>
        <stp>all</stp>
        <stp/>
        <stp/>
        <stp/>
        <stp>T</stp>
        <tr r="C76" s="1"/>
      </tp>
      <tp t="s">
        <v/>
        <stp/>
        <stp>ContractData</stp>
        <stp>S.AGG</stp>
        <stp>Open</stp>
        <stp/>
        <stp>T</stp>
        <tr r="O32" s="2"/>
      </tp>
      <tp t="s">
        <v/>
        <stp/>
        <stp>ContractData</stp>
        <stp>S.FXI</stp>
        <stp>High</stp>
        <stp/>
        <stp>T</stp>
        <tr r="P29" s="2"/>
      </tp>
      <tp>
        <v>2303.5</v>
        <stp/>
        <stp>ContractData</stp>
        <stp>F.ALI</stp>
        <stp>Open</stp>
        <stp/>
        <stp>T</stp>
        <tr r="W18" s="3"/>
      </tp>
      <tp>
        <v>1206</v>
        <stp/>
        <stp>ContractData</stp>
        <stp>XLRE</stp>
        <stp>T_CVol</stp>
        <stp/>
        <stp>T</stp>
        <tr r="R32" s="4"/>
      </tp>
      <tp>
        <v>1.6055718475073315</v>
        <stp/>
        <stp>StudyData</stp>
        <stp>FVA?</stp>
        <stp>PCB</stp>
        <stp>BaseType=Index,Index=1</stp>
        <stp>Close</stp>
        <stp>A</stp>
        <stp/>
        <stp>all</stp>
        <stp/>
        <stp/>
        <stp/>
        <stp>T</stp>
        <tr r="C69" s="1"/>
      </tp>
      <tp>
        <v>1.8390804597701149</v>
        <stp/>
        <stp>StudyData</stp>
        <stp>TYA?</stp>
        <stp>PCB</stp>
        <stp>BaseType=Index,Index=1</stp>
        <stp>Close</stp>
        <stp>A</stp>
        <stp/>
        <stp>all</stp>
        <stp/>
        <stp/>
        <stp/>
        <stp>T</stp>
        <tr r="C70" s="1"/>
      </tp>
      <tp>
        <v>0.81180531846288073</v>
        <stp/>
        <stp>StudyData</stp>
        <stp>TUA?</stp>
        <stp>PCB</stp>
        <stp>BaseType=Index,Index=1</stp>
        <stp>Close</stp>
        <stp>A</stp>
        <stp/>
        <stp>all</stp>
        <stp/>
        <stp/>
        <stp/>
        <stp>T</stp>
        <tr r="C68" s="1"/>
      </tp>
      <tp>
        <v>-0.43919846280538016</v>
        <stp/>
        <stp>StudyData</stp>
        <stp>USA?</stp>
        <stp>PCB</stp>
        <stp>BaseType=Index,Index=1</stp>
        <stp>Close</stp>
        <stp>A</stp>
        <stp/>
        <stp>all</stp>
        <stp/>
        <stp/>
        <stp/>
        <stp>T</stp>
        <tr r="C71" s="1"/>
      </tp>
      <tp>
        <v>3.2460506383900821E-2</v>
        <stp/>
        <stp>StudyData</stp>
        <stp>QGA?</stp>
        <stp>PCB</stp>
        <stp>BaseType=Index,Index=1</stp>
        <stp>Close</stp>
        <stp>A</stp>
        <stp/>
        <stp>all</stp>
        <stp/>
        <stp/>
        <stp/>
        <stp>T</stp>
        <tr r="C75" s="1"/>
      </tp>
      <tp>
        <v>24709</v>
        <stp/>
        <stp>ContractData</stp>
        <stp>F.HE</stp>
        <stp>T_CVol</stp>
        <stp/>
        <stp>T</stp>
        <tr r="Z8" s="3"/>
      </tp>
      <tp t="s">
        <v/>
        <stp/>
        <stp>ContractData</stp>
        <stp>S.AMZN</stp>
        <stp>High</stp>
        <stp/>
        <stp>T</stp>
        <tr r="R29" s="5"/>
      </tp>
      <tp>
        <v>-3.0100000000000002</v>
        <stp/>
        <stp>ContractData</stp>
        <stp>S.AMZN</stp>
        <stp>NetLastQuoteToday</stp>
        <stp/>
        <stp>T</stp>
        <tr r="J29" s="5"/>
      </tp>
      <tp>
        <v>430828</v>
        <stp/>
        <stp>ContractData</stp>
        <stp>S.AMZN</stp>
        <stp>T_CVol</stp>
        <stp/>
        <stp>T</stp>
        <tr r="T29" s="5"/>
      </tp>
      <tp t="s">
        <v/>
        <stp/>
        <stp>ContractData</stp>
        <stp>S.AMZN</stp>
        <stp>Open</stp>
        <stp/>
        <stp>T</stp>
        <tr r="Q29" s="5"/>
      </tp>
      <tp>
        <v>14152</v>
        <stp/>
        <stp>ContractData</stp>
        <stp>XLK</stp>
        <stp>T_CVol</stp>
        <stp/>
        <stp>T</stp>
        <tr r="R39" s="4"/>
      </tp>
      <tp>
        <v>-1.128398016755001</v>
        <stp/>
        <stp>ContractData</stp>
        <stp>S.SPY</stp>
        <stp>PerCentNetLastQuote</stp>
        <stp/>
        <stp>T</stp>
        <tr r="J35" s="2"/>
        <tr r="I35" s="2"/>
      </tp>
      <tp>
        <v>-6.9092584062643944E-2</v>
        <stp/>
        <stp>ContractData</stp>
        <stp>S.VNQ</stp>
        <stp>PerCentNetLastQuote</stp>
        <stp/>
        <stp>T</stp>
        <tr r="I33" s="2"/>
        <tr r="J33" s="2"/>
      </tp>
      <tp>
        <v>0.10010010010010011</v>
        <stp/>
        <stp>ContractData</stp>
        <stp>S.VGK</stp>
        <stp>PerCentNetLastQuote</stp>
        <stp/>
        <stp>T</stp>
        <tr r="I28" s="2"/>
        <tr r="J28" s="2"/>
      </tp>
      <tp>
        <v>0.92371223647033252</v>
        <stp/>
        <stp>ContractData</stp>
        <stp>F.ALI</stp>
        <stp>PerCentNetLastQuote</stp>
        <stp/>
        <stp>T</stp>
        <tr r="Q18" s="3"/>
        <tr r="R18" s="3"/>
      </tp>
      <tp>
        <v>-0.82762848676816181</v>
        <stp/>
        <stp>ContractData</stp>
        <stp>S.AGG</stp>
        <stp>PerCentNetLastQuote</stp>
        <stp/>
        <stp>T</stp>
        <tr r="I32" s="2"/>
        <tr r="J32" s="2"/>
      </tp>
      <tp>
        <v>-0.10283531658586749</v>
        <stp/>
        <stp>ContractData</stp>
        <stp>S.EWJ</stp>
        <stp>PerCentNetLastQuote</stp>
        <stp/>
        <stp>T</stp>
        <tr r="J31" s="2"/>
        <tr r="I31" s="2"/>
      </tp>
      <tp>
        <v>0.64814814814814814</v>
        <stp/>
        <stp>ContractData</stp>
        <stp>S.FXI</stp>
        <stp>PerCentNetLastQuote</stp>
        <stp/>
        <stp>T</stp>
        <tr r="I29" s="2"/>
        <tr r="J29" s="2"/>
      </tp>
      <tp>
        <v>-2.3083030852994555</v>
        <stp/>
        <stp>ContractData</stp>
        <stp>S.IWD</stp>
        <stp>PerCentNetLastQuote</stp>
        <stp/>
        <stp>T</stp>
        <tr r="J34" s="2"/>
        <tr r="I34" s="2"/>
      </tp>
      <tp>
        <v>-1.9085533633862186</v>
        <stp/>
        <stp>ContractData</stp>
        <stp>S.IWF</stp>
        <stp>PerCentNetLastQuote</stp>
        <stp/>
        <stp>T</stp>
        <tr r="J36" s="2"/>
        <tr r="I36" s="2"/>
      </tp>
      <tp>
        <v>0.01</v>
        <stp/>
        <stp>ContractData</stp>
        <stp>QO</stp>
        <stp>TickSize</stp>
        <stp/>
        <stp>T</stp>
        <tr r="U20" s="3"/>
        <tr r="U20" s="3"/>
        <tr r="U20" s="3"/>
        <tr r="U20" s="3"/>
        <tr r="U20" s="3"/>
        <tr r="T20" s="3"/>
        <tr r="T20" s="3"/>
        <tr r="T20" s="3"/>
        <tr r="T20" s="3"/>
        <tr r="T20" s="3"/>
        <tr r="W20" s="3"/>
        <tr r="W20" s="3"/>
        <tr r="W20" s="3"/>
        <tr r="W20" s="3"/>
        <tr r="W20" s="3"/>
        <tr r="P20" s="3"/>
        <tr r="P20" s="3"/>
        <tr r="P20" s="3"/>
        <tr r="P20" s="3"/>
        <tr r="P20" s="3"/>
        <tr r="X20" s="3"/>
        <tr r="X20" s="3"/>
        <tr r="X20" s="3"/>
        <tr r="X20" s="3"/>
        <tr r="X20" s="3"/>
        <tr r="Y20" s="3"/>
        <tr r="Y20" s="3"/>
        <tr r="Y20" s="3"/>
        <tr r="Y20" s="3"/>
        <tr r="Y20" s="3"/>
        <tr r="O20" s="3"/>
        <tr r="O20" s="3"/>
        <tr r="O20" s="3"/>
        <tr r="O20" s="3"/>
        <tr r="O20" s="3"/>
      </tp>
      <tp>
        <v>2308.5</v>
        <stp/>
        <stp>ContractData</stp>
        <stp>F.ALI</stp>
        <stp>High</stp>
        <stp/>
        <stp>T</stp>
        <tr r="X18" s="3"/>
      </tp>
      <tp t="s">
        <v/>
        <stp/>
        <stp>ContractData</stp>
        <stp>S.AGG</stp>
        <stp>High</stp>
        <stp/>
        <stp>T</stp>
        <tr r="P32" s="2"/>
      </tp>
      <tp t="s">
        <v/>
        <stp/>
        <stp>ContractData</stp>
        <stp>S.FXI</stp>
        <stp>Open</stp>
        <stp/>
        <stp>T</stp>
        <tr r="O29" s="2"/>
      </tp>
      <tp t="s">
        <v/>
        <stp/>
        <stp>ContractData</stp>
        <stp>S.GOOG</stp>
        <stp>Open</stp>
        <stp/>
        <stp>T</stp>
        <tr r="Q28" s="5"/>
      </tp>
      <tp>
        <v>2038</v>
        <stp/>
        <stp>ContractData</stp>
        <stp>XLI</stp>
        <stp>T_CVol</stp>
        <stp/>
        <stp>T</stp>
        <tr r="R37" s="4"/>
      </tp>
      <tp>
        <v>-2.0894643908181285</v>
        <stp/>
        <stp>ContractData</stp>
        <stp>QO</stp>
        <stp>PerCentNetLastQuote</stp>
        <stp/>
        <stp>T</stp>
        <tr r="Q20" s="3"/>
        <tr r="R20" s="3"/>
      </tp>
      <tp>
        <v>124.28</v>
        <stp/>
        <stp>ContractData</stp>
        <stp>FGBX?</stp>
        <stp>High</stp>
        <stp/>
        <stp>T</stp>
        <tr r="P36" s="7"/>
      </tp>
      <tp t="s">
        <v/>
        <stp/>
        <stp>ContractData</stp>
        <stp>S.EWJ</stp>
        <stp>Open</stp>
        <stp/>
        <stp>T</stp>
        <tr r="O31" s="2"/>
      </tp>
      <tp>
        <v>2.0882000000000001</v>
        <stp/>
        <stp>ContractData</stp>
        <stp>RBE</stp>
        <stp>High</stp>
        <stp/>
        <stp>T</stp>
        <tr r="X13" s="3"/>
      </tp>
      <tp>
        <v>33.07</v>
        <stp/>
        <stp>ContractData</stp>
        <stp>SIE</stp>
        <stp>High</stp>
        <stp/>
        <stp>T</stp>
        <tr r="X7" s="3"/>
      </tp>
      <tp>
        <v>0.10567499999999999</v>
        <stp/>
        <stp>ContractData</stp>
        <stp>SK6</stp>
        <stp>High</stp>
        <stp/>
        <stp>T</stp>
        <tr r="Q28" s="6"/>
      </tp>
      <tp>
        <v>18.010000000000002</v>
        <stp/>
        <stp>ContractData</stp>
        <stp>SBE</stp>
        <stp>High</stp>
        <stp/>
        <stp>T</stp>
        <tr r="X17" s="3"/>
      </tp>
      <tp>
        <v>1.2524500000000001</v>
        <stp/>
        <stp>ContractData</stp>
        <stp>SF6</stp>
        <stp>High</stp>
        <stp/>
        <stp>T</stp>
        <tr r="Q29" s="6"/>
      </tp>
      <tp t="s">
        <v/>
        <stp/>
        <stp>ContractData</stp>
        <stp>S.AAPL</stp>
        <stp>Open</stp>
        <stp/>
        <stp>T</stp>
        <tr r="Q30" s="5"/>
      </tp>
      <tp>
        <v>80822</v>
        <stp/>
        <stp>ContractData</stp>
        <stp>XLF</stp>
        <stp>T_CVol</stp>
        <stp/>
        <stp>T</stp>
        <tr r="R34" s="4"/>
      </tp>
      <tp>
        <v>-4.9800000000000004</v>
        <stp/>
        <stp>ContractData</stp>
        <stp>S.AAPL</stp>
        <stp>NetLastQuoteToday</stp>
        <stp/>
        <stp>T</stp>
        <tr r="J30" s="5"/>
      </tp>
      <tp>
        <v>2.5000000000000001E-2</v>
        <stp/>
        <stp>ContractData</stp>
        <stp>F.HE</stp>
        <stp>TickSize</stp>
        <stp/>
        <stp>T</stp>
        <tr r="T8" s="3"/>
        <tr r="T8" s="3"/>
        <tr r="T8" s="3"/>
        <tr r="T8" s="3"/>
        <tr r="T8" s="3"/>
        <tr r="W8" s="3"/>
        <tr r="W8" s="3"/>
        <tr r="W8" s="3"/>
        <tr r="W8" s="3"/>
        <tr r="W8" s="3"/>
        <tr r="U8" s="3"/>
        <tr r="U8" s="3"/>
        <tr r="U8" s="3"/>
        <tr r="U8" s="3"/>
        <tr r="U8" s="3"/>
        <tr r="Y8" s="3"/>
        <tr r="Y8" s="3"/>
        <tr r="Y8" s="3"/>
        <tr r="Y8" s="3"/>
        <tr r="Y8" s="3"/>
        <tr r="P8" s="3"/>
        <tr r="P8" s="3"/>
        <tr r="P8" s="3"/>
        <tr r="P8" s="3"/>
        <tr r="P8" s="3"/>
        <tr r="O8" s="3"/>
        <tr r="O8" s="3"/>
        <tr r="O8" s="3"/>
        <tr r="O8" s="3"/>
        <tr r="O8" s="3"/>
        <tr r="X8" s="3"/>
        <tr r="X8" s="3"/>
        <tr r="X8" s="3"/>
        <tr r="X8" s="3"/>
        <tr r="X8" s="3"/>
      </tp>
      <tp>
        <v>483.25</v>
        <stp/>
        <stp>ContractData</stp>
        <stp>ZCE</stp>
        <stp>Open</stp>
        <stp/>
        <stp>T</stp>
        <tr r="W10" s="3"/>
      </tp>
      <tp>
        <v>0.98121966659632831</v>
        <stp/>
        <stp>ContractData</stp>
        <stp>CPE</stp>
        <stp>PerCentNetLastQuote</stp>
        <stp/>
        <stp>T</stp>
        <tr r="Q5" s="3"/>
        <tr r="R5" s="3"/>
      </tp>
      <tp>
        <v>0.32772232980783556</v>
        <stp/>
        <stp>ContractData</stp>
        <stp>CTE</stp>
        <stp>PerCentNetLastQuote</stp>
        <stp/>
        <stp>T</stp>
        <tr r="R16" s="3"/>
        <tr r="Q16" s="3"/>
      </tp>
      <tp>
        <v>-2.2808936103733792</v>
        <stp/>
        <stp>ContractData</stp>
        <stp>CLE</stp>
        <stp>PerCentNetLastQuote</stp>
        <stp/>
        <stp>T</stp>
        <tr r="R22" s="3"/>
        <tr r="Q22" s="3"/>
      </tp>
      <tp>
        <v>5.4490657022302589</v>
        <stp/>
        <stp>ContractData</stp>
        <stp>CCE</stp>
        <stp>PerCentNetLastQuote</stp>
        <stp/>
        <stp>T</stp>
        <tr r="R24" s="3"/>
        <tr r="Q24" s="3"/>
      </tp>
      <tp>
        <v>0.13410443382784343</v>
        <stp/>
        <stp>ContractData</stp>
        <stp>DL?</stp>
        <stp>PerCentNetLastQuote</stp>
        <stp/>
        <stp>T</stp>
        <tr r="J30" s="7"/>
        <tr r="I30" s="7"/>
      </tp>
      <tp>
        <v>0.18284321194575651</v>
        <stp/>
        <stp>ContractData</stp>
        <stp>DB?</stp>
        <stp>PerCentNetLastQuote</stp>
        <stp/>
        <stp>T</stp>
        <tr r="I35" s="7"/>
        <tr r="J35" s="7"/>
      </tp>
      <tp>
        <v>0.95553105475927969</v>
        <stp/>
        <stp>ContractData</stp>
        <stp>GLE</stp>
        <stp>PerCentNetLastQuote</stp>
        <stp/>
        <stp>T</stp>
        <tr r="R9" s="3"/>
        <tr r="Q9" s="3"/>
      </tp>
      <tp>
        <v>2.5988462925129192</v>
        <stp/>
        <stp>ContractData</stp>
        <stp>GCE</stp>
        <stp>PerCentNetLastQuote</stp>
        <stp/>
        <stp>T</stp>
        <tr r="Q4" s="3"/>
        <tr r="R4" s="3"/>
      </tp>
      <tp>
        <v>-1.6001514936325332</v>
        <stp/>
        <stp>ContractData</stp>
        <stp>HOE</stp>
        <stp>PerCentNetLastQuote</stp>
        <stp/>
        <stp>T</stp>
        <tr r="R19" s="3"/>
        <tr r="Q19" s="3"/>
      </tp>
      <tp>
        <v>0.12077294685990338</v>
        <stp/>
        <stp>ContractData</stp>
        <stp>KCE</stp>
        <stp>PerCentNetLastQuote</stp>
        <stp/>
        <stp>T</stp>
        <tr r="Q6" s="3"/>
        <tr r="R6" s="3"/>
      </tp>
      <tp>
        <v>0.69808027923211169</v>
        <stp/>
        <stp>ContractData</stp>
        <stp>LBR</stp>
        <stp>PerCentNetLastQuote</stp>
        <stp/>
        <stp>T</stp>
        <tr r="Q12" s="3"/>
        <tr r="R12" s="3"/>
      </tp>
      <tp>
        <v>-1.0477657935285054</v>
        <stp/>
        <stp>ContractData</stp>
        <stp>NGE</stp>
        <stp>PerCentNetLastQuote</stp>
        <stp/>
        <stp>T</stp>
        <tr r="Q21" s="3"/>
        <tr r="R21" s="3"/>
      </tp>
      <tp>
        <v>1039.75</v>
        <stp/>
        <stp>ContractData</stp>
        <stp>ZSE</stp>
        <stp>Open</stp>
        <stp/>
        <stp>T</stp>
        <tr r="W11" s="3"/>
      </tp>
      <tp>
        <v>1.4628888204496457</v>
        <stp/>
        <stp>ContractData</stp>
        <stp>SIE</stp>
        <stp>PerCentNetLastQuote</stp>
        <stp/>
        <stp>T</stp>
        <tr r="R7" s="3"/>
        <tr r="Q7" s="3"/>
      </tp>
      <tp>
        <v>1.0106681639528354</v>
        <stp/>
        <stp>ContractData</stp>
        <stp>SBE</stp>
        <stp>PerCentNetLastQuote</stp>
        <stp/>
        <stp>T</stp>
        <tr r="Q17" s="3"/>
        <tr r="R17" s="3"/>
      </tp>
      <tp>
        <v>-1.6598899784740493</v>
        <stp/>
        <stp>ContractData</stp>
        <stp>RBE</stp>
        <stp>PerCentNetLastQuote</stp>
        <stp/>
        <stp>T</stp>
        <tr r="R13" s="3"/>
        <tr r="Q13" s="3"/>
      </tp>
      <tp>
        <v>562</v>
        <stp/>
        <stp>ContractData</stp>
        <stp>ZWA</stp>
        <stp>Open</stp>
        <stp/>
        <stp>T</stp>
        <tr r="W15" s="3"/>
      </tp>
      <tp>
        <v>-0.86687306501547989</v>
        <stp/>
        <stp>ContractData</stp>
        <stp>XLB</stp>
        <stp>PerCentNetLastQuote</stp>
        <stp/>
        <stp>T</stp>
        <tr r="J35" s="4"/>
        <tr r="I35" s="4"/>
      </tp>
      <tp>
        <v>-1.1196097993570557</v>
        <stp/>
        <stp>ContractData</stp>
        <stp>XLC</stp>
        <stp>PerCentNetLastQuote</stp>
        <stp/>
        <stp>T</stp>
        <tr r="I38" s="4"/>
        <tr r="J38" s="4"/>
      </tp>
      <tp>
        <v>-0.707395498392283</v>
        <stp/>
        <stp>ContractData</stp>
        <stp>XLF</stp>
        <stp>PerCentNetLastQuote</stp>
        <stp/>
        <stp>T</stp>
        <tr r="J34" s="4"/>
        <tr r="I34" s="4"/>
      </tp>
      <tp>
        <v>-1.2269938650306749</v>
        <stp/>
        <stp>ContractData</stp>
        <stp>XLE</stp>
        <stp>PerCentNetLastQuote</stp>
        <stp/>
        <stp>T</stp>
        <tr r="J36" s="4"/>
        <tr r="I36" s="4"/>
      </tp>
      <tp>
        <v>-1.7421964119050088</v>
        <stp/>
        <stp>ContractData</stp>
        <stp>XLK</stp>
        <stp>PerCentNetLastQuote</stp>
        <stp/>
        <stp>T</stp>
        <tr r="J39" s="4"/>
        <tr r="I39" s="4"/>
      </tp>
      <tp>
        <v>-0.11971268954509177</v>
        <stp/>
        <stp>ContractData</stp>
        <stp>XLI</stp>
        <stp>PerCentNetLastQuote</stp>
        <stp/>
        <stp>T</stp>
        <tr r="J37" s="4"/>
        <tr r="I37" s="4"/>
      </tp>
      <tp>
        <v>-0.17100280933186759</v>
        <stp/>
        <stp>ContractData</stp>
        <stp>XLP</stp>
        <stp>PerCentNetLastQuote</stp>
        <stp/>
        <stp>T</stp>
        <tr r="I30" s="4"/>
        <tr r="J30" s="4"/>
      </tp>
      <tp>
        <v>-0.72330061259133516</v>
        <stp/>
        <stp>ContractData</stp>
        <stp>XLV</stp>
        <stp>PerCentNetLastQuote</stp>
        <stp/>
        <stp>T</stp>
        <tr r="I33" s="4"/>
        <tr r="J33" s="4"/>
      </tp>
      <tp>
        <v>-0.96438215250096437</v>
        <stp/>
        <stp>ContractData</stp>
        <stp>XLU</stp>
        <stp>PerCentNetLastQuote</stp>
        <stp/>
        <stp>T</stp>
        <tr r="I31" s="4"/>
        <tr r="J31" s="4"/>
      </tp>
      <tp>
        <v>-1.7206040992448759</v>
        <stp/>
        <stp>ContractData</stp>
        <stp>XLY</stp>
        <stp>PerCentNetLastQuote</stp>
        <stp/>
        <stp>T</stp>
        <tr r="I40" s="4"/>
        <tr r="J40" s="4"/>
      </tp>
      <tp>
        <v>0.45827303424987942</v>
        <stp/>
        <stp>ContractData</stp>
        <stp>ZSE</stp>
        <stp>PerCentNetLastQuote</stp>
        <stp/>
        <stp>T</stp>
        <tr r="R11" s="3"/>
        <tr r="Q11" s="3"/>
      </tp>
      <tp>
        <v>0.53357047576700756</v>
        <stp/>
        <stp>ContractData</stp>
        <stp>ZWA</stp>
        <stp>PerCentNetLastQuote</stp>
        <stp/>
        <stp>T</stp>
        <tr r="R15" s="3"/>
        <tr r="Q15" s="3"/>
      </tp>
      <tp>
        <v>0.72576464489372727</v>
        <stp/>
        <stp>ContractData</stp>
        <stp>ZCE</stp>
        <stp>PerCentNetLastQuote</stp>
        <stp/>
        <stp>T</stp>
        <tr r="R10" s="3"/>
        <tr r="Q10" s="3"/>
      </tp>
      <tp t="s">
        <v/>
        <stp/>
        <stp>ContractData</stp>
        <stp>S.ACWX</stp>
        <stp>Open</stp>
        <stp/>
        <stp>T</stp>
        <tr r="O30" s="2"/>
      </tp>
      <tp>
        <v>1933</v>
        <stp/>
        <stp>ContractData</stp>
        <stp>CCE</stp>
        <stp>T_CVol</stp>
        <stp/>
        <stp>T</stp>
        <tr r="Z24" s="3"/>
      </tp>
      <tp>
        <v>55390</v>
        <stp/>
        <stp>ContractData</stp>
        <stp>CLE</stp>
        <stp>T_CVol</stp>
        <stp/>
        <stp>T</stp>
        <tr r="Z22" s="3"/>
      </tp>
      <tp>
        <v>9723</v>
        <stp/>
        <stp>ContractData</stp>
        <stp>CPE</stp>
        <stp>T_CVol</stp>
        <stp/>
        <stp>T</stp>
        <tr r="Z5" s="3"/>
      </tp>
      <tp>
        <v>3357</v>
        <stp/>
        <stp>ContractData</stp>
        <stp>CTE</stp>
        <stp>T_CVol</stp>
        <stp/>
        <stp>T</stp>
        <tr r="Z16" s="3"/>
      </tp>
      <tp>
        <v>115250</v>
        <stp/>
        <stp>ContractData</stp>
        <stp>GCE</stp>
        <stp>T_CVol</stp>
        <stp/>
        <stp>T</stp>
        <tr r="Z4" s="3"/>
      </tp>
      <tp>
        <v>29079</v>
        <stp/>
        <stp>ContractData</stp>
        <stp>GLE</stp>
        <stp>T_CVol</stp>
        <stp/>
        <stp>T</stp>
        <tr r="Z9" s="3"/>
      </tp>
      <tp>
        <v>16625</v>
        <stp/>
        <stp>ContractData</stp>
        <stp>DXE</stp>
        <stp>T_CVol</stp>
        <stp/>
        <stp>T</stp>
        <tr r="S35" s="6"/>
      </tp>
      <tp>
        <v>2000</v>
        <stp/>
        <stp>ContractData</stp>
        <stp>KCE</stp>
        <stp>T_CVol</stp>
        <stp/>
        <stp>T</stp>
        <tr r="Z6" s="3"/>
      </tp>
      <tp>
        <v>3597</v>
        <stp/>
        <stp>ContractData</stp>
        <stp>HOE</stp>
        <stp>T_CVol</stp>
        <stp/>
        <stp>T</stp>
        <tr r="Z19" s="3"/>
      </tp>
      <tp>
        <v>19631</v>
        <stp/>
        <stp>ContractData</stp>
        <stp>NGE</stp>
        <stp>T_CVol</stp>
        <stp/>
        <stp>T</stp>
        <tr r="Z21" s="3"/>
      </tp>
      <tp>
        <v>8214</v>
        <stp/>
        <stp>ContractData</stp>
        <stp>SBE</stp>
        <stp>T_CVol</stp>
        <stp/>
        <stp>T</stp>
        <tr r="Z17" s="3"/>
      </tp>
      <tp>
        <v>19010</v>
        <stp/>
        <stp>ContractData</stp>
        <stp>SIE</stp>
        <stp>T_CVol</stp>
        <stp/>
        <stp>T</stp>
        <tr r="Z7" s="3"/>
      </tp>
      <tp>
        <v>4328</v>
        <stp/>
        <stp>ContractData</stp>
        <stp>RBE</stp>
        <stp>T_CVol</stp>
        <stp/>
        <stp>T</stp>
        <tr r="Z13" s="3"/>
      </tp>
      <tp>
        <v>12499</v>
        <stp/>
        <stp>ContractData</stp>
        <stp>ZCE</stp>
        <stp>T_CVol</stp>
        <stp/>
        <stp>T</stp>
        <tr r="Z10" s="3"/>
      </tp>
      <tp>
        <v>7744</v>
        <stp/>
        <stp>ContractData</stp>
        <stp>ZSE</stp>
        <stp>T_CVol</stp>
        <stp/>
        <stp>T</stp>
        <tr r="Z11" s="3"/>
      </tp>
      <tp>
        <v>18371</v>
        <stp/>
        <stp>ContractData</stp>
        <stp>XLE</stp>
        <stp>T_CVol</stp>
        <stp/>
        <stp>T</stp>
        <tr r="R36" s="4"/>
      </tp>
      <tp t="s">
        <v/>
        <stp/>
        <stp>ContractData</stp>
        <stp>S.IWF</stp>
        <stp>Open</stp>
        <stp/>
        <stp>T</stp>
        <tr r="O36" s="2"/>
      </tp>
      <tp t="s">
        <v/>
        <stp/>
        <stp>ContractData</stp>
        <stp>S.IWD</stp>
        <stp>Open</stp>
        <stp/>
        <stp>T</stp>
        <tr r="O34" s="2"/>
      </tp>
      <tp>
        <v>15650</v>
        <stp/>
        <stp>ContractData</stp>
        <stp>LNIZP</stp>
        <stp>Open</stp>
        <stp/>
        <stp>T</stp>
        <tr r="W14" s="3"/>
      </tp>
      <tp>
        <v>93218</v>
        <stp/>
        <stp>ContractData</stp>
        <stp>S.GOOG</stp>
        <stp>T_CVol</stp>
        <stp/>
        <stp>T</stp>
        <tr r="T28" s="5"/>
      </tp>
      <tp t="s">
        <v/>
        <stp/>
        <stp>ContractData</stp>
        <stp>S.META</stp>
        <stp>High</stp>
        <stp/>
        <stp>T</stp>
        <tr r="R27" s="5"/>
      </tp>
      <tp>
        <v>11.193111931119322</v>
        <stp/>
        <stp>StudyData</stp>
        <stp>F.HE</stp>
        <stp>PCB</stp>
        <stp>BaseType=Index,Index=1</stp>
        <stp>Close</stp>
        <stp>A</stp>
        <stp/>
        <stp>all</stp>
        <stp/>
        <stp/>
        <stp/>
        <stp>T</stp>
        <tr r="C17" s="1"/>
      </tp>
      <tp>
        <v>-13.479939566896087</v>
        <stp/>
        <stp>StudyData</stp>
        <stp>LZHZ</stp>
        <stp>PCB</stp>
        <stp>BaseType=Index,Index=1</stp>
        <stp>Close</stp>
        <stp>A</stp>
        <stp/>
        <stp>all</stp>
        <stp/>
        <stp/>
        <stp/>
        <stp>T</stp>
        <tr r="C25" s="1"/>
      </tp>
      <tp t="s">
        <v/>
        <stp/>
        <stp>ContractData</stp>
        <stp>XLI</stp>
        <stp>Open</stp>
        <stp/>
        <stp>T</stp>
        <tr r="O37" s="4"/>
      </tp>
      <tp t="s">
        <v/>
        <stp/>
        <stp>ContractData</stp>
        <stp>XLK</stp>
        <stp>Open</stp>
        <stp/>
        <stp>T</stp>
        <tr r="O39" s="4"/>
      </tp>
      <tp t="s">
        <v/>
        <stp/>
        <stp>ContractData</stp>
        <stp>XLE</stp>
        <stp>Open</stp>
        <stp/>
        <stp>T</stp>
        <tr r="O36" s="4"/>
      </tp>
      <tp t="s">
        <v/>
        <stp/>
        <stp>ContractData</stp>
        <stp>XLF</stp>
        <stp>Open</stp>
        <stp/>
        <stp>T</stp>
        <tr r="O34" s="4"/>
      </tp>
      <tp t="s">
        <v/>
        <stp/>
        <stp>ContractData</stp>
        <stp>XLC</stp>
        <stp>Open</stp>
        <stp/>
        <stp>T</stp>
        <tr r="O38" s="4"/>
      </tp>
      <tp t="s">
        <v/>
        <stp/>
        <stp>ContractData</stp>
        <stp>XLB</stp>
        <stp>Open</stp>
        <stp/>
        <stp>T</stp>
        <tr r="O35" s="4"/>
      </tp>
      <tp t="s">
        <v/>
        <stp/>
        <stp>ContractData</stp>
        <stp>XLY</stp>
        <stp>Open</stp>
        <stp/>
        <stp>T</stp>
        <tr r="O40" s="4"/>
      </tp>
      <tp t="s">
        <v/>
        <stp/>
        <stp>ContractData</stp>
        <stp>XLU</stp>
        <stp>Open</stp>
        <stp/>
        <stp>T</stp>
        <tr r="O31" s="4"/>
      </tp>
      <tp t="s">
        <v/>
        <stp/>
        <stp>ContractData</stp>
        <stp>XLV</stp>
        <stp>Open</stp>
        <stp/>
        <stp>T</stp>
        <tr r="O33" s="4"/>
      </tp>
      <tp t="s">
        <v/>
        <stp/>
        <stp>ContractData</stp>
        <stp>XLP</stp>
        <stp>Open</stp>
        <stp/>
        <stp>T</stp>
        <tr r="O30" s="4"/>
      </tp>
      <tp t="s">
        <v/>
        <stp/>
        <stp>ContractData</stp>
        <stp>S.META</stp>
        <stp>Open</stp>
        <stp/>
        <stp>T</stp>
        <tr r="Q27" s="5"/>
      </tp>
      <tp>
        <v>4884</v>
        <stp/>
        <stp>ContractData</stp>
        <stp>BTC</stp>
        <stp>T_CVol</stp>
        <stp/>
        <stp>T</stp>
        <tr r="S34" s="6"/>
      </tp>
      <tp>
        <v>206</v>
        <stp/>
        <stp>ContractData</stp>
        <stp>XLC</stp>
        <stp>T_CVol</stp>
        <stp/>
        <stp>T</stp>
        <tr r="R38" s="4"/>
      </tp>
      <tp>
        <v>167875</v>
        <stp/>
        <stp>ContractData</stp>
        <stp>S.META</stp>
        <stp>T_CVol</stp>
        <stp/>
        <stp>T</stp>
        <tr r="T27" s="5"/>
      </tp>
      <tp>
        <v>7087215</v>
        <stp/>
        <stp>ContractData</stp>
        <stp>S.NVDA</stp>
        <stp>T_CVol</stp>
        <stp/>
        <stp>T</stp>
        <tr r="T31" s="5"/>
      </tp>
      <tp t="s">
        <v/>
        <stp/>
        <stp>ContractData</stp>
        <stp>XLK</stp>
        <stp>High</stp>
        <stp/>
        <stp>T</stp>
        <tr r="P39" s="4"/>
      </tp>
      <tp t="s">
        <v/>
        <stp/>
        <stp>ContractData</stp>
        <stp>XLI</stp>
        <stp>High</stp>
        <stp/>
        <stp>T</stp>
        <tr r="P37" s="4"/>
      </tp>
      <tp t="s">
        <v/>
        <stp/>
        <stp>ContractData</stp>
        <stp>XLF</stp>
        <stp>High</stp>
        <stp/>
        <stp>T</stp>
        <tr r="P34" s="4"/>
      </tp>
      <tp t="s">
        <v/>
        <stp/>
        <stp>ContractData</stp>
        <stp>XLE</stp>
        <stp>High</stp>
        <stp/>
        <stp>T</stp>
        <tr r="P36" s="4"/>
      </tp>
      <tp t="s">
        <v/>
        <stp/>
        <stp>ContractData</stp>
        <stp>XLC</stp>
        <stp>High</stp>
        <stp/>
        <stp>T</stp>
        <tr r="P38" s="4"/>
      </tp>
      <tp t="s">
        <v/>
        <stp/>
        <stp>ContractData</stp>
        <stp>XLB</stp>
        <stp>High</stp>
        <stp/>
        <stp>T</stp>
        <tr r="P35" s="4"/>
      </tp>
      <tp t="s">
        <v/>
        <stp/>
        <stp>ContractData</stp>
        <stp>XLY</stp>
        <stp>High</stp>
        <stp/>
        <stp>T</stp>
        <tr r="P40" s="4"/>
      </tp>
      <tp t="s">
        <v/>
        <stp/>
        <stp>ContractData</stp>
        <stp>XLV</stp>
        <stp>High</stp>
        <stp/>
        <stp>T</stp>
        <tr r="P33" s="4"/>
      </tp>
      <tp t="s">
        <v/>
        <stp/>
        <stp>ContractData</stp>
        <stp>XLU</stp>
        <stp>High</stp>
        <stp/>
        <stp>T</stp>
        <tr r="P31" s="4"/>
      </tp>
      <tp t="s">
        <v/>
        <stp/>
        <stp>ContractData</stp>
        <stp>XLP</stp>
        <stp>High</stp>
        <stp/>
        <stp>T</stp>
        <tr r="P30" s="4"/>
      </tp>
      <tp>
        <v>2265197</v>
        <stp/>
        <stp>ContractData</stp>
        <stp>S.TSLA</stp>
        <stp>T_CVol</stp>
        <stp/>
        <stp>T</stp>
        <tr r="T32" s="5"/>
      </tp>
      <tp t="s">
        <v/>
        <stp/>
        <stp>ContractData</stp>
        <stp>S.ACWX</stp>
        <stp>High</stp>
        <stp/>
        <stp>T</stp>
        <tr r="P30" s="2"/>
      </tp>
      <tp>
        <v>1480</v>
        <stp/>
        <stp>ContractData</stp>
        <stp>XLB</stp>
        <stp>T_CVol</stp>
        <stp/>
        <stp>T</stp>
        <tr r="R35" s="4"/>
      </tp>
      <tp>
        <v>-8.370000000000001</v>
        <stp/>
        <stp>ContractData</stp>
        <stp>S.META</stp>
        <stp>NetLastQuoteToday</stp>
        <stp/>
        <stp>T</stp>
        <tr r="J27" s="5"/>
      </tp>
      <tp>
        <v>15765</v>
        <stp/>
        <stp>ContractData</stp>
        <stp>LNIZP</stp>
        <stp>High</stp>
        <stp/>
        <stp>T</stp>
        <tr r="X14" s="3"/>
      </tp>
      <tp t="s">
        <v/>
        <stp/>
        <stp>ContractData</stp>
        <stp>S.IWD</stp>
        <stp>High</stp>
        <stp/>
        <stp>T</stp>
        <tr r="P34" s="2"/>
      </tp>
      <tp t="s">
        <v/>
        <stp/>
        <stp>ContractData</stp>
        <stp>S.IWF</stp>
        <stp>High</stp>
        <stp/>
        <stp>T</stp>
        <tr r="P36" s="2"/>
      </tp>
      <tp t="s">
        <v/>
        <stp/>
        <stp>ContractData</stp>
        <stp>S.SPY</stp>
        <stp>Low</stp>
        <stp/>
        <stp>T</stp>
        <tr r="Q35" s="2"/>
      </tp>
      <tp t="s">
        <v/>
        <stp/>
        <stp>ContractData</stp>
        <stp>S.VNQ</stp>
        <stp>Low</stp>
        <stp/>
        <stp>T</stp>
        <tr r="Q33" s="2"/>
      </tp>
      <tp t="s">
        <v/>
        <stp/>
        <stp>ContractData</stp>
        <stp>S.VGK</stp>
        <stp>Low</stp>
        <stp/>
        <stp>T</stp>
        <tr r="Q28" s="2"/>
      </tp>
      <tp>
        <v>85.75</v>
        <stp/>
        <stp>ContractData</stp>
        <stp>S.VNQ</stp>
        <stp>Bid</stp>
        <stp/>
        <stp>T</stp>
        <tr r="L33" s="2"/>
      </tp>
      <tp>
        <v>70</v>
        <stp/>
        <stp>ContractData</stp>
        <stp>S.VGK</stp>
        <stp>Bid</stp>
        <stp/>
        <stp>T</stp>
        <tr r="L28" s="2"/>
      </tp>
      <tp>
        <v>70.850000000000009</v>
        <stp/>
        <stp>ContractData</stp>
        <stp>S.VGK</stp>
        <stp>Ask</stp>
        <stp/>
        <stp>T</stp>
        <tr r="M28" s="2"/>
      </tp>
      <tp>
        <v>86.78</v>
        <stp/>
        <stp>ContractData</stp>
        <stp>S.VNQ</stp>
        <stp>Ask</stp>
        <stp/>
        <stp>T</stp>
        <tr r="M33" s="2"/>
      </tp>
      <tp>
        <v>520.4</v>
        <stp/>
        <stp>ContractData</stp>
        <stp>S.SPY</stp>
        <stp>Bid</stp>
        <stp/>
        <stp>T</stp>
        <tr r="L35" s="2"/>
      </tp>
      <tp>
        <v>520.47</v>
        <stp/>
        <stp>ContractData</stp>
        <stp>S.SPY</stp>
        <stp>Ask</stp>
        <stp/>
        <stp>T</stp>
        <tr r="M35" s="2"/>
      </tp>
      <tp>
        <v>2303.5</v>
        <stp/>
        <stp>ContractData</stp>
        <stp>F.ALI</stp>
        <stp>Low</stp>
        <stp/>
        <stp>T</stp>
        <tr r="Y18" s="3"/>
      </tp>
      <tp t="s">
        <v/>
        <stp/>
        <stp>ContractData</stp>
        <stp>S.AGG</stp>
        <stp>Low</stp>
        <stp/>
        <stp>T</stp>
        <tr r="Q32" s="2"/>
      </tp>
      <tp t="s">
        <v/>
        <stp/>
        <stp>ContractData</stp>
        <stp>S.EWJ</stp>
        <stp>Low</stp>
        <stp/>
        <stp>T</stp>
        <tr r="Q31" s="2"/>
      </tp>
      <tp>
        <v>176.32</v>
        <stp/>
        <stp>ContractData</stp>
        <stp>S.IWD</stp>
        <stp>Ask</stp>
        <stp/>
        <stp>T</stp>
        <tr r="M34" s="2"/>
      </tp>
      <tp>
        <v>338.1</v>
        <stp/>
        <stp>ContractData</stp>
        <stp>S.IWF</stp>
        <stp>Ask</stp>
        <stp/>
        <stp>T</stp>
        <tr r="M36" s="2"/>
      </tp>
      <tp>
        <v>335.1</v>
        <stp/>
        <stp>ContractData</stp>
        <stp>S.IWF</stp>
        <stp>Bid</stp>
        <stp/>
        <stp>T</stp>
        <tr r="L36" s="2"/>
      </tp>
      <tp>
        <v>172.25</v>
        <stp/>
        <stp>ContractData</stp>
        <stp>S.IWD</stp>
        <stp>Bid</stp>
        <stp/>
        <stp>T</stp>
        <tr r="L34" s="2"/>
      </tp>
      <tp t="s">
        <v/>
        <stp/>
        <stp>ContractData</stp>
        <stp>S.FXI</stp>
        <stp>Low</stp>
        <stp/>
        <stp>T</stp>
        <tr r="Q29" s="2"/>
      </tp>
      <tp t="s">
        <v/>
        <stp/>
        <stp>ContractData</stp>
        <stp>S.IWD</stp>
        <stp>Low</stp>
        <stp/>
        <stp>T</stp>
        <tr r="Q34" s="2"/>
      </tp>
      <tp t="s">
        <v/>
        <stp/>
        <stp>ContractData</stp>
        <stp>S.IWF</stp>
        <stp>Low</stp>
        <stp/>
        <stp>T</stp>
        <tr r="Q36" s="2"/>
      </tp>
      <tp>
        <v>68.5</v>
        <stp/>
        <stp>ContractData</stp>
        <stp>S.EWJ</stp>
        <stp>Ask</stp>
        <stp/>
        <stp>T</stp>
        <tr r="M31" s="2"/>
      </tp>
      <tp>
        <v>32.590000000000003</v>
        <stp/>
        <stp>ContractData</stp>
        <stp>S.FXI</stp>
        <stp>Bid</stp>
        <stp/>
        <stp>T</stp>
        <tr r="L29" s="2"/>
      </tp>
      <tp>
        <v>32.61</v>
        <stp/>
        <stp>ContractData</stp>
        <stp>S.FXI</stp>
        <stp>Ask</stp>
        <stp/>
        <stp>T</stp>
        <tr r="M29" s="2"/>
      </tp>
      <tp>
        <v>68</v>
        <stp/>
        <stp>ContractData</stp>
        <stp>S.EWJ</stp>
        <stp>Bid</stp>
        <stp/>
        <stp>T</stp>
        <tr r="L31" s="2"/>
      </tp>
      <tp>
        <v>98.2</v>
        <stp/>
        <stp>ContractData</stp>
        <stp>S.AGG</stp>
        <stp>Ask</stp>
        <stp/>
        <stp>T</stp>
        <tr r="M32" s="2"/>
      </tp>
      <tp>
        <v>2321.75</v>
        <stp/>
        <stp>ContractData</stp>
        <stp>F.ALI</stp>
        <stp>Ask</stp>
        <stp/>
        <stp>T</stp>
        <tr r="U18" s="3"/>
      </tp>
      <tp>
        <v>2300</v>
        <stp/>
        <stp>ContractData</stp>
        <stp>F.ALI</stp>
        <stp>Bid</stp>
        <stp/>
        <stp>T</stp>
        <tr r="T18" s="3"/>
      </tp>
      <tp>
        <v>97.06</v>
        <stp/>
        <stp>ContractData</stp>
        <stp>S.AGG</stp>
        <stp>Bid</stp>
        <stp/>
        <stp>T</stp>
        <tr r="L32" s="2"/>
      </tp>
      <tp>
        <v>4992</v>
        <stp/>
        <stp>ContractData</stp>
        <stp>ZWA</stp>
        <stp>T_CVol</stp>
        <stp/>
        <stp>T</stp>
        <tr r="Z15" s="3"/>
      </tp>
      <tp>
        <v>3.34</v>
        <stp/>
        <stp>ContractData</stp>
        <stp>S.ACWX</stp>
        <stp>NetLastQuoteToday</stp>
        <stp/>
        <stp>T</stp>
        <tr r="H30" s="2"/>
      </tp>
      <tp>
        <v>1.1603226262912127</v>
        <stp/>
        <stp>ContractData</stp>
        <stp>JY6</stp>
        <stp>PerCentNetLastTrade</stp>
        <stp/>
        <stp>T</stp>
        <tr r="J30" s="6"/>
        <tr r="K30" s="6"/>
      </tp>
      <tp>
        <v>1.4544180137556402</v>
        <stp/>
        <stp>ContractData</stp>
        <stp>EU6</stp>
        <stp>PerCentNetLastTrade</stp>
        <stp/>
        <stp>T</stp>
        <tr r="J31" s="6"/>
        <tr r="K31" s="6"/>
      </tp>
      <tp>
        <v>1043.75</v>
        <stp/>
        <stp>ContractData</stp>
        <stp>ZSE</stp>
        <stp>High</stp>
        <stp/>
        <stp>T</stp>
        <tr r="X11" s="3"/>
      </tp>
      <tp>
        <v>-1.219622915594831</v>
        <stp/>
        <stp>ContractData</stp>
        <stp>DXE</stp>
        <stp>PerCentNetLastTrade</stp>
        <stp/>
        <stp>T</stp>
        <tr r="K35" s="6"/>
        <tr r="J35" s="6"/>
      </tp>
      <tp>
        <v>0.2276804194839244</v>
        <stp/>
        <stp>ContractData</stp>
        <stp>CA6</stp>
        <stp>PerCentNetLastTrade</stp>
        <stp/>
        <stp>T</stp>
        <tr r="J33" s="6"/>
        <tr r="K33" s="6"/>
      </tp>
      <tp>
        <v>0.9419033983874614</v>
        <stp/>
        <stp>ContractData</stp>
        <stp>BP6</stp>
        <stp>PerCentNetLastTrade</stp>
        <stp/>
        <stp>T</stp>
        <tr r="J32" s="6"/>
        <tr r="K32" s="6"/>
      </tp>
      <tp>
        <v>2.8610034073551875</v>
        <stp/>
        <stp>ContractData</stp>
        <stp>BTC</stp>
        <stp>PerCentNetLastTrade</stp>
        <stp/>
        <stp>T</stp>
        <tr r="K34" s="6"/>
        <tr r="J34" s="6"/>
      </tp>
      <tp>
        <v>565.75</v>
        <stp/>
        <stp>ContractData</stp>
        <stp>ZWA</stp>
        <stp>High</stp>
        <stp/>
        <stp>T</stp>
        <tr r="X15" s="3"/>
      </tp>
      <tp>
        <v>487.25</v>
        <stp/>
        <stp>ContractData</stp>
        <stp>ZCE</stp>
        <stp>High</stp>
        <stp/>
        <stp>T</stp>
        <tr r="X10" s="3"/>
      </tp>
      <tp>
        <v>1.1970313622216902</v>
        <stp/>
        <stp>ContractData</stp>
        <stp>SK6</stp>
        <stp>PerCentNetLastTrade</stp>
        <stp/>
        <stp>T</stp>
        <tr r="J28" s="6"/>
        <tr r="K28" s="6"/>
      </tp>
      <tp>
        <v>1.5978207838672955</v>
        <stp/>
        <stp>ContractData</stp>
        <stp>SF6</stp>
        <stp>PerCentNetLastTrade</stp>
        <stp/>
        <stp>T</stp>
        <tr r="K29" s="6"/>
        <tr r="J29" s="6"/>
      </tp>
      <tp t="s">
        <v/>
        <stp/>
        <stp>ContractData</stp>
        <stp>S.AAPL</stp>
        <stp>High</stp>
        <stp/>
        <stp>T</stp>
        <tr r="R30" s="5"/>
      </tp>
      <tp>
        <v>66.53</v>
        <stp/>
        <stp>ContractData</stp>
        <stp>QO</stp>
        <stp>Bid</stp>
        <stp/>
        <stp>T</stp>
        <tr r="T20" s="3"/>
      </tp>
      <tp>
        <v>66.540000000000006</v>
        <stp/>
        <stp>ContractData</stp>
        <stp>QO</stp>
        <stp>Ask</stp>
        <stp/>
        <stp>T</stp>
        <tr r="U20" s="3"/>
      </tp>
      <tp>
        <v>66.010000000000005</v>
        <stp/>
        <stp>ContractData</stp>
        <stp>QO</stp>
        <stp>Low</stp>
        <stp/>
        <stp>T</stp>
        <tr r="Y20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997447236903607"/>
          <c:y val="8.2413539367181751E-2"/>
          <c:w val="0.66667205982813793"/>
          <c:h val="0.851545616797900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'Symbols &amp; Data'!$M$1</c:f>
              <c:strCache>
                <c:ptCount val="1"/>
                <c:pt idx="0">
                  <c:v>2025</c:v>
                </c:pt>
              </c:strCache>
            </c:strRef>
          </c:tx>
          <c:spPr>
            <a:gradFill flip="none" rotWithShape="1">
              <a:gsLst>
                <a:gs pos="0">
                  <a:schemeClr val="accent5">
                    <a:lumMod val="67000"/>
                  </a:schemeClr>
                </a:gs>
                <a:gs pos="48000">
                  <a:schemeClr val="accent5">
                    <a:lumMod val="97000"/>
                    <a:lumOff val="3000"/>
                  </a:schemeClr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'Symbols &amp; Data'!$L$2:$L$10</c:f>
              <c:strCache>
                <c:ptCount val="9"/>
                <c:pt idx="0">
                  <c:v>Vanguard MSCI Europe ETF</c:v>
                </c:pt>
                <c:pt idx="1">
                  <c:v>iShares China Large-Cap ETF</c:v>
                </c:pt>
                <c:pt idx="2">
                  <c:v>iShares MSCI ACWI ex US ETF</c:v>
                </c:pt>
                <c:pt idx="3">
                  <c:v>iShares MSCI Japan ETF</c:v>
                </c:pt>
                <c:pt idx="4">
                  <c:v>iShares Core U.S. Aggregate Bond ETF</c:v>
                </c:pt>
                <c:pt idx="5">
                  <c:v>Vanguard REIT Index VIPERs</c:v>
                </c:pt>
                <c:pt idx="6">
                  <c:v>iShares Russell 1000 Value ETF</c:v>
                </c:pt>
                <c:pt idx="7">
                  <c:v>SPDR S&amp;P 500</c:v>
                </c:pt>
                <c:pt idx="8">
                  <c:v>iShares Russell 1000 Growth ETF</c:v>
                </c:pt>
              </c:strCache>
            </c:strRef>
          </c:cat>
          <c:val>
            <c:numRef>
              <c:f>'Symbols &amp; Data'!$M$2:$M$10</c:f>
              <c:numCache>
                <c:formatCode>0.00%</c:formatCode>
                <c:ptCount val="9"/>
                <c:pt idx="0">
                  <c:v>0.10178036867811578</c:v>
                </c:pt>
                <c:pt idx="1">
                  <c:v>6.4388961892246951E-2</c:v>
                </c:pt>
                <c:pt idx="2">
                  <c:v>4.7737730061349598E-2</c:v>
                </c:pt>
                <c:pt idx="3">
                  <c:v>1.4456035767511373E-2</c:v>
                </c:pt>
                <c:pt idx="4">
                  <c:v>1.0010319917440646E-2</c:v>
                </c:pt>
                <c:pt idx="5">
                  <c:v>-2.5145936237090202E-2</c:v>
                </c:pt>
                <c:pt idx="6">
                  <c:v>-4.7588181278020864E-2</c:v>
                </c:pt>
                <c:pt idx="7">
                  <c:v>-0.10181203931203943</c:v>
                </c:pt>
                <c:pt idx="8">
                  <c:v>-0.14931022461277949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9A-4551-A27E-3A9B7518063B}"/>
            </c:ext>
          </c:extLst>
        </c:ser>
        <c:ser>
          <c:idx val="1"/>
          <c:order val="1"/>
          <c:tx>
            <c:strRef>
              <c:f>'Symbols &amp; Data'!$N$1</c:f>
              <c:strCache>
                <c:ptCount val="1"/>
                <c:pt idx="0">
                  <c:v>2024</c:v>
                </c:pt>
              </c:strCache>
            </c:strRef>
          </c:tx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solidFill>
                <a:srgbClr val="00B0F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'Symbols &amp; Data'!$L$2:$L$10</c:f>
              <c:strCache>
                <c:ptCount val="9"/>
                <c:pt idx="0">
                  <c:v>Vanguard MSCI Europe ETF</c:v>
                </c:pt>
                <c:pt idx="1">
                  <c:v>iShares China Large-Cap ETF</c:v>
                </c:pt>
                <c:pt idx="2">
                  <c:v>iShares MSCI ACWI ex US ETF</c:v>
                </c:pt>
                <c:pt idx="3">
                  <c:v>iShares MSCI Japan ETF</c:v>
                </c:pt>
                <c:pt idx="4">
                  <c:v>iShares Core U.S. Aggregate Bond ETF</c:v>
                </c:pt>
                <c:pt idx="5">
                  <c:v>Vanguard REIT Index VIPERs</c:v>
                </c:pt>
                <c:pt idx="6">
                  <c:v>iShares Russell 1000 Value ETF</c:v>
                </c:pt>
                <c:pt idx="7">
                  <c:v>SPDR S&amp;P 500</c:v>
                </c:pt>
                <c:pt idx="8">
                  <c:v>iShares Russell 1000 Growth ETF</c:v>
                </c:pt>
              </c:strCache>
            </c:strRef>
          </c:cat>
          <c:val>
            <c:numRef>
              <c:f>'Symbols &amp; Data'!$N$2:$N$10</c:f>
              <c:numCache>
                <c:formatCode>0.00%</c:formatCode>
                <c:ptCount val="9"/>
                <c:pt idx="0">
                  <c:v>-1.5663771712158887E-2</c:v>
                </c:pt>
                <c:pt idx="1">
                  <c:v>0.26674989596337911</c:v>
                </c:pt>
                <c:pt idx="2">
                  <c:v>2.1943573667711692E-2</c:v>
                </c:pt>
                <c:pt idx="3">
                  <c:v>4.6149048955409944E-2</c:v>
                </c:pt>
                <c:pt idx="4">
                  <c:v>-2.367758186397979E-2</c:v>
                </c:pt>
                <c:pt idx="5">
                  <c:v>8.1484834766862718E-3</c:v>
                </c:pt>
                <c:pt idx="6">
                  <c:v>0.12030257186081693</c:v>
                </c:pt>
                <c:pt idx="7">
                  <c:v>0.23304790557741273</c:v>
                </c:pt>
                <c:pt idx="8">
                  <c:v>0.32460335785203009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9A-4551-A27E-3A9B75180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9878095"/>
        <c:axId val="1279878575"/>
      </c:barChart>
      <c:catAx>
        <c:axId val="1279878095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79878575"/>
        <c:crosses val="autoZero"/>
        <c:auto val="1"/>
        <c:lblAlgn val="ctr"/>
        <c:lblOffset val="100"/>
        <c:noMultiLvlLbl val="0"/>
      </c:catAx>
      <c:valAx>
        <c:axId val="1279878575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7987809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3406232420468027"/>
          <c:y val="2.5750754665601143E-3"/>
          <c:w val="0.19439045547072342"/>
          <c:h val="6.4385925269275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57013741296604"/>
          <c:y val="6.8823475208294321E-2"/>
          <c:w val="0.68663639399415133"/>
          <c:h val="0.9030125764290788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'Symbols &amp; Data'!$M$1</c:f>
              <c:strCache>
                <c:ptCount val="1"/>
                <c:pt idx="0">
                  <c:v>2025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67000"/>
                  </a:schemeClr>
                </a:gs>
                <a:gs pos="48000">
                  <a:schemeClr val="accent5">
                    <a:lumMod val="97000"/>
                    <a:lumOff val="3000"/>
                  </a:schemeClr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16200000" scaled="1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'Symbols &amp; Data'!$L$13:$L$33</c:f>
              <c:strCache>
                <c:ptCount val="21"/>
                <c:pt idx="0">
                  <c:v>Gold (Globex), Jun 25</c:v>
                </c:pt>
                <c:pt idx="1">
                  <c:v>Copper (Globex), May 25</c:v>
                </c:pt>
                <c:pt idx="2">
                  <c:v>Coffee (ICE), Jul 25</c:v>
                </c:pt>
                <c:pt idx="3">
                  <c:v>Silver (Globex), May 25</c:v>
                </c:pt>
                <c:pt idx="4">
                  <c:v>Lean Hogs (Globex), Jun 25</c:v>
                </c:pt>
                <c:pt idx="5">
                  <c:v>Live Cattle (Globex), Jun 25</c:v>
                </c:pt>
                <c:pt idx="6">
                  <c:v>Corn (Globex), May 25</c:v>
                </c:pt>
                <c:pt idx="7">
                  <c:v>Soybeans (Globex), May 25</c:v>
                </c:pt>
                <c:pt idx="8">
                  <c:v>Lumber, May 25</c:v>
                </c:pt>
                <c:pt idx="9">
                  <c:v>RBOB Gasoline (Globex), Jun 25</c:v>
                </c:pt>
                <c:pt idx="10">
                  <c:v>Nickel (USD, 90d Fwd) Trade only</c:v>
                </c:pt>
                <c:pt idx="11">
                  <c:v>Wheat (Globex), Jul 25</c:v>
                </c:pt>
                <c:pt idx="12">
                  <c:v>Cotton (ICE), Jul 25</c:v>
                </c:pt>
                <c:pt idx="13">
                  <c:v>Sugar World #11 (ICE), Jul 25</c:v>
                </c:pt>
                <c:pt idx="14">
                  <c:v>Aluminum (Globex), Jul 25</c:v>
                </c:pt>
                <c:pt idx="15">
                  <c:v>NY Harbor ULSD, Jun 25</c:v>
                </c:pt>
                <c:pt idx="16">
                  <c:v>ICE Brent Crude, Jun 25</c:v>
                </c:pt>
                <c:pt idx="17">
                  <c:v>Natural Gas (Globex), May 25</c:v>
                </c:pt>
                <c:pt idx="18">
                  <c:v>Crude Light (Globex), Jun 25</c:v>
                </c:pt>
                <c:pt idx="19">
                  <c:v>Zinc (USD, 90d Fwd) SELECT</c:v>
                </c:pt>
                <c:pt idx="20">
                  <c:v>Cocoa (ICE), Jul 25</c:v>
                </c:pt>
              </c:strCache>
            </c:strRef>
          </c:cat>
          <c:val>
            <c:numRef>
              <c:f>'Symbols &amp; Data'!$M$13:$M$33</c:f>
              <c:numCache>
                <c:formatCode>0.00%</c:formatCode>
                <c:ptCount val="21"/>
                <c:pt idx="0">
                  <c:v>0.28606588413479739</c:v>
                </c:pt>
                <c:pt idx="1">
                  <c:v>0.18862535700981004</c:v>
                </c:pt>
                <c:pt idx="2">
                  <c:v>0.17247849882720886</c:v>
                </c:pt>
                <c:pt idx="3">
                  <c:v>0.12646193830791316</c:v>
                </c:pt>
                <c:pt idx="4">
                  <c:v>0.11193111931119322</c:v>
                </c:pt>
                <c:pt idx="5">
                  <c:v>8.2409079184936937E-2</c:v>
                </c:pt>
                <c:pt idx="6">
                  <c:v>5.9432933478735003E-2</c:v>
                </c:pt>
                <c:pt idx="7">
                  <c:v>4.3325820185324319E-2</c:v>
                </c:pt>
                <c:pt idx="8">
                  <c:v>4.0871934604904625E-2</c:v>
                </c:pt>
                <c:pt idx="9">
                  <c:v>3.1426430177366946E-2</c:v>
                </c:pt>
                <c:pt idx="10">
                  <c:v>1.9180584551148225E-2</c:v>
                </c:pt>
                <c:pt idx="11">
                  <c:v>4.5330915684496827E-4</c:v>
                </c:pt>
                <c:pt idx="12">
                  <c:v>-2.3684210526315853E-2</c:v>
                </c:pt>
                <c:pt idx="13">
                  <c:v>-6.0747663551401952E-2</c:v>
                </c:pt>
                <c:pt idx="14">
                  <c:v>-8.4960840686031533E-2</c:v>
                </c:pt>
                <c:pt idx="15">
                  <c:v>-8.7132638110833369E-2</c:v>
                </c:pt>
                <c:pt idx="16">
                  <c:v>-0.10852090032154335</c:v>
                </c:pt>
                <c:pt idx="17">
                  <c:v>-0.11588219102669964</c:v>
                </c:pt>
                <c:pt idx="18">
                  <c:v>-0.11851645287228109</c:v>
                </c:pt>
                <c:pt idx="19">
                  <c:v>-0.13479939566896088</c:v>
                </c:pt>
                <c:pt idx="20">
                  <c:v>-0.24428265524625267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F8-430E-9C67-51859E1F0D4B}"/>
            </c:ext>
          </c:extLst>
        </c:ser>
        <c:ser>
          <c:idx val="1"/>
          <c:order val="1"/>
          <c:tx>
            <c:strRef>
              <c:f>'Symbols &amp; Data'!$N$1</c:f>
              <c:strCache>
                <c:ptCount val="1"/>
                <c:pt idx="0">
                  <c:v>2024</c:v>
                </c:pt>
              </c:strCache>
            </c:strRef>
          </c:tx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solidFill>
                <a:srgbClr val="00B0F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'Symbols &amp; Data'!$L$13:$L$33</c:f>
              <c:strCache>
                <c:ptCount val="21"/>
                <c:pt idx="0">
                  <c:v>Gold (Globex), Jun 25</c:v>
                </c:pt>
                <c:pt idx="1">
                  <c:v>Copper (Globex), May 25</c:v>
                </c:pt>
                <c:pt idx="2">
                  <c:v>Coffee (ICE), Jul 25</c:v>
                </c:pt>
                <c:pt idx="3">
                  <c:v>Silver (Globex), May 25</c:v>
                </c:pt>
                <c:pt idx="4">
                  <c:v>Lean Hogs (Globex), Jun 25</c:v>
                </c:pt>
                <c:pt idx="5">
                  <c:v>Live Cattle (Globex), Jun 25</c:v>
                </c:pt>
                <c:pt idx="6">
                  <c:v>Corn (Globex), May 25</c:v>
                </c:pt>
                <c:pt idx="7">
                  <c:v>Soybeans (Globex), May 25</c:v>
                </c:pt>
                <c:pt idx="8">
                  <c:v>Lumber, May 25</c:v>
                </c:pt>
                <c:pt idx="9">
                  <c:v>RBOB Gasoline (Globex), Jun 25</c:v>
                </c:pt>
                <c:pt idx="10">
                  <c:v>Nickel (USD, 90d Fwd) Trade only</c:v>
                </c:pt>
                <c:pt idx="11">
                  <c:v>Wheat (Globex), Jul 25</c:v>
                </c:pt>
                <c:pt idx="12">
                  <c:v>Cotton (ICE), Jul 25</c:v>
                </c:pt>
                <c:pt idx="13">
                  <c:v>Sugar World #11 (ICE), Jul 25</c:v>
                </c:pt>
                <c:pt idx="14">
                  <c:v>Aluminum (Globex), Jul 25</c:v>
                </c:pt>
                <c:pt idx="15">
                  <c:v>NY Harbor ULSD, Jun 25</c:v>
                </c:pt>
                <c:pt idx="16">
                  <c:v>ICE Brent Crude, Jun 25</c:v>
                </c:pt>
                <c:pt idx="17">
                  <c:v>Natural Gas (Globex), May 25</c:v>
                </c:pt>
                <c:pt idx="18">
                  <c:v>Crude Light (Globex), Jun 25</c:v>
                </c:pt>
                <c:pt idx="19">
                  <c:v>Zinc (USD, 90d Fwd) SELECT</c:v>
                </c:pt>
                <c:pt idx="20">
                  <c:v>Cocoa (ICE), Jul 25</c:v>
                </c:pt>
              </c:strCache>
            </c:strRef>
          </c:cat>
          <c:val>
            <c:numRef>
              <c:f>'Symbols &amp; Data'!$N$13:$N$33</c:f>
              <c:numCache>
                <c:formatCode>0.00%</c:formatCode>
                <c:ptCount val="21"/>
                <c:pt idx="0">
                  <c:v>0.27473694372043622</c:v>
                </c:pt>
                <c:pt idx="1">
                  <c:v>3.4956946407916752E-2</c:v>
                </c:pt>
                <c:pt idx="2">
                  <c:v>0.69808815719596384</c:v>
                </c:pt>
                <c:pt idx="3">
                  <c:v>0.21406626255916295</c:v>
                </c:pt>
                <c:pt idx="4">
                  <c:v>0.19602795145274005</c:v>
                </c:pt>
                <c:pt idx="5">
                  <c:v>0.11616525118756288</c:v>
                </c:pt>
                <c:pt idx="6">
                  <c:v>-2.7055702917771884E-2</c:v>
                </c:pt>
                <c:pt idx="7">
                  <c:v>-0.22825666795516039</c:v>
                </c:pt>
                <c:pt idx="8">
                  <c:v>1.2879484820607176E-2</c:v>
                </c:pt>
                <c:pt idx="9">
                  <c:v>-4.8083325406639482E-2</c:v>
                </c:pt>
                <c:pt idx="10">
                  <c:v>-7.6793350599289281E-2</c:v>
                </c:pt>
                <c:pt idx="11">
                  <c:v>-0.12181528662420382</c:v>
                </c:pt>
                <c:pt idx="12">
                  <c:v>-0.15555555555555547</c:v>
                </c:pt>
                <c:pt idx="13">
                  <c:v>-6.4139941690962099E-2</c:v>
                </c:pt>
                <c:pt idx="14">
                  <c:v>8.1252009861721514E-2</c:v>
                </c:pt>
                <c:pt idx="15">
                  <c:v>-9.1065763189847604E-2</c:v>
                </c:pt>
                <c:pt idx="16">
                  <c:v>-3.1152647975077951E-2</c:v>
                </c:pt>
                <c:pt idx="17">
                  <c:v>0.44510739856801895</c:v>
                </c:pt>
                <c:pt idx="18">
                  <c:v>9.7697138869495023E-4</c:v>
                </c:pt>
                <c:pt idx="19">
                  <c:v>0.12057938299473289</c:v>
                </c:pt>
                <c:pt idx="20">
                  <c:v>1.7824118207816968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F8-430E-9C67-51859E1F0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9878095"/>
        <c:axId val="1279878575"/>
      </c:barChart>
      <c:catAx>
        <c:axId val="1279878095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79878575"/>
        <c:crosses val="autoZero"/>
        <c:auto val="1"/>
        <c:lblAlgn val="ctr"/>
        <c:lblOffset val="100"/>
        <c:noMultiLvlLbl val="0"/>
      </c:catAx>
      <c:valAx>
        <c:axId val="1279878575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7987809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3406232420468027"/>
          <c:y val="2.5750754665601143E-3"/>
          <c:w val="0.19439045547072342"/>
          <c:h val="6.4385925269275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122563059442278"/>
          <c:y val="7.7410389367370352E-2"/>
          <c:w val="0.71562542516161198"/>
          <c:h val="0.860345590009503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'Symbols &amp; Data'!$M$1</c:f>
              <c:strCache>
                <c:ptCount val="1"/>
                <c:pt idx="0">
                  <c:v>2025</c:v>
                </c:pt>
              </c:strCache>
            </c:strRef>
          </c:tx>
          <c:spPr>
            <a:gradFill flip="none" rotWithShape="1">
              <a:gsLst>
                <a:gs pos="0">
                  <a:schemeClr val="accent5">
                    <a:lumMod val="67000"/>
                  </a:schemeClr>
                </a:gs>
                <a:gs pos="48000">
                  <a:schemeClr val="accent5">
                    <a:lumMod val="97000"/>
                    <a:lumOff val="3000"/>
                  </a:schemeClr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'Symbols &amp; Data'!$L$36:$L$46</c:f>
              <c:strCache>
                <c:ptCount val="11"/>
                <c:pt idx="0">
                  <c:v>Consumer Staples Select Sector SPDR</c:v>
                </c:pt>
                <c:pt idx="1">
                  <c:v>Utilities Select Sector SPDR</c:v>
                </c:pt>
                <c:pt idx="2">
                  <c:v>Real Estate Select Sector SPDR</c:v>
                </c:pt>
                <c:pt idx="3">
                  <c:v>Health Care Select Sector SPDR</c:v>
                </c:pt>
                <c:pt idx="4">
                  <c:v>Financial Select Sector SPDR</c:v>
                </c:pt>
                <c:pt idx="5">
                  <c:v>Materials Select Sector SPDR</c:v>
                </c:pt>
                <c:pt idx="6">
                  <c:v>Energy Select Sector SPDR</c:v>
                </c:pt>
                <c:pt idx="7">
                  <c:v>Industrial Select Sector SPDR</c:v>
                </c:pt>
                <c:pt idx="8">
                  <c:v>Communication Services Select Sector SPDR</c:v>
                </c:pt>
                <c:pt idx="9">
                  <c:v>Technology Sector SPDR Fund</c:v>
                </c:pt>
                <c:pt idx="10">
                  <c:v>Consumer Discretionary Select SectorSPDR</c:v>
                </c:pt>
              </c:strCache>
            </c:strRef>
          </c:cat>
          <c:val>
            <c:numRef>
              <c:f>'Symbols &amp; Data'!$M$36:$M$46</c:f>
              <c:numCache>
                <c:formatCode>0.00%</c:formatCode>
                <c:ptCount val="11"/>
                <c:pt idx="0">
                  <c:v>4.1470550820506352E-2</c:v>
                </c:pt>
                <c:pt idx="1">
                  <c:v>2.7480512617254572E-2</c:v>
                </c:pt>
                <c:pt idx="2">
                  <c:v>-5.4093926727317157E-3</c:v>
                </c:pt>
                <c:pt idx="3">
                  <c:v>-1.511957548884193E-2</c:v>
                </c:pt>
                <c:pt idx="4">
                  <c:v>-3.4761018001241456E-2</c:v>
                </c:pt>
                <c:pt idx="5">
                  <c:v>-4.0289992869027812E-2</c:v>
                </c:pt>
                <c:pt idx="6">
                  <c:v>-4.8564090590707411E-2</c:v>
                </c:pt>
                <c:pt idx="7">
                  <c:v>-4.9028536733454725E-2</c:v>
                </c:pt>
                <c:pt idx="8">
                  <c:v>-6.8174775333126686E-2</c:v>
                </c:pt>
                <c:pt idx="9">
                  <c:v>-0.17056597281954239</c:v>
                </c:pt>
                <c:pt idx="10">
                  <c:v>-0.17361265879206592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5C-4AF0-840D-4506E276677C}"/>
            </c:ext>
          </c:extLst>
        </c:ser>
        <c:ser>
          <c:idx val="1"/>
          <c:order val="1"/>
          <c:tx>
            <c:strRef>
              <c:f>'Symbols &amp; Data'!$N$1</c:f>
              <c:strCache>
                <c:ptCount val="1"/>
                <c:pt idx="0">
                  <c:v>2024</c:v>
                </c:pt>
              </c:strCache>
            </c:strRef>
          </c:tx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solidFill>
                <a:srgbClr val="00B0F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'Symbols &amp; Data'!$L$36:$L$46</c:f>
              <c:strCache>
                <c:ptCount val="11"/>
                <c:pt idx="0">
                  <c:v>Consumer Staples Select Sector SPDR</c:v>
                </c:pt>
                <c:pt idx="1">
                  <c:v>Utilities Select Sector SPDR</c:v>
                </c:pt>
                <c:pt idx="2">
                  <c:v>Real Estate Select Sector SPDR</c:v>
                </c:pt>
                <c:pt idx="3">
                  <c:v>Health Care Select Sector SPDR</c:v>
                </c:pt>
                <c:pt idx="4">
                  <c:v>Financial Select Sector SPDR</c:v>
                </c:pt>
                <c:pt idx="5">
                  <c:v>Materials Select Sector SPDR</c:v>
                </c:pt>
                <c:pt idx="6">
                  <c:v>Energy Select Sector SPDR</c:v>
                </c:pt>
                <c:pt idx="7">
                  <c:v>Industrial Select Sector SPDR</c:v>
                </c:pt>
                <c:pt idx="8">
                  <c:v>Communication Services Select Sector SPDR</c:v>
                </c:pt>
                <c:pt idx="9">
                  <c:v>Technology Sector SPDR Fund</c:v>
                </c:pt>
                <c:pt idx="10">
                  <c:v>Consumer Discretionary Select SectorSPDR</c:v>
                </c:pt>
              </c:strCache>
            </c:strRef>
          </c:cat>
          <c:val>
            <c:numRef>
              <c:f>'Symbols &amp; Data'!$N$36:$N$46</c:f>
              <c:numCache>
                <c:formatCode>0.00%</c:formatCode>
                <c:ptCount val="11"/>
                <c:pt idx="0">
                  <c:v>9.135082604470357E-2</c:v>
                </c:pt>
                <c:pt idx="1">
                  <c:v>0.19516816674561821</c:v>
                </c:pt>
                <c:pt idx="2">
                  <c:v>1.5227159261108323E-2</c:v>
                </c:pt>
                <c:pt idx="3">
                  <c:v>8.725619592315572E-3</c:v>
                </c:pt>
                <c:pt idx="4">
                  <c:v>0.28537234042553183</c:v>
                </c:pt>
                <c:pt idx="5">
                  <c:v>-1.6366612111293026E-2</c:v>
                </c:pt>
                <c:pt idx="6">
                  <c:v>2.1708015267175487E-2</c:v>
                </c:pt>
                <c:pt idx="7">
                  <c:v>0.15589086761996648</c:v>
                </c:pt>
                <c:pt idx="8">
                  <c:v>0.33236994219653193</c:v>
                </c:pt>
                <c:pt idx="9">
                  <c:v>0.2080216126350789</c:v>
                </c:pt>
                <c:pt idx="10">
                  <c:v>0.25468374251999321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5C-4AF0-840D-4506E2766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9878095"/>
        <c:axId val="1279878575"/>
      </c:barChart>
      <c:catAx>
        <c:axId val="1279878095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79878575"/>
        <c:crosses val="autoZero"/>
        <c:auto val="1"/>
        <c:lblAlgn val="ctr"/>
        <c:lblOffset val="100"/>
        <c:noMultiLvlLbl val="0"/>
      </c:catAx>
      <c:valAx>
        <c:axId val="1279878575"/>
        <c:scaling>
          <c:orientation val="minMax"/>
          <c:min val="-0.25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7987809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3406232420468027"/>
          <c:y val="2.5750754665601143E-3"/>
          <c:w val="0.19439045547072342"/>
          <c:h val="6.4385925269275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9204928151103"/>
          <c:y val="8.2413539367181751E-2"/>
          <c:w val="0.76408454080226273"/>
          <c:h val="0.8175323448807310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'Symbols &amp; Data'!$M$1</c:f>
              <c:strCache>
                <c:ptCount val="1"/>
                <c:pt idx="0">
                  <c:v>2025</c:v>
                </c:pt>
              </c:strCache>
            </c:strRef>
          </c:tx>
          <c:spPr>
            <a:gradFill flip="none" rotWithShape="1">
              <a:gsLst>
                <a:gs pos="0">
                  <a:schemeClr val="accent5">
                    <a:lumMod val="67000"/>
                  </a:schemeClr>
                </a:gs>
                <a:gs pos="48000">
                  <a:schemeClr val="accent5">
                    <a:lumMod val="97000"/>
                    <a:lumOff val="3000"/>
                  </a:schemeClr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'Symbols &amp; Data'!$L$49:$L$55</c:f>
              <c:strCache>
                <c:ptCount val="7"/>
                <c:pt idx="0">
                  <c:v>Microsoft Corporation</c:v>
                </c:pt>
                <c:pt idx="1">
                  <c:v>Meta Platforms, Inc.</c:v>
                </c:pt>
                <c:pt idx="2">
                  <c:v>Alphabet, Inc. Class C</c:v>
                </c:pt>
                <c:pt idx="3">
                  <c:v>Amazon.com Inc</c:v>
                </c:pt>
                <c:pt idx="4">
                  <c:v>Apple Inc</c:v>
                </c:pt>
                <c:pt idx="5">
                  <c:v>NVIDIA Corp</c:v>
                </c:pt>
                <c:pt idx="6">
                  <c:v>Tesla Inc.</c:v>
                </c:pt>
              </c:strCache>
            </c:strRef>
          </c:cat>
          <c:val>
            <c:numRef>
              <c:f>'Symbols &amp; Data'!$M$49:$M$55</c:f>
              <c:numCache>
                <c:formatCode>0.00%</c:formatCode>
                <c:ptCount val="7"/>
                <c:pt idx="0">
                  <c:v>-0.1274495848161328</c:v>
                </c:pt>
                <c:pt idx="1">
                  <c:v>-0.14351590920735766</c:v>
                </c:pt>
                <c:pt idx="2">
                  <c:v>-0.19470699432892244</c:v>
                </c:pt>
                <c:pt idx="3">
                  <c:v>-0.2132275855781941</c:v>
                </c:pt>
                <c:pt idx="4">
                  <c:v>-0.21340148550435267</c:v>
                </c:pt>
                <c:pt idx="5">
                  <c:v>-0.2442475240151909</c:v>
                </c:pt>
                <c:pt idx="6">
                  <c:v>-0.4023127971473851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E1-46D6-AE2E-590E1FCE7ACE}"/>
            </c:ext>
          </c:extLst>
        </c:ser>
        <c:ser>
          <c:idx val="1"/>
          <c:order val="1"/>
          <c:tx>
            <c:strRef>
              <c:f>'Symbols &amp; Data'!$N$1</c:f>
              <c:strCache>
                <c:ptCount val="1"/>
                <c:pt idx="0">
                  <c:v>2024</c:v>
                </c:pt>
              </c:strCache>
            </c:strRef>
          </c:tx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solidFill>
                <a:srgbClr val="00B0F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'Symbols &amp; Data'!$L$49:$L$55</c:f>
              <c:strCache>
                <c:ptCount val="7"/>
                <c:pt idx="0">
                  <c:v>Microsoft Corporation</c:v>
                </c:pt>
                <c:pt idx="1">
                  <c:v>Meta Platforms, Inc.</c:v>
                </c:pt>
                <c:pt idx="2">
                  <c:v>Alphabet, Inc. Class C</c:v>
                </c:pt>
                <c:pt idx="3">
                  <c:v>Amazon.com Inc</c:v>
                </c:pt>
                <c:pt idx="4">
                  <c:v>Apple Inc</c:v>
                </c:pt>
                <c:pt idx="5">
                  <c:v>NVIDIA Corp</c:v>
                </c:pt>
                <c:pt idx="6">
                  <c:v>Tesla Inc.</c:v>
                </c:pt>
              </c:strCache>
            </c:strRef>
          </c:cat>
          <c:val>
            <c:numRef>
              <c:f>'Symbols &amp; Data'!$N$49:$N$55</c:f>
              <c:numCache>
                <c:formatCode>0.00%</c:formatCode>
                <c:ptCount val="7"/>
                <c:pt idx="0">
                  <c:v>0.12089139453249648</c:v>
                </c:pt>
                <c:pt idx="1">
                  <c:v>0.65416996270765071</c:v>
                </c:pt>
                <c:pt idx="2">
                  <c:v>0.35130916057617251</c:v>
                </c:pt>
                <c:pt idx="3">
                  <c:v>0.44392523364485986</c:v>
                </c:pt>
                <c:pt idx="4">
                  <c:v>0.30068041344206109</c:v>
                </c:pt>
                <c:pt idx="5">
                  <c:v>1.7118336025848138</c:v>
                </c:pt>
                <c:pt idx="6">
                  <c:v>0.6252414681262074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E1-46D6-AE2E-590E1FCE7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9878095"/>
        <c:axId val="1279878575"/>
      </c:barChart>
      <c:catAx>
        <c:axId val="1279878095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79878575"/>
        <c:crosses val="autoZero"/>
        <c:auto val="1"/>
        <c:lblAlgn val="ctr"/>
        <c:lblOffset val="100"/>
        <c:noMultiLvlLbl val="0"/>
      </c:catAx>
      <c:valAx>
        <c:axId val="1279878575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7987809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3406232420468027"/>
          <c:y val="2.5750754665601143E-3"/>
          <c:w val="0.19439045547072342"/>
          <c:h val="6.4385925269275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104230615240893"/>
          <c:y val="8.2413539367181751E-2"/>
          <c:w val="0.69810693902544341"/>
          <c:h val="0.80395464823516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'Symbols &amp; Data'!$M$1</c:f>
              <c:strCache>
                <c:ptCount val="1"/>
                <c:pt idx="0">
                  <c:v>2025</c:v>
                </c:pt>
              </c:strCache>
            </c:strRef>
          </c:tx>
          <c:spPr>
            <a:gradFill flip="none" rotWithShape="1">
              <a:gsLst>
                <a:gs pos="0">
                  <a:schemeClr val="accent5">
                    <a:lumMod val="67000"/>
                  </a:schemeClr>
                </a:gs>
                <a:gs pos="48000">
                  <a:schemeClr val="accent5">
                    <a:lumMod val="97000"/>
                    <a:lumOff val="3000"/>
                  </a:schemeClr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'Symbols &amp; Data'!$L$58:$L$65</c:f>
              <c:strCache>
                <c:ptCount val="8"/>
                <c:pt idx="0">
                  <c:v>Swedish Krona (Globex), Jun 25</c:v>
                </c:pt>
                <c:pt idx="1">
                  <c:v>Swiss Franc (Globex), Jun 25</c:v>
                </c:pt>
                <c:pt idx="2">
                  <c:v>Japanese Yen (Globex), Jun 25</c:v>
                </c:pt>
                <c:pt idx="3">
                  <c:v>Euro FX (Globex), Jun 25</c:v>
                </c:pt>
                <c:pt idx="4">
                  <c:v>British Pound (Globex), Jun 25</c:v>
                </c:pt>
                <c:pt idx="5">
                  <c:v>Canadian Dollar (Globex), Jun 25</c:v>
                </c:pt>
                <c:pt idx="6">
                  <c:v>Bitcoin (Globex), Apr 25</c:v>
                </c:pt>
                <c:pt idx="7">
                  <c:v>Dollar Index (ICE), Jun 25</c:v>
                </c:pt>
              </c:strCache>
            </c:strRef>
          </c:cat>
          <c:val>
            <c:numRef>
              <c:f>'Symbols &amp; Data'!$M$58:$M$65</c:f>
              <c:numCache>
                <c:formatCode>0.00%</c:formatCode>
                <c:ptCount val="8"/>
                <c:pt idx="0">
                  <c:v>0.16446280991735532</c:v>
                </c:pt>
                <c:pt idx="1">
                  <c:v>0.12532648833648571</c:v>
                </c:pt>
                <c:pt idx="2">
                  <c:v>0.11528861154446179</c:v>
                </c:pt>
                <c:pt idx="3">
                  <c:v>0.11464600279154831</c:v>
                </c:pt>
                <c:pt idx="4">
                  <c:v>7.1422858513956786E-2</c:v>
                </c:pt>
                <c:pt idx="5">
                  <c:v>4.173538902832559E-2</c:v>
                </c:pt>
                <c:pt idx="6">
                  <c:v>-6.9857628559286011E-2</c:v>
                </c:pt>
                <c:pt idx="7">
                  <c:v>-9.5811479648371181E-2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60-448B-8AD5-CA5447807DBE}"/>
            </c:ext>
          </c:extLst>
        </c:ser>
        <c:ser>
          <c:idx val="1"/>
          <c:order val="1"/>
          <c:tx>
            <c:strRef>
              <c:f>'Symbols &amp; Data'!$N$1</c:f>
              <c:strCache>
                <c:ptCount val="1"/>
                <c:pt idx="0">
                  <c:v>2024</c:v>
                </c:pt>
              </c:strCache>
            </c:strRef>
          </c:tx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solidFill>
                <a:srgbClr val="00B0F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'Symbols &amp; Data'!$L$58:$L$65</c:f>
              <c:strCache>
                <c:ptCount val="8"/>
                <c:pt idx="0">
                  <c:v>Swedish Krona (Globex), Jun 25</c:v>
                </c:pt>
                <c:pt idx="1">
                  <c:v>Swiss Franc (Globex), Jun 25</c:v>
                </c:pt>
                <c:pt idx="2">
                  <c:v>Japanese Yen (Globex), Jun 25</c:v>
                </c:pt>
                <c:pt idx="3">
                  <c:v>Euro FX (Globex), Jun 25</c:v>
                </c:pt>
                <c:pt idx="4">
                  <c:v>British Pound (Globex), Jun 25</c:v>
                </c:pt>
                <c:pt idx="5">
                  <c:v>Canadian Dollar (Globex), Jun 25</c:v>
                </c:pt>
                <c:pt idx="6">
                  <c:v>Bitcoin (Globex), Apr 25</c:v>
                </c:pt>
                <c:pt idx="7">
                  <c:v>Dollar Index (ICE), Jun 25</c:v>
                </c:pt>
              </c:strCache>
            </c:strRef>
          </c:cat>
          <c:val>
            <c:numRef>
              <c:f>'Symbols &amp; Data'!$N$58:$N$65</c:f>
              <c:numCache>
                <c:formatCode>0.00%</c:formatCode>
                <c:ptCount val="8"/>
                <c:pt idx="0">
                  <c:v>-8.7481146304675711E-2</c:v>
                </c:pt>
                <c:pt idx="1">
                  <c:v>-7.3205342237061849E-2</c:v>
                </c:pt>
                <c:pt idx="2">
                  <c:v>-0.10674470457079156</c:v>
                </c:pt>
                <c:pt idx="3">
                  <c:v>-6.1986455981941392E-2</c:v>
                </c:pt>
                <c:pt idx="4">
                  <c:v>-1.9449454944710339E-2</c:v>
                </c:pt>
                <c:pt idx="5">
                  <c:v>-7.8016528925619888E-2</c:v>
                </c:pt>
                <c:pt idx="6">
                  <c:v>1.2053000304599453</c:v>
                </c:pt>
                <c:pt idx="7">
                  <c:v>7.1929841926575644E-2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60-448B-8AD5-CA5447807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9878095"/>
        <c:axId val="1279878575"/>
      </c:barChart>
      <c:catAx>
        <c:axId val="1279878095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79878575"/>
        <c:crosses val="autoZero"/>
        <c:auto val="1"/>
        <c:lblAlgn val="ctr"/>
        <c:lblOffset val="100"/>
        <c:noMultiLvlLbl val="0"/>
      </c:catAx>
      <c:valAx>
        <c:axId val="1279878575"/>
        <c:scaling>
          <c:orientation val="minMax"/>
          <c:min val="-0.25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7987809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3406232420468027"/>
          <c:y val="2.5750754665601143E-3"/>
          <c:w val="0.19439045547072342"/>
          <c:h val="6.4385925269275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104230615240893"/>
          <c:y val="8.2413539367181751E-2"/>
          <c:w val="0.69810693902544341"/>
          <c:h val="0.80395464823516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'Symbols &amp; Data'!$M$1</c:f>
              <c:strCache>
                <c:ptCount val="1"/>
                <c:pt idx="0">
                  <c:v>2025</c:v>
                </c:pt>
              </c:strCache>
            </c:strRef>
          </c:tx>
          <c:spPr>
            <a:gradFill flip="none" rotWithShape="1">
              <a:gsLst>
                <a:gs pos="0">
                  <a:schemeClr val="accent5">
                    <a:lumMod val="67000"/>
                  </a:schemeClr>
                </a:gs>
                <a:gs pos="48000">
                  <a:schemeClr val="accent5">
                    <a:lumMod val="97000"/>
                    <a:lumOff val="3000"/>
                  </a:schemeClr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'Symbols &amp; Data'!$L$68:$L$76</c:f>
              <c:strCache>
                <c:ptCount val="9"/>
                <c:pt idx="0">
                  <c:v>10yr US Treasury Notes (Globex), Jun 25</c:v>
                </c:pt>
                <c:pt idx="1">
                  <c:v>5yr US Treasury Notes (Globex), Jun 25</c:v>
                </c:pt>
                <c:pt idx="2">
                  <c:v>Euro BOBL (5yr), Jun 25</c:v>
                </c:pt>
                <c:pt idx="3">
                  <c:v>2yr US Treasury Note (Globex), Jun 25</c:v>
                </c:pt>
                <c:pt idx="4">
                  <c:v>Long Gilt (CONNECT), Jun 25</c:v>
                </c:pt>
                <c:pt idx="5">
                  <c:v>30yr US Treasury Bonds (Globex), Jun 25</c:v>
                </c:pt>
                <c:pt idx="6">
                  <c:v>TSE 10 Year JGB, Jun 25</c:v>
                </c:pt>
                <c:pt idx="7">
                  <c:v>Euro Bund (10yr), Jun 25</c:v>
                </c:pt>
                <c:pt idx="8">
                  <c:v>Euro Buxl (30yr), Jun 25</c:v>
                </c:pt>
              </c:strCache>
            </c:strRef>
          </c:cat>
          <c:val>
            <c:numRef>
              <c:f>'Symbols &amp; Data'!$M$68:$M$76</c:f>
              <c:numCache>
                <c:formatCode>0.00%</c:formatCode>
                <c:ptCount val="9"/>
                <c:pt idx="0">
                  <c:v>1.8390804597701149E-2</c:v>
                </c:pt>
                <c:pt idx="1">
                  <c:v>1.6055718475073314E-2</c:v>
                </c:pt>
                <c:pt idx="2">
                  <c:v>1.4508739182080501E-2</c:v>
                </c:pt>
                <c:pt idx="3">
                  <c:v>8.1180531846288071E-3</c:v>
                </c:pt>
                <c:pt idx="4">
                  <c:v>3.2460506383900819E-4</c:v>
                </c:pt>
                <c:pt idx="5">
                  <c:v>-4.3919846280538015E-3</c:v>
                </c:pt>
                <c:pt idx="6">
                  <c:v>-8.2452431289641703E-3</c:v>
                </c:pt>
                <c:pt idx="7">
                  <c:v>-1.2964628297362033E-2</c:v>
                </c:pt>
                <c:pt idx="8">
                  <c:v>-6.4666867651492294E-2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F-4638-8DD9-290DC099A0D8}"/>
            </c:ext>
          </c:extLst>
        </c:ser>
        <c:ser>
          <c:idx val="1"/>
          <c:order val="1"/>
          <c:tx>
            <c:strRef>
              <c:f>'Symbols &amp; Data'!$N$1</c:f>
              <c:strCache>
                <c:ptCount val="1"/>
                <c:pt idx="0">
                  <c:v>2024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  <a:tileRect/>
            </a:gradFill>
            <a:ln>
              <a:solidFill>
                <a:srgbClr val="00B0F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'Symbols &amp; Data'!$L$68:$L$76</c:f>
              <c:strCache>
                <c:ptCount val="9"/>
                <c:pt idx="0">
                  <c:v>10yr US Treasury Notes (Globex), Jun 25</c:v>
                </c:pt>
                <c:pt idx="1">
                  <c:v>5yr US Treasury Notes (Globex), Jun 25</c:v>
                </c:pt>
                <c:pt idx="2">
                  <c:v>Euro BOBL (5yr), Jun 25</c:v>
                </c:pt>
                <c:pt idx="3">
                  <c:v>2yr US Treasury Note (Globex), Jun 25</c:v>
                </c:pt>
                <c:pt idx="4">
                  <c:v>Long Gilt (CONNECT), Jun 25</c:v>
                </c:pt>
                <c:pt idx="5">
                  <c:v>30yr US Treasury Bonds (Globex), Jun 25</c:v>
                </c:pt>
                <c:pt idx="6">
                  <c:v>TSE 10 Year JGB, Jun 25</c:v>
                </c:pt>
                <c:pt idx="7">
                  <c:v>Euro Bund (10yr), Jun 25</c:v>
                </c:pt>
                <c:pt idx="8">
                  <c:v>Euro Buxl (30yr), Jun 25</c:v>
                </c:pt>
              </c:strCache>
            </c:strRef>
          </c:cat>
          <c:val>
            <c:numRef>
              <c:f>'Symbols &amp; Data'!$N$68:$N$76</c:f>
              <c:numCache>
                <c:formatCode>0.00%</c:formatCode>
                <c:ptCount val="9"/>
                <c:pt idx="0">
                  <c:v>-3.6678200692041522E-2</c:v>
                </c:pt>
                <c:pt idx="1">
                  <c:v>-1.9410496046010063E-2</c:v>
                </c:pt>
                <c:pt idx="2">
                  <c:v>-1.190476190476192E-2</c:v>
                </c:pt>
                <c:pt idx="3">
                  <c:v>1.6338627555285354E-3</c:v>
                </c:pt>
                <c:pt idx="4">
                  <c:v>-9.9746736801090932E-2</c:v>
                </c:pt>
                <c:pt idx="5">
                  <c:v>-8.8794397198599301E-2</c:v>
                </c:pt>
                <c:pt idx="6">
                  <c:v>-3.2785767841319619E-2</c:v>
                </c:pt>
                <c:pt idx="7">
                  <c:v>-2.7547004809794499E-2</c:v>
                </c:pt>
                <c:pt idx="8">
                  <c:v>-6.378775049393165E-2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3F-4638-8DD9-290DC099A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9878095"/>
        <c:axId val="1279878575"/>
      </c:barChart>
      <c:catAx>
        <c:axId val="1279878095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79878575"/>
        <c:crosses val="autoZero"/>
        <c:auto val="1"/>
        <c:lblAlgn val="ctr"/>
        <c:lblOffset val="100"/>
        <c:noMultiLvlLbl val="0"/>
      </c:catAx>
      <c:valAx>
        <c:axId val="1279878575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7987809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3406232420468027"/>
          <c:y val="2.5750754665601143E-3"/>
          <c:w val="0.19439045547072342"/>
          <c:h val="6.4385925269275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2</xdr:row>
      <xdr:rowOff>9525</xdr:rowOff>
    </xdr:from>
    <xdr:to>
      <xdr:col>17</xdr:col>
      <xdr:colOff>381000</xdr:colOff>
      <xdr:row>24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758768-1FB9-4937-9CF6-F2B6246D4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</xdr:col>
      <xdr:colOff>342900</xdr:colOff>
      <xdr:row>23</xdr:row>
      <xdr:rowOff>123825</xdr:rowOff>
    </xdr:from>
    <xdr:ext cx="1743106" cy="23378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1141B5E-EDFB-E8EC-9720-ADF9DA9B75A1}"/>
            </a:ext>
          </a:extLst>
        </xdr:cNvPr>
        <xdr:cNvSpPr txBox="1"/>
      </xdr:nvSpPr>
      <xdr:spPr>
        <a:xfrm>
          <a:off x="3086100" y="4943475"/>
          <a:ext cx="1743106" cy="233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>
              <a:latin typeface="Century Gothic" panose="020B0502020202020204" pitchFamily="34" charset="0"/>
            </a:rPr>
            <a:t>Data provided by CQG Inc.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152400</xdr:rowOff>
    </xdr:from>
    <xdr:to>
      <xdr:col>11</xdr:col>
      <xdr:colOff>552450</xdr:colOff>
      <xdr:row>44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134B44-88D4-4BDE-8211-C00F624B96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0.97435</cdr:y>
    </cdr:from>
    <cdr:to>
      <cdr:x>0.2176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D1141B5E-EDFB-E8EC-9720-ADF9DA9B75A1}"/>
            </a:ext>
          </a:extLst>
        </cdr:cNvPr>
        <cdr:cNvSpPr txBox="1"/>
      </cdr:nvSpPr>
      <cdr:spPr>
        <a:xfrm xmlns:a="http://schemas.openxmlformats.org/drawingml/2006/main">
          <a:off x="0" y="8881643"/>
          <a:ext cx="1743106" cy="23378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Century Gothic" panose="020B0502020202020204" pitchFamily="34" charset="0"/>
            </a:rPr>
            <a:t>Data provided by CQG Inc.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2</xdr:row>
      <xdr:rowOff>38099</xdr:rowOff>
    </xdr:from>
    <xdr:to>
      <xdr:col>19</xdr:col>
      <xdr:colOff>0</xdr:colOff>
      <xdr:row>26</xdr:row>
      <xdr:rowOff>85724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5F9666-7594-4B9F-B5DD-3EAF08032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0.00645</cdr:x>
      <cdr:y>0.94809</cdr:y>
    </cdr:from>
    <cdr:to>
      <cdr:x>0.13292</cdr:x>
      <cdr:y>0.99414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D1141B5E-EDFB-E8EC-9720-ADF9DA9B75A1}"/>
            </a:ext>
          </a:extLst>
        </cdr:cNvPr>
        <cdr:cNvSpPr txBox="1"/>
      </cdr:nvSpPr>
      <cdr:spPr>
        <a:xfrm xmlns:a="http://schemas.openxmlformats.org/drawingml/2006/main">
          <a:off x="88900" y="4813300"/>
          <a:ext cx="1743106" cy="23378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Century Gothic" panose="020B0502020202020204" pitchFamily="34" charset="0"/>
            </a:rPr>
            <a:t>Data provided by CQG Inc.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</xdr:row>
      <xdr:rowOff>9525</xdr:rowOff>
    </xdr:from>
    <xdr:to>
      <xdr:col>20</xdr:col>
      <xdr:colOff>28575</xdr:colOff>
      <xdr:row>23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ED84AA-F1A2-4367-BDF8-927FB9807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95250</xdr:colOff>
      <xdr:row>21</xdr:row>
      <xdr:rowOff>161925</xdr:rowOff>
    </xdr:from>
    <xdr:ext cx="1743106" cy="23378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F64597F-F01B-4AB8-82CA-7C6CC0BBA01E}"/>
            </a:ext>
          </a:extLst>
        </xdr:cNvPr>
        <xdr:cNvSpPr txBox="1"/>
      </xdr:nvSpPr>
      <xdr:spPr>
        <a:xfrm>
          <a:off x="4210050" y="4562475"/>
          <a:ext cx="1743106" cy="233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>
              <a:latin typeface="Century Gothic" panose="020B0502020202020204" pitchFamily="34" charset="0"/>
            </a:rPr>
            <a:t>Data provided by CQG Inc.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2</xdr:row>
      <xdr:rowOff>66675</xdr:rowOff>
    </xdr:from>
    <xdr:to>
      <xdr:col>18</xdr:col>
      <xdr:colOff>561975</xdr:colOff>
      <xdr:row>24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28D8C2-B1EC-43CF-BD60-70C935AD7C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5</xdr:col>
      <xdr:colOff>38100</xdr:colOff>
      <xdr:row>23</xdr:row>
      <xdr:rowOff>85725</xdr:rowOff>
    </xdr:from>
    <xdr:ext cx="1743106" cy="23378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047A0D-A8E0-4D0D-9530-2D8B2822ED92}"/>
            </a:ext>
          </a:extLst>
        </xdr:cNvPr>
        <xdr:cNvSpPr txBox="1"/>
      </xdr:nvSpPr>
      <xdr:spPr>
        <a:xfrm>
          <a:off x="3467100" y="4905375"/>
          <a:ext cx="1743106" cy="233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>
              <a:latin typeface="Century Gothic" panose="020B0502020202020204" pitchFamily="34" charset="0"/>
            </a:rPr>
            <a:t>Data provided by CQG Inc.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685799</xdr:colOff>
      <xdr:row>2</xdr:row>
      <xdr:rowOff>57150</xdr:rowOff>
    </xdr:from>
    <xdr:to>
      <xdr:col>17</xdr:col>
      <xdr:colOff>781049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26D696-6E64-42C4-84D1-5D4252C73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</xdr:col>
      <xdr:colOff>19050</xdr:colOff>
      <xdr:row>23</xdr:row>
      <xdr:rowOff>190500</xdr:rowOff>
    </xdr:from>
    <xdr:ext cx="1743106" cy="23378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3D7FF2E-5224-4688-A6B9-19B6B23613CF}"/>
            </a:ext>
          </a:extLst>
        </xdr:cNvPr>
        <xdr:cNvSpPr txBox="1"/>
      </xdr:nvSpPr>
      <xdr:spPr>
        <a:xfrm>
          <a:off x="2762250" y="5010150"/>
          <a:ext cx="1743106" cy="233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>
              <a:latin typeface="Century Gothic" panose="020B0502020202020204" pitchFamily="34" charset="0"/>
            </a:rPr>
            <a:t>Data provided by CQG Inc.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BA702-D6A5-479F-AB16-627A49703193}">
  <dimension ref="A1:O76"/>
  <sheetViews>
    <sheetView workbookViewId="0">
      <selection activeCell="N2" sqref="N2"/>
    </sheetView>
  </sheetViews>
  <sheetFormatPr defaultRowHeight="16.5" x14ac:dyDescent="0.3"/>
  <cols>
    <col min="1" max="1" width="11.75" customWidth="1"/>
    <col min="2" max="2" width="44.5" customWidth="1"/>
    <col min="3" max="3" width="10" customWidth="1"/>
    <col min="5" max="5" width="9.625" bestFit="1" customWidth="1"/>
    <col min="9" max="9" width="15.875" customWidth="1"/>
    <col min="11" max="11" width="8.125" bestFit="1" customWidth="1"/>
    <col min="12" max="12" width="35.625" bestFit="1" customWidth="1"/>
    <col min="13" max="13" width="12.5" style="1" bestFit="1" customWidth="1"/>
    <col min="15" max="15" width="10.875" bestFit="1" customWidth="1"/>
  </cols>
  <sheetData>
    <row r="1" spans="1:15" x14ac:dyDescent="0.3">
      <c r="B1" s="3" t="s">
        <v>80</v>
      </c>
      <c r="C1">
        <v>1</v>
      </c>
      <c r="L1" s="3" t="s">
        <v>80</v>
      </c>
      <c r="M1">
        <f xml:space="preserve"> YEAR(RTD("cqg.rtd",,"StudyData",A10, "PCB","BaseType=Index,Index=1", "Time", "A","0","all",,,,"T"))</f>
        <v>2025</v>
      </c>
      <c r="N1">
        <f>YEAR(RTD("cqg.rtd",,"StudyData",A9, "PCB","BaseType=Index,Index=2", "Time", "A","-1","all",,,,"T"))</f>
        <v>2024</v>
      </c>
    </row>
    <row r="2" spans="1:15" x14ac:dyDescent="0.3">
      <c r="A2" t="s">
        <v>1</v>
      </c>
      <c r="B2" t="str">
        <f>RTD("cqg.rtd", ,"ContractData", A2, "LongDescription",, "T")</f>
        <v>iShares MSCI ACWI ex US ETF</v>
      </c>
      <c r="C2" s="1">
        <f xml:space="preserve"> RTD("cqg.rtd",,"StudyData",A2, "PCB","BaseType=Index,Index=1", "Close", "A","0","all",,,,"T")/100</f>
        <v>4.7737730061349598E-2</v>
      </c>
      <c r="D2" s="1"/>
      <c r="E2" s="1"/>
      <c r="G2" s="1"/>
      <c r="K2" t="str" cm="1">
        <f t="array" ref="K2:M10">_xlfn._xlws.SORT(A2:C10,3,-1)</f>
        <v>S.VGK</v>
      </c>
      <c r="L2" t="str">
        <v>Vanguard MSCI Europe ETF</v>
      </c>
      <c r="M2" s="1">
        <v>0.10178036867811578</v>
      </c>
      <c r="N2" s="1">
        <f xml:space="preserve"> RTD("cqg.rtd",,"StudyData",K2, "PCB","BaseType=Index,Index=2", "Close", "A","-1","all",,,,"T")/100</f>
        <v>-1.5663771712158887E-2</v>
      </c>
    </row>
    <row r="3" spans="1:15" x14ac:dyDescent="0.3">
      <c r="A3" t="s">
        <v>2</v>
      </c>
      <c r="B3" t="str">
        <f>RTD("cqg.rtd", ,"ContractData", A3, "LongDescription",, "T")</f>
        <v>iShares Core U.S. Aggregate Bond ETF</v>
      </c>
      <c r="C3" s="1">
        <f xml:space="preserve"> RTD("cqg.rtd",,"StudyData",A3, "PCB","BaseType=Index,Index=1", "Close", "A","0","all",,,,"T")/100</f>
        <v>1.0010319917440646E-2</v>
      </c>
      <c r="D3" s="1"/>
      <c r="E3" s="1"/>
      <c r="G3" s="1"/>
      <c r="K3" t="str">
        <v>S.FXI</v>
      </c>
      <c r="L3" t="str">
        <v>iShares China Large-Cap ETF</v>
      </c>
      <c r="M3" s="1">
        <v>6.4388961892246951E-2</v>
      </c>
      <c r="N3" s="1">
        <f xml:space="preserve"> RTD("cqg.rtd",,"StudyData",K3, "PCB","BaseType=Index,Index=2", "Close", "A","-1","all",,,,"T")/100</f>
        <v>0.26674989596337911</v>
      </c>
    </row>
    <row r="4" spans="1:15" x14ac:dyDescent="0.3">
      <c r="A4" t="s">
        <v>7</v>
      </c>
      <c r="B4" t="str">
        <f>RTD("cqg.rtd", ,"ContractData", A4, "LongDescription",, "T")</f>
        <v>iShares MSCI Japan ETF</v>
      </c>
      <c r="C4" s="1">
        <f xml:space="preserve"> RTD("cqg.rtd",,"StudyData",A4, "PCB","BaseType=Index,Index=1", "Close", "A","0","all",,,,"T")/100</f>
        <v>1.4456035767511373E-2</v>
      </c>
      <c r="D4" s="1"/>
      <c r="E4" s="1"/>
      <c r="G4" s="1"/>
      <c r="K4" t="str">
        <v>S.ACWX</v>
      </c>
      <c r="L4" t="str">
        <v>iShares MSCI ACWI ex US ETF</v>
      </c>
      <c r="M4" s="1">
        <v>4.7737730061349598E-2</v>
      </c>
      <c r="N4" s="1">
        <f xml:space="preserve"> RTD("cqg.rtd",,"StudyData",K4, "PCB","BaseType=Index,Index=2", "Close", "A","-1","all",,,,"T")/100</f>
        <v>2.1943573667711692E-2</v>
      </c>
    </row>
    <row r="5" spans="1:15" x14ac:dyDescent="0.3">
      <c r="A5" t="s">
        <v>8</v>
      </c>
      <c r="B5" t="str">
        <f>RTD("cqg.rtd", ,"ContractData", A5, "LongDescription",, "T")</f>
        <v>iShares China Large-Cap ETF</v>
      </c>
      <c r="C5" s="1">
        <f xml:space="preserve"> RTD("cqg.rtd",,"StudyData",A5, "PCB","BaseType=Index,Index=1", "Close", "A","0","all",,,,"T")/100</f>
        <v>6.4388961892246951E-2</v>
      </c>
      <c r="D5" s="1"/>
      <c r="E5" s="1"/>
      <c r="G5" s="1"/>
      <c r="K5" t="str">
        <v>S.EWJ</v>
      </c>
      <c r="L5" t="str">
        <v>iShares MSCI Japan ETF</v>
      </c>
      <c r="M5" s="1">
        <v>1.4456035767511373E-2</v>
      </c>
      <c r="N5" s="1">
        <f xml:space="preserve"> RTD("cqg.rtd",,"StudyData",K5, "PCB","BaseType=Index,Index=2", "Close", "A","-1","all",,,,"T")/100</f>
        <v>4.6149048955409944E-2</v>
      </c>
    </row>
    <row r="6" spans="1:15" x14ac:dyDescent="0.3">
      <c r="A6" t="s">
        <v>4</v>
      </c>
      <c r="B6" t="str">
        <f>RTD("cqg.rtd", ,"ContractData", A6, "LongDescription",, "T")</f>
        <v>iShares Russell 1000 Value ETF</v>
      </c>
      <c r="C6" s="1">
        <f xml:space="preserve"> RTD("cqg.rtd",,"StudyData",A6, "PCB","BaseType=Index,Index=1", "Close", "A","0","all",,,,"T")/100</f>
        <v>-4.7588181278020864E-2</v>
      </c>
      <c r="D6" s="1"/>
      <c r="E6" s="1"/>
      <c r="G6" s="1"/>
      <c r="K6" t="str">
        <v>S.AGG</v>
      </c>
      <c r="L6" t="str">
        <v>iShares Core U.S. Aggregate Bond ETF</v>
      </c>
      <c r="M6" s="1">
        <v>1.0010319917440646E-2</v>
      </c>
      <c r="N6" s="1">
        <f xml:space="preserve"> RTD("cqg.rtd",,"StudyData",K6, "PCB","BaseType=Index,Index=2", "Close", "A","-1","all",,,,"T")/100</f>
        <v>-2.367758186397979E-2</v>
      </c>
    </row>
    <row r="7" spans="1:15" x14ac:dyDescent="0.3">
      <c r="A7" t="s">
        <v>6</v>
      </c>
      <c r="B7" t="str">
        <f>RTD("cqg.rtd", ,"ContractData", A7, "LongDescription",, "T")</f>
        <v>iShares Russell 1000 Growth ETF</v>
      </c>
      <c r="C7" s="1">
        <f xml:space="preserve"> RTD("cqg.rtd",,"StudyData",A7, "PCB","BaseType=Index,Index=1", "Close", "A","0","all",,,,"T")/100</f>
        <v>-0.14931022461277949</v>
      </c>
      <c r="D7" s="1"/>
      <c r="E7" s="1"/>
      <c r="G7" s="1"/>
      <c r="K7" t="str">
        <v>S.VNQ</v>
      </c>
      <c r="L7" t="str">
        <v>Vanguard REIT Index VIPERs</v>
      </c>
      <c r="M7" s="1">
        <v>-2.5145936237090202E-2</v>
      </c>
      <c r="N7" s="1">
        <f xml:space="preserve"> RTD("cqg.rtd",,"StudyData",K7, "PCB","BaseType=Index,Index=2", "Close", "A","-1","all",,,,"T")/100</f>
        <v>8.1484834766862718E-3</v>
      </c>
    </row>
    <row r="8" spans="1:15" x14ac:dyDescent="0.3">
      <c r="A8" t="s">
        <v>5</v>
      </c>
      <c r="B8" t="str">
        <f>RTD("cqg.rtd", ,"ContractData", A8, "LongDescription",, "T")</f>
        <v>SPDR S&amp;P 500</v>
      </c>
      <c r="C8" s="1">
        <f xml:space="preserve"> RTD("cqg.rtd",,"StudyData",A8, "PCB","BaseType=Index,Index=1", "Close", "A","0","all",,,,"T")/100</f>
        <v>-0.10181203931203943</v>
      </c>
      <c r="D8" s="1"/>
      <c r="E8" s="1"/>
      <c r="G8" s="1"/>
      <c r="K8" t="str">
        <v>S.IWD</v>
      </c>
      <c r="L8" t="str">
        <v>iShares Russell 1000 Value ETF</v>
      </c>
      <c r="M8" s="1">
        <v>-4.7588181278020864E-2</v>
      </c>
      <c r="N8" s="1">
        <f xml:space="preserve"> RTD("cqg.rtd",,"StudyData",K8, "PCB","BaseType=Index,Index=2", "Close", "A","-1","all",,,,"T")/100</f>
        <v>0.12030257186081693</v>
      </c>
    </row>
    <row r="9" spans="1:15" x14ac:dyDescent="0.3">
      <c r="A9" t="s">
        <v>0</v>
      </c>
      <c r="B9" t="str">
        <f>RTD("cqg.rtd", ,"ContractData", A9, "LongDescription",, "T")</f>
        <v>Vanguard MSCI Europe ETF</v>
      </c>
      <c r="C9" s="1">
        <f xml:space="preserve"> RTD("cqg.rtd",,"StudyData",A9, "PCB","BaseType=Index,Index=1", "Close", "A","0","all",,,,"T")/100</f>
        <v>0.10178036867811578</v>
      </c>
      <c r="D9" s="1"/>
      <c r="E9" s="1"/>
      <c r="G9" s="1"/>
      <c r="K9" t="str">
        <v>S.SPY</v>
      </c>
      <c r="L9" t="str">
        <v>SPDR S&amp;P 500</v>
      </c>
      <c r="M9" s="1">
        <v>-0.10181203931203943</v>
      </c>
      <c r="N9" s="1">
        <f xml:space="preserve"> RTD("cqg.rtd",,"StudyData",K9, "PCB","BaseType=Index,Index=2", "Close", "A","-1","all",,,,"T")/100</f>
        <v>0.23304790557741273</v>
      </c>
    </row>
    <row r="10" spans="1:15" x14ac:dyDescent="0.3">
      <c r="A10" t="s">
        <v>3</v>
      </c>
      <c r="B10" t="str">
        <f>RTD("cqg.rtd", ,"ContractData", A10, "LongDescription",, "T")</f>
        <v>Vanguard REIT Index VIPERs</v>
      </c>
      <c r="C10" s="1">
        <f xml:space="preserve"> RTD("cqg.rtd",,"StudyData",A10, "PCB","BaseType=Index,Index=1", "Close", "A","0","all",,,,"T")/100</f>
        <v>-2.5145936237090202E-2</v>
      </c>
      <c r="D10" s="1"/>
      <c r="E10" s="1"/>
      <c r="G10" s="1"/>
      <c r="K10" t="str">
        <v>S.IWF</v>
      </c>
      <c r="L10" t="str">
        <v>iShares Russell 1000 Growth ETF</v>
      </c>
      <c r="M10" s="1">
        <v>-0.14931022461277949</v>
      </c>
      <c r="N10" s="1">
        <f xml:space="preserve"> RTD("cqg.rtd",,"StudyData",K10, "PCB","BaseType=Index,Index=2", "Close", "A","-1","all",,,,"T")/100</f>
        <v>0.32460335785203009</v>
      </c>
    </row>
    <row r="11" spans="1:15" x14ac:dyDescent="0.3">
      <c r="C11" s="1"/>
      <c r="O11" s="1"/>
    </row>
    <row r="12" spans="1:15" x14ac:dyDescent="0.3">
      <c r="B12" s="3" t="s">
        <v>64</v>
      </c>
      <c r="L12" s="3" t="s">
        <v>64</v>
      </c>
    </row>
    <row r="13" spans="1:15" x14ac:dyDescent="0.3">
      <c r="A13" t="s">
        <v>23</v>
      </c>
      <c r="B13" t="str">
        <f>RTD("cqg.rtd", ,"ContractData", A13, "LongDescription",, "T")</f>
        <v>Cocoa (ICE), Jul 25</v>
      </c>
      <c r="C13" s="1">
        <f xml:space="preserve"> RTD("cqg.rtd",,"StudyData",A13, "PCB","BaseType=Index,Index=1", "Close", "A",,"all",,,,"T")/100</f>
        <v>-0.24428265524625267</v>
      </c>
      <c r="D13" s="1"/>
      <c r="K13" t="str" cm="1">
        <f t="array" ref="K13:M33">_xlfn._xlws.SORT(A13:C33,3,-1)</f>
        <v>GCE</v>
      </c>
      <c r="L13" t="str">
        <v>Gold (Globex), Jun 25</v>
      </c>
      <c r="M13" s="1">
        <v>0.28606588413479739</v>
      </c>
      <c r="N13" s="1">
        <f xml:space="preserve"> RTD("cqg.rtd",,"StudyData",K13, "PCB","BaseType=Index,Index=2", "Close", "A","-1","all",,,,"T")/100</f>
        <v>0.27473694372043622</v>
      </c>
    </row>
    <row r="14" spans="1:15" x14ac:dyDescent="0.3">
      <c r="A14" t="s">
        <v>19</v>
      </c>
      <c r="B14" t="str">
        <f>RTD("cqg.rtd", ,"ContractData", A14, "LongDescription",, "T")</f>
        <v>Crude Light (Globex), Jun 25</v>
      </c>
      <c r="C14" s="1">
        <f xml:space="preserve"> RTD("cqg.rtd",,"StudyData",A14, "PCB","BaseType=Index,Index=1", "Close", "A",,"all",,,,"T")/100</f>
        <v>-0.11851645287228109</v>
      </c>
      <c r="D14" s="1"/>
      <c r="K14" t="str">
        <v>CPE</v>
      </c>
      <c r="L14" t="str">
        <v>Copper (Globex), May 25</v>
      </c>
      <c r="M14" s="1">
        <v>0.18862535700981004</v>
      </c>
      <c r="N14" s="1">
        <f xml:space="preserve"> RTD("cqg.rtd",,"StudyData",K14, "PCB","BaseType=Index,Index=2", "Close", "A","-1","all",,,,"T")/100</f>
        <v>3.4956946407916752E-2</v>
      </c>
    </row>
    <row r="15" spans="1:15" x14ac:dyDescent="0.3">
      <c r="A15" t="s">
        <v>13</v>
      </c>
      <c r="B15" t="str">
        <f>RTD("cqg.rtd", ,"ContractData", A15, "LongDescription",, "T")</f>
        <v>Copper (Globex), May 25</v>
      </c>
      <c r="C15" s="1">
        <f xml:space="preserve"> RTD("cqg.rtd",,"StudyData",A15, "PCB","BaseType=Index,Index=1", "Close", "A",,"all",,,,"T")/100</f>
        <v>0.18862535700981004</v>
      </c>
      <c r="D15" s="1"/>
      <c r="K15" t="str">
        <v>KCE</v>
      </c>
      <c r="L15" t="str">
        <v>Coffee (ICE), Jul 25</v>
      </c>
      <c r="M15" s="1">
        <v>0.17247849882720886</v>
      </c>
      <c r="N15" s="1">
        <f xml:space="preserve"> RTD("cqg.rtd",,"StudyData",K15, "PCB","BaseType=Index,Index=2", "Close", "A","-1","all",,,,"T")/100</f>
        <v>0.69808815719596384</v>
      </c>
    </row>
    <row r="16" spans="1:15" x14ac:dyDescent="0.3">
      <c r="A16" t="s">
        <v>24</v>
      </c>
      <c r="B16" t="str">
        <f>RTD("cqg.rtd", ,"ContractData", A16, "LongDescription",, "T")</f>
        <v>Cotton (ICE), Jul 25</v>
      </c>
      <c r="C16" s="1">
        <f xml:space="preserve"> RTD("cqg.rtd",,"StudyData",A16, "PCB","BaseType=Index,Index=1", "Close", "A",,"all",,,,"T")/100</f>
        <v>-2.3684210526315853E-2</v>
      </c>
      <c r="D16" s="1"/>
      <c r="K16" t="str">
        <v>SIE</v>
      </c>
      <c r="L16" t="str">
        <v>Silver (Globex), May 25</v>
      </c>
      <c r="M16" s="1">
        <v>0.12646193830791316</v>
      </c>
      <c r="N16" s="1">
        <f xml:space="preserve"> RTD("cqg.rtd",,"StudyData",K16, "PCB","BaseType=Index,Index=2", "Close", "A","-1","all",,,,"T")/100</f>
        <v>0.21406626255916295</v>
      </c>
    </row>
    <row r="17" spans="1:14" x14ac:dyDescent="0.3">
      <c r="A17" t="s">
        <v>18</v>
      </c>
      <c r="B17" t="str">
        <f>RTD("cqg.rtd", ,"ContractData", A17, "LongDescription",, "T")</f>
        <v>Lean Hogs (Globex), Jun 25</v>
      </c>
      <c r="C17" s="1">
        <f xml:space="preserve"> RTD("cqg.rtd",,"StudyData",A17, "PCB","BaseType=Index,Index=1", "Close", "A",,"all",,,,"T")/100</f>
        <v>0.11193111931119322</v>
      </c>
      <c r="D17" s="1"/>
      <c r="K17" t="str">
        <v>F.HE</v>
      </c>
      <c r="L17" t="str">
        <v>Lean Hogs (Globex), Jun 25</v>
      </c>
      <c r="M17" s="1">
        <v>0.11193111931119322</v>
      </c>
      <c r="N17" s="1">
        <f xml:space="preserve"> RTD("cqg.rtd",,"StudyData",K17, "PCB","BaseType=Index,Index=2", "Close", "A","-1","all",,,,"T")/100</f>
        <v>0.19602795145274005</v>
      </c>
    </row>
    <row r="18" spans="1:14" x14ac:dyDescent="0.3">
      <c r="A18" t="s">
        <v>63</v>
      </c>
      <c r="B18" t="str">
        <f>RTD("cqg.rtd", ,"ContractData", A18, "LongDescription",, "T")</f>
        <v>Aluminum (Globex), Jul 25</v>
      </c>
      <c r="C18" s="1">
        <f xml:space="preserve"> RTD("cqg.rtd",,"StudyData",A18, "PCB","BaseType=Index,Index=1", "Close", "A",,"all",,,,"T")/100</f>
        <v>-8.4960840686031533E-2</v>
      </c>
      <c r="D18" s="1"/>
      <c r="K18" t="str">
        <v>GLE</v>
      </c>
      <c r="L18" t="str">
        <v>Live Cattle (Globex), Jun 25</v>
      </c>
      <c r="M18" s="1">
        <v>8.2409079184936937E-2</v>
      </c>
      <c r="N18" s="1">
        <f xml:space="preserve"> RTD("cqg.rtd",,"StudyData",K18, "PCB","BaseType=Index,Index=2", "Close", "A","-1","all",,,,"T")/100</f>
        <v>0.11616525118756288</v>
      </c>
    </row>
    <row r="19" spans="1:14" x14ac:dyDescent="0.3">
      <c r="A19" t="s">
        <v>11</v>
      </c>
      <c r="B19" t="str">
        <f>RTD("cqg.rtd", ,"ContractData", A19, "LongDescription",, "T")</f>
        <v>Gold (Globex), Jun 25</v>
      </c>
      <c r="C19" s="1">
        <f xml:space="preserve"> RTD("cqg.rtd",,"StudyData",A19, "PCB","BaseType=Index,Index=1", "Close", "A",,"all",,,,"T")/100</f>
        <v>0.28606588413479739</v>
      </c>
      <c r="D19" s="1"/>
      <c r="K19" t="str">
        <v>ZCE</v>
      </c>
      <c r="L19" t="str">
        <v>Corn (Globex), May 25</v>
      </c>
      <c r="M19" s="1">
        <v>5.9432933478735003E-2</v>
      </c>
      <c r="N19" s="1">
        <f xml:space="preserve"> RTD("cqg.rtd",,"StudyData",K19, "PCB","BaseType=Index,Index=2", "Close", "A","-1","all",,,,"T")/100</f>
        <v>-2.7055702917771884E-2</v>
      </c>
    </row>
    <row r="20" spans="1:14" x14ac:dyDescent="0.3">
      <c r="A20" t="s">
        <v>15</v>
      </c>
      <c r="B20" t="str">
        <f>RTD("cqg.rtd", ,"ContractData", A20, "LongDescription",, "T")</f>
        <v>Live Cattle (Globex), Jun 25</v>
      </c>
      <c r="C20" s="1">
        <f xml:space="preserve"> RTD("cqg.rtd",,"StudyData",A20, "PCB","BaseType=Index,Index=1", "Close", "A",,"all",,,,"T")/100</f>
        <v>8.2409079184936937E-2</v>
      </c>
      <c r="D20" s="1"/>
      <c r="K20" t="str">
        <v>ZSE</v>
      </c>
      <c r="L20" t="str">
        <v>Soybeans (Globex), May 25</v>
      </c>
      <c r="M20" s="1">
        <v>4.3325820185324319E-2</v>
      </c>
      <c r="N20" s="1">
        <f xml:space="preserve"> RTD("cqg.rtd",,"StudyData",K20, "PCB","BaseType=Index,Index=2", "Close", "A","-1","all",,,,"T")/100</f>
        <v>-0.22825666795516039</v>
      </c>
    </row>
    <row r="21" spans="1:14" x14ac:dyDescent="0.3">
      <c r="A21" t="s">
        <v>26</v>
      </c>
      <c r="B21" t="str">
        <f>RTD("cqg.rtd", ,"ContractData", A21, "LongDescription",, "T")</f>
        <v>NY Harbor ULSD, Jun 25</v>
      </c>
      <c r="C21" s="1">
        <f xml:space="preserve"> RTD("cqg.rtd",,"StudyData",A21, "PCB","BaseType=Index,Index=1", "Close", "A",,"all",,,,"T")/100</f>
        <v>-8.7132638110833369E-2</v>
      </c>
      <c r="D21" s="1"/>
      <c r="K21" t="str">
        <v>LBR</v>
      </c>
      <c r="L21" t="str">
        <v>Lumber, May 25</v>
      </c>
      <c r="M21" s="1">
        <v>4.0871934604904625E-2</v>
      </c>
      <c r="N21" s="1">
        <f xml:space="preserve"> RTD("cqg.rtd",,"StudyData",K21, "PCB","BaseType=Index,Index=2", "Close", "A","-1","all",,,,"T")/100</f>
        <v>1.2879484820607176E-2</v>
      </c>
    </row>
    <row r="22" spans="1:14" x14ac:dyDescent="0.3">
      <c r="A22" t="s">
        <v>10</v>
      </c>
      <c r="B22" t="str">
        <f>RTD("cqg.rtd", ,"ContractData", A22, "LongDescription",, "T")</f>
        <v>Coffee (ICE), Jul 25</v>
      </c>
      <c r="C22" s="1">
        <f xml:space="preserve"> RTD("cqg.rtd",,"StudyData",A22, "PCB","BaseType=Index,Index=1", "Close", "A",,"all",,,,"T")/100</f>
        <v>0.17247849882720886</v>
      </c>
      <c r="D22" s="1"/>
      <c r="K22" t="str">
        <v>RBE</v>
      </c>
      <c r="L22" t="str">
        <v>RBOB Gasoline (Globex), Jun 25</v>
      </c>
      <c r="M22" s="1">
        <v>3.1426430177366946E-2</v>
      </c>
      <c r="N22" s="1">
        <f xml:space="preserve"> RTD("cqg.rtd",,"StudyData",K22, "PCB","BaseType=Index,Index=2", "Close", "A","-1","all",,,,"T")/100</f>
        <v>-4.8083325406639482E-2</v>
      </c>
    </row>
    <row r="23" spans="1:14" x14ac:dyDescent="0.3">
      <c r="A23" t="s">
        <v>14</v>
      </c>
      <c r="B23" t="str">
        <f>RTD("cqg.rtd", ,"ContractData", A23, "LongDescription",, "T")</f>
        <v>Lumber, May 25</v>
      </c>
      <c r="C23" s="1">
        <f xml:space="preserve"> RTD("cqg.rtd",,"StudyData",A23, "PCB","BaseType=Index,Index=1", "Close", "A",,"all",,,,"T")/100</f>
        <v>4.0871934604904625E-2</v>
      </c>
      <c r="D23" s="1"/>
      <c r="K23" t="str">
        <v>LNIZP</v>
      </c>
      <c r="L23" t="str">
        <v>Nickel (USD, 90d Fwd) Trade only</v>
      </c>
      <c r="M23" s="1">
        <v>1.9180584551148225E-2</v>
      </c>
      <c r="N23" s="1">
        <f xml:space="preserve"> RTD("cqg.rtd",,"StudyData",K23, "PCB","BaseType=Index,Index=2", "Close", "A","-1","all",,,,"T")/100</f>
        <v>-7.6793350599289281E-2</v>
      </c>
    </row>
    <row r="24" spans="1:14" x14ac:dyDescent="0.3">
      <c r="A24" t="s">
        <v>61</v>
      </c>
      <c r="B24" t="str">
        <f>RTD("cqg.rtd", ,"ContractData", A24, "LongDescription",, "T")</f>
        <v>Nickel (USD, 90d Fwd) Trade only</v>
      </c>
      <c r="C24" s="1">
        <f xml:space="preserve"> RTD("cqg.rtd",,"StudyData",A24, "PCB","BaseType=Index,Index=1", "Close", "A",,"all",,,,"T")/100</f>
        <v>1.9180584551148225E-2</v>
      </c>
      <c r="D24" s="1"/>
      <c r="K24" t="str">
        <v>ZWA</v>
      </c>
      <c r="L24" t="str">
        <v>Wheat (Globex), Jul 25</v>
      </c>
      <c r="M24" s="1">
        <v>4.5330915684496827E-4</v>
      </c>
      <c r="N24" s="1">
        <f xml:space="preserve"> RTD("cqg.rtd",,"StudyData",K24, "PCB","BaseType=Index,Index=2", "Close", "A","-1","all",,,,"T")/100</f>
        <v>-0.12181528662420382</v>
      </c>
    </row>
    <row r="25" spans="1:14" x14ac:dyDescent="0.3">
      <c r="A25" t="s">
        <v>62</v>
      </c>
      <c r="B25" t="str">
        <f>RTD("cqg.rtd", ,"ContractData", A25, "LongDescription",, "T")</f>
        <v>Zinc (USD, 90d Fwd) SELECT</v>
      </c>
      <c r="C25" s="1">
        <f xml:space="preserve"> RTD("cqg.rtd",,"StudyData",A25, "PCB","BaseType=Index,Index=1", "Close", "A",,"all",,,,"T")/100</f>
        <v>-0.13479939566896088</v>
      </c>
      <c r="D25" s="1"/>
      <c r="K25" t="str">
        <v>CTE</v>
      </c>
      <c r="L25" t="str">
        <v>Cotton (ICE), Jul 25</v>
      </c>
      <c r="M25" s="1">
        <v>-2.3684210526315853E-2</v>
      </c>
      <c r="N25" s="1">
        <f xml:space="preserve"> RTD("cqg.rtd",,"StudyData",K25, "PCB","BaseType=Index,Index=2", "Close", "A","-1","all",,,,"T")/100</f>
        <v>-0.15555555555555547</v>
      </c>
    </row>
    <row r="26" spans="1:14" x14ac:dyDescent="0.3">
      <c r="A26" t="s">
        <v>9</v>
      </c>
      <c r="B26" t="str">
        <f>RTD("cqg.rtd", ,"ContractData", A26, "LongDescription",, "T")</f>
        <v>Natural Gas (Globex), May 25</v>
      </c>
      <c r="C26" s="1">
        <f xml:space="preserve"> RTD("cqg.rtd",,"StudyData",A26, "PCB","BaseType=Index,Index=1", "Close", "A",,"all",,,,"T")/100</f>
        <v>-0.11588219102669964</v>
      </c>
      <c r="D26" s="1"/>
      <c r="K26" t="str">
        <v>SBE</v>
      </c>
      <c r="L26" t="str">
        <v>Sugar World #11 (ICE), Jul 25</v>
      </c>
      <c r="M26" s="1">
        <v>-6.0747663551401952E-2</v>
      </c>
      <c r="N26" s="1">
        <f xml:space="preserve"> RTD("cqg.rtd",,"StudyData",K26, "PCB","BaseType=Index,Index=2", "Close", "A","-1","all",,,,"T")/100</f>
        <v>-6.4139941690962099E-2</v>
      </c>
    </row>
    <row r="27" spans="1:14" x14ac:dyDescent="0.3">
      <c r="A27" t="s">
        <v>20</v>
      </c>
      <c r="B27" t="str">
        <f>RTD("cqg.rtd", ,"ContractData", A27, "LongDescription",, "T")</f>
        <v>ICE Brent Crude, Jun 25</v>
      </c>
      <c r="C27" s="1">
        <f xml:space="preserve"> RTD("cqg.rtd",,"StudyData",A27, "PCB","BaseType=Index,Index=1", "Close", "A",,"all",,,,"T")/100</f>
        <v>-0.10852090032154335</v>
      </c>
      <c r="D27" s="1"/>
      <c r="K27" t="str">
        <v>F.ALI</v>
      </c>
      <c r="L27" t="str">
        <v>Aluminum (Globex), Jul 25</v>
      </c>
      <c r="M27" s="1">
        <v>-8.4960840686031533E-2</v>
      </c>
      <c r="N27" s="1">
        <f xml:space="preserve"> RTD("cqg.rtd",,"StudyData",K27, "PCB","BaseType=Index,Index=2", "Close", "A","-1","all",,,,"T")/100</f>
        <v>8.1252009861721514E-2</v>
      </c>
    </row>
    <row r="28" spans="1:14" x14ac:dyDescent="0.3">
      <c r="A28" t="s">
        <v>21</v>
      </c>
      <c r="B28" t="str">
        <f>RTD("cqg.rtd", ,"ContractData", A28, "LongDescription",, "T")</f>
        <v>RBOB Gasoline (Globex), Jun 25</v>
      </c>
      <c r="C28" s="1">
        <f xml:space="preserve"> RTD("cqg.rtd",,"StudyData",A28, "PCB","BaseType=Index,Index=1", "Close", "A",,"all",,,,"T")/100</f>
        <v>3.1426430177366946E-2</v>
      </c>
      <c r="D28" s="1"/>
      <c r="K28" t="str">
        <v>HOE</v>
      </c>
      <c r="L28" t="str">
        <v>NY Harbor ULSD, Jun 25</v>
      </c>
      <c r="M28" s="1">
        <v>-8.7132638110833369E-2</v>
      </c>
      <c r="N28" s="1">
        <f xml:space="preserve"> RTD("cqg.rtd",,"StudyData",K28, "PCB","BaseType=Index,Index=2", "Close", "A","-1","all",,,,"T")/100</f>
        <v>-9.1065763189847604E-2</v>
      </c>
    </row>
    <row r="29" spans="1:14" x14ac:dyDescent="0.3">
      <c r="A29" t="s">
        <v>22</v>
      </c>
      <c r="B29" t="str">
        <f>RTD("cqg.rtd", ,"ContractData", A29, "LongDescription",, "T")</f>
        <v>Sugar World #11 (ICE), Jul 25</v>
      </c>
      <c r="C29" s="1">
        <f xml:space="preserve"> RTD("cqg.rtd",,"StudyData",A29, "PCB","BaseType=Index,Index=1", "Close", "A",,"all",,,,"T")/100</f>
        <v>-6.0747663551401952E-2</v>
      </c>
      <c r="D29" s="1"/>
      <c r="K29" t="str">
        <v>QO</v>
      </c>
      <c r="L29" t="str">
        <v>ICE Brent Crude, Jun 25</v>
      </c>
      <c r="M29" s="1">
        <v>-0.10852090032154335</v>
      </c>
      <c r="N29" s="1">
        <f xml:space="preserve"> RTD("cqg.rtd",,"StudyData",K29, "PCB","BaseType=Index,Index=2", "Close", "A","-1","all",,,,"T")/100</f>
        <v>-3.1152647975077951E-2</v>
      </c>
    </row>
    <row r="30" spans="1:14" x14ac:dyDescent="0.3">
      <c r="A30" t="s">
        <v>12</v>
      </c>
      <c r="B30" t="str">
        <f>RTD("cqg.rtd", ,"ContractData", A30, "LongDescription",, "T")</f>
        <v>Silver (Globex), May 25</v>
      </c>
      <c r="C30" s="1">
        <f xml:space="preserve"> RTD("cqg.rtd",,"StudyData",A30, "PCB","BaseType=Index,Index=1", "Close", "A",,"all",,,,"T")/100</f>
        <v>0.12646193830791316</v>
      </c>
      <c r="D30" s="1"/>
      <c r="K30" t="str">
        <v>NGE</v>
      </c>
      <c r="L30" t="str">
        <v>Natural Gas (Globex), May 25</v>
      </c>
      <c r="M30" s="1">
        <v>-0.11588219102669964</v>
      </c>
      <c r="N30" s="1">
        <f xml:space="preserve"> RTD("cqg.rtd",,"StudyData",K30, "PCB","BaseType=Index,Index=2", "Close", "A","-1","all",,,,"T")/100</f>
        <v>0.44510739856801895</v>
      </c>
    </row>
    <row r="31" spans="1:14" x14ac:dyDescent="0.3">
      <c r="A31" t="s">
        <v>16</v>
      </c>
      <c r="B31" t="str">
        <f>RTD("cqg.rtd", ,"ContractData", A31, "LongDescription",, "T")</f>
        <v>Corn (Globex), May 25</v>
      </c>
      <c r="C31" s="1">
        <f xml:space="preserve"> RTD("cqg.rtd",,"StudyData",A31, "PCB","BaseType=Index,Index=1", "Close", "A",,"all",,,,"T")/100</f>
        <v>5.9432933478735003E-2</v>
      </c>
      <c r="D31" s="1"/>
      <c r="K31" t="str">
        <v>CLE</v>
      </c>
      <c r="L31" t="str">
        <v>Crude Light (Globex), Jun 25</v>
      </c>
      <c r="M31" s="1">
        <v>-0.11851645287228109</v>
      </c>
      <c r="N31" s="1">
        <f xml:space="preserve"> RTD("cqg.rtd",,"StudyData",K31, "PCB","BaseType=Index,Index=2", "Close", "A","-1","all",,,,"T")/100</f>
        <v>9.7697138869495023E-4</v>
      </c>
    </row>
    <row r="32" spans="1:14" x14ac:dyDescent="0.3">
      <c r="A32" t="s">
        <v>25</v>
      </c>
      <c r="B32" t="str">
        <f>RTD("cqg.rtd", ,"ContractData", A32, "LongDescription",, "T")</f>
        <v>Soybeans (Globex), May 25</v>
      </c>
      <c r="C32" s="1">
        <f xml:space="preserve"> RTD("cqg.rtd",,"StudyData",A32, "PCB","BaseType=Index,Index=1", "Close", "A",,"all",,,,"T")/100</f>
        <v>4.3325820185324319E-2</v>
      </c>
      <c r="D32" s="1"/>
      <c r="K32" t="str">
        <v>LZHZ</v>
      </c>
      <c r="L32" t="str">
        <v>Zinc (USD, 90d Fwd) SELECT</v>
      </c>
      <c r="M32" s="1">
        <v>-0.13479939566896088</v>
      </c>
      <c r="N32" s="1">
        <f xml:space="preserve"> RTD("cqg.rtd",,"StudyData",K32, "PCB","BaseType=Index,Index=2", "Close", "A","-1","all",,,,"T")/100</f>
        <v>0.12057938299473289</v>
      </c>
    </row>
    <row r="33" spans="1:14" x14ac:dyDescent="0.3">
      <c r="A33" t="s">
        <v>17</v>
      </c>
      <c r="B33" t="str">
        <f>RTD("cqg.rtd", ,"ContractData", A33, "LongDescription",, "T")</f>
        <v>Wheat (Globex), Jul 25</v>
      </c>
      <c r="C33" s="1">
        <f xml:space="preserve"> RTD("cqg.rtd",,"StudyData",A33, "PCB","BaseType=Index,Index=1", "Close", "A",,"all",,,,"T")/100</f>
        <v>4.5330915684496827E-4</v>
      </c>
      <c r="D33" s="1"/>
      <c r="K33" t="str">
        <v>CCE</v>
      </c>
      <c r="L33" t="str">
        <v>Cocoa (ICE), Jul 25</v>
      </c>
      <c r="M33" s="1">
        <v>-0.24428265524625267</v>
      </c>
      <c r="N33" s="1">
        <f xml:space="preserve"> RTD("cqg.rtd",,"StudyData",K33, "PCB","BaseType=Index,Index=2", "Close", "A","-1","all",,,,"T")/100</f>
        <v>1.7824118207816968</v>
      </c>
    </row>
    <row r="34" spans="1:14" x14ac:dyDescent="0.3">
      <c r="C34" s="1"/>
      <c r="D34" s="1"/>
      <c r="N34" s="1"/>
    </row>
    <row r="35" spans="1:14" x14ac:dyDescent="0.3">
      <c r="B35" s="3" t="s">
        <v>65</v>
      </c>
      <c r="L35" s="3" t="s">
        <v>65</v>
      </c>
    </row>
    <row r="36" spans="1:14" x14ac:dyDescent="0.3">
      <c r="A36" s="2" t="s">
        <v>34</v>
      </c>
      <c r="B36" t="str">
        <f>RTD("cqg.rtd", ,"ContractData", A36, "LongDescription",, "T")</f>
        <v>Materials Select Sector SPDR</v>
      </c>
      <c r="C36" s="1">
        <f xml:space="preserve"> RTD("cqg.rtd",,"StudyData",A36, "PCB","BaseType=Index,Index=1", "Close", "A",,"all",,,,"T")/100</f>
        <v>-4.0289992869027812E-2</v>
      </c>
      <c r="D36" s="1"/>
      <c r="K36" t="str" cm="1">
        <f t="array" ref="K36:M46">_xlfn._xlws.SORT(A36:C46,3,-1)</f>
        <v>XLP</v>
      </c>
      <c r="L36" t="str">
        <v>Consumer Staples Select Sector SPDR</v>
      </c>
      <c r="M36" s="1">
        <v>4.1470550820506352E-2</v>
      </c>
      <c r="N36" s="1">
        <f xml:space="preserve"> RTD("cqg.rtd",,"StudyData",K36, "PCB","BaseType=Index,Index=2", "Close", "A","-1","all",,,,"T")/100</f>
        <v>9.135082604470357E-2</v>
      </c>
    </row>
    <row r="37" spans="1:14" x14ac:dyDescent="0.3">
      <c r="A37" s="2" t="s">
        <v>27</v>
      </c>
      <c r="B37" t="str">
        <f>RTD("cqg.rtd", ,"ContractData", A37, "LongDescription",, "T")</f>
        <v>Communication Services Select Sector SPDR</v>
      </c>
      <c r="C37" s="1">
        <f xml:space="preserve"> RTD("cqg.rtd",,"StudyData",A37, "PCB","BaseType=Index,Index=1", "Close", "A",,"all",,,,"T")/100</f>
        <v>-6.8174775333126686E-2</v>
      </c>
      <c r="D37" s="1"/>
      <c r="K37" t="str">
        <v>XLU</v>
      </c>
      <c r="L37" t="str">
        <v>Utilities Select Sector SPDR</v>
      </c>
      <c r="M37" s="1">
        <v>2.7480512617254572E-2</v>
      </c>
      <c r="N37" s="1">
        <f xml:space="preserve"> RTD("cqg.rtd",,"StudyData",K37, "PCB","BaseType=Index,Index=2", "Close", "A","-1","all",,,,"T")/100</f>
        <v>0.19516816674561821</v>
      </c>
    </row>
    <row r="38" spans="1:14" x14ac:dyDescent="0.3">
      <c r="A38" s="2" t="s">
        <v>30</v>
      </c>
      <c r="B38" t="str">
        <f>RTD("cqg.rtd", ,"ContractData", A38, "LongDescription",, "T")</f>
        <v>Energy Select Sector SPDR</v>
      </c>
      <c r="C38" s="1">
        <f xml:space="preserve"> RTD("cqg.rtd",,"StudyData",A38, "PCB","BaseType=Index,Index=1", "Close", "A",,"all",,,,"T")/100</f>
        <v>-4.8564090590707411E-2</v>
      </c>
      <c r="D38" s="1"/>
      <c r="K38" t="str">
        <v>XLRE</v>
      </c>
      <c r="L38" t="str">
        <v>Real Estate Select Sector SPDR</v>
      </c>
      <c r="M38" s="1">
        <v>-5.4093926727317157E-3</v>
      </c>
      <c r="N38" s="1">
        <f xml:space="preserve"> RTD("cqg.rtd",,"StudyData",K38, "PCB","BaseType=Index,Index=2", "Close", "A","-1","all",,,,"T")/100</f>
        <v>1.5227159261108323E-2</v>
      </c>
    </row>
    <row r="39" spans="1:14" x14ac:dyDescent="0.3">
      <c r="A39" s="2" t="s">
        <v>31</v>
      </c>
      <c r="B39" t="str">
        <f>RTD("cqg.rtd", ,"ContractData", A39, "LongDescription",, "T")</f>
        <v>Financial Select Sector SPDR</v>
      </c>
      <c r="C39" s="1">
        <f xml:space="preserve"> RTD("cqg.rtd",,"StudyData",A39, "PCB","BaseType=Index,Index=1", "Close", "A",,"all",,,,"T")/100</f>
        <v>-3.4761018001241456E-2</v>
      </c>
      <c r="D39" s="1"/>
      <c r="K39" t="str">
        <v>XLV</v>
      </c>
      <c r="L39" t="str">
        <v>Health Care Select Sector SPDR</v>
      </c>
      <c r="M39" s="1">
        <v>-1.511957548884193E-2</v>
      </c>
      <c r="N39" s="1">
        <f xml:space="preserve"> RTD("cqg.rtd",,"StudyData",K39, "PCB","BaseType=Index,Index=2", "Close", "A","-1","all",,,,"T")/100</f>
        <v>8.725619592315572E-3</v>
      </c>
    </row>
    <row r="40" spans="1:14" x14ac:dyDescent="0.3">
      <c r="A40" s="2" t="s">
        <v>33</v>
      </c>
      <c r="B40" t="str">
        <f>RTD("cqg.rtd", ,"ContractData", A40, "LongDescription",, "T")</f>
        <v>Industrial Select Sector SPDR</v>
      </c>
      <c r="C40" s="1">
        <f xml:space="preserve"> RTD("cqg.rtd",,"StudyData",A40, "PCB","BaseType=Index,Index=1", "Close", "A",,"all",,,,"T")/100</f>
        <v>-4.9028536733454725E-2</v>
      </c>
      <c r="D40" s="1"/>
      <c r="K40" t="str">
        <v>XLF</v>
      </c>
      <c r="L40" t="str">
        <v>Financial Select Sector SPDR</v>
      </c>
      <c r="M40" s="1">
        <v>-3.4761018001241456E-2</v>
      </c>
      <c r="N40" s="1">
        <f xml:space="preserve"> RTD("cqg.rtd",,"StudyData",K40, "PCB","BaseType=Index,Index=2", "Close", "A","-1","all",,,,"T")/100</f>
        <v>0.28537234042553183</v>
      </c>
    </row>
    <row r="41" spans="1:14" x14ac:dyDescent="0.3">
      <c r="A41" s="2" t="s">
        <v>36</v>
      </c>
      <c r="B41" t="str">
        <f>RTD("cqg.rtd", ,"ContractData", A41, "LongDescription",, "T")</f>
        <v>Technology Sector SPDR Fund</v>
      </c>
      <c r="C41" s="1">
        <f xml:space="preserve"> RTD("cqg.rtd",,"StudyData",A41, "PCB","BaseType=Index,Index=1", "Close", "A",,"all",,,,"T")/100</f>
        <v>-0.17056597281954239</v>
      </c>
      <c r="D41" s="1"/>
      <c r="K41" t="str">
        <v>XLB</v>
      </c>
      <c r="L41" t="str">
        <v>Materials Select Sector SPDR</v>
      </c>
      <c r="M41" s="1">
        <v>-4.0289992869027812E-2</v>
      </c>
      <c r="N41" s="1">
        <f xml:space="preserve"> RTD("cqg.rtd",,"StudyData",K41, "PCB","BaseType=Index,Index=2", "Close", "A","-1","all",,,,"T")/100</f>
        <v>-1.6366612111293026E-2</v>
      </c>
    </row>
    <row r="42" spans="1:14" x14ac:dyDescent="0.3">
      <c r="A42" s="2" t="s">
        <v>29</v>
      </c>
      <c r="B42" t="str">
        <f>RTD("cqg.rtd", ,"ContractData", A42, "LongDescription",, "T")</f>
        <v>Consumer Staples Select Sector SPDR</v>
      </c>
      <c r="C42" s="1">
        <f xml:space="preserve"> RTD("cqg.rtd",,"StudyData",A42, "PCB","BaseType=Index,Index=1", "Close", "A",,"all",,,,"T")/100</f>
        <v>4.1470550820506352E-2</v>
      </c>
      <c r="D42" s="1"/>
      <c r="K42" t="str">
        <v>XLE</v>
      </c>
      <c r="L42" t="str">
        <v>Energy Select Sector SPDR</v>
      </c>
      <c r="M42" s="1">
        <v>-4.8564090590707411E-2</v>
      </c>
      <c r="N42" s="1">
        <f xml:space="preserve"> RTD("cqg.rtd",,"StudyData",K42, "PCB","BaseType=Index,Index=2", "Close", "A","-1","all",,,,"T")/100</f>
        <v>2.1708015267175487E-2</v>
      </c>
    </row>
    <row r="43" spans="1:14" x14ac:dyDescent="0.3">
      <c r="A43" s="2" t="s">
        <v>35</v>
      </c>
      <c r="B43" t="str">
        <f>RTD("cqg.rtd", ,"ContractData", A43, "LongDescription",, "T")</f>
        <v>Real Estate Select Sector SPDR</v>
      </c>
      <c r="C43" s="1">
        <f xml:space="preserve"> RTD("cqg.rtd",,"StudyData",A43, "PCB","BaseType=Index,Index=1", "Close", "A",,"all",,,,"T")/100</f>
        <v>-5.4093926727317157E-3</v>
      </c>
      <c r="D43" s="1"/>
      <c r="K43" t="str">
        <v>XLI</v>
      </c>
      <c r="L43" t="str">
        <v>Industrial Select Sector SPDR</v>
      </c>
      <c r="M43" s="1">
        <v>-4.9028536733454725E-2</v>
      </c>
      <c r="N43" s="1">
        <f xml:space="preserve"> RTD("cqg.rtd",,"StudyData",K43, "PCB","BaseType=Index,Index=2", "Close", "A","-1","all",,,,"T")/100</f>
        <v>0.15589086761996648</v>
      </c>
    </row>
    <row r="44" spans="1:14" x14ac:dyDescent="0.3">
      <c r="A44" s="2" t="s">
        <v>37</v>
      </c>
      <c r="B44" t="str">
        <f>RTD("cqg.rtd", ,"ContractData", A44, "LongDescription",, "T")</f>
        <v>Utilities Select Sector SPDR</v>
      </c>
      <c r="C44" s="1">
        <f xml:space="preserve"> RTD("cqg.rtd",,"StudyData",A44, "PCB","BaseType=Index,Index=1", "Close", "A",,"all",,,,"T")/100</f>
        <v>2.7480512617254572E-2</v>
      </c>
      <c r="D44" s="1"/>
      <c r="K44" t="str">
        <v>XLC</v>
      </c>
      <c r="L44" t="str">
        <v>Communication Services Select Sector SPDR</v>
      </c>
      <c r="M44" s="1">
        <v>-6.8174775333126686E-2</v>
      </c>
      <c r="N44" s="1">
        <f xml:space="preserve"> RTD("cqg.rtd",,"StudyData",K44, "PCB","BaseType=Index,Index=2", "Close", "A","-1","all",,,,"T")/100</f>
        <v>0.33236994219653193</v>
      </c>
    </row>
    <row r="45" spans="1:14" x14ac:dyDescent="0.3">
      <c r="A45" s="2" t="s">
        <v>32</v>
      </c>
      <c r="B45" t="str">
        <f>RTD("cqg.rtd", ,"ContractData", A45, "LongDescription",, "T")</f>
        <v>Health Care Select Sector SPDR</v>
      </c>
      <c r="C45" s="1">
        <f xml:space="preserve"> RTD("cqg.rtd",,"StudyData",A45, "PCB","BaseType=Index,Index=1", "Close", "A",,"all",,,,"T")/100</f>
        <v>-1.511957548884193E-2</v>
      </c>
      <c r="D45" s="1"/>
      <c r="K45" t="str">
        <v>XLK</v>
      </c>
      <c r="L45" t="str">
        <v>Technology Sector SPDR Fund</v>
      </c>
      <c r="M45" s="1">
        <v>-0.17056597281954239</v>
      </c>
      <c r="N45" s="1">
        <f xml:space="preserve"> RTD("cqg.rtd",,"StudyData",K45, "PCB","BaseType=Index,Index=2", "Close", "A","-1","all",,,,"T")/100</f>
        <v>0.2080216126350789</v>
      </c>
    </row>
    <row r="46" spans="1:14" x14ac:dyDescent="0.3">
      <c r="A46" s="2" t="s">
        <v>28</v>
      </c>
      <c r="B46" t="str">
        <f>RTD("cqg.rtd", ,"ContractData", A46, "LongDescription",, "T")</f>
        <v>Consumer Discretionary Select SectorSPDR</v>
      </c>
      <c r="C46" s="1">
        <f xml:space="preserve"> RTD("cqg.rtd",,"StudyData",A46, "PCB","BaseType=Index,Index=1", "Close", "A",,"all",,,,"T")/100</f>
        <v>-0.17361265879206592</v>
      </c>
      <c r="D46" s="1"/>
      <c r="K46" t="str">
        <v>XLY</v>
      </c>
      <c r="L46" t="str">
        <v>Consumer Discretionary Select SectorSPDR</v>
      </c>
      <c r="M46" s="1">
        <v>-0.17361265879206592</v>
      </c>
      <c r="N46" s="1">
        <f xml:space="preserve"> RTD("cqg.rtd",,"StudyData",K46, "PCB","BaseType=Index,Index=2", "Close", "A","-1","all",,,,"T")/100</f>
        <v>0.25468374251999321</v>
      </c>
    </row>
    <row r="47" spans="1:14" x14ac:dyDescent="0.3">
      <c r="A47" s="4"/>
      <c r="C47" s="1"/>
      <c r="D47" s="1"/>
      <c r="N47" s="1"/>
    </row>
    <row r="48" spans="1:14" x14ac:dyDescent="0.3">
      <c r="B48" s="3" t="s">
        <v>83</v>
      </c>
      <c r="L48" s="3" t="s">
        <v>83</v>
      </c>
    </row>
    <row r="49" spans="1:14" x14ac:dyDescent="0.3">
      <c r="A49" t="s">
        <v>38</v>
      </c>
      <c r="B49" t="str">
        <f>RTD("cqg.rtd", ,"ContractData", A49, "LongDescription",, "T")</f>
        <v>Apple Inc</v>
      </c>
      <c r="C49" s="1">
        <f xml:space="preserve"> RTD("cqg.rtd",,"StudyData",A49, "PCB","BaseType=Index,Index=1", "Close", "A",,"all",,,,"T")/100</f>
        <v>-0.21340148550435267</v>
      </c>
      <c r="K49" t="str" cm="1">
        <f t="array" ref="K49:M55">_xlfn._xlws.SORT(A49:C55,3,-1)</f>
        <v>S.MSFT</v>
      </c>
      <c r="L49" t="str">
        <v>Microsoft Corporation</v>
      </c>
      <c r="M49" s="1">
        <v>-0.1274495848161328</v>
      </c>
      <c r="N49" s="1">
        <f xml:space="preserve"> RTD("cqg.rtd",,"StudyData",K49, "PCB","BaseType=Index,Index=2", "Close", "A","-1","all",,,,"T")/100</f>
        <v>0.12089139453249648</v>
      </c>
    </row>
    <row r="50" spans="1:14" x14ac:dyDescent="0.3">
      <c r="A50" t="s">
        <v>40</v>
      </c>
      <c r="B50" t="str">
        <f>RTD("cqg.rtd", ,"ContractData", A50, "LongDescription",, "T")</f>
        <v>Amazon.com Inc</v>
      </c>
      <c r="C50" s="1">
        <f xml:space="preserve"> RTD("cqg.rtd",,"StudyData",A50, "PCB","BaseType=Index,Index=1", "Close", "A",,"all",,,,"T")/100</f>
        <v>-0.2132275855781941</v>
      </c>
      <c r="K50" t="str">
        <v>S.META</v>
      </c>
      <c r="L50" t="str">
        <v>Meta Platforms, Inc.</v>
      </c>
      <c r="M50" s="1">
        <v>-0.14351590920735766</v>
      </c>
      <c r="N50" s="1">
        <f xml:space="preserve"> RTD("cqg.rtd",,"StudyData",K50, "PCB","BaseType=Index,Index=2", "Close", "A","-1","all",,,,"T")/100</f>
        <v>0.65416996270765071</v>
      </c>
    </row>
    <row r="51" spans="1:14" x14ac:dyDescent="0.3">
      <c r="A51" t="s">
        <v>42</v>
      </c>
      <c r="B51" t="str">
        <f>RTD("cqg.rtd", ,"ContractData", A51, "LongDescription",, "T")</f>
        <v>Alphabet, Inc. Class C</v>
      </c>
      <c r="C51" s="1">
        <f xml:space="preserve"> RTD("cqg.rtd",,"StudyData",A51, "PCB","BaseType=Index,Index=1", "Close", "A",,"all",,,,"T")/100</f>
        <v>-0.19470699432892244</v>
      </c>
      <c r="K51" t="str">
        <v>S.GOOG</v>
      </c>
      <c r="L51" t="str">
        <v>Alphabet, Inc. Class C</v>
      </c>
      <c r="M51" s="1">
        <v>-0.19470699432892244</v>
      </c>
      <c r="N51" s="1">
        <f xml:space="preserve"> RTD("cqg.rtd",,"StudyData",K51, "PCB","BaseType=Index,Index=2", "Close", "A","-1","all",,,,"T")/100</f>
        <v>0.35130916057617251</v>
      </c>
    </row>
    <row r="52" spans="1:14" x14ac:dyDescent="0.3">
      <c r="A52" t="s">
        <v>39</v>
      </c>
      <c r="B52" t="str">
        <f>RTD("cqg.rtd", ,"ContractData", A52, "LongDescription",, "T")</f>
        <v>Meta Platforms, Inc.</v>
      </c>
      <c r="C52" s="1">
        <f xml:space="preserve"> RTD("cqg.rtd",,"StudyData",A52, "PCB","BaseType=Index,Index=1", "Close", "A",,"all",,,,"T")/100</f>
        <v>-0.14351590920735766</v>
      </c>
      <c r="K52" t="str">
        <v>S.AMZN</v>
      </c>
      <c r="L52" t="str">
        <v>Amazon.com Inc</v>
      </c>
      <c r="M52" s="1">
        <v>-0.2132275855781941</v>
      </c>
      <c r="N52" s="1">
        <f xml:space="preserve"> RTD("cqg.rtd",,"StudyData",K52, "PCB","BaseType=Index,Index=2", "Close", "A","-1","all",,,,"T")/100</f>
        <v>0.44392523364485986</v>
      </c>
    </row>
    <row r="53" spans="1:14" x14ac:dyDescent="0.3">
      <c r="A53" t="s">
        <v>41</v>
      </c>
      <c r="B53" t="str">
        <f>RTD("cqg.rtd", ,"ContractData", A53, "LongDescription",, "T")</f>
        <v>Microsoft Corporation</v>
      </c>
      <c r="C53" s="1">
        <f xml:space="preserve"> RTD("cqg.rtd",,"StudyData",A53, "PCB","BaseType=Index,Index=1", "Close", "A",,"all",,,,"T")/100</f>
        <v>-0.1274495848161328</v>
      </c>
      <c r="K53" t="str">
        <v>S.AAPL</v>
      </c>
      <c r="L53" t="str">
        <v>Apple Inc</v>
      </c>
      <c r="M53" s="1">
        <v>-0.21340148550435267</v>
      </c>
      <c r="N53" s="1">
        <f xml:space="preserve"> RTD("cqg.rtd",,"StudyData",K53, "PCB","BaseType=Index,Index=2", "Close", "A","-1","all",,,,"T")/100</f>
        <v>0.30068041344206109</v>
      </c>
    </row>
    <row r="54" spans="1:14" x14ac:dyDescent="0.3">
      <c r="A54" t="s">
        <v>43</v>
      </c>
      <c r="B54" t="str">
        <f>RTD("cqg.rtd", ,"ContractData", A54, "LongDescription",, "T")</f>
        <v>NVIDIA Corp</v>
      </c>
      <c r="C54" s="1">
        <f xml:space="preserve"> RTD("cqg.rtd",,"StudyData",A54, "PCB","BaseType=Index,Index=1", "Close", "A",,"all",,,,"T")/100</f>
        <v>-0.2442475240151909</v>
      </c>
      <c r="K54" t="str">
        <v>S.NVDA</v>
      </c>
      <c r="L54" t="str">
        <v>NVIDIA Corp</v>
      </c>
      <c r="M54" s="1">
        <v>-0.2442475240151909</v>
      </c>
      <c r="N54" s="1">
        <f xml:space="preserve"> RTD("cqg.rtd",,"StudyData",K54, "PCB","BaseType=Index,Index=2", "Close", "A","-1","all",,,,"T")/100</f>
        <v>1.7118336025848138</v>
      </c>
    </row>
    <row r="55" spans="1:14" x14ac:dyDescent="0.3">
      <c r="A55" t="s">
        <v>44</v>
      </c>
      <c r="B55" t="str">
        <f>RTD("cqg.rtd", ,"ContractData", A55, "LongDescription",, "T")</f>
        <v>Tesla Inc.</v>
      </c>
      <c r="C55" s="1">
        <f xml:space="preserve"> RTD("cqg.rtd",,"StudyData",A55, "PCB","BaseType=Index,Index=1", "Close", "A",,"all",,,,"T")/100</f>
        <v>-0.4023127971473851</v>
      </c>
      <c r="K55" t="str">
        <v>S.TSLA</v>
      </c>
      <c r="L55" t="str">
        <v>Tesla Inc.</v>
      </c>
      <c r="M55" s="1">
        <v>-0.4023127971473851</v>
      </c>
      <c r="N55" s="1">
        <f xml:space="preserve"> RTD("cqg.rtd",,"StudyData",K55, "PCB","BaseType=Index,Index=2", "Close", "A","-1","all",,,,"T")/100</f>
        <v>0.6252414681262074</v>
      </c>
    </row>
    <row r="56" spans="1:14" x14ac:dyDescent="0.3">
      <c r="C56" s="1"/>
      <c r="N56" s="1"/>
    </row>
    <row r="57" spans="1:14" x14ac:dyDescent="0.3">
      <c r="B57" s="3" t="s">
        <v>66</v>
      </c>
      <c r="L57" s="3" t="s">
        <v>66</v>
      </c>
    </row>
    <row r="58" spans="1:14" x14ac:dyDescent="0.3">
      <c r="A58" t="s">
        <v>48</v>
      </c>
      <c r="B58" t="str">
        <f>RTD("cqg.rtd", ,"ContractData", A58, "LongDescription",, "T")</f>
        <v>British Pound (Globex), Jun 25</v>
      </c>
      <c r="C58" s="1">
        <f xml:space="preserve"> RTD("cqg.rtd",,"StudyData",A58, "PCB","BaseType=Index,Index=1", "Close", "A",,"all",,,,"T")/100</f>
        <v>7.1422858513956786E-2</v>
      </c>
      <c r="K58" t="str" cm="1">
        <f t="array" ref="K58:M65">_xlfn._xlws.SORT(A58:C65,3,-1)</f>
        <v>SK6</v>
      </c>
      <c r="L58" t="str">
        <v>Swedish Krona (Globex), Jun 25</v>
      </c>
      <c r="M58" s="1">
        <v>0.16446280991735532</v>
      </c>
      <c r="N58" s="1">
        <f xml:space="preserve"> RTD("cqg.rtd",,"StudyData",K58, "PCB","BaseType=Index,Index=2", "Close", "A","-1","all",,,,"T")/100</f>
        <v>-8.7481146304675711E-2</v>
      </c>
    </row>
    <row r="59" spans="1:14" x14ac:dyDescent="0.3">
      <c r="A59" t="s">
        <v>52</v>
      </c>
      <c r="B59" t="str">
        <f>RTD("cqg.rtd", ,"ContractData", A59, "LongDescription",, "T")</f>
        <v>Bitcoin (Globex), Apr 25</v>
      </c>
      <c r="C59" s="1">
        <f xml:space="preserve"> RTD("cqg.rtd",,"StudyData",A59, "PCB","BaseType=Index,Index=1", "Close", "A",,"all",,,,"T")/100</f>
        <v>-6.9857628559286011E-2</v>
      </c>
      <c r="K59" t="str">
        <v>SF6</v>
      </c>
      <c r="L59" t="str">
        <v>Swiss Franc (Globex), Jun 25</v>
      </c>
      <c r="M59" s="1">
        <v>0.12532648833648571</v>
      </c>
      <c r="N59" s="1">
        <f xml:space="preserve"> RTD("cqg.rtd",,"StudyData",K59, "PCB","BaseType=Index,Index=2", "Close", "A","-1","all",,,,"T")/100</f>
        <v>-7.3205342237061849E-2</v>
      </c>
    </row>
    <row r="60" spans="1:14" x14ac:dyDescent="0.3">
      <c r="A60" t="s">
        <v>49</v>
      </c>
      <c r="B60" t="str">
        <f>RTD("cqg.rtd", ,"ContractData", A60, "LongDescription",, "T")</f>
        <v>Canadian Dollar (Globex), Jun 25</v>
      </c>
      <c r="C60" s="1">
        <f xml:space="preserve"> RTD("cqg.rtd",,"StudyData",A60, "PCB","BaseType=Index,Index=1", "Close", "A",,"all",,,,"T")/100</f>
        <v>4.173538902832559E-2</v>
      </c>
      <c r="K60" t="str">
        <v>JY6</v>
      </c>
      <c r="L60" t="str">
        <v>Japanese Yen (Globex), Jun 25</v>
      </c>
      <c r="M60" s="1">
        <v>0.11528861154446179</v>
      </c>
      <c r="N60" s="1">
        <f xml:space="preserve"> RTD("cqg.rtd",,"StudyData",K60, "PCB","BaseType=Index,Index=2", "Close", "A","-1","all",,,,"T")/100</f>
        <v>-0.10674470457079156</v>
      </c>
    </row>
    <row r="61" spans="1:14" x14ac:dyDescent="0.3">
      <c r="A61" t="s">
        <v>45</v>
      </c>
      <c r="B61" t="str">
        <f>RTD("cqg.rtd", ,"ContractData", A61, "LongDescription",, "T")</f>
        <v>Dollar Index (ICE), Jun 25</v>
      </c>
      <c r="C61" s="1">
        <f xml:space="preserve"> RTD("cqg.rtd",,"StudyData",A61, "PCB","BaseType=Index,Index=1", "Close", "A",,"all",,,,"T")/100</f>
        <v>-9.5811479648371181E-2</v>
      </c>
      <c r="K61" t="str">
        <v>EU6</v>
      </c>
      <c r="L61" t="str">
        <v>Euro FX (Globex), Jun 25</v>
      </c>
      <c r="M61" s="1">
        <v>0.11464600279154831</v>
      </c>
      <c r="N61" s="1">
        <f xml:space="preserve"> RTD("cqg.rtd",,"StudyData",K61, "PCB","BaseType=Index,Index=2", "Close", "A","-1","all",,,,"T")/100</f>
        <v>-6.1986455981941392E-2</v>
      </c>
    </row>
    <row r="62" spans="1:14" x14ac:dyDescent="0.3">
      <c r="A62" t="s">
        <v>46</v>
      </c>
      <c r="B62" t="str">
        <f>RTD("cqg.rtd", ,"ContractData", A62, "LongDescription",, "T")</f>
        <v>Euro FX (Globex), Jun 25</v>
      </c>
      <c r="C62" s="1">
        <f xml:space="preserve"> RTD("cqg.rtd",,"StudyData",A62, "PCB","BaseType=Index,Index=1", "Close", "A",,"all",,,,"T")/100</f>
        <v>0.11464600279154831</v>
      </c>
      <c r="K62" t="str">
        <v>BP6</v>
      </c>
      <c r="L62" t="str">
        <v>British Pound (Globex), Jun 25</v>
      </c>
      <c r="M62" s="1">
        <v>7.1422858513956786E-2</v>
      </c>
      <c r="N62" s="1">
        <f xml:space="preserve"> RTD("cqg.rtd",,"StudyData",K62, "PCB","BaseType=Index,Index=2", "Close", "A","-1","all",,,,"T")/100</f>
        <v>-1.9449454944710339E-2</v>
      </c>
    </row>
    <row r="63" spans="1:14" x14ac:dyDescent="0.3">
      <c r="A63" t="s">
        <v>47</v>
      </c>
      <c r="B63" t="str">
        <f>RTD("cqg.rtd", ,"ContractData", A63, "LongDescription",, "T")</f>
        <v>Japanese Yen (Globex), Jun 25</v>
      </c>
      <c r="C63" s="1">
        <f xml:space="preserve"> RTD("cqg.rtd",,"StudyData",A63, "PCB","BaseType=Index,Index=1", "Close", "A",,"all",,,,"T")/100</f>
        <v>0.11528861154446179</v>
      </c>
      <c r="K63" t="str">
        <v>CA6</v>
      </c>
      <c r="L63" t="str">
        <v>Canadian Dollar (Globex), Jun 25</v>
      </c>
      <c r="M63" s="1">
        <v>4.173538902832559E-2</v>
      </c>
      <c r="N63" s="1">
        <f xml:space="preserve"> RTD("cqg.rtd",,"StudyData",K63, "PCB","BaseType=Index,Index=2", "Close", "A","-1","all",,,,"T")/100</f>
        <v>-7.8016528925619888E-2</v>
      </c>
    </row>
    <row r="64" spans="1:14" x14ac:dyDescent="0.3">
      <c r="A64" t="s">
        <v>51</v>
      </c>
      <c r="B64" t="str">
        <f>RTD("cqg.rtd", ,"ContractData", A64, "LongDescription",, "T")</f>
        <v>Swiss Franc (Globex), Jun 25</v>
      </c>
      <c r="C64" s="1">
        <f xml:space="preserve"> RTD("cqg.rtd",,"StudyData",A64, "PCB","BaseType=Index,Index=1", "Close", "A",,"all",,,,"T")/100</f>
        <v>0.12532648833648571</v>
      </c>
      <c r="K64" t="str">
        <v>BTC</v>
      </c>
      <c r="L64" t="str">
        <v>Bitcoin (Globex), Apr 25</v>
      </c>
      <c r="M64" s="1">
        <v>-6.9857628559286011E-2</v>
      </c>
      <c r="N64" s="1">
        <f xml:space="preserve"> RTD("cqg.rtd",,"StudyData",K64, "PCB","BaseType=Index,Index=2", "Close", "A","-1","all",,,,"T")/100</f>
        <v>1.2053000304599453</v>
      </c>
    </row>
    <row r="65" spans="1:14" x14ac:dyDescent="0.3">
      <c r="A65" t="s">
        <v>50</v>
      </c>
      <c r="B65" t="str">
        <f>RTD("cqg.rtd", ,"ContractData", A65, "LongDescription",, "T")</f>
        <v>Swedish Krona (Globex), Jun 25</v>
      </c>
      <c r="C65" s="1">
        <f xml:space="preserve"> RTD("cqg.rtd",,"StudyData",A65, "PCB","BaseType=Index,Index=1", "Close", "A",,"all",,,,"T")/100</f>
        <v>0.16446280991735532</v>
      </c>
      <c r="K65" t="str">
        <v>DXE</v>
      </c>
      <c r="L65" t="str">
        <v>Dollar Index (ICE), Jun 25</v>
      </c>
      <c r="M65" s="1">
        <v>-9.5811479648371181E-2</v>
      </c>
      <c r="N65" s="1">
        <f xml:space="preserve"> RTD("cqg.rtd",,"StudyData",K65, "PCB","BaseType=Index,Index=2", "Close", "A","-1","all",,,,"T")/100</f>
        <v>7.1929841926575644E-2</v>
      </c>
    </row>
    <row r="66" spans="1:14" x14ac:dyDescent="0.3">
      <c r="C66" s="1"/>
    </row>
    <row r="67" spans="1:14" x14ac:dyDescent="0.3">
      <c r="B67" s="3" t="s">
        <v>67</v>
      </c>
      <c r="L67" s="3" t="s">
        <v>67</v>
      </c>
    </row>
    <row r="68" spans="1:14" x14ac:dyDescent="0.3">
      <c r="A68" t="s">
        <v>60</v>
      </c>
      <c r="B68" t="str">
        <f>RTD("cqg.rtd", ,"ContractData", A68, "LongDescription",, "T")</f>
        <v>2yr US Treasury Note (Globex), Jun 25</v>
      </c>
      <c r="C68" s="1">
        <f xml:space="preserve"> RTD("cqg.rtd",,"StudyData",A68, "PCB","BaseType=Index,Index=1", "Close", "A",,"all",,,,"T")/100</f>
        <v>8.1180531846288071E-3</v>
      </c>
      <c r="K68" t="str" cm="1">
        <f t="array" ref="K68:M76">_xlfn._xlws.SORT(A68:C76,3,-1)</f>
        <v>TYA?</v>
      </c>
      <c r="L68" t="str">
        <v>10yr US Treasury Notes (Globex), Jun 25</v>
      </c>
      <c r="M68" s="1">
        <v>1.8390804597701149E-2</v>
      </c>
      <c r="N68" s="1">
        <f xml:space="preserve"> RTD("cqg.rtd",,"StudyData",K68, "PCB","BaseType=Index,Index=2", "Close", "A","-1","all",,,,"T")/100</f>
        <v>-3.6678200692041522E-2</v>
      </c>
    </row>
    <row r="69" spans="1:14" x14ac:dyDescent="0.3">
      <c r="A69" t="s">
        <v>53</v>
      </c>
      <c r="B69" t="str">
        <f>RTD("cqg.rtd", ,"ContractData", A69, "LongDescription",, "T")</f>
        <v>5yr US Treasury Notes (Globex), Jun 25</v>
      </c>
      <c r="C69" s="1">
        <f xml:space="preserve"> RTD("cqg.rtd",,"StudyData",A69, "PCB","BaseType=Index,Index=1", "Close", "A",,"all",,,,"T")/100</f>
        <v>1.6055718475073314E-2</v>
      </c>
      <c r="K69" t="str">
        <v>FVA?</v>
      </c>
      <c r="L69" t="str">
        <v>5yr US Treasury Notes (Globex), Jun 25</v>
      </c>
      <c r="M69" s="1">
        <v>1.6055718475073314E-2</v>
      </c>
      <c r="N69" s="1">
        <f xml:space="preserve"> RTD("cqg.rtd",,"StudyData",K69, "PCB","BaseType=Index,Index=2", "Close", "A","-1","all",,,,"T")/100</f>
        <v>-1.9410496046010063E-2</v>
      </c>
    </row>
    <row r="70" spans="1:14" x14ac:dyDescent="0.3">
      <c r="A70" t="s">
        <v>54</v>
      </c>
      <c r="B70" t="str">
        <f>RTD("cqg.rtd", ,"ContractData", A70, "LongDescription",, "T")</f>
        <v>10yr US Treasury Notes (Globex), Jun 25</v>
      </c>
      <c r="C70" s="1">
        <f xml:space="preserve"> RTD("cqg.rtd",,"StudyData",A70, "PCB","BaseType=Index,Index=1", "Close", "A",,"all",,,,"T")/100</f>
        <v>1.8390804597701149E-2</v>
      </c>
      <c r="K70" t="str">
        <v>DL?</v>
      </c>
      <c r="L70" t="str">
        <v>Euro BOBL (5yr), Jun 25</v>
      </c>
      <c r="M70" s="1">
        <v>1.4508739182080501E-2</v>
      </c>
      <c r="N70" s="1">
        <f xml:space="preserve"> RTD("cqg.rtd",,"StudyData",K70, "PCB","BaseType=Index,Index=2", "Close", "A","-1","all",,,,"T")/100</f>
        <v>-1.190476190476192E-2</v>
      </c>
    </row>
    <row r="71" spans="1:14" x14ac:dyDescent="0.3">
      <c r="A71" t="s">
        <v>55</v>
      </c>
      <c r="B71" t="str">
        <f>RTD("cqg.rtd", ,"ContractData", A71, "LongDescription",, "T")</f>
        <v>30yr US Treasury Bonds (Globex), Jun 25</v>
      </c>
      <c r="C71" s="1">
        <f xml:space="preserve"> RTD("cqg.rtd",,"StudyData",A71, "PCB","BaseType=Index,Index=1", "Close", "A",,"all",,,,"T")/100</f>
        <v>-4.3919846280538015E-3</v>
      </c>
      <c r="K71" t="str">
        <v>TUA?</v>
      </c>
      <c r="L71" t="str">
        <v>2yr US Treasury Note (Globex), Jun 25</v>
      </c>
      <c r="M71" s="1">
        <v>8.1180531846288071E-3</v>
      </c>
      <c r="N71" s="1">
        <f xml:space="preserve"> RTD("cqg.rtd",,"StudyData",K71, "PCB","BaseType=Index,Index=2", "Close", "A","-1","all",,,,"T")/100</f>
        <v>1.6338627555285354E-3</v>
      </c>
    </row>
    <row r="72" spans="1:14" x14ac:dyDescent="0.3">
      <c r="A72" t="s">
        <v>56</v>
      </c>
      <c r="B72" t="str">
        <f>RTD("cqg.rtd", ,"ContractData", A72, "LongDescription",, "T")</f>
        <v>Euro BOBL (5yr), Jun 25</v>
      </c>
      <c r="C72" s="1">
        <f xml:space="preserve"> RTD("cqg.rtd",,"StudyData",A72, "PCB","BaseType=Index,Index=1", "Close", "A",,"all",,,,"T")/100</f>
        <v>1.4508739182080501E-2</v>
      </c>
      <c r="K72" t="str">
        <v>QGA?</v>
      </c>
      <c r="L72" t="str">
        <v>Long Gilt (CONNECT), Jun 25</v>
      </c>
      <c r="M72" s="1">
        <v>3.2460506383900819E-4</v>
      </c>
      <c r="N72" s="1">
        <f xml:space="preserve"> RTD("cqg.rtd",,"StudyData",K72, "PCB","BaseType=Index,Index=2", "Close", "A","-1","all",,,,"T")/100</f>
        <v>-9.9746736801090932E-2</v>
      </c>
    </row>
    <row r="73" spans="1:14" x14ac:dyDescent="0.3">
      <c r="A73" t="s">
        <v>57</v>
      </c>
      <c r="B73" t="str">
        <f>RTD("cqg.rtd", ,"ContractData", A73, "LongDescription",, "T")</f>
        <v>Euro Bund (10yr), Jun 25</v>
      </c>
      <c r="C73" s="1">
        <f xml:space="preserve"> RTD("cqg.rtd",,"StudyData",A73, "PCB","BaseType=Index,Index=1", "Close", "A",,"all",,,,"T")/100</f>
        <v>-1.2964628297362033E-2</v>
      </c>
      <c r="K73" t="str">
        <v>USA?</v>
      </c>
      <c r="L73" t="str">
        <v>30yr US Treasury Bonds (Globex), Jun 25</v>
      </c>
      <c r="M73" s="1">
        <v>-4.3919846280538015E-3</v>
      </c>
      <c r="N73" s="1">
        <f xml:space="preserve"> RTD("cqg.rtd",,"StudyData",K73, "PCB","BaseType=Index,Index=2", "Close", "A","-1","all",,,,"T")/100</f>
        <v>-8.8794397198599301E-2</v>
      </c>
    </row>
    <row r="74" spans="1:14" x14ac:dyDescent="0.3">
      <c r="A74" t="s">
        <v>58</v>
      </c>
      <c r="B74" t="str">
        <f>RTD("cqg.rtd", ,"ContractData", A74, "LongDescription",, "T")</f>
        <v>Euro Buxl (30yr), Jun 25</v>
      </c>
      <c r="C74" s="1">
        <f xml:space="preserve"> RTD("cqg.rtd",,"StudyData",A74, "PCB","BaseType=Index,Index=1", "Close", "A",,"all",,,,"T")/100</f>
        <v>-6.4666867651492294E-2</v>
      </c>
      <c r="K74" t="str">
        <v>JGB?</v>
      </c>
      <c r="L74" t="str">
        <v>TSE 10 Year JGB, Jun 25</v>
      </c>
      <c r="M74" s="1">
        <v>-8.2452431289641703E-3</v>
      </c>
      <c r="N74" s="1">
        <f xml:space="preserve"> RTD("cqg.rtd",,"StudyData",K74, "PCB","BaseType=Index,Index=2", "Close", "A","-1","all",,,,"T")/100</f>
        <v>-3.2785767841319619E-2</v>
      </c>
    </row>
    <row r="75" spans="1:14" x14ac:dyDescent="0.3">
      <c r="A75" t="s">
        <v>59</v>
      </c>
      <c r="B75" t="str">
        <f>RTD("cqg.rtd", ,"ContractData", A75, "LongDescription",, "T")</f>
        <v>Long Gilt (CONNECT), Jun 25</v>
      </c>
      <c r="C75" s="1">
        <f xml:space="preserve"> RTD("cqg.rtd",,"StudyData",A75, "PCB","BaseType=Index,Index=1", "Close", "A",,"all",,,,"T")/100</f>
        <v>3.2460506383900819E-4</v>
      </c>
      <c r="K75" t="str">
        <v>DB?</v>
      </c>
      <c r="L75" t="str">
        <v>Euro Bund (10yr), Jun 25</v>
      </c>
      <c r="M75" s="1">
        <v>-1.2964628297362033E-2</v>
      </c>
      <c r="N75" s="1">
        <f xml:space="preserve"> RTD("cqg.rtd",,"StudyData",K75, "PCB","BaseType=Index,Index=2", "Close", "A","-1","all",,,,"T")/100</f>
        <v>-2.7547004809794499E-2</v>
      </c>
    </row>
    <row r="76" spans="1:14" x14ac:dyDescent="0.3">
      <c r="A76" t="s">
        <v>82</v>
      </c>
      <c r="B76" t="str">
        <f>RTD("cqg.rtd", ,"ContractData", A76, "LongDescription",, "T")</f>
        <v>TSE 10 Year JGB, Jun 25</v>
      </c>
      <c r="C76" s="1">
        <f xml:space="preserve"> RTD("cqg.rtd",,"StudyData",A76, "PCB","BaseType=Index,Index=1", "Close", "A",,"all",,,,"T")/100</f>
        <v>-8.2452431289641703E-3</v>
      </c>
      <c r="K76" t="str">
        <v>FGBX?</v>
      </c>
      <c r="L76" t="str">
        <v>Euro Buxl (30yr), Jun 25</v>
      </c>
      <c r="M76" s="1">
        <v>-6.4666867651492294E-2</v>
      </c>
      <c r="N76" s="1">
        <f xml:space="preserve"> RTD("cqg.rtd",,"StudyData",K76, "PCB","BaseType=Index,Index=2", "Close", "A","-1","all",,,,"T")/100</f>
        <v>-6.378775049393165E-2</v>
      </c>
    </row>
  </sheetData>
  <sortState xmlns:xlrd2="http://schemas.microsoft.com/office/spreadsheetml/2017/richdata2" ref="A36:A46">
    <sortCondition ref="A36:A4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55985-D108-43EC-BB40-64636BB630DC}">
  <dimension ref="E1:AB36"/>
  <sheetViews>
    <sheetView showGridLines="0" showRowColHeaders="0" tabSelected="1" workbookViewId="0"/>
  </sheetViews>
  <sheetFormatPr defaultRowHeight="16.5" x14ac:dyDescent="0.3"/>
  <cols>
    <col min="6" max="6" width="35.625" bestFit="1" customWidth="1"/>
    <col min="17" max="17" width="11.875" customWidth="1"/>
    <col min="18" max="18" width="9.875" bestFit="1" customWidth="1"/>
    <col min="28" max="28" width="9.875" bestFit="1" customWidth="1"/>
  </cols>
  <sheetData>
    <row r="1" spans="6:28" ht="16.5" customHeight="1" x14ac:dyDescent="0.3">
      <c r="F1" s="20"/>
      <c r="G1" s="20"/>
      <c r="H1" s="20"/>
      <c r="I1" s="20"/>
      <c r="J1" s="29" t="s">
        <v>80</v>
      </c>
      <c r="K1" s="29"/>
      <c r="L1" s="20"/>
      <c r="M1" s="20"/>
      <c r="N1" s="20"/>
      <c r="O1" s="28">
        <f>RTD("cqg.rtd", ,"SystemInfo", "Linetime")</f>
        <v>45768.303101851852</v>
      </c>
      <c r="P1" s="28"/>
    </row>
    <row r="2" spans="6:28" ht="16.5" customHeight="1" x14ac:dyDescent="0.3">
      <c r="F2" s="20"/>
      <c r="G2" s="20"/>
      <c r="H2" s="20"/>
      <c r="I2" s="20"/>
      <c r="J2" s="29"/>
      <c r="K2" s="29"/>
      <c r="L2" s="20"/>
      <c r="M2" s="20"/>
      <c r="N2" s="20"/>
      <c r="O2" s="28"/>
      <c r="P2" s="28"/>
    </row>
    <row r="3" spans="6:28" x14ac:dyDescent="0.3">
      <c r="P3" s="5"/>
      <c r="Q3" s="5"/>
      <c r="R3" s="5"/>
      <c r="S3" s="7"/>
      <c r="T3" s="7"/>
      <c r="U3" s="5"/>
      <c r="V3" s="6"/>
      <c r="W3" s="5"/>
      <c r="X3" s="5"/>
      <c r="Y3" s="5"/>
      <c r="Z3" s="5"/>
      <c r="AA3" s="5"/>
      <c r="AB3" s="5"/>
    </row>
    <row r="4" spans="6:28" ht="16.5" customHeight="1" x14ac:dyDescent="0.3">
      <c r="P4" s="5"/>
      <c r="Q4" s="6"/>
      <c r="R4" s="6"/>
      <c r="S4" s="7"/>
      <c r="T4" s="7"/>
      <c r="U4" s="5"/>
      <c r="V4" s="6"/>
      <c r="W4" s="6"/>
      <c r="X4" s="5"/>
      <c r="Y4" s="6"/>
      <c r="Z4" s="6"/>
      <c r="AA4" s="6"/>
      <c r="AB4" s="8"/>
    </row>
    <row r="5" spans="6:28" ht="16.5" customHeight="1" x14ac:dyDescent="0.3">
      <c r="P5" s="5"/>
      <c r="Q5" s="6"/>
      <c r="R5" s="6"/>
      <c r="S5" s="7"/>
      <c r="T5" s="7"/>
      <c r="U5" s="5"/>
      <c r="V5" s="6"/>
      <c r="W5" s="6"/>
      <c r="X5" s="5"/>
      <c r="Y5" s="6"/>
      <c r="Z5" s="6"/>
      <c r="AA5" s="6"/>
      <c r="AB5" s="8"/>
    </row>
    <row r="6" spans="6:28" x14ac:dyDescent="0.3">
      <c r="P6" s="5"/>
      <c r="Q6" s="6"/>
      <c r="R6" s="6"/>
      <c r="S6" s="7"/>
      <c r="T6" s="7"/>
      <c r="U6" s="5"/>
      <c r="V6" s="6"/>
      <c r="W6" s="6"/>
      <c r="X6" s="5"/>
      <c r="Y6" s="6"/>
      <c r="Z6" s="6"/>
      <c r="AA6" s="6"/>
      <c r="AB6" s="8"/>
    </row>
    <row r="7" spans="6:28" x14ac:dyDescent="0.3">
      <c r="P7" s="5"/>
      <c r="Q7" s="6"/>
      <c r="R7" s="6"/>
      <c r="S7" s="7"/>
      <c r="T7" s="7"/>
      <c r="U7" s="5"/>
      <c r="V7" s="6"/>
      <c r="W7" s="6"/>
      <c r="X7" s="5"/>
      <c r="Y7" s="6"/>
      <c r="Z7" s="6"/>
      <c r="AA7" s="6"/>
      <c r="AB7" s="8"/>
    </row>
    <row r="8" spans="6:28" x14ac:dyDescent="0.3">
      <c r="P8" s="5"/>
      <c r="Q8" s="6"/>
      <c r="R8" s="6"/>
      <c r="S8" s="7"/>
      <c r="T8" s="7"/>
      <c r="U8" s="5"/>
      <c r="V8" s="6"/>
      <c r="W8" s="6"/>
      <c r="X8" s="5"/>
      <c r="Y8" s="6"/>
      <c r="Z8" s="6"/>
      <c r="AA8" s="6"/>
      <c r="AB8" s="8"/>
    </row>
    <row r="9" spans="6:28" x14ac:dyDescent="0.3">
      <c r="P9" s="5"/>
      <c r="Q9" s="6"/>
      <c r="R9" s="6"/>
      <c r="W9" s="6"/>
      <c r="X9" s="5"/>
      <c r="Y9" s="6"/>
      <c r="Z9" s="6"/>
      <c r="AA9" s="6"/>
      <c r="AB9" s="8"/>
    </row>
    <row r="10" spans="6:28" x14ac:dyDescent="0.3">
      <c r="P10" s="5"/>
      <c r="Q10" s="6"/>
      <c r="R10" s="6"/>
      <c r="S10" s="7"/>
      <c r="T10" s="7"/>
      <c r="U10" s="5"/>
      <c r="V10" s="6"/>
      <c r="W10" s="6"/>
      <c r="X10" s="5"/>
      <c r="Y10" s="6"/>
      <c r="Z10" s="6"/>
      <c r="AA10" s="6"/>
      <c r="AB10" s="8"/>
    </row>
    <row r="11" spans="6:28" x14ac:dyDescent="0.3">
      <c r="P11" s="5"/>
      <c r="Q11" s="6"/>
      <c r="R11" s="6"/>
      <c r="S11" s="7"/>
      <c r="T11" s="7"/>
      <c r="U11" s="5"/>
      <c r="V11" s="6"/>
      <c r="W11" s="6"/>
      <c r="X11" s="5"/>
      <c r="Y11" s="6"/>
      <c r="Z11" s="6"/>
      <c r="AA11" s="6"/>
      <c r="AB11" s="8"/>
    </row>
    <row r="12" spans="6:28" x14ac:dyDescent="0.3">
      <c r="P12" s="5"/>
      <c r="Q12" s="6"/>
      <c r="R12" s="6"/>
      <c r="S12" s="7"/>
      <c r="T12" s="7"/>
      <c r="U12" s="5"/>
      <c r="V12" s="6"/>
      <c r="W12" s="6"/>
      <c r="X12" s="5"/>
      <c r="Y12" s="6"/>
      <c r="Z12" s="6"/>
      <c r="AA12" s="6"/>
      <c r="AB12" s="8"/>
    </row>
    <row r="27" spans="5:18" x14ac:dyDescent="0.3">
      <c r="E27" s="9" t="s">
        <v>68</v>
      </c>
      <c r="F27" s="9" t="s">
        <v>81</v>
      </c>
      <c r="G27" s="9" t="s">
        <v>72</v>
      </c>
      <c r="H27" s="9" t="s">
        <v>73</v>
      </c>
      <c r="I27" s="9" t="s">
        <v>74</v>
      </c>
      <c r="J27" s="9" t="s">
        <v>74</v>
      </c>
      <c r="K27" s="9" t="s">
        <v>75</v>
      </c>
      <c r="L27" s="9" t="s">
        <v>76</v>
      </c>
      <c r="M27" s="9" t="s">
        <v>77</v>
      </c>
      <c r="N27" s="9" t="s">
        <v>78</v>
      </c>
      <c r="O27" s="9" t="s">
        <v>69</v>
      </c>
      <c r="P27" s="9" t="s">
        <v>70</v>
      </c>
      <c r="Q27" s="9" t="s">
        <v>71</v>
      </c>
      <c r="R27" s="9" t="s">
        <v>79</v>
      </c>
    </row>
    <row r="28" spans="5:18" x14ac:dyDescent="0.3">
      <c r="E28" s="10" t="str">
        <f>'Symbols &amp; Data'!K2</f>
        <v>S.VGK</v>
      </c>
      <c r="F28" s="10" t="str">
        <f>'Symbols &amp; Data'!L2</f>
        <v>Vanguard MSCI Europe ETF</v>
      </c>
      <c r="G28" s="11">
        <f>IFERROR(RTD("cqg.rtd", ,"ContractData", E28, "LastQuoteToday",, "T"),"")</f>
        <v>70</v>
      </c>
      <c r="H28" s="11">
        <f>IFERROR(RTD("cqg.rtd", ,"ContractData",E28, "NetLastQuoteToday",, "T"),"")</f>
        <v>7.0000000000000007E-2</v>
      </c>
      <c r="I28" s="12">
        <f>IFERROR(RTD("cqg.rtd", ,"ContractData",E28, "PerCentNetLastQuote",, "T")/100,"")</f>
        <v>1.001001001001001E-3</v>
      </c>
      <c r="J28" s="12">
        <f>IFERROR(RTD("cqg.rtd", ,"ContractData",E28, "PerCentNetLastQuote",, "T")/100,"")</f>
        <v>1.001001001001001E-3</v>
      </c>
      <c r="K28" s="10">
        <f>IFERROR(RTD("cqg.rtd", ,"ContractData",E28, "MT_LastBidVolume",, "T"),"")</f>
        <v>100</v>
      </c>
      <c r="L28" s="11">
        <f>IFERROR(RTD("cqg.rtd", ,"ContractData", E28, "Bid",, "T"),"")</f>
        <v>70</v>
      </c>
      <c r="M28" s="11">
        <f>IFERROR(RTD("cqg.rtd", ,"ContractData", E28, "Ask",, "T"),"")</f>
        <v>70.850000000000009</v>
      </c>
      <c r="N28" s="10">
        <f>IFERROR(RTD("cqg.rtd", ,"ContractData",E28, "MT_LastAskVolume",, "T"),"")</f>
        <v>200</v>
      </c>
      <c r="O28" s="11" t="str">
        <f>IFERROR(RTD("cqg.rtd", ,"ContractData",E28, "Open",, "T"),"")</f>
        <v/>
      </c>
      <c r="P28" s="11" t="str">
        <f>IFERROR(RTD("cqg.rtd", ,"ContractData",E28, "High",, "T"),"")</f>
        <v/>
      </c>
      <c r="Q28" s="11" t="str">
        <f>IFERROR(RTD("cqg.rtd", ,"ContractData",E28, "Low",, "T"),"")</f>
        <v/>
      </c>
      <c r="R28" s="21">
        <f>IFERROR(RTD("cqg.rtd", ,"ContractData",E28, "T_CVol",, "T"),"")</f>
        <v>2278</v>
      </c>
    </row>
    <row r="29" spans="5:18" x14ac:dyDescent="0.3">
      <c r="E29" s="10" t="str">
        <f>'Symbols &amp; Data'!K3</f>
        <v>S.FXI</v>
      </c>
      <c r="F29" s="10" t="str">
        <f>'Symbols &amp; Data'!L3</f>
        <v>iShares China Large-Cap ETF</v>
      </c>
      <c r="G29" s="11">
        <f>IFERROR(RTD("cqg.rtd", ,"ContractData", E29, "LastQuoteToday",, "T"),"")</f>
        <v>32.61</v>
      </c>
      <c r="H29" s="11">
        <f>IFERROR(RTD("cqg.rtd", ,"ContractData",E29, "NetLastQuoteToday",, "T"),"")</f>
        <v>0.21</v>
      </c>
      <c r="I29" s="12">
        <f>IFERROR(RTD("cqg.rtd", ,"ContractData",E29, "PerCentNetLastQuote",, "T")/100,"")</f>
        <v>6.4814814814814813E-3</v>
      </c>
      <c r="J29" s="12">
        <f>IFERROR(RTD("cqg.rtd", ,"ContractData",E29, "PerCentNetLastQuote",, "T")/100,"")</f>
        <v>6.4814814814814813E-3</v>
      </c>
      <c r="K29" s="10">
        <f>IFERROR(RTD("cqg.rtd", ,"ContractData",E29, "MT_LastBidVolume",, "T"),"")</f>
        <v>4000</v>
      </c>
      <c r="L29" s="11">
        <f>IFERROR(RTD("cqg.rtd", ,"ContractData", E29, "Bid",, "T"),"")</f>
        <v>32.590000000000003</v>
      </c>
      <c r="M29" s="11">
        <f>IFERROR(RTD("cqg.rtd", ,"ContractData", E29, "Ask",, "T"),"")</f>
        <v>32.61</v>
      </c>
      <c r="N29" s="10">
        <f>IFERROR(RTD("cqg.rtd", ,"ContractData",E29, "MT_LastAskVolume",, "T"),"")</f>
        <v>2700</v>
      </c>
      <c r="O29" s="11" t="str">
        <f>IFERROR(RTD("cqg.rtd", ,"ContractData",E29, "Open",, "T"),"")</f>
        <v/>
      </c>
      <c r="P29" s="11" t="str">
        <f>IFERROR(RTD("cqg.rtd", ,"ContractData",E29, "High",, "T"),"")</f>
        <v/>
      </c>
      <c r="Q29" s="11" t="str">
        <f>IFERROR(RTD("cqg.rtd", ,"ContractData",E29, "Low",, "T"),"")</f>
        <v/>
      </c>
      <c r="R29" s="21">
        <f>IFERROR(RTD("cqg.rtd", ,"ContractData",E29, "T_CVol",, "T"),"")</f>
        <v>647625</v>
      </c>
    </row>
    <row r="30" spans="5:18" x14ac:dyDescent="0.3">
      <c r="E30" s="10" t="str">
        <f>'Symbols &amp; Data'!K4</f>
        <v>S.ACWX</v>
      </c>
      <c r="F30" s="10" t="str">
        <f>'Symbols &amp; Data'!L4</f>
        <v>iShares MSCI ACWI ex US ETF</v>
      </c>
      <c r="G30" s="11">
        <f>IFERROR(RTD("cqg.rtd", ,"ContractData", E30, "LastQuoteToday",, "T"),"")</f>
        <v>57.99</v>
      </c>
      <c r="H30" s="11">
        <f>IFERROR(RTD("cqg.rtd", ,"ContractData",E30, "NetLastQuoteToday",, "T"),"")</f>
        <v>3.34</v>
      </c>
      <c r="I30" s="12">
        <f>IFERROR(RTD("cqg.rtd", ,"ContractData",E30, "PerCentNetLastQuote",, "T")/100,"")</f>
        <v>6.1116193961573646E-2</v>
      </c>
      <c r="J30" s="12">
        <f>IFERROR(RTD("cqg.rtd", ,"ContractData",E30, "PerCentNetLastQuote",, "T")/100,"")</f>
        <v>6.1116193961573646E-2</v>
      </c>
      <c r="K30" s="10">
        <f>IFERROR(RTD("cqg.rtd", ,"ContractData",E30, "MT_LastBidVolume",, "T"),"")</f>
        <v>200</v>
      </c>
      <c r="L30" s="11">
        <f>IFERROR(RTD("cqg.rtd", ,"ContractData", E30, "Bid",, "T"),"")</f>
        <v>51.74</v>
      </c>
      <c r="M30" s="11">
        <f>IFERROR(RTD("cqg.rtd", ,"ContractData", E30, "Ask",, "T"),"")</f>
        <v>57.99</v>
      </c>
      <c r="N30" s="10">
        <f>IFERROR(RTD("cqg.rtd", ,"ContractData",E30, "MT_LastAskVolume",, "T"),"")</f>
        <v>200</v>
      </c>
      <c r="O30" s="11" t="str">
        <f>IFERROR(RTD("cqg.rtd", ,"ContractData",E30, "Open",, "T"),"")</f>
        <v/>
      </c>
      <c r="P30" s="11" t="str">
        <f>IFERROR(RTD("cqg.rtd", ,"ContractData",E30, "High",, "T"),"")</f>
        <v/>
      </c>
      <c r="Q30" s="11" t="str">
        <f>IFERROR(RTD("cqg.rtd", ,"ContractData",E30, "Low",, "T"),"")</f>
        <v/>
      </c>
      <c r="R30" s="21">
        <f>IFERROR(RTD("cqg.rtd", ,"ContractData",E30, "T_CVol",, "T"),"")</f>
        <v>7</v>
      </c>
    </row>
    <row r="31" spans="5:18" x14ac:dyDescent="0.3">
      <c r="E31" s="10" t="str">
        <f>'Symbols &amp; Data'!K5</f>
        <v>S.EWJ</v>
      </c>
      <c r="F31" s="10" t="str">
        <f>'Symbols &amp; Data'!L5</f>
        <v>iShares MSCI Japan ETF</v>
      </c>
      <c r="G31" s="11">
        <f>IFERROR(RTD("cqg.rtd", ,"ContractData", E31, "LastQuoteToday",, "T"),"")</f>
        <v>68</v>
      </c>
      <c r="H31" s="11">
        <f>IFERROR(RTD("cqg.rtd", ,"ContractData",E31, "NetLastQuoteToday",, "T"),"")</f>
        <v>-7.0000000000000007E-2</v>
      </c>
      <c r="I31" s="12">
        <f>IFERROR(RTD("cqg.rtd", ,"ContractData",E31, "PerCentNetLastQuote",, "T")/100,"")</f>
        <v>-1.028353165858675E-3</v>
      </c>
      <c r="J31" s="12">
        <f>IFERROR(RTD("cqg.rtd", ,"ContractData",E31, "PerCentNetLastQuote",, "T")/100,"")</f>
        <v>-1.028353165858675E-3</v>
      </c>
      <c r="K31" s="10">
        <f>IFERROR(RTD("cqg.rtd", ,"ContractData",E31, "MT_LastBidVolume",, "T"),"")</f>
        <v>2000</v>
      </c>
      <c r="L31" s="11">
        <f>IFERROR(RTD("cqg.rtd", ,"ContractData", E31, "Bid",, "T"),"")</f>
        <v>68</v>
      </c>
      <c r="M31" s="11">
        <f>IFERROR(RTD("cqg.rtd", ,"ContractData", E31, "Ask",, "T"),"")</f>
        <v>68.5</v>
      </c>
      <c r="N31" s="10">
        <f>IFERROR(RTD("cqg.rtd", ,"ContractData",E31, "MT_LastAskVolume",, "T"),"")</f>
        <v>100</v>
      </c>
      <c r="O31" s="11" t="str">
        <f>IFERROR(RTD("cqg.rtd", ,"ContractData",E31, "Open",, "T"),"")</f>
        <v/>
      </c>
      <c r="P31" s="11" t="str">
        <f>IFERROR(RTD("cqg.rtd", ,"ContractData",E31, "High",, "T"),"")</f>
        <v/>
      </c>
      <c r="Q31" s="11" t="str">
        <f>IFERROR(RTD("cqg.rtd", ,"ContractData",E31, "Low",, "T"),"")</f>
        <v/>
      </c>
      <c r="R31" s="21">
        <f>IFERROR(RTD("cqg.rtd", ,"ContractData",E31, "T_CVol",, "T"),"")</f>
        <v>1588</v>
      </c>
    </row>
    <row r="32" spans="5:18" x14ac:dyDescent="0.3">
      <c r="E32" s="10" t="str">
        <f>'Symbols &amp; Data'!K6</f>
        <v>S.AGG</v>
      </c>
      <c r="F32" s="10" t="str">
        <f>'Symbols &amp; Data'!L6</f>
        <v>iShares Core U.S. Aggregate Bond ETF</v>
      </c>
      <c r="G32" s="11">
        <f>IFERROR(RTD("cqg.rtd", ,"ContractData", E32, "LastQuoteToday",, "T"),"")</f>
        <v>97.06</v>
      </c>
      <c r="H32" s="11">
        <f>IFERROR(RTD("cqg.rtd", ,"ContractData",E32, "NetLastQuoteToday",, "T"),"")</f>
        <v>-0.81</v>
      </c>
      <c r="I32" s="12">
        <f>IFERROR(RTD("cqg.rtd", ,"ContractData",E32, "PerCentNetLastQuote",, "T")/100,"")</f>
        <v>-8.2762848676816176E-3</v>
      </c>
      <c r="J32" s="12">
        <f>IFERROR(RTD("cqg.rtd", ,"ContractData",E32, "PerCentNetLastQuote",, "T")/100,"")</f>
        <v>-8.2762848676816176E-3</v>
      </c>
      <c r="K32" s="10">
        <f>IFERROR(RTD("cqg.rtd", ,"ContractData",E32, "MT_LastBidVolume",, "T"),"")</f>
        <v>100</v>
      </c>
      <c r="L32" s="11">
        <f>IFERROR(RTD("cqg.rtd", ,"ContractData", E32, "Bid",, "T"),"")</f>
        <v>97.06</v>
      </c>
      <c r="M32" s="11">
        <f>IFERROR(RTD("cqg.rtd", ,"ContractData", E32, "Ask",, "T"),"")</f>
        <v>98.2</v>
      </c>
      <c r="N32" s="10">
        <f>IFERROR(RTD("cqg.rtd", ,"ContractData",E32, "MT_LastAskVolume",, "T"),"")</f>
        <v>100</v>
      </c>
      <c r="O32" s="11" t="str">
        <f>IFERROR(RTD("cqg.rtd", ,"ContractData",E32, "Open",, "T"),"")</f>
        <v/>
      </c>
      <c r="P32" s="11" t="str">
        <f>IFERROR(RTD("cqg.rtd", ,"ContractData",E32, "High",, "T"),"")</f>
        <v/>
      </c>
      <c r="Q32" s="11" t="str">
        <f>IFERROR(RTD("cqg.rtd", ,"ContractData",E32, "Low",, "T"),"")</f>
        <v/>
      </c>
      <c r="R32" s="21">
        <f>IFERROR(RTD("cqg.rtd", ,"ContractData",E32, "T_CVol",, "T"),"")</f>
        <v>3330</v>
      </c>
    </row>
    <row r="33" spans="5:18" x14ac:dyDescent="0.3">
      <c r="E33" s="10" t="str">
        <f>'Symbols &amp; Data'!K7</f>
        <v>S.VNQ</v>
      </c>
      <c r="F33" s="10" t="str">
        <f>'Symbols &amp; Data'!L7</f>
        <v>Vanguard REIT Index VIPERs</v>
      </c>
      <c r="G33" s="11">
        <f>IFERROR(RTD("cqg.rtd", ,"ContractData", E33, "LastQuoteToday",, "T"),"")</f>
        <v>86.78</v>
      </c>
      <c r="H33" s="11">
        <f>IFERROR(RTD("cqg.rtd", ,"ContractData",E33, "NetLastQuoteToday",, "T"),"")</f>
        <v>-0.06</v>
      </c>
      <c r="I33" s="12">
        <f>IFERROR(RTD("cqg.rtd", ,"ContractData",E33, "PerCentNetLastQuote",, "T")/100,"")</f>
        <v>-6.9092584062643945E-4</v>
      </c>
      <c r="J33" s="12">
        <f>IFERROR(RTD("cqg.rtd", ,"ContractData",E33, "PerCentNetLastQuote",, "T")/100,"")</f>
        <v>-6.9092584062643945E-4</v>
      </c>
      <c r="K33" s="10">
        <f>IFERROR(RTD("cqg.rtd", ,"ContractData",E33, "MT_LastBidVolume",, "T"),"")</f>
        <v>200</v>
      </c>
      <c r="L33" s="11">
        <f>IFERROR(RTD("cqg.rtd", ,"ContractData", E33, "Bid",, "T"),"")</f>
        <v>85.75</v>
      </c>
      <c r="M33" s="11">
        <f>IFERROR(RTD("cqg.rtd", ,"ContractData", E33, "Ask",, "T"),"")</f>
        <v>86.78</v>
      </c>
      <c r="N33" s="10">
        <f>IFERROR(RTD("cqg.rtd", ,"ContractData",E33, "MT_LastAskVolume",, "T"),"")</f>
        <v>2900</v>
      </c>
      <c r="O33" s="11" t="str">
        <f>IFERROR(RTD("cqg.rtd", ,"ContractData",E33, "Open",, "T"),"")</f>
        <v/>
      </c>
      <c r="P33" s="11" t="str">
        <f>IFERROR(RTD("cqg.rtd", ,"ContractData",E33, "High",, "T"),"")</f>
        <v/>
      </c>
      <c r="Q33" s="11" t="str">
        <f>IFERROR(RTD("cqg.rtd", ,"ContractData",E33, "Low",, "T"),"")</f>
        <v/>
      </c>
      <c r="R33" s="21">
        <f>IFERROR(RTD("cqg.rtd", ,"ContractData",E33, "T_CVol",, "T"),"")</f>
        <v>1305</v>
      </c>
    </row>
    <row r="34" spans="5:18" x14ac:dyDescent="0.3">
      <c r="E34" s="10" t="str">
        <f>'Symbols &amp; Data'!K8</f>
        <v>S.IWD</v>
      </c>
      <c r="F34" s="10" t="str">
        <f>'Symbols &amp; Data'!L8</f>
        <v>iShares Russell 1000 Value ETF</v>
      </c>
      <c r="G34" s="11">
        <f>IFERROR(RTD("cqg.rtd", ,"ContractData", E34, "LastQuoteToday",, "T"),"")</f>
        <v>172.25</v>
      </c>
      <c r="H34" s="11">
        <f>IFERROR(RTD("cqg.rtd", ,"ContractData",E34, "NetLastQuoteToday",, "T"),"")</f>
        <v>-4.07</v>
      </c>
      <c r="I34" s="12">
        <f>IFERROR(RTD("cqg.rtd", ,"ContractData",E34, "PerCentNetLastQuote",, "T")/100,"")</f>
        <v>-2.3083030852994554E-2</v>
      </c>
      <c r="J34" s="12">
        <f>IFERROR(RTD("cqg.rtd", ,"ContractData",E34, "PerCentNetLastQuote",, "T")/100,"")</f>
        <v>-2.3083030852994554E-2</v>
      </c>
      <c r="K34" s="10">
        <f>IFERROR(RTD("cqg.rtd", ,"ContractData",E34, "MT_LastBidVolume",, "T"),"")</f>
        <v>1500</v>
      </c>
      <c r="L34" s="11">
        <f>IFERROR(RTD("cqg.rtd", ,"ContractData", E34, "Bid",, "T"),"")</f>
        <v>172.25</v>
      </c>
      <c r="M34" s="11">
        <f>IFERROR(RTD("cqg.rtd", ,"ContractData", E34, "Ask",, "T"),"")</f>
        <v>176.32</v>
      </c>
      <c r="N34" s="10">
        <f>IFERROR(RTD("cqg.rtd", ,"ContractData",E34, "MT_LastAskVolume",, "T"),"")</f>
        <v>500</v>
      </c>
      <c r="O34" s="11" t="str">
        <f>IFERROR(RTD("cqg.rtd", ,"ContractData",E34, "Open",, "T"),"")</f>
        <v/>
      </c>
      <c r="P34" s="11" t="str">
        <f>IFERROR(RTD("cqg.rtd", ,"ContractData",E34, "High",, "T"),"")</f>
        <v/>
      </c>
      <c r="Q34" s="11" t="str">
        <f>IFERROR(RTD("cqg.rtd", ,"ContractData",E34, "Low",, "T"),"")</f>
        <v/>
      </c>
      <c r="R34" s="21">
        <f>IFERROR(RTD("cqg.rtd", ,"ContractData",E34, "T_CVol",, "T"),"")</f>
        <v>199</v>
      </c>
    </row>
    <row r="35" spans="5:18" x14ac:dyDescent="0.3">
      <c r="E35" s="10" t="str">
        <f>'Symbols &amp; Data'!K9</f>
        <v>S.SPY</v>
      </c>
      <c r="F35" s="10" t="str">
        <f>'Symbols &amp; Data'!L9</f>
        <v>SPDR S&amp;P 500</v>
      </c>
      <c r="G35" s="11">
        <f>IFERROR(RTD("cqg.rtd", ,"ContractData", E35, "LastQuoteToday",, "T"),"")</f>
        <v>520.47</v>
      </c>
      <c r="H35" s="11">
        <f>IFERROR(RTD("cqg.rtd", ,"ContractData",E35, "NetLastQuoteToday",, "T"),"")</f>
        <v>-5.94</v>
      </c>
      <c r="I35" s="12">
        <f>IFERROR(RTD("cqg.rtd", ,"ContractData",E35, "PerCentNetLastQuote",, "T")/100,"")</f>
        <v>-1.1283980167550009E-2</v>
      </c>
      <c r="J35" s="12">
        <f>IFERROR(RTD("cqg.rtd", ,"ContractData",E35, "PerCentNetLastQuote",, "T")/100,"")</f>
        <v>-1.1283980167550009E-2</v>
      </c>
      <c r="K35" s="10">
        <f>IFERROR(RTD("cqg.rtd", ,"ContractData",E35, "MT_LastBidVolume",, "T"),"")</f>
        <v>500</v>
      </c>
      <c r="L35" s="11">
        <f>IFERROR(RTD("cqg.rtd", ,"ContractData", E35, "Bid",, "T"),"")</f>
        <v>520.4</v>
      </c>
      <c r="M35" s="11">
        <f>IFERROR(RTD("cqg.rtd", ,"ContractData", E35, "Ask",, "T"),"")</f>
        <v>520.47</v>
      </c>
      <c r="N35" s="10">
        <f>IFERROR(RTD("cqg.rtd", ,"ContractData",E35, "MT_LastAskVolume",, "T"),"")</f>
        <v>100</v>
      </c>
      <c r="O35" s="11" t="str">
        <f>IFERROR(RTD("cqg.rtd", ,"ContractData",E35, "Open",, "T"),"")</f>
        <v/>
      </c>
      <c r="P35" s="11" t="str">
        <f>IFERROR(RTD("cqg.rtd", ,"ContractData",E35, "High",, "T"),"")</f>
        <v/>
      </c>
      <c r="Q35" s="11" t="str">
        <f>IFERROR(RTD("cqg.rtd", ,"ContractData",E35, "Low",, "T"),"")</f>
        <v/>
      </c>
      <c r="R35" s="21">
        <f>IFERROR(RTD("cqg.rtd", ,"ContractData",E35, "T_CVol",, "T"),"")</f>
        <v>825398</v>
      </c>
    </row>
    <row r="36" spans="5:18" x14ac:dyDescent="0.3">
      <c r="E36" s="10" t="str">
        <f>'Symbols &amp; Data'!K10</f>
        <v>S.IWF</v>
      </c>
      <c r="F36" s="10" t="str">
        <f>'Symbols &amp; Data'!L10</f>
        <v>iShares Russell 1000 Growth ETF</v>
      </c>
      <c r="G36" s="11">
        <f>IFERROR(RTD("cqg.rtd", ,"ContractData", E36, "LastQuoteToday",, "T"),"")</f>
        <v>335.1</v>
      </c>
      <c r="H36" s="11">
        <f>IFERROR(RTD("cqg.rtd", ,"ContractData",E36, "NetLastQuoteToday",, "T"),"")</f>
        <v>-6.5200000000000005</v>
      </c>
      <c r="I36" s="12">
        <f>IFERROR(RTD("cqg.rtd", ,"ContractData",E36, "PerCentNetLastQuote",, "T")/100,"")</f>
        <v>-1.9085533633862187E-2</v>
      </c>
      <c r="J36" s="12">
        <f>IFERROR(RTD("cqg.rtd", ,"ContractData",E36, "PerCentNetLastQuote",, "T")/100,"")</f>
        <v>-1.9085533633862187E-2</v>
      </c>
      <c r="K36" s="10">
        <f>IFERROR(RTD("cqg.rtd", ,"ContractData",E36, "MT_LastBidVolume",, "T"),"")</f>
        <v>200</v>
      </c>
      <c r="L36" s="11">
        <f>IFERROR(RTD("cqg.rtd", ,"ContractData", E36, "Bid",, "T"),"")</f>
        <v>335.1</v>
      </c>
      <c r="M36" s="11">
        <f>IFERROR(RTD("cqg.rtd", ,"ContractData", E36, "Ask",, "T"),"")</f>
        <v>338.1</v>
      </c>
      <c r="N36" s="10">
        <f>IFERROR(RTD("cqg.rtd", ,"ContractData",E36, "MT_LastAskVolume",, "T"),"")</f>
        <v>200</v>
      </c>
      <c r="O36" s="11" t="str">
        <f>IFERROR(RTD("cqg.rtd", ,"ContractData",E36, "Open",, "T"),"")</f>
        <v/>
      </c>
      <c r="P36" s="11" t="str">
        <f>IFERROR(RTD("cqg.rtd", ,"ContractData",E36, "High",, "T"),"")</f>
        <v/>
      </c>
      <c r="Q36" s="11" t="str">
        <f>IFERROR(RTD("cqg.rtd", ,"ContractData",E36, "Low",, "T"),"")</f>
        <v/>
      </c>
      <c r="R36" s="21">
        <f>IFERROR(RTD("cqg.rtd", ,"ContractData",E36, "T_CVol",, "T"),"")</f>
        <v>361</v>
      </c>
    </row>
  </sheetData>
  <mergeCells count="2">
    <mergeCell ref="O1:P2"/>
    <mergeCell ref="J1:K2"/>
  </mergeCells>
  <conditionalFormatting sqref="I28:I36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28:J36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{3731AE58-D4B7-4FB7-8F10-207ED70AADF7}</x14:id>
        </ext>
      </extLst>
    </cfRule>
  </conditionalFormatting>
  <conditionalFormatting sqref="S3:S12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T3:T12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{7C146A4F-FB0C-404B-A627-2E30F42A3EBF}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731AE58-D4B7-4FB7-8F10-207ED70AADF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J28:J36</xm:sqref>
        </x14:conditionalFormatting>
        <x14:conditionalFormatting xmlns:xm="http://schemas.microsoft.com/office/excel/2006/main">
          <x14:cfRule type="dataBar" id="{7C146A4F-FB0C-404B-A627-2E30F42A3E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T3:T12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36F75-B00F-4BDB-9D45-71EF5C1F4208}">
  <dimension ref="M1:Z24"/>
  <sheetViews>
    <sheetView showGridLines="0" showRowColHeaders="0" workbookViewId="0">
      <selection activeCell="A49" sqref="A49"/>
    </sheetView>
  </sheetViews>
  <sheetFormatPr defaultRowHeight="16.5" x14ac:dyDescent="0.3"/>
  <cols>
    <col min="13" max="13" width="7.25" style="22" bestFit="1" customWidth="1"/>
    <col min="14" max="14" width="30.875" style="22" bestFit="1" customWidth="1"/>
    <col min="15" max="15" width="8.125" style="22" customWidth="1"/>
    <col min="16" max="16" width="5.375" style="22" bestFit="1" customWidth="1"/>
    <col min="17" max="17" width="7.375" style="22" customWidth="1"/>
    <col min="18" max="18" width="7" style="22" customWidth="1"/>
    <col min="19" max="19" width="7.125" style="22" bestFit="1" customWidth="1"/>
    <col min="20" max="21" width="8.125" style="22" customWidth="1"/>
    <col min="22" max="22" width="7.5" style="22" bestFit="1" customWidth="1"/>
    <col min="23" max="25" width="8.125" style="22" customWidth="1"/>
    <col min="26" max="26" width="7.875" bestFit="1" customWidth="1"/>
  </cols>
  <sheetData>
    <row r="1" spans="13:26" ht="16.5" customHeight="1" x14ac:dyDescent="0.3">
      <c r="Q1" s="29" t="s">
        <v>64</v>
      </c>
      <c r="R1" s="29"/>
      <c r="S1" s="29"/>
      <c r="X1" s="30">
        <f>RTD("cqg.rtd", ,"SystemInfo", "Linetime")</f>
        <v>45768.303101851852</v>
      </c>
      <c r="Y1" s="30"/>
    </row>
    <row r="2" spans="13:26" ht="16.5" customHeight="1" x14ac:dyDescent="0.3">
      <c r="Q2" s="31"/>
      <c r="R2" s="31"/>
      <c r="S2" s="31"/>
      <c r="X2" s="30"/>
      <c r="Y2" s="30"/>
    </row>
    <row r="3" spans="13:26" x14ac:dyDescent="0.3">
      <c r="M3" s="23" t="s">
        <v>68</v>
      </c>
      <c r="N3" s="23" t="s">
        <v>81</v>
      </c>
      <c r="O3" s="23" t="s">
        <v>72</v>
      </c>
      <c r="P3" s="23" t="s">
        <v>73</v>
      </c>
      <c r="Q3" s="23" t="s">
        <v>74</v>
      </c>
      <c r="R3" s="23" t="s">
        <v>74</v>
      </c>
      <c r="S3" s="23" t="s">
        <v>75</v>
      </c>
      <c r="T3" s="23" t="s">
        <v>76</v>
      </c>
      <c r="U3" s="23" t="s">
        <v>77</v>
      </c>
      <c r="V3" s="23" t="s">
        <v>78</v>
      </c>
      <c r="W3" s="23" t="s">
        <v>69</v>
      </c>
      <c r="X3" s="23" t="s">
        <v>70</v>
      </c>
      <c r="Y3" s="23" t="s">
        <v>71</v>
      </c>
      <c r="Z3" s="23" t="s">
        <v>79</v>
      </c>
    </row>
    <row r="4" spans="13:26" x14ac:dyDescent="0.3">
      <c r="M4" s="24" t="str">
        <f>'Symbols &amp; Data'!K13</f>
        <v>GCE</v>
      </c>
      <c r="N4" s="24" t="str">
        <f>'Symbols &amp; Data'!L13</f>
        <v>Gold (Globex), Jun 25</v>
      </c>
      <c r="O4" s="25" t="str" cm="1">
        <f t="array" ref="O4">IFERROR(TEXT(RTD("cqg.rtd",,"ContractData",M4,"LastTradeToday",,"T"),_xlfn.IFS(MOD(RTD("cqg.rtd",,"ContractData",M4,"TickSize",,"T"),1)=0,"#",LEN(RTD("cqg.rtd",,"ContractData",M4,"TickSize",,"T"))-2=1,"#.00",LEN(RTD("cqg.rtd",,"ContractData",M4,"TickSize",,"T"))-2=2,"#.00",LEN(RTD("cqg.rtd",,"ContractData",M4,"TickSize",,"T"))-2=3,"#.000",LEN(RTD("cqg.rtd",,"ContractData",M4,"TickSize",,"T"))-2=4,"#.0000")),"")</f>
        <v>3414.70</v>
      </c>
      <c r="P4" s="25" t="str" cm="1">
        <f t="array" ref="P4">IFERROR(TEXT(RTD("cqg.rtd",,"ContractData",M4,"NetLastTradeToday",,"T"),_xlfn.IFS(MOD(RTD("cqg.rtd",,"ContractData",M4,"TickSize",,"T"),1)=0,"#",LEN(RTD("cqg.rtd",,"ContractData",M4,"TickSize",,"T"))-2=1,"#.00",LEN(RTD("cqg.rtd",,"ContractData",M4,"TickSize",,"T"))-2=2,"#.00",LEN(RTD("cqg.rtd",,"ContractData",M4,"TickSize",,"T"))-2=3,"#.000",LEN(RTD("cqg.rtd",,"ContractData",M4,"TickSize",,"T"))-2=4,"#.0000")),"")</f>
        <v>86.30</v>
      </c>
      <c r="Q4" s="26">
        <f>IFERROR(RTD("cqg.rtd", ,"ContractData",M4, "PerCentNetLastQuote",, "T")/100,"")</f>
        <v>2.5988462925129192E-2</v>
      </c>
      <c r="R4" s="26">
        <f>IFERROR(RTD("cqg.rtd", ,"ContractData",M4, "PerCentNetLastQuote",, "T")/100,"")</f>
        <v>2.5988462925129192E-2</v>
      </c>
      <c r="S4" s="24">
        <f>IFERROR(RTD("cqg.rtd", ,"ContractData",M4, "MT_LastBidVolume",, "T"),"")</f>
        <v>6</v>
      </c>
      <c r="T4" s="25" t="str" cm="1">
        <f t="array" ref="T4">IFERROR(TEXT(RTD("cqg.rtd",,"ContractData",M4,"Bid",,"T"),_xlfn.IFS(MOD(RTD("cqg.rtd",,"ContractData",M4,"TickSize",,"T"),1)=0,"#",LEN(RTD("cqg.rtd",,"ContractData",M4,"TickSize",,"T"))-2=1,"#.00",LEN(RTD("cqg.rtd",,"ContractData",M4,"TickSize",,"T"))-2=2,"#.00",LEN(RTD("cqg.rtd",,"ContractData",M4,"TickSize",,"T"))-2=3,"#.000",LEN(RTD("cqg.rtd",,"ContractData",M4,"TickSize",,"T"))-2=4,"#.0000")),"")</f>
        <v>3414.60</v>
      </c>
      <c r="U4" s="25" t="str" cm="1">
        <f t="array" ref="U4">IFERROR(TEXT(RTD("cqg.rtd",,"ContractData",M4,"Ask",,"T"),_xlfn.IFS(MOD(RTD("cqg.rtd",,"ContractData",M4,"TickSize",,"T"),1)=0,"#",LEN(RTD("cqg.rtd",,"ContractData",M4,"TickSize",,"T"))-2=1,"#.00",LEN(RTD("cqg.rtd",,"ContractData",M4,"TickSize",,"T"))-2=2,"#.00",LEN(RTD("cqg.rtd",,"ContractData",M4,"TickSize",,"T"))-2=3,"#.000",LEN(RTD("cqg.rtd",,"ContractData",M4,"TickSize",,"T"))-2=4,"#.0000")),"")</f>
        <v>3414.90</v>
      </c>
      <c r="V4" s="24">
        <f>IFERROR(RTD("cqg.rtd", ,"ContractData",M4, "MT_LastAskVolume",, "T"),"")</f>
        <v>1</v>
      </c>
      <c r="W4" s="25" t="str" cm="1">
        <f t="array" ref="W4">IFERROR(TEXT(RTD("cqg.rtd",,"ContractData",M4,"Open",,"T"),_xlfn.IFS(MOD(RTD("cqg.rtd",,"ContractData",M4,"TickSize",,"T"),1)=0,"#",LEN(RTD("cqg.rtd",,"ContractData",M4,"TickSize",,"T"))-2=1,"#.00",LEN(RTD("cqg.rtd",,"ContractData",M4,"TickSize",,"T"))-2=2,"#.00",LEN(RTD("cqg.rtd",,"ContractData",M4,"TickSize",,"T"))-2=3,"#.000",LEN(RTD("cqg.rtd",,"ContractData",M4,"TickSize",,"T"))-2=4,"#.0000")),"")</f>
        <v>3347.00</v>
      </c>
      <c r="X4" s="25" t="str" cm="1">
        <f t="array" ref="X4">IFERROR(TEXT(RTD("cqg.rtd",,"ContractData",M4,"High",,"T"),_xlfn.IFS(MOD(RTD("cqg.rtd",,"ContractData",M4,"TickSize",,"T"),1)=0,"#",LEN(RTD("cqg.rtd",,"ContractData",M4,"TickSize",,"T"))-2=1,"#.00",LEN(RTD("cqg.rtd",,"ContractData",M4,"TickSize",,"T"))-2=2,"#.00",LEN(RTD("cqg.rtd",,"ContractData",M4,"TickSize",,"T"))-2=3,"#.000",LEN(RTD("cqg.rtd",,"ContractData",M4,"TickSize",,"T"))-2=4,"#.0000")),"")</f>
        <v>3418.30</v>
      </c>
      <c r="Y4" s="25" t="str" cm="1">
        <f t="array" ref="Y4">IFERROR(TEXT(RTD("cqg.rtd",,"ContractData",M4,"Low",,"T"),_xlfn.IFS(MOD(RTD("cqg.rtd",,"ContractData",M4,"TickSize",,"T"),1)=0,"#",LEN(RTD("cqg.rtd",,"ContractData",M4,"TickSize",,"T"))-2=1,"#.00",LEN(RTD("cqg.rtd",,"ContractData",M4,"TickSize",,"T"))-2=2,"#.00",LEN(RTD("cqg.rtd",,"ContractData",M4,"TickSize",,"T"))-2=3,"#.000",LEN(RTD("cqg.rtd",,"ContractData",M4,"TickSize",,"T"))-2=4,"#.0000")),"")</f>
        <v>3344.00</v>
      </c>
      <c r="Z4" s="21">
        <f>IFERROR(RTD("cqg.rtd", ,"ContractData",M4, "T_CVol",, "T"),"")</f>
        <v>115250</v>
      </c>
    </row>
    <row r="5" spans="13:26" x14ac:dyDescent="0.3">
      <c r="M5" s="24" t="str">
        <f>'Symbols &amp; Data'!K14</f>
        <v>CPE</v>
      </c>
      <c r="N5" s="24" t="str">
        <f>'Symbols &amp; Data'!L14</f>
        <v>Copper (Globex), May 25</v>
      </c>
      <c r="O5" s="25" t="str" cm="1">
        <f t="array" ref="O5">IFERROR(TEXT(RTD("cqg.rtd",,"ContractData",M5,"LastTradeToday",,"T"),_xlfn.IFS(MOD(RTD("cqg.rtd",,"ContractData",M5,"TickSize",,"T"),1)=0,"#",LEN(RTD("cqg.rtd",,"ContractData",M5,"TickSize",,"T"))-2=1,"#.00",LEN(RTD("cqg.rtd",,"ContractData",M5,"TickSize",,"T"))-2=2,"#.00",LEN(RTD("cqg.rtd",,"ContractData",M5,"TickSize",,"T"))-2=3,"#.000",LEN(RTD("cqg.rtd",,"ContractData",M5,"TickSize",,"T"))-2=4,"#.0000")),"")</f>
        <v>4.7860</v>
      </c>
      <c r="P5" s="25" t="str" cm="1">
        <f t="array" ref="P5">IFERROR(TEXT(RTD("cqg.rtd",,"ContractData",M5,"NetLastTradeToday",,"T"),_xlfn.IFS(MOD(RTD("cqg.rtd",,"ContractData",M5,"TickSize",,"T"),1)=0,"#",LEN(RTD("cqg.rtd",,"ContractData",M5,"TickSize",,"T"))-2=1,"#.00",LEN(RTD("cqg.rtd",,"ContractData",M5,"TickSize",,"T"))-2=2,"#.00",LEN(RTD("cqg.rtd",,"ContractData",M5,"TickSize",,"T"))-2=3,"#.000",LEN(RTD("cqg.rtd",,"ContractData",M5,"TickSize",,"T"))-2=4,"#.0000")),"")</f>
        <v>.0470</v>
      </c>
      <c r="Q5" s="26">
        <f>IFERROR(RTD("cqg.rtd", ,"ContractData",M5, "PerCentNetLastQuote",, "T")/100,"")</f>
        <v>9.8121966659632832E-3</v>
      </c>
      <c r="R5" s="26">
        <f>IFERROR(RTD("cqg.rtd", ,"ContractData",M5, "PerCentNetLastQuote",, "T")/100,"")</f>
        <v>9.8121966659632832E-3</v>
      </c>
      <c r="S5" s="24">
        <f>IFERROR(RTD("cqg.rtd", ,"ContractData",M5, "MT_LastBidVolume",, "T"),"")</f>
        <v>2</v>
      </c>
      <c r="T5" s="25" t="str" cm="1">
        <f t="array" ref="T5">IFERROR(TEXT(RTD("cqg.rtd",,"ContractData",M5,"Bid",,"T"),_xlfn.IFS(MOD(RTD("cqg.rtd",,"ContractData",M5,"TickSize",,"T"),1)=0,"#",LEN(RTD("cqg.rtd",,"ContractData",M5,"TickSize",,"T"))-2=1,"#.00",LEN(RTD("cqg.rtd",,"ContractData",M5,"TickSize",,"T"))-2=2,"#.00",LEN(RTD("cqg.rtd",,"ContractData",M5,"TickSize",,"T"))-2=3,"#.000",LEN(RTD("cqg.rtd",,"ContractData",M5,"TickSize",,"T"))-2=4,"#.0000")),"")</f>
        <v>4.7850</v>
      </c>
      <c r="U5" s="25" t="str" cm="1">
        <f t="array" ref="U5">IFERROR(TEXT(RTD("cqg.rtd",,"ContractData",M5,"Ask",,"T"),_xlfn.IFS(MOD(RTD("cqg.rtd",,"ContractData",M5,"TickSize",,"T"),1)=0,"#",LEN(RTD("cqg.rtd",,"ContractData",M5,"TickSize",,"T"))-2=1,"#.00",LEN(RTD("cqg.rtd",,"ContractData",M5,"TickSize",,"T"))-2=2,"#.00",LEN(RTD("cqg.rtd",,"ContractData",M5,"TickSize",,"T"))-2=3,"#.000",LEN(RTD("cqg.rtd",,"ContractData",M5,"TickSize",,"T"))-2=4,"#.0000")),"")</f>
        <v>4.7855</v>
      </c>
      <c r="V5" s="24">
        <f>IFERROR(RTD("cqg.rtd", ,"ContractData",M5, "MT_LastAskVolume",, "T"),"")</f>
        <v>1</v>
      </c>
      <c r="W5" s="25" t="str" cm="1">
        <f t="array" ref="W5">IFERROR(TEXT(RTD("cqg.rtd",,"ContractData",M5,"Open",,"T"),_xlfn.IFS(MOD(RTD("cqg.rtd",,"ContractData",M5,"TickSize",,"T"),1)=0,"#",LEN(RTD("cqg.rtd",,"ContractData",M5,"TickSize",,"T"))-2=1,"#.00",LEN(RTD("cqg.rtd",,"ContractData",M5,"TickSize",,"T"))-2=2,"#.00",LEN(RTD("cqg.rtd",,"ContractData",M5,"TickSize",,"T"))-2=3,"#.000",LEN(RTD("cqg.rtd",,"ContractData",M5,"TickSize",,"T"))-2=4,"#.0000")),"")</f>
        <v>4.7160</v>
      </c>
      <c r="X5" s="25" t="str" cm="1">
        <f t="array" ref="X5">IFERROR(TEXT(RTD("cqg.rtd",,"ContractData",M5,"High",,"T"),_xlfn.IFS(MOD(RTD("cqg.rtd",,"ContractData",M5,"TickSize",,"T"),1)=0,"#",LEN(RTD("cqg.rtd",,"ContractData",M5,"TickSize",,"T"))-2=1,"#.00",LEN(RTD("cqg.rtd",,"ContractData",M5,"TickSize",,"T"))-2=2,"#.00",LEN(RTD("cqg.rtd",,"ContractData",M5,"TickSize",,"T"))-2=3,"#.000",LEN(RTD("cqg.rtd",,"ContractData",M5,"TickSize",,"T"))-2=4,"#.0000")),"")</f>
        <v>4.8060</v>
      </c>
      <c r="Y5" s="25" t="str" cm="1">
        <f t="array" ref="Y5">IFERROR(TEXT(RTD("cqg.rtd",,"ContractData",M5,"Low",,"T"),_xlfn.IFS(MOD(RTD("cqg.rtd",,"ContractData",M5,"TickSize",,"T"),1)=0,"#",LEN(RTD("cqg.rtd",,"ContractData",M5,"TickSize",,"T"))-2=1,"#.00",LEN(RTD("cqg.rtd",,"ContractData",M5,"TickSize",,"T"))-2=2,"#.00",LEN(RTD("cqg.rtd",,"ContractData",M5,"TickSize",,"T"))-2=3,"#.000",LEN(RTD("cqg.rtd",,"ContractData",M5,"TickSize",,"T"))-2=4,"#.0000")),"")</f>
        <v>4.6850</v>
      </c>
      <c r="Z5" s="21">
        <f>IFERROR(RTD("cqg.rtd", ,"ContractData",M5, "T_CVol",, "T"),"")</f>
        <v>9723</v>
      </c>
    </row>
    <row r="6" spans="13:26" x14ac:dyDescent="0.3">
      <c r="M6" s="24" t="str">
        <f>'Symbols &amp; Data'!K15</f>
        <v>KCE</v>
      </c>
      <c r="N6" s="24" t="str">
        <f>'Symbols &amp; Data'!L15</f>
        <v>Coffee (ICE), Jul 25</v>
      </c>
      <c r="O6" s="25" t="str" cm="1">
        <f t="array" ref="O6">IFERROR(TEXT(RTD("cqg.rtd",,"ContractData",M6,"LastTradeToday",,"T"),_xlfn.IFS(MOD(RTD("cqg.rtd",,"ContractData",M6,"TickSize",,"T"),1)=0,"#",LEN(RTD("cqg.rtd",,"ContractData",M6,"TickSize",,"T"))-2=1,"#.00",LEN(RTD("cqg.rtd",,"ContractData",M6,"TickSize",,"T"))-2=2,"#.00",LEN(RTD("cqg.rtd",,"ContractData",M6,"TickSize",,"T"))-2=3,"#.000",LEN(RTD("cqg.rtd",,"ContractData",M6,"TickSize",,"T"))-2=4,"#.0000")),"")</f>
        <v>372.80</v>
      </c>
      <c r="P6" s="25" t="str" cm="1">
        <f t="array" ref="P6">IFERROR(TEXT(RTD("cqg.rtd",,"ContractData",M6,"NetLastTradeToday",,"T"),_xlfn.IFS(MOD(RTD("cqg.rtd",,"ContractData",M6,"TickSize",,"T"),1)=0,"#",LEN(RTD("cqg.rtd",,"ContractData",M6,"TickSize",,"T"))-2=1,"#.00",LEN(RTD("cqg.rtd",,"ContractData",M6,"TickSize",,"T"))-2=2,"#.00",LEN(RTD("cqg.rtd",,"ContractData",M6,"TickSize",,"T"))-2=3,"#.000",LEN(RTD("cqg.rtd",,"ContractData",M6,"TickSize",,"T"))-2=4,"#.0000")),"")</f>
        <v>.20</v>
      </c>
      <c r="Q6" s="26">
        <f>IFERROR(RTD("cqg.rtd", ,"ContractData",M6, "PerCentNetLastQuote",, "T")/100,"")</f>
        <v>1.2077294685990338E-3</v>
      </c>
      <c r="R6" s="26">
        <f>IFERROR(RTD("cqg.rtd", ,"ContractData",M6, "PerCentNetLastQuote",, "T")/100,"")</f>
        <v>1.2077294685990338E-3</v>
      </c>
      <c r="S6" s="24">
        <f>IFERROR(RTD("cqg.rtd", ,"ContractData",M6, "MT_LastBidVolume",, "T"),"")</f>
        <v>1</v>
      </c>
      <c r="T6" s="25" t="str" cm="1">
        <f t="array" ref="T6">IFERROR(TEXT(RTD("cqg.rtd",,"ContractData",M6,"Bid",,"T"),_xlfn.IFS(MOD(RTD("cqg.rtd",,"ContractData",M6,"TickSize",,"T"),1)=0,"#",LEN(RTD("cqg.rtd",,"ContractData",M6,"TickSize",,"T"))-2=1,"#.00",LEN(RTD("cqg.rtd",,"ContractData",M6,"TickSize",,"T"))-2=2,"#.00",LEN(RTD("cqg.rtd",,"ContractData",M6,"TickSize",,"T"))-2=3,"#.000",LEN(RTD("cqg.rtd",,"ContractData",M6,"TickSize",,"T"))-2=4,"#.0000")),"")</f>
        <v>372.70</v>
      </c>
      <c r="U6" s="25" t="str" cm="1">
        <f t="array" ref="U6">IFERROR(TEXT(RTD("cqg.rtd",,"ContractData",M6,"Ask",,"T"),_xlfn.IFS(MOD(RTD("cqg.rtd",,"ContractData",M6,"TickSize",,"T"),1)=0,"#",LEN(RTD("cqg.rtd",,"ContractData",M6,"TickSize",,"T"))-2=1,"#.00",LEN(RTD("cqg.rtd",,"ContractData",M6,"TickSize",,"T"))-2=2,"#.00",LEN(RTD("cqg.rtd",,"ContractData",M6,"TickSize",,"T"))-2=3,"#.000",LEN(RTD("cqg.rtd",,"ContractData",M6,"TickSize",,"T"))-2=4,"#.0000")),"")</f>
        <v>373.05</v>
      </c>
      <c r="V6" s="24">
        <f>IFERROR(RTD("cqg.rtd", ,"ContractData",M6, "MT_LastAskVolume",, "T"),"")</f>
        <v>4</v>
      </c>
      <c r="W6" s="25" t="str" cm="1">
        <f t="array" ref="W6">IFERROR(TEXT(RTD("cqg.rtd",,"ContractData",M6,"Open",,"T"),_xlfn.IFS(MOD(RTD("cqg.rtd",,"ContractData",M6,"TickSize",,"T"),1)=0,"#",LEN(RTD("cqg.rtd",,"ContractData",M6,"TickSize",,"T"))-2=1,"#.00",LEN(RTD("cqg.rtd",,"ContractData",M6,"TickSize",,"T"))-2=2,"#.00",LEN(RTD("cqg.rtd",,"ContractData",M6,"TickSize",,"T"))-2=3,"#.000",LEN(RTD("cqg.rtd",,"ContractData",M6,"TickSize",,"T"))-2=4,"#.0000")),"")</f>
        <v>371.75</v>
      </c>
      <c r="X6" s="25" t="str" cm="1">
        <f t="array" ref="X6">IFERROR(TEXT(RTD("cqg.rtd",,"ContractData",M6,"High",,"T"),_xlfn.IFS(MOD(RTD("cqg.rtd",,"ContractData",M6,"TickSize",,"T"),1)=0,"#",LEN(RTD("cqg.rtd",,"ContractData",M6,"TickSize",,"T"))-2=1,"#.00",LEN(RTD("cqg.rtd",,"ContractData",M6,"TickSize",,"T"))-2=2,"#.00",LEN(RTD("cqg.rtd",,"ContractData",M6,"TickSize",,"T"))-2=3,"#.000",LEN(RTD("cqg.rtd",,"ContractData",M6,"TickSize",,"T"))-2=4,"#.0000")),"")</f>
        <v>376.55</v>
      </c>
      <c r="Y6" s="25" t="str" cm="1">
        <f t="array" ref="Y6">IFERROR(TEXT(RTD("cqg.rtd",,"ContractData",M6,"Low",,"T"),_xlfn.IFS(MOD(RTD("cqg.rtd",,"ContractData",M6,"TickSize",,"T"),1)=0,"#",LEN(RTD("cqg.rtd",,"ContractData",M6,"TickSize",,"T"))-2=1,"#.00",LEN(RTD("cqg.rtd",,"ContractData",M6,"TickSize",,"T"))-2=2,"#.00",LEN(RTD("cqg.rtd",,"ContractData",M6,"TickSize",,"T"))-2=3,"#.000",LEN(RTD("cqg.rtd",,"ContractData",M6,"TickSize",,"T"))-2=4,"#.0000")),"")</f>
        <v>371.75</v>
      </c>
      <c r="Z6" s="21">
        <f>IFERROR(RTD("cqg.rtd", ,"ContractData",M6, "T_CVol",, "T"),"")</f>
        <v>2000</v>
      </c>
    </row>
    <row r="7" spans="13:26" x14ac:dyDescent="0.3">
      <c r="M7" s="24" t="str">
        <f>'Symbols &amp; Data'!K16</f>
        <v>SIE</v>
      </c>
      <c r="N7" s="24" t="str">
        <f>'Symbols &amp; Data'!L16</f>
        <v>Silver (Globex), May 25</v>
      </c>
      <c r="O7" s="25" t="str" cm="1">
        <f t="array" ref="O7">IFERROR(TEXT(RTD("cqg.rtd",,"ContractData",M7,"LastTradeToday",,"T"),_xlfn.IFS(MOD(RTD("cqg.rtd",,"ContractData",M7,"TickSize",,"T"),1)=0,"#",LEN(RTD("cqg.rtd",,"ContractData",M7,"TickSize",,"T"))-2=1,"#.00",LEN(RTD("cqg.rtd",,"ContractData",M7,"TickSize",,"T"))-2=2,"#.00",LEN(RTD("cqg.rtd",,"ContractData",M7,"TickSize",,"T"))-2=3,"#.000",LEN(RTD("cqg.rtd",,"ContractData",M7,"TickSize",,"T"))-2=4,"#.0000")),"")</f>
        <v>32.940</v>
      </c>
      <c r="P7" s="25" t="str" cm="1">
        <f t="array" ref="P7">IFERROR(TEXT(RTD("cqg.rtd",,"ContractData",M7,"NetLastTradeToday",,"T"),_xlfn.IFS(MOD(RTD("cqg.rtd",,"ContractData",M7,"TickSize",,"T"),1)=0,"#",LEN(RTD("cqg.rtd",,"ContractData",M7,"TickSize",,"T"))-2=1,"#.00",LEN(RTD("cqg.rtd",,"ContractData",M7,"TickSize",,"T"))-2=2,"#.00",LEN(RTD("cqg.rtd",,"ContractData",M7,"TickSize",,"T"))-2=3,"#.000",LEN(RTD("cqg.rtd",,"ContractData",M7,"TickSize",,"T"))-2=4,"#.0000")),"")</f>
        <v>.470</v>
      </c>
      <c r="Q7" s="26">
        <f>IFERROR(RTD("cqg.rtd", ,"ContractData",M7, "PerCentNetLastQuote",, "T")/100,"")</f>
        <v>1.4628888204496458E-2</v>
      </c>
      <c r="R7" s="26">
        <f>IFERROR(RTD("cqg.rtd", ,"ContractData",M7, "PerCentNetLastQuote",, "T")/100,"")</f>
        <v>1.4628888204496458E-2</v>
      </c>
      <c r="S7" s="24">
        <f>IFERROR(RTD("cqg.rtd", ,"ContractData",M7, "MT_LastBidVolume",, "T"),"")</f>
        <v>1</v>
      </c>
      <c r="T7" s="25" t="str" cm="1">
        <f t="array" ref="T7">IFERROR(TEXT(RTD("cqg.rtd",,"ContractData",M7,"Bid",,"T"),_xlfn.IFS(MOD(RTD("cqg.rtd",,"ContractData",M7,"TickSize",,"T"),1)=0,"#",LEN(RTD("cqg.rtd",,"ContractData",M7,"TickSize",,"T"))-2=1,"#.00",LEN(RTD("cqg.rtd",,"ContractData",M7,"TickSize",,"T"))-2=2,"#.00",LEN(RTD("cqg.rtd",,"ContractData",M7,"TickSize",,"T"))-2=3,"#.000",LEN(RTD("cqg.rtd",,"ContractData",M7,"TickSize",,"T"))-2=4,"#.0000")),"")</f>
        <v>32.940</v>
      </c>
      <c r="U7" s="25" t="str" cm="1">
        <f t="array" ref="U7">IFERROR(TEXT(RTD("cqg.rtd",,"ContractData",M7,"Ask",,"T"),_xlfn.IFS(MOD(RTD("cqg.rtd",,"ContractData",M7,"TickSize",,"T"),1)=0,"#",LEN(RTD("cqg.rtd",,"ContractData",M7,"TickSize",,"T"))-2=1,"#.00",LEN(RTD("cqg.rtd",,"ContractData",M7,"TickSize",,"T"))-2=2,"#.00",LEN(RTD("cqg.rtd",,"ContractData",M7,"TickSize",,"T"))-2=3,"#.000",LEN(RTD("cqg.rtd",,"ContractData",M7,"TickSize",,"T"))-2=4,"#.0000")),"")</f>
        <v>32.945</v>
      </c>
      <c r="V7" s="24">
        <f>IFERROR(RTD("cqg.rtd", ,"ContractData",M7, "MT_LastAskVolume",, "T"),"")</f>
        <v>8</v>
      </c>
      <c r="W7" s="25" t="str" cm="1">
        <f t="array" ref="W7">IFERROR(TEXT(RTD("cqg.rtd",,"ContractData",M7,"Open",,"T"),_xlfn.IFS(MOD(RTD("cqg.rtd",,"ContractData",M7,"TickSize",,"T"),1)=0,"#",LEN(RTD("cqg.rtd",,"ContractData",M7,"TickSize",,"T"))-2=1,"#.00",LEN(RTD("cqg.rtd",,"ContractData",M7,"TickSize",,"T"))-2=2,"#.00",LEN(RTD("cqg.rtd",,"ContractData",M7,"TickSize",,"T"))-2=3,"#.000",LEN(RTD("cqg.rtd",,"ContractData",M7,"TickSize",,"T"))-2=4,"#.0000")),"")</f>
        <v>32.440</v>
      </c>
      <c r="X7" s="25" t="str" cm="1">
        <f t="array" ref="X7">IFERROR(TEXT(RTD("cqg.rtd",,"ContractData",M7,"High",,"T"),_xlfn.IFS(MOD(RTD("cqg.rtd",,"ContractData",M7,"TickSize",,"T"),1)=0,"#",LEN(RTD("cqg.rtd",,"ContractData",M7,"TickSize",,"T"))-2=1,"#.00",LEN(RTD("cqg.rtd",,"ContractData",M7,"TickSize",,"T"))-2=2,"#.00",LEN(RTD("cqg.rtd",,"ContractData",M7,"TickSize",,"T"))-2=3,"#.000",LEN(RTD("cqg.rtd",,"ContractData",M7,"TickSize",,"T"))-2=4,"#.0000")),"")</f>
        <v>33.070</v>
      </c>
      <c r="Y7" s="25" t="str" cm="1">
        <f t="array" ref="Y7">IFERROR(TEXT(RTD("cqg.rtd",,"ContractData",M7,"Low",,"T"),_xlfn.IFS(MOD(RTD("cqg.rtd",,"ContractData",M7,"TickSize",,"T"),1)=0,"#",LEN(RTD("cqg.rtd",,"ContractData",M7,"TickSize",,"T"))-2=1,"#.00",LEN(RTD("cqg.rtd",,"ContractData",M7,"TickSize",,"T"))-2=2,"#.00",LEN(RTD("cqg.rtd",,"ContractData",M7,"TickSize",,"T"))-2=3,"#.000",LEN(RTD("cqg.rtd",,"ContractData",M7,"TickSize",,"T"))-2=4,"#.0000")),"")</f>
        <v>32.385</v>
      </c>
      <c r="Z7" s="21">
        <f>IFERROR(RTD("cqg.rtd", ,"ContractData",M7, "T_CVol",, "T"),"")</f>
        <v>19010</v>
      </c>
    </row>
    <row r="8" spans="13:26" x14ac:dyDescent="0.3">
      <c r="M8" s="24" t="str">
        <f>'Symbols &amp; Data'!K17</f>
        <v>F.HE</v>
      </c>
      <c r="N8" s="24" t="str">
        <f>'Symbols &amp; Data'!L17</f>
        <v>Lean Hogs (Globex), Jun 25</v>
      </c>
      <c r="O8" s="25" t="str" cm="1">
        <f t="array" ref="O8">IFERROR(TEXT(RTD("cqg.rtd",,"ContractData",M8,"LastTradeToday",,"T"),_xlfn.IFS(MOD(RTD("cqg.rtd",,"ContractData",M8,"TickSize",,"T"),1)=0,"#",LEN(RTD("cqg.rtd",,"ContractData",M8,"TickSize",,"T"))-2=1,"#.00",LEN(RTD("cqg.rtd",,"ContractData",M8,"TickSize",,"T"))-2=2,"#.00",LEN(RTD("cqg.rtd",,"ContractData",M8,"TickSize",,"T"))-2=3,"#.000",LEN(RTD("cqg.rtd",,"ContractData",M8,"TickSize",,"T"))-2=4,"#.0000")),"")</f>
        <v/>
      </c>
      <c r="P8" s="25" t="str" cm="1">
        <f t="array" ref="P8">IFERROR(TEXT(RTD("cqg.rtd",,"ContractData",M8,"NetLastTradeToday",,"T"),_xlfn.IFS(MOD(RTD("cqg.rtd",,"ContractData",M8,"TickSize",,"T"),1)=0,"#",LEN(RTD("cqg.rtd",,"ContractData",M8,"TickSize",,"T"))-2=1,"#.00",LEN(RTD("cqg.rtd",,"ContractData",M8,"TickSize",,"T"))-2=2,"#.00",LEN(RTD("cqg.rtd",,"ContractData",M8,"TickSize",,"T"))-2=3,"#.000",LEN(RTD("cqg.rtd",,"ContractData",M8,"TickSize",,"T"))-2=4,"#.0000")),"")</f>
        <v>.075</v>
      </c>
      <c r="Q8" s="26">
        <f>IFERROR(RTD("cqg.rtd", ,"ContractData",M8, "PerCentNetLastQuote",, "T")/100,"")</f>
        <v>-2.0403999183840033E-4</v>
      </c>
      <c r="R8" s="26">
        <f>IFERROR(RTD("cqg.rtd", ,"ContractData",M8, "PerCentNetLastQuote",, "T")/100,"")</f>
        <v>-2.0403999183840033E-4</v>
      </c>
      <c r="S8" s="24">
        <f>IFERROR(RTD("cqg.rtd", ,"ContractData",M8, "MT_LastBidVolume",, "T"),"")</f>
        <v>4</v>
      </c>
      <c r="T8" s="25" t="str" cm="1">
        <f t="array" ref="T8">IFERROR(TEXT(RTD("cqg.rtd",,"ContractData",M8,"Bid",,"T"),_xlfn.IFS(MOD(RTD("cqg.rtd",,"ContractData",M8,"TickSize",,"T"),1)=0,"#",LEN(RTD("cqg.rtd",,"ContractData",M8,"TickSize",,"T"))-2=1,"#.00",LEN(RTD("cqg.rtd",,"ContractData",M8,"TickSize",,"T"))-2=2,"#.00",LEN(RTD("cqg.rtd",,"ContractData",M8,"TickSize",,"T"))-2=3,"#.000",LEN(RTD("cqg.rtd",,"ContractData",M8,"TickSize",,"T"))-2=4,"#.0000")),"")</f>
        <v>97.875</v>
      </c>
      <c r="U8" s="25" t="str" cm="1">
        <f t="array" ref="U8">IFERROR(TEXT(RTD("cqg.rtd",,"ContractData",M8,"Ask",,"T"),_xlfn.IFS(MOD(RTD("cqg.rtd",,"ContractData",M8,"TickSize",,"T"),1)=0,"#",LEN(RTD("cqg.rtd",,"ContractData",M8,"TickSize",,"T"))-2=1,"#.00",LEN(RTD("cqg.rtd",,"ContractData",M8,"TickSize",,"T"))-2=2,"#.00",LEN(RTD("cqg.rtd",,"ContractData",M8,"TickSize",,"T"))-2=3,"#.000",LEN(RTD("cqg.rtd",,"ContractData",M8,"TickSize",,"T"))-2=4,"#.0000")),"")</f>
        <v>98.850</v>
      </c>
      <c r="V8" s="24">
        <f>IFERROR(RTD("cqg.rtd", ,"ContractData",M8, "MT_LastAskVolume",, "T"),"")</f>
        <v>1</v>
      </c>
      <c r="W8" s="25" t="str" cm="1">
        <f t="array" ref="W8">IFERROR(TEXT(RTD("cqg.rtd",,"ContractData",M8,"Open",,"T"),_xlfn.IFS(MOD(RTD("cqg.rtd",,"ContractData",M8,"TickSize",,"T"),1)=0,"#",LEN(RTD("cqg.rtd",,"ContractData",M8,"TickSize",,"T"))-2=1,"#.00",LEN(RTD("cqg.rtd",,"ContractData",M8,"TickSize",,"T"))-2=2,"#.00",LEN(RTD("cqg.rtd",,"ContractData",M8,"TickSize",,"T"))-2=3,"#.000",LEN(RTD("cqg.rtd",,"ContractData",M8,"TickSize",,"T"))-2=4,"#.0000")),"")</f>
        <v>97.750</v>
      </c>
      <c r="X8" s="25" t="str" cm="1">
        <f t="array" ref="X8">IFERROR(TEXT(RTD("cqg.rtd",,"ContractData",M8,"High",,"T"),_xlfn.IFS(MOD(RTD("cqg.rtd",,"ContractData",M8,"TickSize",,"T"),1)=0,"#",LEN(RTD("cqg.rtd",,"ContractData",M8,"TickSize",,"T"))-2=1,"#.00",LEN(RTD("cqg.rtd",,"ContractData",M8,"TickSize",,"T"))-2=2,"#.00",LEN(RTD("cqg.rtd",,"ContractData",M8,"TickSize",,"T"))-2=3,"#.000",LEN(RTD("cqg.rtd",,"ContractData",M8,"TickSize",,"T"))-2=4,"#.0000")),"")</f>
        <v>98.850</v>
      </c>
      <c r="Y8" s="25" t="str" cm="1">
        <f t="array" ref="Y8">IFERROR(TEXT(RTD("cqg.rtd",,"ContractData",M8,"Low",,"T"),_xlfn.IFS(MOD(RTD("cqg.rtd",,"ContractData",M8,"TickSize",,"T"),1)=0,"#",LEN(RTD("cqg.rtd",,"ContractData",M8,"TickSize",,"T"))-2=1,"#.00",LEN(RTD("cqg.rtd",,"ContractData",M8,"TickSize",,"T"))-2=2,"#.00",LEN(RTD("cqg.rtd",,"ContractData",M8,"TickSize",,"T"))-2=3,"#.000",LEN(RTD("cqg.rtd",,"ContractData",M8,"TickSize",,"T"))-2=4,"#.0000")),"")</f>
        <v>97.275</v>
      </c>
      <c r="Z8" s="21">
        <f>IFERROR(RTD("cqg.rtd", ,"ContractData",M8, "T_CVol",, "T"),"")</f>
        <v>24709</v>
      </c>
    </row>
    <row r="9" spans="13:26" x14ac:dyDescent="0.3">
      <c r="M9" s="24" t="str">
        <f>'Symbols &amp; Data'!K18</f>
        <v>GLE</v>
      </c>
      <c r="N9" s="24" t="str">
        <f>'Symbols &amp; Data'!L18</f>
        <v>Live Cattle (Globex), Jun 25</v>
      </c>
      <c r="O9" s="25" t="str" cm="1">
        <f t="array" ref="O9">IFERROR(TEXT(RTD("cqg.rtd",,"ContractData",M9,"LastTradeToday",,"T"),_xlfn.IFS(MOD(RTD("cqg.rtd",,"ContractData",M9,"TickSize",,"T"),1)=0,"#",LEN(RTD("cqg.rtd",,"ContractData",M9,"TickSize",,"T"))-2=1,"#.00",LEN(RTD("cqg.rtd",,"ContractData",M9,"TickSize",,"T"))-2=2,"#.00",LEN(RTD("cqg.rtd",,"ContractData",M9,"TickSize",,"T"))-2=3,"#.000",LEN(RTD("cqg.rtd",,"ContractData",M9,"TickSize",,"T"))-2=4,"#.0000")),"")</f>
        <v/>
      </c>
      <c r="P9" s="25" t="str" cm="1">
        <f t="array" ref="P9">IFERROR(TEXT(RTD("cqg.rtd",,"ContractData",M9,"NetLastTradeToday",,"T"),_xlfn.IFS(MOD(RTD("cqg.rtd",,"ContractData",M9,"TickSize",,"T"),1)=0,"#",LEN(RTD("cqg.rtd",,"ContractData",M9,"TickSize",,"T"))-2=1,"#.00",LEN(RTD("cqg.rtd",,"ContractData",M9,"TickSize",,"T"))-2=2,"#.00",LEN(RTD("cqg.rtd",,"ContractData",M9,"TickSize",,"T"))-2=3,"#.000",LEN(RTD("cqg.rtd",,"ContractData",M9,"TickSize",,"T"))-2=4,"#.0000")),"")</f>
        <v>2.000</v>
      </c>
      <c r="Q9" s="26">
        <f>IFERROR(RTD("cqg.rtd", ,"ContractData",M9, "PerCentNetLastQuote",, "T")/100,"")</f>
        <v>9.5553105475927966E-3</v>
      </c>
      <c r="R9" s="26">
        <f>IFERROR(RTD("cqg.rtd", ,"ContractData",M9, "PerCentNetLastQuote",, "T")/100,"")</f>
        <v>9.5553105475927966E-3</v>
      </c>
      <c r="S9" s="24">
        <f>IFERROR(RTD("cqg.rtd", ,"ContractData",M9, "MT_LastBidVolume",, "T"),"")</f>
        <v>1</v>
      </c>
      <c r="T9" s="25" t="str" cm="1">
        <f t="array" ref="T9">IFERROR(TEXT(RTD("cqg.rtd",,"ContractData",M9,"Bid",,"T"),_xlfn.IFS(MOD(RTD("cqg.rtd",,"ContractData",M9,"TickSize",,"T"),1)=0,"#",LEN(RTD("cqg.rtd",,"ContractData",M9,"TickSize",,"T"))-2=1,"#.00",LEN(RTD("cqg.rtd",,"ContractData",M9,"TickSize",,"T"))-2=2,"#.00",LEN(RTD("cqg.rtd",,"ContractData",M9,"TickSize",,"T"))-2=3,"#.000",LEN(RTD("cqg.rtd",,"ContractData",M9,"TickSize",,"T"))-2=4,"#.0000")),"")</f>
        <v>203.500</v>
      </c>
      <c r="U9" s="25" t="str" cm="1">
        <f t="array" ref="U9">IFERROR(TEXT(RTD("cqg.rtd",,"ContractData",M9,"Ask",,"T"),_xlfn.IFS(MOD(RTD("cqg.rtd",,"ContractData",M9,"TickSize",,"T"),1)=0,"#",LEN(RTD("cqg.rtd",,"ContractData",M9,"TickSize",,"T"))-2=1,"#.00",LEN(RTD("cqg.rtd",,"ContractData",M9,"TickSize",,"T"))-2=2,"#.00",LEN(RTD("cqg.rtd",,"ContractData",M9,"TickSize",,"T"))-2=3,"#.000",LEN(RTD("cqg.rtd",,"ContractData",M9,"TickSize",,"T"))-2=4,"#.0000")),"")</f>
        <v>204.050</v>
      </c>
      <c r="V9" s="24">
        <f>IFERROR(RTD("cqg.rtd", ,"ContractData",M9, "MT_LastAskVolume",, "T"),"")</f>
        <v>6</v>
      </c>
      <c r="W9" s="25" t="str" cm="1">
        <f t="array" ref="W9">IFERROR(TEXT(RTD("cqg.rtd",,"ContractData",M9,"Open",,"T"),_xlfn.IFS(MOD(RTD("cqg.rtd",,"ContractData",M9,"TickSize",,"T"),1)=0,"#",LEN(RTD("cqg.rtd",,"ContractData",M9,"TickSize",,"T"))-2=1,"#.00",LEN(RTD("cqg.rtd",,"ContractData",M9,"TickSize",,"T"))-2=2,"#.00",LEN(RTD("cqg.rtd",,"ContractData",M9,"TickSize",,"T"))-2=3,"#.000",LEN(RTD("cqg.rtd",,"ContractData",M9,"TickSize",,"T"))-2=4,"#.0000")),"")</f>
        <v>202.750</v>
      </c>
      <c r="X9" s="25" t="str" cm="1">
        <f t="array" ref="X9">IFERROR(TEXT(RTD("cqg.rtd",,"ContractData",M9,"High",,"T"),_xlfn.IFS(MOD(RTD("cqg.rtd",,"ContractData",M9,"TickSize",,"T"),1)=0,"#",LEN(RTD("cqg.rtd",,"ContractData",M9,"TickSize",,"T"))-2=1,"#.00",LEN(RTD("cqg.rtd",,"ContractData",M9,"TickSize",,"T"))-2=2,"#.00",LEN(RTD("cqg.rtd",,"ContractData",M9,"TickSize",,"T"))-2=3,"#.000",LEN(RTD("cqg.rtd",,"ContractData",M9,"TickSize",,"T"))-2=4,"#.0000")),"")</f>
        <v>204.350</v>
      </c>
      <c r="Y9" s="25" t="str" cm="1">
        <f t="array" ref="Y9">IFERROR(TEXT(RTD("cqg.rtd",,"ContractData",M9,"Low",,"T"),_xlfn.IFS(MOD(RTD("cqg.rtd",,"ContractData",M9,"TickSize",,"T"),1)=0,"#",LEN(RTD("cqg.rtd",,"ContractData",M9,"TickSize",,"T"))-2=1,"#.00",LEN(RTD("cqg.rtd",,"ContractData",M9,"TickSize",,"T"))-2=2,"#.00",LEN(RTD("cqg.rtd",,"ContractData",M9,"TickSize",,"T"))-2=3,"#.000",LEN(RTD("cqg.rtd",,"ContractData",M9,"TickSize",,"T"))-2=4,"#.0000")),"")</f>
        <v>202.225</v>
      </c>
      <c r="Z9" s="21">
        <f>IFERROR(RTD("cqg.rtd", ,"ContractData",M9, "T_CVol",, "T"),"")</f>
        <v>29079</v>
      </c>
    </row>
    <row r="10" spans="13:26" x14ac:dyDescent="0.3">
      <c r="M10" s="24" t="str">
        <f>'Symbols &amp; Data'!K19</f>
        <v>ZCE</v>
      </c>
      <c r="N10" s="24" t="str">
        <f>'Symbols &amp; Data'!L19</f>
        <v>Corn (Globex), May 25</v>
      </c>
      <c r="O10" s="25" t="str" cm="1">
        <f t="array" ref="O10">IFERROR(TEXT(RTD("cqg.rtd",,"ContractData",M10,"LastTradeToday",,"T"),_xlfn.IFS(MOD(RTD("cqg.rtd",,"ContractData",M10,"TickSize",,"T"),1)=0,"#",LEN(RTD("cqg.rtd",,"ContractData",M10,"TickSize",,"T"))-2=1,"#.00",LEN(RTD("cqg.rtd",,"ContractData",M10,"TickSize",,"T"))-2=2,"#.00",LEN(RTD("cqg.rtd",,"ContractData",M10,"TickSize",,"T"))-2=3,"#.000",LEN(RTD("cqg.rtd",,"ContractData",M10,"TickSize",,"T"))-2=4,"#.0000")),"")</f>
        <v>485.75</v>
      </c>
      <c r="P10" s="25" t="str" cm="1">
        <f t="array" ref="P10">IFERROR(TEXT(RTD("cqg.rtd",,"ContractData",M10,"NetLastTradeToday",,"T"),_xlfn.IFS(MOD(RTD("cqg.rtd",,"ContractData",M10,"TickSize",,"T"),1)=0,"#",LEN(RTD("cqg.rtd",,"ContractData",M10,"TickSize",,"T"))-2=1,"#.00",LEN(RTD("cqg.rtd",,"ContractData",M10,"TickSize",,"T"))-2=2,"#.00",LEN(RTD("cqg.rtd",,"ContractData",M10,"TickSize",,"T"))-2=3,"#.000",LEN(RTD("cqg.rtd",,"ContractData",M10,"TickSize",,"T"))-2=4,"#.0000")),"")</f>
        <v>3.50</v>
      </c>
      <c r="Q10" s="26">
        <f>IFERROR(RTD("cqg.rtd", ,"ContractData",M10, "PerCentNetLastQuote",, "T")/100,"")</f>
        <v>7.2576464489372723E-3</v>
      </c>
      <c r="R10" s="26">
        <f>IFERROR(RTD("cqg.rtd", ,"ContractData",M10, "PerCentNetLastQuote",, "T")/100,"")</f>
        <v>7.2576464489372723E-3</v>
      </c>
      <c r="S10" s="24">
        <f>IFERROR(RTD("cqg.rtd", ,"ContractData",M10, "MT_LastBidVolume",, "T"),"")</f>
        <v>256</v>
      </c>
      <c r="T10" s="25" t="str" cm="1">
        <f t="array" ref="T10">IFERROR(TEXT(RTD("cqg.rtd",,"ContractData",M10,"Bid",,"T"),_xlfn.IFS(MOD(RTD("cqg.rtd",,"ContractData",M10,"TickSize",,"T"),1)=0,"#",LEN(RTD("cqg.rtd",,"ContractData",M10,"TickSize",,"T"))-2=1,"#.00",LEN(RTD("cqg.rtd",,"ContractData",M10,"TickSize",,"T"))-2=2,"#.00",LEN(RTD("cqg.rtd",,"ContractData",M10,"TickSize",,"T"))-2=3,"#.000",LEN(RTD("cqg.rtd",,"ContractData",M10,"TickSize",,"T"))-2=4,"#.0000")),"")</f>
        <v>485.75</v>
      </c>
      <c r="U10" s="25" t="str" cm="1">
        <f t="array" ref="U10">IFERROR(TEXT(RTD("cqg.rtd",,"ContractData",M10,"Ask",,"T"),_xlfn.IFS(MOD(RTD("cqg.rtd",,"ContractData",M10,"TickSize",,"T"),1)=0,"#",LEN(RTD("cqg.rtd",,"ContractData",M10,"TickSize",,"T"))-2=1,"#.00",LEN(RTD("cqg.rtd",,"ContractData",M10,"TickSize",,"T"))-2=2,"#.00",LEN(RTD("cqg.rtd",,"ContractData",M10,"TickSize",,"T"))-2=3,"#.000",LEN(RTD("cqg.rtd",,"ContractData",M10,"TickSize",,"T"))-2=4,"#.0000")),"")</f>
        <v>486.00</v>
      </c>
      <c r="V10" s="24">
        <f>IFERROR(RTD("cqg.rtd", ,"ContractData",M10, "MT_LastAskVolume",, "T"),"")</f>
        <v>15</v>
      </c>
      <c r="W10" s="25" t="str" cm="1">
        <f t="array" ref="W10">IFERROR(TEXT(RTD("cqg.rtd",,"ContractData",M10,"Open",,"T"),_xlfn.IFS(MOD(RTD("cqg.rtd",,"ContractData",M10,"TickSize",,"T"),1)=0,"#",LEN(RTD("cqg.rtd",,"ContractData",M10,"TickSize",,"T"))-2=1,"#.00",LEN(RTD("cqg.rtd",,"ContractData",M10,"TickSize",,"T"))-2=2,"#.00",LEN(RTD("cqg.rtd",,"ContractData",M10,"TickSize",,"T"))-2=3,"#.000",LEN(RTD("cqg.rtd",,"ContractData",M10,"TickSize",,"T"))-2=4,"#.0000")),"")</f>
        <v>483.25</v>
      </c>
      <c r="X10" s="25" t="str" cm="1">
        <f t="array" ref="X10">IFERROR(TEXT(RTD("cqg.rtd",,"ContractData",M10,"High",,"T"),_xlfn.IFS(MOD(RTD("cqg.rtd",,"ContractData",M10,"TickSize",,"T"),1)=0,"#",LEN(RTD("cqg.rtd",,"ContractData",M10,"TickSize",,"T"))-2=1,"#.00",LEN(RTD("cqg.rtd",,"ContractData",M10,"TickSize",,"T"))-2=2,"#.00",LEN(RTD("cqg.rtd",,"ContractData",M10,"TickSize",,"T"))-2=3,"#.000",LEN(RTD("cqg.rtd",,"ContractData",M10,"TickSize",,"T"))-2=4,"#.0000")),"")</f>
        <v>487.25</v>
      </c>
      <c r="Y10" s="25" t="str" cm="1">
        <f t="array" ref="Y10">IFERROR(TEXT(RTD("cqg.rtd",,"ContractData",M10,"Low",,"T"),_xlfn.IFS(MOD(RTD("cqg.rtd",,"ContractData",M10,"TickSize",,"T"),1)=0,"#",LEN(RTD("cqg.rtd",,"ContractData",M10,"TickSize",,"T"))-2=1,"#.00",LEN(RTD("cqg.rtd",,"ContractData",M10,"TickSize",,"T"))-2=2,"#.00",LEN(RTD("cqg.rtd",,"ContractData",M10,"TickSize",,"T"))-2=3,"#.000",LEN(RTD("cqg.rtd",,"ContractData",M10,"TickSize",,"T"))-2=4,"#.0000")),"")</f>
        <v>482.75</v>
      </c>
      <c r="Z10" s="21">
        <f>IFERROR(RTD("cqg.rtd", ,"ContractData",M10, "T_CVol",, "T"),"")</f>
        <v>12499</v>
      </c>
    </row>
    <row r="11" spans="13:26" x14ac:dyDescent="0.3">
      <c r="M11" s="24" t="str">
        <f>'Symbols &amp; Data'!K20</f>
        <v>ZSE</v>
      </c>
      <c r="N11" s="24" t="str">
        <f>'Symbols &amp; Data'!L20</f>
        <v>Soybeans (Globex), May 25</v>
      </c>
      <c r="O11" s="25" t="str" cm="1">
        <f t="array" ref="O11">IFERROR(TEXT(RTD("cqg.rtd",,"ContractData",M11,"LastTradeToday",,"T"),_xlfn.IFS(MOD(RTD("cqg.rtd",,"ContractData",M11,"TickSize",,"T"),1)=0,"#",LEN(RTD("cqg.rtd",,"ContractData",M11,"TickSize",,"T"))-2=1,"#.00",LEN(RTD("cqg.rtd",,"ContractData",M11,"TickSize",,"T"))-2=2,"#.00",LEN(RTD("cqg.rtd",,"ContractData",M11,"TickSize",,"T"))-2=3,"#.000",LEN(RTD("cqg.rtd",,"ContractData",M11,"TickSize",,"T"))-2=4,"#.0000")),"")</f>
        <v>1041.50</v>
      </c>
      <c r="P11" s="25" t="str" cm="1">
        <f t="array" ref="P11">IFERROR(TEXT(RTD("cqg.rtd",,"ContractData",M11,"NetLastTradeToday",,"T"),_xlfn.IFS(MOD(RTD("cqg.rtd",,"ContractData",M11,"TickSize",,"T"),1)=0,"#",LEN(RTD("cqg.rtd",,"ContractData",M11,"TickSize",,"T"))-2=1,"#.00",LEN(RTD("cqg.rtd",,"ContractData",M11,"TickSize",,"T"))-2=2,"#.00",LEN(RTD("cqg.rtd",,"ContractData",M11,"TickSize",,"T"))-2=3,"#.000",LEN(RTD("cqg.rtd",,"ContractData",M11,"TickSize",,"T"))-2=4,"#.0000")),"")</f>
        <v>5.00</v>
      </c>
      <c r="Q11" s="26">
        <f>IFERROR(RTD("cqg.rtd", ,"ContractData",M11, "PerCentNetLastQuote",, "T")/100,"")</f>
        <v>4.5827303424987942E-3</v>
      </c>
      <c r="R11" s="26">
        <f>IFERROR(RTD("cqg.rtd", ,"ContractData",M11, "PerCentNetLastQuote",, "T")/100,"")</f>
        <v>4.5827303424987942E-3</v>
      </c>
      <c r="S11" s="24">
        <f>IFERROR(RTD("cqg.rtd", ,"ContractData",M11, "MT_LastBidVolume",, "T"),"")</f>
        <v>46</v>
      </c>
      <c r="T11" s="25" t="str" cm="1">
        <f t="array" ref="T11">IFERROR(TEXT(RTD("cqg.rtd",,"ContractData",M11,"Bid",,"T"),_xlfn.IFS(MOD(RTD("cqg.rtd",,"ContractData",M11,"TickSize",,"T"),1)=0,"#",LEN(RTD("cqg.rtd",,"ContractData",M11,"TickSize",,"T"))-2=1,"#.00",LEN(RTD("cqg.rtd",,"ContractData",M11,"TickSize",,"T"))-2=2,"#.00",LEN(RTD("cqg.rtd",,"ContractData",M11,"TickSize",,"T"))-2=3,"#.000",LEN(RTD("cqg.rtd",,"ContractData",M11,"TickSize",,"T"))-2=4,"#.0000")),"")</f>
        <v>1041.25</v>
      </c>
      <c r="U11" s="25" t="str" cm="1">
        <f t="array" ref="U11">IFERROR(TEXT(RTD("cqg.rtd",,"ContractData",M11,"Ask",,"T"),_xlfn.IFS(MOD(RTD("cqg.rtd",,"ContractData",M11,"TickSize",,"T"),1)=0,"#",LEN(RTD("cqg.rtd",,"ContractData",M11,"TickSize",,"T"))-2=1,"#.00",LEN(RTD("cqg.rtd",,"ContractData",M11,"TickSize",,"T"))-2=2,"#.00",LEN(RTD("cqg.rtd",,"ContractData",M11,"TickSize",,"T"))-2=3,"#.000",LEN(RTD("cqg.rtd",,"ContractData",M11,"TickSize",,"T"))-2=4,"#.0000")),"")</f>
        <v>1041.75</v>
      </c>
      <c r="V11" s="24">
        <f>IFERROR(RTD("cqg.rtd", ,"ContractData",M11, "MT_LastAskVolume",, "T"),"")</f>
        <v>34</v>
      </c>
      <c r="W11" s="25" t="str" cm="1">
        <f t="array" ref="W11">IFERROR(TEXT(RTD("cqg.rtd",,"ContractData",M11,"Open",,"T"),_xlfn.IFS(MOD(RTD("cqg.rtd",,"ContractData",M11,"TickSize",,"T"),1)=0,"#",LEN(RTD("cqg.rtd",,"ContractData",M11,"TickSize",,"T"))-2=1,"#.00",LEN(RTD("cqg.rtd",,"ContractData",M11,"TickSize",,"T"))-2=2,"#.00",LEN(RTD("cqg.rtd",,"ContractData",M11,"TickSize",,"T"))-2=3,"#.000",LEN(RTD("cqg.rtd",,"ContractData",M11,"TickSize",,"T"))-2=4,"#.0000")),"")</f>
        <v>1039.75</v>
      </c>
      <c r="X11" s="25" t="str" cm="1">
        <f t="array" ref="X11">IFERROR(TEXT(RTD("cqg.rtd",,"ContractData",M11,"High",,"T"),_xlfn.IFS(MOD(RTD("cqg.rtd",,"ContractData",M11,"TickSize",,"T"),1)=0,"#",LEN(RTD("cqg.rtd",,"ContractData",M11,"TickSize",,"T"))-2=1,"#.00",LEN(RTD("cqg.rtd",,"ContractData",M11,"TickSize",,"T"))-2=2,"#.00",LEN(RTD("cqg.rtd",,"ContractData",M11,"TickSize",,"T"))-2=3,"#.000",LEN(RTD("cqg.rtd",,"ContractData",M11,"TickSize",,"T"))-2=4,"#.0000")),"")</f>
        <v>1043.75</v>
      </c>
      <c r="Y11" s="25" t="str" cm="1">
        <f t="array" ref="Y11">IFERROR(TEXT(RTD("cqg.rtd",,"ContractData",M11,"Low",,"T"),_xlfn.IFS(MOD(RTD("cqg.rtd",,"ContractData",M11,"TickSize",,"T"),1)=0,"#",LEN(RTD("cqg.rtd",,"ContractData",M11,"TickSize",,"T"))-2=1,"#.00",LEN(RTD("cqg.rtd",,"ContractData",M11,"TickSize",,"T"))-2=2,"#.00",LEN(RTD("cqg.rtd",,"ContractData",M11,"TickSize",,"T"))-2=3,"#.000",LEN(RTD("cqg.rtd",,"ContractData",M11,"TickSize",,"T"))-2=4,"#.0000")),"")</f>
        <v>1038.00</v>
      </c>
      <c r="Z11" s="21">
        <f>IFERROR(RTD("cqg.rtd", ,"ContractData",M11, "T_CVol",, "T"),"")</f>
        <v>7744</v>
      </c>
    </row>
    <row r="12" spans="13:26" x14ac:dyDescent="0.3">
      <c r="M12" s="24" t="str">
        <f>'Symbols &amp; Data'!K21</f>
        <v>LBR</v>
      </c>
      <c r="N12" s="24" t="str">
        <f>'Symbols &amp; Data'!L21</f>
        <v>Lumber, May 25</v>
      </c>
      <c r="O12" s="25" t="str" cm="1">
        <f t="array" ref="O12">IFERROR(TEXT(RTD("cqg.rtd",,"ContractData",M12,"LastTradeToday",,"T"),_xlfn.IFS(MOD(RTD("cqg.rtd",,"ContractData",M12,"TickSize",,"T"),1)=0,"#",LEN(RTD("cqg.rtd",,"ContractData",M12,"TickSize",,"T"))-2=1,"#.00",LEN(RTD("cqg.rtd",,"ContractData",M12,"TickSize",,"T"))-2=2,"#.00",LEN(RTD("cqg.rtd",,"ContractData",M12,"TickSize",,"T"))-2=3,"#.000",LEN(RTD("cqg.rtd",,"ContractData",M12,"TickSize",,"T"))-2=4,"#.0000")),"")</f>
        <v/>
      </c>
      <c r="P12" s="25" t="str" cm="1">
        <f t="array" ref="P12">IFERROR(TEXT(RTD("cqg.rtd",,"ContractData",M12,"NetLastTradeToday",,"T"),_xlfn.IFS(MOD(RTD("cqg.rtd",,"ContractData",M12,"TickSize",,"T"),1)=0,"#",LEN(RTD("cqg.rtd",,"ContractData",M12,"TickSize",,"T"))-2=1,"#.00",LEN(RTD("cqg.rtd",,"ContractData",M12,"TickSize",,"T"))-2=2,"#.00",LEN(RTD("cqg.rtd",,"ContractData",M12,"TickSize",,"T"))-2=3,"#.000",LEN(RTD("cqg.rtd",,"ContractData",M12,"TickSize",,"T"))-2=4,"#.0000")),"")</f>
        <v/>
      </c>
      <c r="Q12" s="26">
        <f>IFERROR(RTD("cqg.rtd", ,"ContractData",M12, "PerCentNetLastQuote",, "T")/100,"")</f>
        <v>6.9808027923211171E-3</v>
      </c>
      <c r="R12" s="26">
        <f>IFERROR(RTD("cqg.rtd", ,"ContractData",M12, "PerCentNetLastQuote",, "T")/100,"")</f>
        <v>6.9808027923211171E-3</v>
      </c>
      <c r="S12" s="24">
        <f>IFERROR(RTD("cqg.rtd", ,"ContractData",M12, "MT_LastBidVolume",, "T"),"")</f>
        <v>1</v>
      </c>
      <c r="T12" s="25" t="str" cm="1">
        <f t="array" ref="T12">IFERROR(TEXT(RTD("cqg.rtd",,"ContractData",M12,"Bid",,"T"),_xlfn.IFS(MOD(RTD("cqg.rtd",,"ContractData",M12,"TickSize",,"T"),1)=0,"#",LEN(RTD("cqg.rtd",,"ContractData",M12,"TickSize",,"T"))-2=1,"#.00",LEN(RTD("cqg.rtd",,"ContractData",M12,"TickSize",,"T"))-2=2,"#.00",LEN(RTD("cqg.rtd",,"ContractData",M12,"TickSize",,"T"))-2=3,"#.000",LEN(RTD("cqg.rtd",,"ContractData",M12,"TickSize",,"T"))-2=4,"#.0000")),"")</f>
        <v>574.00</v>
      </c>
      <c r="U12" s="25" t="str" cm="1">
        <f t="array" ref="U12">IFERROR(TEXT(RTD("cqg.rtd",,"ContractData",M12,"Ask",,"T"),_xlfn.IFS(MOD(RTD("cqg.rtd",,"ContractData",M12,"TickSize",,"T"),1)=0,"#",LEN(RTD("cqg.rtd",,"ContractData",M12,"TickSize",,"T"))-2=1,"#.00",LEN(RTD("cqg.rtd",,"ContractData",M12,"TickSize",,"T"))-2=2,"#.00",LEN(RTD("cqg.rtd",,"ContractData",M12,"TickSize",,"T"))-2=3,"#.000",LEN(RTD("cqg.rtd",,"ContractData",M12,"TickSize",,"T"))-2=4,"#.0000")),"")</f>
        <v>577.00</v>
      </c>
      <c r="V12" s="24">
        <f>IFERROR(RTD("cqg.rtd", ,"ContractData",M12, "MT_LastAskVolume",, "T"),"")</f>
        <v>1</v>
      </c>
      <c r="W12" s="25" t="str" cm="1">
        <f t="array" ref="W12">IFERROR(TEXT(RTD("cqg.rtd",,"ContractData",M12,"Open",,"T"),_xlfn.IFS(MOD(RTD("cqg.rtd",,"ContractData",M12,"TickSize",,"T"),1)=0,"#",LEN(RTD("cqg.rtd",,"ContractData",M12,"TickSize",,"T"))-2=1,"#.00",LEN(RTD("cqg.rtd",,"ContractData",M12,"TickSize",,"T"))-2=2,"#.00",LEN(RTD("cqg.rtd",,"ContractData",M12,"TickSize",,"T"))-2=3,"#.000",LEN(RTD("cqg.rtd",,"ContractData",M12,"TickSize",,"T"))-2=4,"#.0000")),"")</f>
        <v/>
      </c>
      <c r="X12" s="25" t="str" cm="1">
        <f t="array" ref="X12">IFERROR(TEXT(RTD("cqg.rtd",,"ContractData",M12,"High",,"T"),_xlfn.IFS(MOD(RTD("cqg.rtd",,"ContractData",M12,"TickSize",,"T"),1)=0,"#",LEN(RTD("cqg.rtd",,"ContractData",M12,"TickSize",,"T"))-2=1,"#.00",LEN(RTD("cqg.rtd",,"ContractData",M12,"TickSize",,"T"))-2=2,"#.00",LEN(RTD("cqg.rtd",,"ContractData",M12,"TickSize",,"T"))-2=3,"#.000",LEN(RTD("cqg.rtd",,"ContractData",M12,"TickSize",,"T"))-2=4,"#.0000")),"")</f>
        <v/>
      </c>
      <c r="Y12" s="25" t="str" cm="1">
        <f t="array" ref="Y12">IFERROR(TEXT(RTD("cqg.rtd",,"ContractData",M12,"Low",,"T"),_xlfn.IFS(MOD(RTD("cqg.rtd",,"ContractData",M12,"TickSize",,"T"),1)=0,"#",LEN(RTD("cqg.rtd",,"ContractData",M12,"TickSize",,"T"))-2=1,"#.00",LEN(RTD("cqg.rtd",,"ContractData",M12,"TickSize",,"T"))-2=2,"#.00",LEN(RTD("cqg.rtd",,"ContractData",M12,"TickSize",,"T"))-2=3,"#.000",LEN(RTD("cqg.rtd",,"ContractData",M12,"TickSize",,"T"))-2=4,"#.0000")),"")</f>
        <v/>
      </c>
      <c r="Z12" s="21">
        <f>IFERROR(RTD("cqg.rtd", ,"ContractData",M12, "T_CVol",, "T"),"")</f>
        <v>0</v>
      </c>
    </row>
    <row r="13" spans="13:26" x14ac:dyDescent="0.3">
      <c r="M13" s="24" t="str">
        <f>'Symbols &amp; Data'!K22</f>
        <v>RBE</v>
      </c>
      <c r="N13" s="24" t="str">
        <f>'Symbols &amp; Data'!L22</f>
        <v>RBOB Gasoline (Globex), Jun 25</v>
      </c>
      <c r="O13" s="25" t="str" cm="1">
        <f t="array" ref="O13">IFERROR(TEXT(RTD("cqg.rtd",,"ContractData",M13,"LastTradeToday",,"T"),_xlfn.IFS(MOD(RTD("cqg.rtd",,"ContractData",M13,"TickSize",,"T"),1)=0,"#",LEN(RTD("cqg.rtd",,"ContractData",M13,"TickSize",,"T"))-2=1,"#.00",LEN(RTD("cqg.rtd",,"ContractData",M13,"TickSize",,"T"))-2=2,"#.00",LEN(RTD("cqg.rtd",,"ContractData",M13,"TickSize",,"T"))-2=3,"#.000",LEN(RTD("cqg.rtd",,"ContractData",M13,"TickSize",,"T"))-2=4,"#.0000")),"")</f>
        <v>2.0557</v>
      </c>
      <c r="P13" s="25" t="str" cm="1">
        <f t="array" ref="P13">IFERROR(TEXT(RTD("cqg.rtd",,"ContractData",M13,"NetLastTradeToday",,"T"),_xlfn.IFS(MOD(RTD("cqg.rtd",,"ContractData",M13,"TickSize",,"T"),1)=0,"#",LEN(RTD("cqg.rtd",,"ContractData",M13,"TickSize",,"T"))-2=1,"#.00",LEN(RTD("cqg.rtd",,"ContractData",M13,"TickSize",,"T"))-2=2,"#.00",LEN(RTD("cqg.rtd",,"ContractData",M13,"TickSize",,"T"))-2=3,"#.000",LEN(RTD("cqg.rtd",,"ContractData",M13,"TickSize",,"T"))-2=4,"#.0000")),"")</f>
        <v>-.0348</v>
      </c>
      <c r="Q13" s="26">
        <f>IFERROR(RTD("cqg.rtd", ,"ContractData",M13, "PerCentNetLastQuote",, "T")/100,"")</f>
        <v>-1.6598899784740492E-2</v>
      </c>
      <c r="R13" s="26">
        <f>IFERROR(RTD("cqg.rtd", ,"ContractData",M13, "PerCentNetLastQuote",, "T")/100,"")</f>
        <v>-1.6598899784740492E-2</v>
      </c>
      <c r="S13" s="24">
        <f>IFERROR(RTD("cqg.rtd", ,"ContractData",M13, "MT_LastBidVolume",, "T"),"")</f>
        <v>1</v>
      </c>
      <c r="T13" s="25" t="str" cm="1">
        <f t="array" ref="T13">IFERROR(TEXT(RTD("cqg.rtd",,"ContractData",M13,"Bid",,"T"),_xlfn.IFS(MOD(RTD("cqg.rtd",,"ContractData",M13,"TickSize",,"T"),1)=0,"#",LEN(RTD("cqg.rtd",,"ContractData",M13,"TickSize",,"T"))-2=1,"#.00",LEN(RTD("cqg.rtd",,"ContractData",M13,"TickSize",,"T"))-2=2,"#.00",LEN(RTD("cqg.rtd",,"ContractData",M13,"TickSize",,"T"))-2=3,"#.000",LEN(RTD("cqg.rtd",,"ContractData",M13,"TickSize",,"T"))-2=4,"#.0000")),"")</f>
        <v>2.0555</v>
      </c>
      <c r="U13" s="25" t="str" cm="1">
        <f t="array" ref="U13">IFERROR(TEXT(RTD("cqg.rtd",,"ContractData",M13,"Ask",,"T"),_xlfn.IFS(MOD(RTD("cqg.rtd",,"ContractData",M13,"TickSize",,"T"),1)=0,"#",LEN(RTD("cqg.rtd",,"ContractData",M13,"TickSize",,"T"))-2=1,"#.00",LEN(RTD("cqg.rtd",,"ContractData",M13,"TickSize",,"T"))-2=2,"#.00",LEN(RTD("cqg.rtd",,"ContractData",M13,"TickSize",,"T"))-2=3,"#.000",LEN(RTD("cqg.rtd",,"ContractData",M13,"TickSize",,"T"))-2=4,"#.0000")),"")</f>
        <v>2.0558</v>
      </c>
      <c r="V13" s="24">
        <f>IFERROR(RTD("cqg.rtd", ,"ContractData",M13, "MT_LastAskVolume",, "T"),"")</f>
        <v>2</v>
      </c>
      <c r="W13" s="25" t="str" cm="1">
        <f t="array" ref="W13">IFERROR(TEXT(RTD("cqg.rtd",,"ContractData",M13,"Open",,"T"),_xlfn.IFS(MOD(RTD("cqg.rtd",,"ContractData",M13,"TickSize",,"T"),1)=0,"#",LEN(RTD("cqg.rtd",,"ContractData",M13,"TickSize",,"T"))-2=1,"#.00",LEN(RTD("cqg.rtd",,"ContractData",M13,"TickSize",,"T"))-2=2,"#.00",LEN(RTD("cqg.rtd",,"ContractData",M13,"TickSize",,"T"))-2=3,"#.000",LEN(RTD("cqg.rtd",,"ContractData",M13,"TickSize",,"T"))-2=4,"#.0000")),"")</f>
        <v>2.0832</v>
      </c>
      <c r="X13" s="25" t="str" cm="1">
        <f t="array" ref="X13">IFERROR(TEXT(RTD("cqg.rtd",,"ContractData",M13,"High",,"T"),_xlfn.IFS(MOD(RTD("cqg.rtd",,"ContractData",M13,"TickSize",,"T"),1)=0,"#",LEN(RTD("cqg.rtd",,"ContractData",M13,"TickSize",,"T"))-2=1,"#.00",LEN(RTD("cqg.rtd",,"ContractData",M13,"TickSize",,"T"))-2=2,"#.00",LEN(RTD("cqg.rtd",,"ContractData",M13,"TickSize",,"T"))-2=3,"#.000",LEN(RTD("cqg.rtd",,"ContractData",M13,"TickSize",,"T"))-2=4,"#.0000")),"")</f>
        <v>2.0882</v>
      </c>
      <c r="Y13" s="25" t="str" cm="1">
        <f t="array" ref="Y13">IFERROR(TEXT(RTD("cqg.rtd",,"ContractData",M13,"Low",,"T"),_xlfn.IFS(MOD(RTD("cqg.rtd",,"ContractData",M13,"TickSize",,"T"),1)=0,"#",LEN(RTD("cqg.rtd",,"ContractData",M13,"TickSize",,"T"))-2=1,"#.00",LEN(RTD("cqg.rtd",,"ContractData",M13,"TickSize",,"T"))-2=2,"#.00",LEN(RTD("cqg.rtd",,"ContractData",M13,"TickSize",,"T"))-2=3,"#.000",LEN(RTD("cqg.rtd",,"ContractData",M13,"TickSize",,"T"))-2=4,"#.0000")),"")</f>
        <v>2.0438</v>
      </c>
      <c r="Z13" s="21">
        <f>IFERROR(RTD("cqg.rtd", ,"ContractData",M13, "T_CVol",, "T"),"")</f>
        <v>4328</v>
      </c>
    </row>
    <row r="14" spans="13:26" x14ac:dyDescent="0.3">
      <c r="M14" s="24" t="str">
        <f>'Symbols &amp; Data'!K23</f>
        <v>LNIZP</v>
      </c>
      <c r="N14" s="24" t="str">
        <f>'Symbols &amp; Data'!L23</f>
        <v>Nickel (USD, 90d Fwd) Trade only</v>
      </c>
      <c r="O14" s="25" t="str" cm="1">
        <f t="array" ref="O14">IFERROR(TEXT(RTD("cqg.rtd",,"ContractData",M14,"LastTradeToday",,"T"),_xlfn.IFS(MOD(RTD("cqg.rtd",,"ContractData",M14,"TickSize",,"T"),1)=0,"#",LEN(RTD("cqg.rtd",,"ContractData",M14,"TickSize",,"T"))-2=1,"#.00",LEN(RTD("cqg.rtd",,"ContractData",M14,"TickSize",,"T"))-2=2,"#.00",LEN(RTD("cqg.rtd",,"ContractData",M14,"TickSize",,"T"))-2=3,"#.000",LEN(RTD("cqg.rtd",,"ContractData",M14,"TickSize",,"T"))-2=4,"#.0000")),"")</f>
        <v>15745</v>
      </c>
      <c r="P14" s="25" t="str" cm="1">
        <f t="array" ref="P14">IFERROR(TEXT(RTD("cqg.rtd",,"ContractData",M14,"NetLastTradeToday",,"T"),_xlfn.IFS(MOD(RTD("cqg.rtd",,"ContractData",M14,"TickSize",,"T"),1)=0,"#",LEN(RTD("cqg.rtd",,"ContractData",M14,"TickSize",,"T"))-2=1,"#.00",LEN(RTD("cqg.rtd",,"ContractData",M14,"TickSize",,"T"))-2=2,"#.00",LEN(RTD("cqg.rtd",,"ContractData",M14,"TickSize",,"T"))-2=3,"#.000",LEN(RTD("cqg.rtd",,"ContractData",M14,"TickSize",,"T"))-2=4,"#.0000")),"")</f>
        <v>-61</v>
      </c>
      <c r="Q14" s="26">
        <f>IFERROR(RTD("cqg.rtd", ,"ContractData",M14, "PerCentNetLastQuote",, "T")/100,"")</f>
        <v>-3.8895619460562391E-3</v>
      </c>
      <c r="R14" s="26">
        <f>IFERROR(RTD("cqg.rtd", ,"ContractData",M14, "PerCentNetLastQuote",, "T")/100,"")</f>
        <v>-3.8895619460562391E-3</v>
      </c>
      <c r="S14" s="24">
        <f>IFERROR(RTD("cqg.rtd", ,"ContractData",M14, "MT_LastBidVolume",, "T"),"")</f>
        <v>0</v>
      </c>
      <c r="T14" s="25" t="str" cm="1">
        <f t="array" ref="T14">IFERROR(TEXT(RTD("cqg.rtd",,"ContractData",M14,"Bid",,"T"),_xlfn.IFS(MOD(RTD("cqg.rtd",,"ContractData",M14,"TickSize",,"T"),1)=0,"#",LEN(RTD("cqg.rtd",,"ContractData",M14,"TickSize",,"T"))-2=1,"#.00",LEN(RTD("cqg.rtd",,"ContractData",M14,"TickSize",,"T"))-2=2,"#.00",LEN(RTD("cqg.rtd",,"ContractData",M14,"TickSize",,"T"))-2=3,"#.000",LEN(RTD("cqg.rtd",,"ContractData",M14,"TickSize",,"T"))-2=4,"#.0000")),"")</f>
        <v/>
      </c>
      <c r="U14" s="25" t="str" cm="1">
        <f t="array" ref="U14">IFERROR(TEXT(RTD("cqg.rtd",,"ContractData",M14,"Ask",,"T"),_xlfn.IFS(MOD(RTD("cqg.rtd",,"ContractData",M14,"TickSize",,"T"),1)=0,"#",LEN(RTD("cqg.rtd",,"ContractData",M14,"TickSize",,"T"))-2=1,"#.00",LEN(RTD("cqg.rtd",,"ContractData",M14,"TickSize",,"T"))-2=2,"#.00",LEN(RTD("cqg.rtd",,"ContractData",M14,"TickSize",,"T"))-2=3,"#.000",LEN(RTD("cqg.rtd",,"ContractData",M14,"TickSize",,"T"))-2=4,"#.0000")),"")</f>
        <v/>
      </c>
      <c r="V14" s="24">
        <f>IFERROR(RTD("cqg.rtd", ,"ContractData",M14, "MT_LastAskVolume",, "T"),"")</f>
        <v>0</v>
      </c>
      <c r="W14" s="25" t="str" cm="1">
        <f t="array" ref="W14">IFERROR(TEXT(RTD("cqg.rtd",,"ContractData",M14,"Open",,"T"),_xlfn.IFS(MOD(RTD("cqg.rtd",,"ContractData",M14,"TickSize",,"T"),1)=0,"#",LEN(RTD("cqg.rtd",,"ContractData",M14,"TickSize",,"T"))-2=1,"#.00",LEN(RTD("cqg.rtd",,"ContractData",M14,"TickSize",,"T"))-2=2,"#.00",LEN(RTD("cqg.rtd",,"ContractData",M14,"TickSize",,"T"))-2=3,"#.000",LEN(RTD("cqg.rtd",,"ContractData",M14,"TickSize",,"T"))-2=4,"#.0000")),"")</f>
        <v>15650</v>
      </c>
      <c r="X14" s="25" t="str" cm="1">
        <f t="array" ref="X14">IFERROR(TEXT(RTD("cqg.rtd",,"ContractData",M14,"High",,"T"),_xlfn.IFS(MOD(RTD("cqg.rtd",,"ContractData",M14,"TickSize",,"T"),1)=0,"#",LEN(RTD("cqg.rtd",,"ContractData",M14,"TickSize",,"T"))-2=1,"#.00",LEN(RTD("cqg.rtd",,"ContractData",M14,"TickSize",,"T"))-2=2,"#.00",LEN(RTD("cqg.rtd",,"ContractData",M14,"TickSize",,"T"))-2=3,"#.000",LEN(RTD("cqg.rtd",,"ContractData",M14,"TickSize",,"T"))-2=4,"#.0000")),"")</f>
        <v>15765</v>
      </c>
      <c r="Y14" s="25" t="str" cm="1">
        <f t="array" ref="Y14">IFERROR(TEXT(RTD("cqg.rtd",,"ContractData",M14,"Low",,"T"),_xlfn.IFS(MOD(RTD("cqg.rtd",,"ContractData",M14,"TickSize",,"T"),1)=0,"#",LEN(RTD("cqg.rtd",,"ContractData",M14,"TickSize",,"T"))-2=1,"#.00",LEN(RTD("cqg.rtd",,"ContractData",M14,"TickSize",,"T"))-2=2,"#.00",LEN(RTD("cqg.rtd",,"ContractData",M14,"TickSize",,"T"))-2=3,"#.000",LEN(RTD("cqg.rtd",,"ContractData",M14,"TickSize",,"T"))-2=4,"#.0000")),"")</f>
        <v>15575</v>
      </c>
      <c r="Z14" s="21">
        <f>IFERROR(RTD("cqg.rtd", ,"ContractData",M14, "T_CVol",, "T"),"")</f>
        <v>6127</v>
      </c>
    </row>
    <row r="15" spans="13:26" x14ac:dyDescent="0.3">
      <c r="M15" s="24" t="str">
        <f>'Symbols &amp; Data'!K24</f>
        <v>ZWA</v>
      </c>
      <c r="N15" s="24" t="str">
        <f>'Symbols &amp; Data'!L24</f>
        <v>Wheat (Globex), Jul 25</v>
      </c>
      <c r="O15" s="25" t="str" cm="1">
        <f t="array" ref="O15">IFERROR(TEXT(RTD("cqg.rtd",,"ContractData",M15,"LastTradeToday",,"T"),_xlfn.IFS(MOD(RTD("cqg.rtd",,"ContractData",M15,"TickSize",,"T"),1)=0,"#",LEN(RTD("cqg.rtd",,"ContractData",M15,"TickSize",,"T"))-2=1,"#.00",LEN(RTD("cqg.rtd",,"ContractData",M15,"TickSize",,"T"))-2=2,"#.00",LEN(RTD("cqg.rtd",,"ContractData",M15,"TickSize",,"T"))-2=3,"#.000",LEN(RTD("cqg.rtd",,"ContractData",M15,"TickSize",,"T"))-2=4,"#.0000")),"")</f>
        <v>565.25</v>
      </c>
      <c r="P15" s="25" t="str" cm="1">
        <f t="array" ref="P15">IFERROR(TEXT(RTD("cqg.rtd",,"ContractData",M15,"NetLastTradeToday",,"T"),_xlfn.IFS(MOD(RTD("cqg.rtd",,"ContractData",M15,"TickSize",,"T"),1)=0,"#",LEN(RTD("cqg.rtd",,"ContractData",M15,"TickSize",,"T"))-2=1,"#.00",LEN(RTD("cqg.rtd",,"ContractData",M15,"TickSize",,"T"))-2=2,"#.00",LEN(RTD("cqg.rtd",,"ContractData",M15,"TickSize",,"T"))-2=3,"#.000",LEN(RTD("cqg.rtd",,"ContractData",M15,"TickSize",,"T"))-2=4,"#.0000")),"")</f>
        <v>3.00</v>
      </c>
      <c r="Q15" s="26">
        <f>IFERROR(RTD("cqg.rtd", ,"ContractData",M15, "PerCentNetLastQuote",, "T")/100,"")</f>
        <v>5.3357047576700753E-3</v>
      </c>
      <c r="R15" s="26">
        <f>IFERROR(RTD("cqg.rtd", ,"ContractData",M15, "PerCentNetLastQuote",, "T")/100,"")</f>
        <v>5.3357047576700753E-3</v>
      </c>
      <c r="S15" s="24">
        <f>IFERROR(RTD("cqg.rtd", ,"ContractData",M15, "MT_LastBidVolume",, "T"),"")</f>
        <v>2</v>
      </c>
      <c r="T15" s="25" t="str" cm="1">
        <f t="array" ref="T15">IFERROR(TEXT(RTD("cqg.rtd",,"ContractData",M15,"Bid",,"T"),_xlfn.IFS(MOD(RTD("cqg.rtd",,"ContractData",M15,"TickSize",,"T"),1)=0,"#",LEN(RTD("cqg.rtd",,"ContractData",M15,"TickSize",,"T"))-2=1,"#.00",LEN(RTD("cqg.rtd",,"ContractData",M15,"TickSize",,"T"))-2=2,"#.00",LEN(RTD("cqg.rtd",,"ContractData",M15,"TickSize",,"T"))-2=3,"#.000",LEN(RTD("cqg.rtd",,"ContractData",M15,"TickSize",,"T"))-2=4,"#.0000")),"")</f>
        <v>565.25</v>
      </c>
      <c r="U15" s="25" t="str" cm="1">
        <f t="array" ref="U15">IFERROR(TEXT(RTD("cqg.rtd",,"ContractData",M15,"Ask",,"T"),_xlfn.IFS(MOD(RTD("cqg.rtd",,"ContractData",M15,"TickSize",,"T"),1)=0,"#",LEN(RTD("cqg.rtd",,"ContractData",M15,"TickSize",,"T"))-2=1,"#.00",LEN(RTD("cqg.rtd",,"ContractData",M15,"TickSize",,"T"))-2=2,"#.00",LEN(RTD("cqg.rtd",,"ContractData",M15,"TickSize",,"T"))-2=3,"#.000",LEN(RTD("cqg.rtd",,"ContractData",M15,"TickSize",,"T"))-2=4,"#.0000")),"")</f>
        <v>565.50</v>
      </c>
      <c r="V15" s="24">
        <f>IFERROR(RTD("cqg.rtd", ,"ContractData",M15, "MT_LastAskVolume",, "T"),"")</f>
        <v>37</v>
      </c>
      <c r="W15" s="25" t="str" cm="1">
        <f t="array" ref="W15">IFERROR(TEXT(RTD("cqg.rtd",,"ContractData",M15,"Open",,"T"),_xlfn.IFS(MOD(RTD("cqg.rtd",,"ContractData",M15,"TickSize",,"T"),1)=0,"#",LEN(RTD("cqg.rtd",,"ContractData",M15,"TickSize",,"T"))-2=1,"#.00",LEN(RTD("cqg.rtd",,"ContractData",M15,"TickSize",,"T"))-2=2,"#.00",LEN(RTD("cqg.rtd",,"ContractData",M15,"TickSize",,"T"))-2=3,"#.000",LEN(RTD("cqg.rtd",,"ContractData",M15,"TickSize",,"T"))-2=4,"#.0000")),"")</f>
        <v>562.00</v>
      </c>
      <c r="X15" s="25" t="str" cm="1">
        <f t="array" ref="X15">IFERROR(TEXT(RTD("cqg.rtd",,"ContractData",M15,"High",,"T"),_xlfn.IFS(MOD(RTD("cqg.rtd",,"ContractData",M15,"TickSize",,"T"),1)=0,"#",LEN(RTD("cqg.rtd",,"ContractData",M15,"TickSize",,"T"))-2=1,"#.00",LEN(RTD("cqg.rtd",,"ContractData",M15,"TickSize",,"T"))-2=2,"#.00",LEN(RTD("cqg.rtd",,"ContractData",M15,"TickSize",,"T"))-2=3,"#.000",LEN(RTD("cqg.rtd",,"ContractData",M15,"TickSize",,"T"))-2=4,"#.0000")),"")</f>
        <v>565.75</v>
      </c>
      <c r="Y15" s="25" t="str" cm="1">
        <f t="array" ref="Y15">IFERROR(TEXT(RTD("cqg.rtd",,"ContractData",M15,"Low",,"T"),_xlfn.IFS(MOD(RTD("cqg.rtd",,"ContractData",M15,"TickSize",,"T"),1)=0,"#",LEN(RTD("cqg.rtd",,"ContractData",M15,"TickSize",,"T"))-2=1,"#.00",LEN(RTD("cqg.rtd",,"ContractData",M15,"TickSize",,"T"))-2=2,"#.00",LEN(RTD("cqg.rtd",,"ContractData",M15,"TickSize",,"T"))-2=3,"#.000",LEN(RTD("cqg.rtd",,"ContractData",M15,"TickSize",,"T"))-2=4,"#.0000")),"")</f>
        <v>559.75</v>
      </c>
      <c r="Z15" s="21">
        <f>IFERROR(RTD("cqg.rtd", ,"ContractData",M15, "T_CVol",, "T"),"")</f>
        <v>4992</v>
      </c>
    </row>
    <row r="16" spans="13:26" x14ac:dyDescent="0.3">
      <c r="M16" s="24" t="str">
        <f>'Symbols &amp; Data'!K25</f>
        <v>CTE</v>
      </c>
      <c r="N16" s="24" t="str">
        <f>'Symbols &amp; Data'!L25</f>
        <v>Cotton (ICE), Jul 25</v>
      </c>
      <c r="O16" s="25" t="str" cm="1">
        <f t="array" ref="O16">IFERROR(TEXT(RTD("cqg.rtd",,"ContractData",M16,"LastTradeToday",,"T"),_xlfn.IFS(MOD(RTD("cqg.rtd",,"ContractData",M16,"TickSize",,"T"),1)=0,"#",LEN(RTD("cqg.rtd",,"ContractData",M16,"TickSize",,"T"))-2=1,"#.00",LEN(RTD("cqg.rtd",,"ContractData",M16,"TickSize",,"T"))-2=2,"#.00",LEN(RTD("cqg.rtd",,"ContractData",M16,"TickSize",,"T"))-2=3,"#.000",LEN(RTD("cqg.rtd",,"ContractData",M16,"TickSize",,"T"))-2=4,"#.0000")),"")</f>
        <v>67.34</v>
      </c>
      <c r="P16" s="25" t="str" cm="1">
        <f t="array" ref="P16">IFERROR(TEXT(RTD("cqg.rtd",,"ContractData",M16,"NetLastTradeToday",,"T"),_xlfn.IFS(MOD(RTD("cqg.rtd",,"ContractData",M16,"TickSize",,"T"),1)=0,"#",LEN(RTD("cqg.rtd",,"ContractData",M16,"TickSize",,"T"))-2=1,"#.00",LEN(RTD("cqg.rtd",,"ContractData",M16,"TickSize",,"T"))-2=2,"#.00",LEN(RTD("cqg.rtd",,"ContractData",M16,"TickSize",,"T"))-2=3,"#.000",LEN(RTD("cqg.rtd",,"ContractData",M16,"TickSize",,"T"))-2=4,"#.0000")),"")</f>
        <v>.21</v>
      </c>
      <c r="Q16" s="26">
        <f>IFERROR(RTD("cqg.rtd", ,"ContractData",M16, "PerCentNetLastQuote",, "T")/100,"")</f>
        <v>3.2772232980783555E-3</v>
      </c>
      <c r="R16" s="26">
        <f>IFERROR(RTD("cqg.rtd", ,"ContractData",M16, "PerCentNetLastQuote",, "T")/100,"")</f>
        <v>3.2772232980783555E-3</v>
      </c>
      <c r="S16" s="24">
        <f>IFERROR(RTD("cqg.rtd", ,"ContractData",M16, "MT_LastBidVolume",, "T"),"")</f>
        <v>1</v>
      </c>
      <c r="T16" s="25" t="str" cm="1">
        <f t="array" ref="T16">IFERROR(TEXT(RTD("cqg.rtd",,"ContractData",M16,"Bid",,"T"),_xlfn.IFS(MOD(RTD("cqg.rtd",,"ContractData",M16,"TickSize",,"T"),1)=0,"#",LEN(RTD("cqg.rtd",,"ContractData",M16,"TickSize",,"T"))-2=1,"#.00",LEN(RTD("cqg.rtd",,"ContractData",M16,"TickSize",,"T"))-2=2,"#.00",LEN(RTD("cqg.rtd",,"ContractData",M16,"TickSize",,"T"))-2=3,"#.000",LEN(RTD("cqg.rtd",,"ContractData",M16,"TickSize",,"T"))-2=4,"#.0000")),"")</f>
        <v>67.34</v>
      </c>
      <c r="U16" s="25" t="str" cm="1">
        <f t="array" ref="U16">IFERROR(TEXT(RTD("cqg.rtd",,"ContractData",M16,"Ask",,"T"),_xlfn.IFS(MOD(RTD("cqg.rtd",,"ContractData",M16,"TickSize",,"T"),1)=0,"#",LEN(RTD("cqg.rtd",,"ContractData",M16,"TickSize",,"T"))-2=1,"#.00",LEN(RTD("cqg.rtd",,"ContractData",M16,"TickSize",,"T"))-2=2,"#.00",LEN(RTD("cqg.rtd",,"ContractData",M16,"TickSize",,"T"))-2=3,"#.000",LEN(RTD("cqg.rtd",,"ContractData",M16,"TickSize",,"T"))-2=4,"#.0000")),"")</f>
        <v>67.35</v>
      </c>
      <c r="V16" s="24">
        <f>IFERROR(RTD("cqg.rtd", ,"ContractData",M16, "MT_LastAskVolume",, "T"),"")</f>
        <v>4</v>
      </c>
      <c r="W16" s="25" t="str" cm="1">
        <f t="array" ref="W16">IFERROR(TEXT(RTD("cqg.rtd",,"ContractData",M16,"Open",,"T"),_xlfn.IFS(MOD(RTD("cqg.rtd",,"ContractData",M16,"TickSize",,"T"),1)=0,"#",LEN(RTD("cqg.rtd",,"ContractData",M16,"TickSize",,"T"))-2=1,"#.00",LEN(RTD("cqg.rtd",,"ContractData",M16,"TickSize",,"T"))-2=2,"#.00",LEN(RTD("cqg.rtd",,"ContractData",M16,"TickSize",,"T"))-2=3,"#.000",LEN(RTD("cqg.rtd",,"ContractData",M16,"TickSize",,"T"))-2=4,"#.0000")),"")</f>
        <v>67.20</v>
      </c>
      <c r="X16" s="25" t="str" cm="1">
        <f t="array" ref="X16">IFERROR(TEXT(RTD("cqg.rtd",,"ContractData",M16,"High",,"T"),_xlfn.IFS(MOD(RTD("cqg.rtd",,"ContractData",M16,"TickSize",,"T"),1)=0,"#",LEN(RTD("cqg.rtd",,"ContractData",M16,"TickSize",,"T"))-2=1,"#.00",LEN(RTD("cqg.rtd",,"ContractData",M16,"TickSize",,"T"))-2=2,"#.00",LEN(RTD("cqg.rtd",,"ContractData",M16,"TickSize",,"T"))-2=3,"#.000",LEN(RTD("cqg.rtd",,"ContractData",M16,"TickSize",,"T"))-2=4,"#.0000")),"")</f>
        <v>67.40</v>
      </c>
      <c r="Y16" s="25" t="str" cm="1">
        <f t="array" ref="Y16">IFERROR(TEXT(RTD("cqg.rtd",,"ContractData",M16,"Low",,"T"),_xlfn.IFS(MOD(RTD("cqg.rtd",,"ContractData",M16,"TickSize",,"T"),1)=0,"#",LEN(RTD("cqg.rtd",,"ContractData",M16,"TickSize",,"T"))-2=1,"#.00",LEN(RTD("cqg.rtd",,"ContractData",M16,"TickSize",,"T"))-2=2,"#.00",LEN(RTD("cqg.rtd",,"ContractData",M16,"TickSize",,"T"))-2=3,"#.000",LEN(RTD("cqg.rtd",,"ContractData",M16,"TickSize",,"T"))-2=4,"#.0000")),"")</f>
        <v>66.77</v>
      </c>
      <c r="Z16" s="21">
        <f>IFERROR(RTD("cqg.rtd", ,"ContractData",M16, "T_CVol",, "T"),"")</f>
        <v>3357</v>
      </c>
    </row>
    <row r="17" spans="13:26" x14ac:dyDescent="0.3">
      <c r="M17" s="24" t="str">
        <f>'Symbols &amp; Data'!K26</f>
        <v>SBE</v>
      </c>
      <c r="N17" s="24" t="str">
        <f>'Symbols &amp; Data'!L26</f>
        <v>Sugar World #11 (ICE), Jul 25</v>
      </c>
      <c r="O17" s="25" t="str" cm="1">
        <f t="array" ref="O17">IFERROR(TEXT(RTD("cqg.rtd",,"ContractData",M17,"LastTradeToday",,"T"),_xlfn.IFS(MOD(RTD("cqg.rtd",,"ContractData",M17,"TickSize",,"T"),1)=0,"#",LEN(RTD("cqg.rtd",,"ContractData",M17,"TickSize",,"T"))-2=1,"#.00",LEN(RTD("cqg.rtd",,"ContractData",M17,"TickSize",,"T"))-2=2,"#.00",LEN(RTD("cqg.rtd",,"ContractData",M17,"TickSize",,"T"))-2=3,"#.000",LEN(RTD("cqg.rtd",,"ContractData",M17,"TickSize",,"T"))-2=4,"#.0000")),"")</f>
        <v>18.00</v>
      </c>
      <c r="P17" s="25" t="str" cm="1">
        <f t="array" ref="P17">IFERROR(TEXT(RTD("cqg.rtd",,"ContractData",M17,"NetLastTradeToday",,"T"),_xlfn.IFS(MOD(RTD("cqg.rtd",,"ContractData",M17,"TickSize",,"T"),1)=0,"#",LEN(RTD("cqg.rtd",,"ContractData",M17,"TickSize",,"T"))-2=1,"#.00",LEN(RTD("cqg.rtd",,"ContractData",M17,"TickSize",,"T"))-2=2,"#.00",LEN(RTD("cqg.rtd",,"ContractData",M17,"TickSize",,"T"))-2=3,"#.000",LEN(RTD("cqg.rtd",,"ContractData",M17,"TickSize",,"T"))-2=4,"#.0000")),"")</f>
        <v>.19</v>
      </c>
      <c r="Q17" s="26">
        <f>IFERROR(RTD("cqg.rtd", ,"ContractData",M17, "PerCentNetLastQuote",, "T")/100,"")</f>
        <v>1.0106681639528355E-2</v>
      </c>
      <c r="R17" s="26">
        <f>IFERROR(RTD("cqg.rtd", ,"ContractData",M17, "PerCentNetLastQuote",, "T")/100,"")</f>
        <v>1.0106681639528355E-2</v>
      </c>
      <c r="S17" s="24">
        <f>IFERROR(RTD("cqg.rtd", ,"ContractData",M17, "MT_LastBidVolume",, "T"),"")</f>
        <v>71</v>
      </c>
      <c r="T17" s="25" t="str" cm="1">
        <f t="array" ref="T17">IFERROR(TEXT(RTD("cqg.rtd",,"ContractData",M17,"Bid",,"T"),_xlfn.IFS(MOD(RTD("cqg.rtd",,"ContractData",M17,"TickSize",,"T"),1)=0,"#",LEN(RTD("cqg.rtd",,"ContractData",M17,"TickSize",,"T"))-2=1,"#.00",LEN(RTD("cqg.rtd",,"ContractData",M17,"TickSize",,"T"))-2=2,"#.00",LEN(RTD("cqg.rtd",,"ContractData",M17,"TickSize",,"T"))-2=3,"#.000",LEN(RTD("cqg.rtd",,"ContractData",M17,"TickSize",,"T"))-2=4,"#.0000")),"")</f>
        <v>17.99</v>
      </c>
      <c r="U17" s="25" t="str" cm="1">
        <f t="array" ref="U17">IFERROR(TEXT(RTD("cqg.rtd",,"ContractData",M17,"Ask",,"T"),_xlfn.IFS(MOD(RTD("cqg.rtd",,"ContractData",M17,"TickSize",,"T"),1)=0,"#",LEN(RTD("cqg.rtd",,"ContractData",M17,"TickSize",,"T"))-2=1,"#.00",LEN(RTD("cqg.rtd",,"ContractData",M17,"TickSize",,"T"))-2=2,"#.00",LEN(RTD("cqg.rtd",,"ContractData",M17,"TickSize",,"T"))-2=3,"#.000",LEN(RTD("cqg.rtd",,"ContractData",M17,"TickSize",,"T"))-2=4,"#.0000")),"")</f>
        <v>18.00</v>
      </c>
      <c r="V17" s="24">
        <f>IFERROR(RTD("cqg.rtd", ,"ContractData",M17, "MT_LastAskVolume",, "T"),"")</f>
        <v>5</v>
      </c>
      <c r="W17" s="25" t="str" cm="1">
        <f t="array" ref="W17">IFERROR(TEXT(RTD("cqg.rtd",,"ContractData",M17,"Open",,"T"),_xlfn.IFS(MOD(RTD("cqg.rtd",,"ContractData",M17,"TickSize",,"T"),1)=0,"#",LEN(RTD("cqg.rtd",,"ContractData",M17,"TickSize",,"T"))-2=1,"#.00",LEN(RTD("cqg.rtd",,"ContractData",M17,"TickSize",,"T"))-2=2,"#.00",LEN(RTD("cqg.rtd",,"ContractData",M17,"TickSize",,"T"))-2=3,"#.000",LEN(RTD("cqg.rtd",,"ContractData",M17,"TickSize",,"T"))-2=4,"#.0000")),"")</f>
        <v>17.80</v>
      </c>
      <c r="X17" s="25" t="str" cm="1">
        <f t="array" ref="X17">IFERROR(TEXT(RTD("cqg.rtd",,"ContractData",M17,"High",,"T"),_xlfn.IFS(MOD(RTD("cqg.rtd",,"ContractData",M17,"TickSize",,"T"),1)=0,"#",LEN(RTD("cqg.rtd",,"ContractData",M17,"TickSize",,"T"))-2=1,"#.00",LEN(RTD("cqg.rtd",,"ContractData",M17,"TickSize",,"T"))-2=2,"#.00",LEN(RTD("cqg.rtd",,"ContractData",M17,"TickSize",,"T"))-2=3,"#.000",LEN(RTD("cqg.rtd",,"ContractData",M17,"TickSize",,"T"))-2=4,"#.0000")),"")</f>
        <v>18.01</v>
      </c>
      <c r="Y17" s="25" t="str" cm="1">
        <f t="array" ref="Y17">IFERROR(TEXT(RTD("cqg.rtd",,"ContractData",M17,"Low",,"T"),_xlfn.IFS(MOD(RTD("cqg.rtd",,"ContractData",M17,"TickSize",,"T"),1)=0,"#",LEN(RTD("cqg.rtd",,"ContractData",M17,"TickSize",,"T"))-2=1,"#.00",LEN(RTD("cqg.rtd",,"ContractData",M17,"TickSize",,"T"))-2=2,"#.00",LEN(RTD("cqg.rtd",,"ContractData",M17,"TickSize",,"T"))-2=3,"#.000",LEN(RTD("cqg.rtd",,"ContractData",M17,"TickSize",,"T"))-2=4,"#.0000")),"")</f>
        <v>17.74</v>
      </c>
      <c r="Z17" s="21">
        <f>IFERROR(RTD("cqg.rtd", ,"ContractData",M17, "T_CVol",, "T"),"")</f>
        <v>8214</v>
      </c>
    </row>
    <row r="18" spans="13:26" x14ac:dyDescent="0.3">
      <c r="M18" s="24" t="str">
        <f>'Symbols &amp; Data'!K27</f>
        <v>F.ALI</v>
      </c>
      <c r="N18" s="24" t="str">
        <f>'Symbols &amp; Data'!L27</f>
        <v>Aluminum (Globex), Jul 25</v>
      </c>
      <c r="O18" s="25" t="str" cm="1">
        <f t="array" ref="O18">IFERROR(TEXT(RTD("cqg.rtd",,"ContractData",M18,"LastTradeToday",,"T"),_xlfn.IFS(MOD(RTD("cqg.rtd",,"ContractData",M18,"TickSize",,"T"),1)=0,"#",LEN(RTD("cqg.rtd",,"ContractData",M18,"TickSize",,"T"))-2=1,"#.00",LEN(RTD("cqg.rtd",,"ContractData",M18,"TickSize",,"T"))-2=2,"#.00",LEN(RTD("cqg.rtd",,"ContractData",M18,"TickSize",,"T"))-2=3,"#.000",LEN(RTD("cqg.rtd",,"ContractData",M18,"TickSize",,"T"))-2=4,"#.0000")),"")</f>
        <v>2308.50</v>
      </c>
      <c r="P18" s="25" t="str" cm="1">
        <f t="array" ref="P18">IFERROR(TEXT(RTD("cqg.rtd",,"ContractData",M18,"NetLastTradeToday",,"T"),_xlfn.IFS(MOD(RTD("cqg.rtd",,"ContractData",M18,"TickSize",,"T"),1)=0,"#",LEN(RTD("cqg.rtd",,"ContractData",M18,"TickSize",,"T"))-2=1,"#.00",LEN(RTD("cqg.rtd",,"ContractData",M18,"TickSize",,"T"))-2=2,"#.00",LEN(RTD("cqg.rtd",,"ContractData",M18,"TickSize",,"T"))-2=3,"#.000",LEN(RTD("cqg.rtd",,"ContractData",M18,"TickSize",,"T"))-2=4,"#.0000")),"")</f>
        <v>8.00</v>
      </c>
      <c r="Q18" s="26">
        <f>IFERROR(RTD("cqg.rtd", ,"ContractData",M18, "PerCentNetLastQuote",, "T")/100,"")</f>
        <v>9.2371223647033252E-3</v>
      </c>
      <c r="R18" s="26">
        <f>IFERROR(RTD("cqg.rtd", ,"ContractData",M18, "PerCentNetLastQuote",, "T")/100,"")</f>
        <v>9.2371223647033252E-3</v>
      </c>
      <c r="S18" s="24">
        <f>IFERROR(RTD("cqg.rtd", ,"ContractData",M18, "MT_LastBidVolume",, "T"),"")</f>
        <v>1</v>
      </c>
      <c r="T18" s="25" t="str" cm="1">
        <f t="array" ref="T18">IFERROR(TEXT(RTD("cqg.rtd",,"ContractData",M18,"Bid",,"T"),_xlfn.IFS(MOD(RTD("cqg.rtd",,"ContractData",M18,"TickSize",,"T"),1)=0,"#",LEN(RTD("cqg.rtd",,"ContractData",M18,"TickSize",,"T"))-2=1,"#.00",LEN(RTD("cqg.rtd",,"ContractData",M18,"TickSize",,"T"))-2=2,"#.00",LEN(RTD("cqg.rtd",,"ContractData",M18,"TickSize",,"T"))-2=3,"#.000",LEN(RTD("cqg.rtd",,"ContractData",M18,"TickSize",,"T"))-2=4,"#.0000")),"")</f>
        <v>2300.00</v>
      </c>
      <c r="U18" s="25" t="str" cm="1">
        <f t="array" ref="U18">IFERROR(TEXT(RTD("cqg.rtd",,"ContractData",M18,"Ask",,"T"),_xlfn.IFS(MOD(RTD("cqg.rtd",,"ContractData",M18,"TickSize",,"T"),1)=0,"#",LEN(RTD("cqg.rtd",,"ContractData",M18,"TickSize",,"T"))-2=1,"#.00",LEN(RTD("cqg.rtd",,"ContractData",M18,"TickSize",,"T"))-2=2,"#.00",LEN(RTD("cqg.rtd",,"ContractData",M18,"TickSize",,"T"))-2=3,"#.000",LEN(RTD("cqg.rtd",,"ContractData",M18,"TickSize",,"T"))-2=4,"#.0000")),"")</f>
        <v>2321.75</v>
      </c>
      <c r="V18" s="24">
        <f>IFERROR(RTD("cqg.rtd", ,"ContractData",M18, "MT_LastAskVolume",, "T"),"")</f>
        <v>1</v>
      </c>
      <c r="W18" s="25" t="str" cm="1">
        <f t="array" ref="W18">IFERROR(TEXT(RTD("cqg.rtd",,"ContractData",M18,"Open",,"T"),_xlfn.IFS(MOD(RTD("cqg.rtd",,"ContractData",M18,"TickSize",,"T"),1)=0,"#",LEN(RTD("cqg.rtd",,"ContractData",M18,"TickSize",,"T"))-2=1,"#.00",LEN(RTD("cqg.rtd",,"ContractData",M18,"TickSize",,"T"))-2=2,"#.00",LEN(RTD("cqg.rtd",,"ContractData",M18,"TickSize",,"T"))-2=3,"#.000",LEN(RTD("cqg.rtd",,"ContractData",M18,"TickSize",,"T"))-2=4,"#.0000")),"")</f>
        <v>2303.50</v>
      </c>
      <c r="X18" s="25" t="str" cm="1">
        <f t="array" ref="X18">IFERROR(TEXT(RTD("cqg.rtd",,"ContractData",M18,"High",,"T"),_xlfn.IFS(MOD(RTD("cqg.rtd",,"ContractData",M18,"TickSize",,"T"),1)=0,"#",LEN(RTD("cqg.rtd",,"ContractData",M18,"TickSize",,"T"))-2=1,"#.00",LEN(RTD("cqg.rtd",,"ContractData",M18,"TickSize",,"T"))-2=2,"#.00",LEN(RTD("cqg.rtd",,"ContractData",M18,"TickSize",,"T"))-2=3,"#.000",LEN(RTD("cqg.rtd",,"ContractData",M18,"TickSize",,"T"))-2=4,"#.0000")),"")</f>
        <v>2308.50</v>
      </c>
      <c r="Y18" s="25" t="str" cm="1">
        <f t="array" ref="Y18">IFERROR(TEXT(RTD("cqg.rtd",,"ContractData",M18,"Low",,"T"),_xlfn.IFS(MOD(RTD("cqg.rtd",,"ContractData",M18,"TickSize",,"T"),1)=0,"#",LEN(RTD("cqg.rtd",,"ContractData",M18,"TickSize",,"T"))-2=1,"#.00",LEN(RTD("cqg.rtd",,"ContractData",M18,"TickSize",,"T"))-2=2,"#.00",LEN(RTD("cqg.rtd",,"ContractData",M18,"TickSize",,"T"))-2=3,"#.000",LEN(RTD("cqg.rtd",,"ContractData",M18,"TickSize",,"T"))-2=4,"#.0000")),"")</f>
        <v>2303.50</v>
      </c>
      <c r="Z18" s="21">
        <f>IFERROR(RTD("cqg.rtd", ,"ContractData",M18, "T_CVol",, "T"),"")</f>
        <v>3</v>
      </c>
    </row>
    <row r="19" spans="13:26" x14ac:dyDescent="0.3">
      <c r="M19" s="24" t="str">
        <f>'Symbols &amp; Data'!K28</f>
        <v>HOE</v>
      </c>
      <c r="N19" s="24" t="str">
        <f>'Symbols &amp; Data'!L28</f>
        <v>NY Harbor ULSD, Jun 25</v>
      </c>
      <c r="O19" s="25" t="str" cm="1">
        <f t="array" ref="O19">IFERROR(TEXT(RTD("cqg.rtd",,"ContractData",M19,"LastTradeToday",,"T"),_xlfn.IFS(MOD(RTD("cqg.rtd",,"ContractData",M19,"TickSize",,"T"),1)=0,"#",LEN(RTD("cqg.rtd",,"ContractData",M19,"TickSize",,"T"))-2=1,"#.00",LEN(RTD("cqg.rtd",,"ContractData",M19,"TickSize",,"T"))-2=2,"#.00",LEN(RTD("cqg.rtd",,"ContractData",M19,"TickSize",,"T"))-2=3,"#.000",LEN(RTD("cqg.rtd",,"ContractData",M19,"TickSize",,"T"))-2=4,"#.0000")),"")</f>
        <v>2.0781</v>
      </c>
      <c r="P19" s="25" t="str" cm="1">
        <f t="array" ref="P19">IFERROR(TEXT(RTD("cqg.rtd",,"ContractData",M19,"NetLastTradeToday",,"T"),_xlfn.IFS(MOD(RTD("cqg.rtd",,"ContractData",M19,"TickSize",,"T"),1)=0,"#",LEN(RTD("cqg.rtd",,"ContractData",M19,"TickSize",,"T"))-2=1,"#.00",LEN(RTD("cqg.rtd",,"ContractData",M19,"TickSize",,"T"))-2=2,"#.00",LEN(RTD("cqg.rtd",,"ContractData",M19,"TickSize",,"T"))-2=3,"#.000",LEN(RTD("cqg.rtd",,"ContractData",M19,"TickSize",,"T"))-2=4,"#.0000")),"")</f>
        <v>-.0342</v>
      </c>
      <c r="Q19" s="26">
        <f>IFERROR(RTD("cqg.rtd", ,"ContractData",M19, "PerCentNetLastQuote",, "T")/100,"")</f>
        <v>-1.6001514936325331E-2</v>
      </c>
      <c r="R19" s="26">
        <f>IFERROR(RTD("cqg.rtd", ,"ContractData",M19, "PerCentNetLastQuote",, "T")/100,"")</f>
        <v>-1.6001514936325331E-2</v>
      </c>
      <c r="S19" s="24">
        <f>IFERROR(RTD("cqg.rtd", ,"ContractData",M19, "MT_LastBidVolume",, "T"),"")</f>
        <v>2</v>
      </c>
      <c r="T19" s="25" t="str" cm="1">
        <f t="array" ref="T19">IFERROR(TEXT(RTD("cqg.rtd",,"ContractData",M19,"Bid",,"T"),_xlfn.IFS(MOD(RTD("cqg.rtd",,"ContractData",M19,"TickSize",,"T"),1)=0,"#",LEN(RTD("cqg.rtd",,"ContractData",M19,"TickSize",,"T"))-2=1,"#.00",LEN(RTD("cqg.rtd",,"ContractData",M19,"TickSize",,"T"))-2=2,"#.00",LEN(RTD("cqg.rtd",,"ContractData",M19,"TickSize",,"T"))-2=3,"#.000",LEN(RTD("cqg.rtd",,"ContractData",M19,"TickSize",,"T"))-2=4,"#.0000")),"")</f>
        <v>2.0779</v>
      </c>
      <c r="U19" s="25" t="str" cm="1">
        <f t="array" ref="U19">IFERROR(TEXT(RTD("cqg.rtd",,"ContractData",M19,"Ask",,"T"),_xlfn.IFS(MOD(RTD("cqg.rtd",,"ContractData",M19,"TickSize",,"T"),1)=0,"#",LEN(RTD("cqg.rtd",,"ContractData",M19,"TickSize",,"T"))-2=1,"#.00",LEN(RTD("cqg.rtd",,"ContractData",M19,"TickSize",,"T"))-2=2,"#.00",LEN(RTD("cqg.rtd",,"ContractData",M19,"TickSize",,"T"))-2=3,"#.000",LEN(RTD("cqg.rtd",,"ContractData",M19,"TickSize",,"T"))-2=4,"#.0000")),"")</f>
        <v>2.0785</v>
      </c>
      <c r="V19" s="24">
        <f>IFERROR(RTD("cqg.rtd", ,"ContractData",M19, "MT_LastAskVolume",, "T"),"")</f>
        <v>7</v>
      </c>
      <c r="W19" s="25" t="str" cm="1">
        <f t="array" ref="W19">IFERROR(TEXT(RTD("cqg.rtd",,"ContractData",M19,"Open",,"T"),_xlfn.IFS(MOD(RTD("cqg.rtd",,"ContractData",M19,"TickSize",,"T"),1)=0,"#",LEN(RTD("cqg.rtd",,"ContractData",M19,"TickSize",,"T"))-2=1,"#.00",LEN(RTD("cqg.rtd",,"ContractData",M19,"TickSize",,"T"))-2=2,"#.00",LEN(RTD("cqg.rtd",,"ContractData",M19,"TickSize",,"T"))-2=3,"#.000",LEN(RTD("cqg.rtd",,"ContractData",M19,"TickSize",,"T"))-2=4,"#.0000")),"")</f>
        <v>2.1055</v>
      </c>
      <c r="X19" s="25" t="str" cm="1">
        <f t="array" ref="X19">IFERROR(TEXT(RTD("cqg.rtd",,"ContractData",M19,"High",,"T"),_xlfn.IFS(MOD(RTD("cqg.rtd",,"ContractData",M19,"TickSize",,"T"),1)=0,"#",LEN(RTD("cqg.rtd",,"ContractData",M19,"TickSize",,"T"))-2=1,"#.00",LEN(RTD("cqg.rtd",,"ContractData",M19,"TickSize",,"T"))-2=2,"#.00",LEN(RTD("cqg.rtd",,"ContractData",M19,"TickSize",,"T"))-2=3,"#.000",LEN(RTD("cqg.rtd",,"ContractData",M19,"TickSize",,"T"))-2=4,"#.0000")),"")</f>
        <v>2.1076</v>
      </c>
      <c r="Y19" s="25" t="str" cm="1">
        <f t="array" ref="Y19">IFERROR(TEXT(RTD("cqg.rtd",,"ContractData",M19,"Low",,"T"),_xlfn.IFS(MOD(RTD("cqg.rtd",,"ContractData",M19,"TickSize",,"T"),1)=0,"#",LEN(RTD("cqg.rtd",,"ContractData",M19,"TickSize",,"T"))-2=1,"#.00",LEN(RTD("cqg.rtd",,"ContractData",M19,"TickSize",,"T"))-2=2,"#.00",LEN(RTD("cqg.rtd",,"ContractData",M19,"TickSize",,"T"))-2=3,"#.000",LEN(RTD("cqg.rtd",,"ContractData",M19,"TickSize",,"T"))-2=4,"#.0000")),"")</f>
        <v>2.0678</v>
      </c>
      <c r="Z19" s="21">
        <f>IFERROR(RTD("cqg.rtd", ,"ContractData",M19, "T_CVol",, "T"),"")</f>
        <v>3597</v>
      </c>
    </row>
    <row r="20" spans="13:26" x14ac:dyDescent="0.3">
      <c r="M20" s="24" t="str">
        <f>'Symbols &amp; Data'!K29</f>
        <v>QO</v>
      </c>
      <c r="N20" s="24" t="str">
        <f>'Symbols &amp; Data'!L29</f>
        <v>ICE Brent Crude, Jun 25</v>
      </c>
      <c r="O20" s="25" t="str" cm="1">
        <f t="array" ref="O20">IFERROR(TEXT(RTD("cqg.rtd",,"ContractData",M20,"LastTradeToday",,"T"),_xlfn.IFS(MOD(RTD("cqg.rtd",,"ContractData",M20,"TickSize",,"T"),1)=0,"#",LEN(RTD("cqg.rtd",,"ContractData",M20,"TickSize",,"T"))-2=1,"#.00",LEN(RTD("cqg.rtd",,"ContractData",M20,"TickSize",,"T"))-2=2,"#.00",LEN(RTD("cqg.rtd",,"ContractData",M20,"TickSize",,"T"))-2=3,"#.000",LEN(RTD("cqg.rtd",,"ContractData",M20,"TickSize",,"T"))-2=4,"#.0000")),"")</f>
        <v>66.54</v>
      </c>
      <c r="P20" s="25" t="str" cm="1">
        <f t="array" ref="P20">IFERROR(TEXT(RTD("cqg.rtd",,"ContractData",M20,"NetLastTradeToday",,"T"),_xlfn.IFS(MOD(RTD("cqg.rtd",,"ContractData",M20,"TickSize",,"T"),1)=0,"#",LEN(RTD("cqg.rtd",,"ContractData",M20,"TickSize",,"T"))-2=1,"#.00",LEN(RTD("cqg.rtd",,"ContractData",M20,"TickSize",,"T"))-2=2,"#.00",LEN(RTD("cqg.rtd",,"ContractData",M20,"TickSize",,"T"))-2=3,"#.000",LEN(RTD("cqg.rtd",,"ContractData",M20,"TickSize",,"T"))-2=4,"#.0000")),"")</f>
        <v>-1.42</v>
      </c>
      <c r="Q20" s="26">
        <f>IFERROR(RTD("cqg.rtd", ,"ContractData",M20, "PerCentNetLastQuote",, "T")/100,"")</f>
        <v>-2.0894643908181285E-2</v>
      </c>
      <c r="R20" s="26">
        <f>IFERROR(RTD("cqg.rtd", ,"ContractData",M20, "PerCentNetLastQuote",, "T")/100,"")</f>
        <v>-2.0894643908181285E-2</v>
      </c>
      <c r="S20" s="24">
        <f>IFERROR(RTD("cqg.rtd", ,"ContractData",M20, "MT_LastBidVolume",, "T"),"")</f>
        <v>15</v>
      </c>
      <c r="T20" s="25" t="str" cm="1">
        <f t="array" ref="T20">IFERROR(TEXT(RTD("cqg.rtd",,"ContractData",M20,"Bid",,"T"),_xlfn.IFS(MOD(RTD("cqg.rtd",,"ContractData",M20,"TickSize",,"T"),1)=0,"#",LEN(RTD("cqg.rtd",,"ContractData",M20,"TickSize",,"T"))-2=1,"#.00",LEN(RTD("cqg.rtd",,"ContractData",M20,"TickSize",,"T"))-2=2,"#.00",LEN(RTD("cqg.rtd",,"ContractData",M20,"TickSize",,"T"))-2=3,"#.000",LEN(RTD("cqg.rtd",,"ContractData",M20,"TickSize",,"T"))-2=4,"#.0000")),"")</f>
        <v>66.53</v>
      </c>
      <c r="U20" s="25" t="str" cm="1">
        <f t="array" ref="U20">IFERROR(TEXT(RTD("cqg.rtd",,"ContractData",M20,"Ask",,"T"),_xlfn.IFS(MOD(RTD("cqg.rtd",,"ContractData",M20,"TickSize",,"T"),1)=0,"#",LEN(RTD("cqg.rtd",,"ContractData",M20,"TickSize",,"T"))-2=1,"#.00",LEN(RTD("cqg.rtd",,"ContractData",M20,"TickSize",,"T"))-2=2,"#.00",LEN(RTD("cqg.rtd",,"ContractData",M20,"TickSize",,"T"))-2=3,"#.000",LEN(RTD("cqg.rtd",,"ContractData",M20,"TickSize",,"T"))-2=4,"#.0000")),"")</f>
        <v>66.54</v>
      </c>
      <c r="V20" s="24">
        <f>IFERROR(RTD("cqg.rtd", ,"ContractData",M20, "MT_LastAskVolume",, "T"),"")</f>
        <v>3</v>
      </c>
      <c r="W20" s="25" t="str" cm="1">
        <f t="array" ref="W20">IFERROR(TEXT(RTD("cqg.rtd",,"ContractData",M20,"Open",,"T"),_xlfn.IFS(MOD(RTD("cqg.rtd",,"ContractData",M20,"TickSize",,"T"),1)=0,"#",LEN(RTD("cqg.rtd",,"ContractData",M20,"TickSize",,"T"))-2=1,"#.00",LEN(RTD("cqg.rtd",,"ContractData",M20,"TickSize",,"T"))-2=2,"#.00",LEN(RTD("cqg.rtd",,"ContractData",M20,"TickSize",,"T"))-2=3,"#.000",LEN(RTD("cqg.rtd",,"ContractData",M20,"TickSize",,"T"))-2=4,"#.0000")),"")</f>
        <v>67.51</v>
      </c>
      <c r="X20" s="25" t="str" cm="1">
        <f t="array" ref="X20">IFERROR(TEXT(RTD("cqg.rtd",,"ContractData",M20,"High",,"T"),_xlfn.IFS(MOD(RTD("cqg.rtd",,"ContractData",M20,"TickSize",,"T"),1)=0,"#",LEN(RTD("cqg.rtd",,"ContractData",M20,"TickSize",,"T"))-2=1,"#.00",LEN(RTD("cqg.rtd",,"ContractData",M20,"TickSize",,"T"))-2=2,"#.00",LEN(RTD("cqg.rtd",,"ContractData",M20,"TickSize",,"T"))-2=3,"#.000",LEN(RTD("cqg.rtd",,"ContractData",M20,"TickSize",,"T"))-2=4,"#.0000")),"")</f>
        <v>67.72</v>
      </c>
      <c r="Y20" s="25" t="str" cm="1">
        <f t="array" ref="Y20">IFERROR(TEXT(RTD("cqg.rtd",,"ContractData",M20,"Low",,"T"),_xlfn.IFS(MOD(RTD("cqg.rtd",,"ContractData",M20,"TickSize",,"T"),1)=0,"#",LEN(RTD("cqg.rtd",,"ContractData",M20,"TickSize",,"T"))-2=1,"#.00",LEN(RTD("cqg.rtd",,"ContractData",M20,"TickSize",,"T"))-2=2,"#.00",LEN(RTD("cqg.rtd",,"ContractData",M20,"TickSize",,"T"))-2=3,"#.000",LEN(RTD("cqg.rtd",,"ContractData",M20,"TickSize",,"T"))-2=4,"#.0000")),"")</f>
        <v>66.01</v>
      </c>
      <c r="Z20" s="21">
        <f>IFERROR(RTD("cqg.rtd", ,"ContractData",M20, "T_CVol",, "T"),"")</f>
        <v>89094</v>
      </c>
    </row>
    <row r="21" spans="13:26" x14ac:dyDescent="0.3">
      <c r="M21" s="24" t="str">
        <f>'Symbols &amp; Data'!K30</f>
        <v>NGE</v>
      </c>
      <c r="N21" s="24" t="str">
        <f>'Symbols &amp; Data'!L30</f>
        <v>Natural Gas (Globex), May 25</v>
      </c>
      <c r="O21" s="25" t="str" cm="1">
        <f t="array" ref="O21">IFERROR(TEXT(RTD("cqg.rtd",,"ContractData",M21,"LastTradeToday",,"T"),_xlfn.IFS(MOD(RTD("cqg.rtd",,"ContractData",M21,"TickSize",,"T"),1)=0,"#",LEN(RTD("cqg.rtd",,"ContractData",M21,"TickSize",,"T"))-2=1,"#.00",LEN(RTD("cqg.rtd",,"ContractData",M21,"TickSize",,"T"))-2=2,"#.00",LEN(RTD("cqg.rtd",,"ContractData",M21,"TickSize",,"T"))-2=3,"#.000",LEN(RTD("cqg.rtd",,"ContractData",M21,"TickSize",,"T"))-2=4,"#.0000")),"")</f>
        <v>3.212</v>
      </c>
      <c r="P21" s="25" t="str" cm="1">
        <f t="array" ref="P21">IFERROR(TEXT(RTD("cqg.rtd",,"ContractData",M21,"NetLastTradeToday",,"T"),_xlfn.IFS(MOD(RTD("cqg.rtd",,"ContractData",M21,"TickSize",,"T"),1)=0,"#",LEN(RTD("cqg.rtd",,"ContractData",M21,"TickSize",,"T"))-2=1,"#.00",LEN(RTD("cqg.rtd",,"ContractData",M21,"TickSize",,"T"))-2=2,"#.00",LEN(RTD("cqg.rtd",,"ContractData",M21,"TickSize",,"T"))-2=3,"#.000",LEN(RTD("cqg.rtd",,"ContractData",M21,"TickSize",,"T"))-2=4,"#.0000")),"")</f>
        <v>-.033</v>
      </c>
      <c r="Q21" s="26">
        <f>IFERROR(RTD("cqg.rtd", ,"ContractData",M21, "PerCentNetLastQuote",, "T")/100,"")</f>
        <v>-1.0477657935285054E-2</v>
      </c>
      <c r="R21" s="26">
        <f>IFERROR(RTD("cqg.rtd", ,"ContractData",M21, "PerCentNetLastQuote",, "T")/100,"")</f>
        <v>-1.0477657935285054E-2</v>
      </c>
      <c r="S21" s="24">
        <f>IFERROR(RTD("cqg.rtd", ,"ContractData",M21, "MT_LastBidVolume",, "T"),"")</f>
        <v>4</v>
      </c>
      <c r="T21" s="25" t="str" cm="1">
        <f t="array" ref="T21">IFERROR(TEXT(RTD("cqg.rtd",,"ContractData",M21,"Bid",,"T"),_xlfn.IFS(MOD(RTD("cqg.rtd",,"ContractData",M21,"TickSize",,"T"),1)=0,"#",LEN(RTD("cqg.rtd",,"ContractData",M21,"TickSize",,"T"))-2=1,"#.00",LEN(RTD("cqg.rtd",,"ContractData",M21,"TickSize",,"T"))-2=2,"#.00",LEN(RTD("cqg.rtd",,"ContractData",M21,"TickSize",,"T"))-2=3,"#.000",LEN(RTD("cqg.rtd",,"ContractData",M21,"TickSize",,"T"))-2=4,"#.0000")),"")</f>
        <v>3.211</v>
      </c>
      <c r="U21" s="25" t="str" cm="1">
        <f t="array" ref="U21">IFERROR(TEXT(RTD("cqg.rtd",,"ContractData",M21,"Ask",,"T"),_xlfn.IFS(MOD(RTD("cqg.rtd",,"ContractData",M21,"TickSize",,"T"),1)=0,"#",LEN(RTD("cqg.rtd",,"ContractData",M21,"TickSize",,"T"))-2=1,"#.00",LEN(RTD("cqg.rtd",,"ContractData",M21,"TickSize",,"T"))-2=2,"#.00",LEN(RTD("cqg.rtd",,"ContractData",M21,"TickSize",,"T"))-2=3,"#.000",LEN(RTD("cqg.rtd",,"ContractData",M21,"TickSize",,"T"))-2=4,"#.0000")),"")</f>
        <v>3.212</v>
      </c>
      <c r="V21" s="24">
        <f>IFERROR(RTD("cqg.rtd", ,"ContractData",M21, "MT_LastAskVolume",, "T"),"")</f>
        <v>2</v>
      </c>
      <c r="W21" s="25" t="str" cm="1">
        <f t="array" ref="W21">IFERROR(TEXT(RTD("cqg.rtd",,"ContractData",M21,"Open",,"T"),_xlfn.IFS(MOD(RTD("cqg.rtd",,"ContractData",M21,"TickSize",,"T"),1)=0,"#",LEN(RTD("cqg.rtd",,"ContractData",M21,"TickSize",,"T"))-2=1,"#.00",LEN(RTD("cqg.rtd",,"ContractData",M21,"TickSize",,"T"))-2=2,"#.00",LEN(RTD("cqg.rtd",,"ContractData",M21,"TickSize",,"T"))-2=3,"#.000",LEN(RTD("cqg.rtd",,"ContractData",M21,"TickSize",,"T"))-2=4,"#.0000")),"")</f>
        <v>3.198</v>
      </c>
      <c r="X21" s="25" t="str" cm="1">
        <f t="array" ref="X21">IFERROR(TEXT(RTD("cqg.rtd",,"ContractData",M21,"High",,"T"),_xlfn.IFS(MOD(RTD("cqg.rtd",,"ContractData",M21,"TickSize",,"T"),1)=0,"#",LEN(RTD("cqg.rtd",,"ContractData",M21,"TickSize",,"T"))-2=1,"#.00",LEN(RTD("cqg.rtd",,"ContractData",M21,"TickSize",,"T"))-2=2,"#.00",LEN(RTD("cqg.rtd",,"ContractData",M21,"TickSize",,"T"))-2=3,"#.000",LEN(RTD("cqg.rtd",,"ContractData",M21,"TickSize",,"T"))-2=4,"#.0000")),"")</f>
        <v>3.225</v>
      </c>
      <c r="Y21" s="25" t="str" cm="1">
        <f t="array" ref="Y21">IFERROR(TEXT(RTD("cqg.rtd",,"ContractData",M21,"Low",,"T"),_xlfn.IFS(MOD(RTD("cqg.rtd",,"ContractData",M21,"TickSize",,"T"),1)=0,"#",LEN(RTD("cqg.rtd",,"ContractData",M21,"TickSize",,"T"))-2=1,"#.00",LEN(RTD("cqg.rtd",,"ContractData",M21,"TickSize",,"T"))-2=2,"#.00",LEN(RTD("cqg.rtd",,"ContractData",M21,"TickSize",,"T"))-2=3,"#.000",LEN(RTD("cqg.rtd",,"ContractData",M21,"TickSize",,"T"))-2=4,"#.0000")),"")</f>
        <v>3.156</v>
      </c>
      <c r="Z21" s="21">
        <f>IFERROR(RTD("cqg.rtd", ,"ContractData",M21, "T_CVol",, "T"),"")</f>
        <v>19631</v>
      </c>
    </row>
    <row r="22" spans="13:26" x14ac:dyDescent="0.3">
      <c r="M22" s="24" t="str">
        <f>'Symbols &amp; Data'!K31</f>
        <v>CLE</v>
      </c>
      <c r="N22" s="24" t="str">
        <f>'Symbols &amp; Data'!L31</f>
        <v>Crude Light (Globex), Jun 25</v>
      </c>
      <c r="O22" s="25" t="str" cm="1">
        <f t="array" ref="O22">IFERROR(TEXT(RTD("cqg.rtd",,"ContractData",M22,"LastTradeToday",,"T"),_xlfn.IFS(MOD(RTD("cqg.rtd",,"ContractData",M22,"TickSize",,"T"),1)=0,"#",LEN(RTD("cqg.rtd",,"ContractData",M22,"TickSize",,"T"))-2=1,"#.00",LEN(RTD("cqg.rtd",,"ContractData",M22,"TickSize",,"T"))-2=2,"#.00",LEN(RTD("cqg.rtd",,"ContractData",M22,"TickSize",,"T"))-2=3,"#.000",LEN(RTD("cqg.rtd",,"ContractData",M22,"TickSize",,"T"))-2=4,"#.0000")),"")</f>
        <v>62.55</v>
      </c>
      <c r="P22" s="25" t="str" cm="1">
        <f t="array" ref="P22">IFERROR(TEXT(RTD("cqg.rtd",,"ContractData",M22,"NetLastTradeToday",,"T"),_xlfn.IFS(MOD(RTD("cqg.rtd",,"ContractData",M22,"TickSize",,"T"),1)=0,"#",LEN(RTD("cqg.rtd",,"ContractData",M22,"TickSize",,"T"))-2=1,"#.00",LEN(RTD("cqg.rtd",,"ContractData",M22,"TickSize",,"T"))-2=2,"#.00",LEN(RTD("cqg.rtd",,"ContractData",M22,"TickSize",,"T"))-2=3,"#.000",LEN(RTD("cqg.rtd",,"ContractData",M22,"TickSize",,"T"))-2=4,"#.0000")),"")</f>
        <v>-1.46</v>
      </c>
      <c r="Q22" s="26">
        <f>IFERROR(RTD("cqg.rtd", ,"ContractData",M22, "PerCentNetLastQuote",, "T")/100,"")</f>
        <v>-2.2808936103733791E-2</v>
      </c>
      <c r="R22" s="26">
        <f>IFERROR(RTD("cqg.rtd", ,"ContractData",M22, "PerCentNetLastQuote",, "T")/100,"")</f>
        <v>-2.2808936103733791E-2</v>
      </c>
      <c r="S22" s="24">
        <f>IFERROR(RTD("cqg.rtd", ,"ContractData",M22, "MT_LastBidVolume",, "T"),"")</f>
        <v>7</v>
      </c>
      <c r="T22" s="25" t="str" cm="1">
        <f t="array" ref="T22">IFERROR(TEXT(RTD("cqg.rtd",,"ContractData",M22,"Bid",,"T"),_xlfn.IFS(MOD(RTD("cqg.rtd",,"ContractData",M22,"TickSize",,"T"),1)=0,"#",LEN(RTD("cqg.rtd",,"ContractData",M22,"TickSize",,"T"))-2=1,"#.00",LEN(RTD("cqg.rtd",,"ContractData",M22,"TickSize",,"T"))-2=2,"#.00",LEN(RTD("cqg.rtd",,"ContractData",M22,"TickSize",,"T"))-2=3,"#.000",LEN(RTD("cqg.rtd",,"ContractData",M22,"TickSize",,"T"))-2=4,"#.0000")),"")</f>
        <v>62.55</v>
      </c>
      <c r="U22" s="25" t="str" cm="1">
        <f t="array" ref="U22">IFERROR(TEXT(RTD("cqg.rtd",,"ContractData",M22,"Ask",,"T"),_xlfn.IFS(MOD(RTD("cqg.rtd",,"ContractData",M22,"TickSize",,"T"),1)=0,"#",LEN(RTD("cqg.rtd",,"ContractData",M22,"TickSize",,"T"))-2=1,"#.00",LEN(RTD("cqg.rtd",,"ContractData",M22,"TickSize",,"T"))-2=2,"#.00",LEN(RTD("cqg.rtd",,"ContractData",M22,"TickSize",,"T"))-2=3,"#.000",LEN(RTD("cqg.rtd",,"ContractData",M22,"TickSize",,"T"))-2=4,"#.0000")),"")</f>
        <v>62.56</v>
      </c>
      <c r="V22" s="24">
        <f>IFERROR(RTD("cqg.rtd", ,"ContractData",M22, "MT_LastAskVolume",, "T"),"")</f>
        <v>8</v>
      </c>
      <c r="W22" s="25" t="str" cm="1">
        <f t="array" ref="W22">IFERROR(TEXT(RTD("cqg.rtd",,"ContractData",M22,"Open",,"T"),_xlfn.IFS(MOD(RTD("cqg.rtd",,"ContractData",M22,"TickSize",,"T"),1)=0,"#",LEN(RTD("cqg.rtd",,"ContractData",M22,"TickSize",,"T"))-2=1,"#.00",LEN(RTD("cqg.rtd",,"ContractData",M22,"TickSize",,"T"))-2=2,"#.00",LEN(RTD("cqg.rtd",,"ContractData",M22,"TickSize",,"T"))-2=3,"#.000",LEN(RTD("cqg.rtd",,"ContractData",M22,"TickSize",,"T"))-2=4,"#.0000")),"")</f>
        <v>63.65</v>
      </c>
      <c r="X22" s="25" t="str" cm="1">
        <f t="array" ref="X22">IFERROR(TEXT(RTD("cqg.rtd",,"ContractData",M22,"High",,"T"),_xlfn.IFS(MOD(RTD("cqg.rtd",,"ContractData",M22,"TickSize",,"T"),1)=0,"#",LEN(RTD("cqg.rtd",,"ContractData",M22,"TickSize",,"T"))-2=1,"#.00",LEN(RTD("cqg.rtd",,"ContractData",M22,"TickSize",,"T"))-2=2,"#.00",LEN(RTD("cqg.rtd",,"ContractData",M22,"TickSize",,"T"))-2=3,"#.000",LEN(RTD("cqg.rtd",,"ContractData",M22,"TickSize",,"T"))-2=4,"#.0000")),"")</f>
        <v>63.78</v>
      </c>
      <c r="Y22" s="25" t="str" cm="1">
        <f t="array" ref="Y22">IFERROR(TEXT(RTD("cqg.rtd",,"ContractData",M22,"Low",,"T"),_xlfn.IFS(MOD(RTD("cqg.rtd",,"ContractData",M22,"TickSize",,"T"),1)=0,"#",LEN(RTD("cqg.rtd",,"ContractData",M22,"TickSize",,"T"))-2=1,"#.00",LEN(RTD("cqg.rtd",,"ContractData",M22,"TickSize",,"T"))-2=2,"#.00",LEN(RTD("cqg.rtd",,"ContractData",M22,"TickSize",,"T"))-2=3,"#.000",LEN(RTD("cqg.rtd",,"ContractData",M22,"TickSize",,"T"))-2=4,"#.0000")),"")</f>
        <v>62.07</v>
      </c>
      <c r="Z22" s="21">
        <f>IFERROR(RTD("cqg.rtd", ,"ContractData",M22, "T_CVol",, "T"),"")</f>
        <v>55390</v>
      </c>
    </row>
    <row r="23" spans="13:26" x14ac:dyDescent="0.3">
      <c r="M23" s="24" t="str">
        <f>'Symbols &amp; Data'!K32</f>
        <v>LZHZ</v>
      </c>
      <c r="N23" s="24" t="str">
        <f>'Symbols &amp; Data'!L32</f>
        <v>Zinc (USD, 90d Fwd) SELECT</v>
      </c>
      <c r="O23" s="25" t="str" cm="1">
        <f t="array" ref="O23">IFERROR(TEXT(RTD("cqg.rtd",,"ContractData",M23,"LastTradeToday",,"T"),_xlfn.IFS(MOD(RTD("cqg.rtd",,"ContractData",M23,"TickSize",,"T"),1)=0,"#",LEN(RTD("cqg.rtd",,"ContractData",M23,"TickSize",,"T"))-2=1,"#.00",LEN(RTD("cqg.rtd",,"ContractData",M23,"TickSize",,"T"))-2=2,"#.00",LEN(RTD("cqg.rtd",,"ContractData",M23,"TickSize",,"T"))-2=3,"#.000",LEN(RTD("cqg.rtd",,"ContractData",M23,"TickSize",,"T"))-2=4,"#.0000")),"")</f>
        <v>2595.00</v>
      </c>
      <c r="P23" s="25" t="str" cm="1">
        <f t="array" ref="P23">IFERROR(TEXT(RTD("cqg.rtd",,"ContractData",M23,"NetLastTradeToday",,"T"),_xlfn.IFS(MOD(RTD("cqg.rtd",,"ContractData",M23,"TickSize",,"T"),1)=0,"#",LEN(RTD("cqg.rtd",,"ContractData",M23,"TickSize",,"T"))-2=1,"#.00",LEN(RTD("cqg.rtd",,"ContractData",M23,"TickSize",,"T"))-2=2,"#.00",LEN(RTD("cqg.rtd",,"ContractData",M23,"TickSize",,"T"))-2=3,"#.000",LEN(RTD("cqg.rtd",,"ContractData",M23,"TickSize",,"T"))-2=4,"#.0000")),"")</f>
        <v>-5.00</v>
      </c>
      <c r="Q23" s="26">
        <f>IFERROR(RTD("cqg.rtd", ,"ContractData",M23, "PerCentNetLastQuote",, "T")/100,"")</f>
        <v>-1.9364833462432224E-3</v>
      </c>
      <c r="R23" s="26">
        <f>IFERROR(RTD("cqg.rtd", ,"ContractData",M23, "PerCentNetLastQuote",, "T")/100,"")</f>
        <v>-1.9364833462432224E-3</v>
      </c>
      <c r="S23" s="24">
        <f>IFERROR(RTD("cqg.rtd", ,"ContractData",M23, "MT_LastBidVolume",, "T"),"")</f>
        <v>0</v>
      </c>
      <c r="T23" s="25" t="str" cm="1">
        <f t="array" ref="T23">IFERROR(TEXT(RTD("cqg.rtd",,"ContractData",M23,"Bid",,"T"),_xlfn.IFS(MOD(RTD("cqg.rtd",,"ContractData",M23,"TickSize",,"T"),1)=0,"#",LEN(RTD("cqg.rtd",,"ContractData",M23,"TickSize",,"T"))-2=1,"#.00",LEN(RTD("cqg.rtd",,"ContractData",M23,"TickSize",,"T"))-2=2,"#.00",LEN(RTD("cqg.rtd",,"ContractData",M23,"TickSize",,"T"))-2=3,"#.000",LEN(RTD("cqg.rtd",,"ContractData",M23,"TickSize",,"T"))-2=4,"#.0000")),"")</f>
        <v/>
      </c>
      <c r="U23" s="25" t="str" cm="1">
        <f t="array" ref="U23">IFERROR(TEXT(RTD("cqg.rtd",,"ContractData",M23,"Ask",,"T"),_xlfn.IFS(MOD(RTD("cqg.rtd",,"ContractData",M23,"TickSize",,"T"),1)=0,"#",LEN(RTD("cqg.rtd",,"ContractData",M23,"TickSize",,"T"))-2=1,"#.00",LEN(RTD("cqg.rtd",,"ContractData",M23,"TickSize",,"T"))-2=2,"#.00",LEN(RTD("cqg.rtd",,"ContractData",M23,"TickSize",,"T"))-2=3,"#.000",LEN(RTD("cqg.rtd",,"ContractData",M23,"TickSize",,"T"))-2=4,"#.0000")),"")</f>
        <v/>
      </c>
      <c r="V23" s="24">
        <f>IFERROR(RTD("cqg.rtd", ,"ContractData",M23, "MT_LastAskVolume",, "T"),"")</f>
        <v>0</v>
      </c>
      <c r="W23" s="25" t="str" cm="1">
        <f t="array" ref="W23">IFERROR(TEXT(RTD("cqg.rtd",,"ContractData",M23,"Open",,"T"),_xlfn.IFS(MOD(RTD("cqg.rtd",,"ContractData",M23,"TickSize",,"T"),1)=0,"#",LEN(RTD("cqg.rtd",,"ContractData",M23,"TickSize",,"T"))-2=1,"#.00",LEN(RTD("cqg.rtd",,"ContractData",M23,"TickSize",,"T"))-2=2,"#.00",LEN(RTD("cqg.rtd",,"ContractData",M23,"TickSize",,"T"))-2=3,"#.000",LEN(RTD("cqg.rtd",,"ContractData",M23,"TickSize",,"T"))-2=4,"#.0000")),"")</f>
        <v>2598.00</v>
      </c>
      <c r="X23" s="25" t="str" cm="1">
        <f t="array" ref="X23">IFERROR(TEXT(RTD("cqg.rtd",,"ContractData",M23,"High",,"T"),_xlfn.IFS(MOD(RTD("cqg.rtd",,"ContractData",M23,"TickSize",,"T"),1)=0,"#",LEN(RTD("cqg.rtd",,"ContractData",M23,"TickSize",,"T"))-2=1,"#.00",LEN(RTD("cqg.rtd",,"ContractData",M23,"TickSize",,"T"))-2=2,"#.00",LEN(RTD("cqg.rtd",,"ContractData",M23,"TickSize",,"T"))-2=3,"#.000",LEN(RTD("cqg.rtd",,"ContractData",M23,"TickSize",,"T"))-2=4,"#.0000")),"")</f>
        <v>2617.00</v>
      </c>
      <c r="Y23" s="25" t="str" cm="1">
        <f t="array" ref="Y23">IFERROR(TEXT(RTD("cqg.rtd",,"ContractData",M23,"Low",,"T"),_xlfn.IFS(MOD(RTD("cqg.rtd",,"ContractData",M23,"TickSize",,"T"),1)=0,"#",LEN(RTD("cqg.rtd",,"ContractData",M23,"TickSize",,"T"))-2=1,"#.00",LEN(RTD("cqg.rtd",,"ContractData",M23,"TickSize",,"T"))-2=2,"#.00",LEN(RTD("cqg.rtd",,"ContractData",M23,"TickSize",,"T"))-2=3,"#.000",LEN(RTD("cqg.rtd",,"ContractData",M23,"TickSize",,"T"))-2=4,"#.0000")),"")</f>
        <v>2558.00</v>
      </c>
      <c r="Z23" s="21">
        <f>IFERROR(RTD("cqg.rtd", ,"ContractData",M23, "T_CVol",, "T"),"")</f>
        <v>11683</v>
      </c>
    </row>
    <row r="24" spans="13:26" x14ac:dyDescent="0.3">
      <c r="M24" s="24" t="str">
        <f>'Symbols &amp; Data'!K33</f>
        <v>CCE</v>
      </c>
      <c r="N24" s="24" t="str">
        <f>'Symbols &amp; Data'!L33</f>
        <v>Cocoa (ICE), Jul 25</v>
      </c>
      <c r="O24" s="25" t="str" cm="1">
        <f t="array" ref="O24">IFERROR(TEXT(RTD("cqg.rtd",,"ContractData",M24,"LastTradeToday",,"T"),_xlfn.IFS(MOD(RTD("cqg.rtd",,"ContractData",M24,"TickSize",,"T"),1)=0,"#",LEN(RTD("cqg.rtd",,"ContractData",M24,"TickSize",,"T"))-2=1,"#.00",LEN(RTD("cqg.rtd",,"ContractData",M24,"TickSize",,"T"))-2=2,"#.00",LEN(RTD("cqg.rtd",,"ContractData",M24,"TickSize",,"T"))-2=3,"#.000",LEN(RTD("cqg.rtd",,"ContractData",M24,"TickSize",,"T"))-2=4,"#.0000")),"")</f>
        <v>8750</v>
      </c>
      <c r="P24" s="25" t="str" cm="1">
        <f t="array" ref="P24">IFERROR(TEXT(RTD("cqg.rtd",,"ContractData",M24,"NetLastTradeToday",,"T"),_xlfn.IFS(MOD(RTD("cqg.rtd",,"ContractData",M24,"TickSize",,"T"),1)=0,"#",LEN(RTD("cqg.rtd",,"ContractData",M24,"TickSize",,"T"))-2=1,"#.00",LEN(RTD("cqg.rtd",,"ContractData",M24,"TickSize",,"T"))-2=2,"#.00",LEN(RTD("cqg.rtd",,"ContractData",M24,"TickSize",,"T"))-2=3,"#.000",LEN(RTD("cqg.rtd",,"ContractData",M24,"TickSize",,"T"))-2=4,"#.0000")),"")</f>
        <v>455</v>
      </c>
      <c r="Q24" s="26">
        <f>IFERROR(RTD("cqg.rtd", ,"ContractData",M24, "PerCentNetLastQuote",, "T")/100,"")</f>
        <v>5.4490657022302588E-2</v>
      </c>
      <c r="R24" s="26">
        <f>IFERROR(RTD("cqg.rtd", ,"ContractData",M24, "PerCentNetLastQuote",, "T")/100,"")</f>
        <v>5.4490657022302588E-2</v>
      </c>
      <c r="S24" s="24">
        <f>IFERROR(RTD("cqg.rtd", ,"ContractData",M24, "MT_LastBidVolume",, "T"),"")</f>
        <v>2</v>
      </c>
      <c r="T24" s="25" t="str" cm="1">
        <f t="array" ref="T24">IFERROR(TEXT(RTD("cqg.rtd",,"ContractData",M24,"Bid",,"T"),_xlfn.IFS(MOD(RTD("cqg.rtd",,"ContractData",M24,"TickSize",,"T"),1)=0,"#",LEN(RTD("cqg.rtd",,"ContractData",M24,"TickSize",,"T"))-2=1,"#.00",LEN(RTD("cqg.rtd",,"ContractData",M24,"TickSize",,"T"))-2=2,"#.00",LEN(RTD("cqg.rtd",,"ContractData",M24,"TickSize",,"T"))-2=3,"#.000",LEN(RTD("cqg.rtd",,"ContractData",M24,"TickSize",,"T"))-2=4,"#.0000")),"")</f>
        <v>8747</v>
      </c>
      <c r="U24" s="25" t="str" cm="1">
        <f t="array" ref="U24">IFERROR(TEXT(RTD("cqg.rtd",,"ContractData",M24,"Ask",,"T"),_xlfn.IFS(MOD(RTD("cqg.rtd",,"ContractData",M24,"TickSize",,"T"),1)=0,"#",LEN(RTD("cqg.rtd",,"ContractData",M24,"TickSize",,"T"))-2=1,"#.00",LEN(RTD("cqg.rtd",,"ContractData",M24,"TickSize",,"T"))-2=2,"#.00",LEN(RTD("cqg.rtd",,"ContractData",M24,"TickSize",,"T"))-2=3,"#.000",LEN(RTD("cqg.rtd",,"ContractData",M24,"TickSize",,"T"))-2=4,"#.0000")),"")</f>
        <v>8750</v>
      </c>
      <c r="V24" s="24">
        <f>IFERROR(RTD("cqg.rtd", ,"ContractData",M24, "MT_LastAskVolume",, "T"),"")</f>
        <v>2</v>
      </c>
      <c r="W24" s="25" t="str" cm="1">
        <f t="array" ref="W24">IFERROR(TEXT(RTD("cqg.rtd",,"ContractData",M24,"Open",,"T"),_xlfn.IFS(MOD(RTD("cqg.rtd",,"ContractData",M24,"TickSize",,"T"),1)=0,"#",LEN(RTD("cqg.rtd",,"ContractData",M24,"TickSize",,"T"))-2=1,"#.00",LEN(RTD("cqg.rtd",,"ContractData",M24,"TickSize",,"T"))-2=2,"#.00",LEN(RTD("cqg.rtd",,"ContractData",M24,"TickSize",,"T"))-2=3,"#.000",LEN(RTD("cqg.rtd",,"ContractData",M24,"TickSize",,"T"))-2=4,"#.0000")),"")</f>
        <v>8300</v>
      </c>
      <c r="X24" s="25" t="str" cm="1">
        <f t="array" ref="X24">IFERROR(TEXT(RTD("cqg.rtd",,"ContractData",M24,"High",,"T"),_xlfn.IFS(MOD(RTD("cqg.rtd",,"ContractData",M24,"TickSize",,"T"),1)=0,"#",LEN(RTD("cqg.rtd",,"ContractData",M24,"TickSize",,"T"))-2=1,"#.00",LEN(RTD("cqg.rtd",,"ContractData",M24,"TickSize",,"T"))-2=2,"#.00",LEN(RTD("cqg.rtd",,"ContractData",M24,"TickSize",,"T"))-2=3,"#.000",LEN(RTD("cqg.rtd",,"ContractData",M24,"TickSize",,"T"))-2=4,"#.0000")),"")</f>
        <v>8775</v>
      </c>
      <c r="Y24" s="25" t="str" cm="1">
        <f t="array" ref="Y24">IFERROR(TEXT(RTD("cqg.rtd",,"ContractData",M24,"Low",,"T"),_xlfn.IFS(MOD(RTD("cqg.rtd",,"ContractData",M24,"TickSize",,"T"),1)=0,"#",LEN(RTD("cqg.rtd",,"ContractData",M24,"TickSize",,"T"))-2=1,"#.00",LEN(RTD("cqg.rtd",,"ContractData",M24,"TickSize",,"T"))-2=2,"#.00",LEN(RTD("cqg.rtd",,"ContractData",M24,"TickSize",,"T"))-2=3,"#.000",LEN(RTD("cqg.rtd",,"ContractData",M24,"TickSize",,"T"))-2=4,"#.0000")),"")</f>
        <v>8300</v>
      </c>
      <c r="Z24" s="21">
        <f>IFERROR(RTD("cqg.rtd", ,"ContractData",M24, "T_CVol",, "T"),"")</f>
        <v>1933</v>
      </c>
    </row>
  </sheetData>
  <mergeCells count="2">
    <mergeCell ref="X1:Y2"/>
    <mergeCell ref="Q1:S2"/>
  </mergeCells>
  <conditionalFormatting sqref="Q4:Q24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R4:R24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{098675E2-3A02-4A31-A011-16A348CD8230}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98675E2-3A02-4A31-A011-16A348CD823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R4:R24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B7DE8-DAF3-49D8-A711-98FBE6439420}">
  <dimension ref="E1:R44"/>
  <sheetViews>
    <sheetView showGridLines="0" showRowColHeaders="0" workbookViewId="0"/>
  </sheetViews>
  <sheetFormatPr defaultRowHeight="16.5" x14ac:dyDescent="0.3"/>
  <cols>
    <col min="6" max="6" width="42" bestFit="1" customWidth="1"/>
    <col min="17" max="17" width="11.5" customWidth="1"/>
    <col min="18" max="18" width="9.875" bestFit="1" customWidth="1"/>
    <col min="28" max="29" width="9.875" bestFit="1" customWidth="1"/>
  </cols>
  <sheetData>
    <row r="1" spans="8:17" ht="16.5" customHeight="1" x14ac:dyDescent="0.3">
      <c r="H1" s="29" t="s">
        <v>65</v>
      </c>
      <c r="I1" s="29"/>
      <c r="J1" s="29"/>
      <c r="K1" s="29"/>
      <c r="L1" s="29"/>
      <c r="P1" s="28">
        <f>RTD("cqg.rtd", ,"SystemInfo", "Linetime")</f>
        <v>45768.303101851852</v>
      </c>
      <c r="Q1" s="28"/>
    </row>
    <row r="2" spans="8:17" ht="16.5" customHeight="1" x14ac:dyDescent="0.3">
      <c r="H2" s="29"/>
      <c r="I2" s="29"/>
      <c r="J2" s="29"/>
      <c r="K2" s="29"/>
      <c r="L2" s="29"/>
      <c r="P2" s="28"/>
      <c r="Q2" s="28"/>
    </row>
    <row r="4" spans="8:17" ht="16.5" customHeight="1" x14ac:dyDescent="0.3"/>
    <row r="5" spans="8:17" ht="16.5" customHeight="1" x14ac:dyDescent="0.3"/>
    <row r="29" spans="5:18" x14ac:dyDescent="0.3">
      <c r="E29" s="9" t="s">
        <v>68</v>
      </c>
      <c r="F29" s="9" t="s">
        <v>81</v>
      </c>
      <c r="G29" s="9" t="s">
        <v>72</v>
      </c>
      <c r="H29" s="9" t="s">
        <v>73</v>
      </c>
      <c r="I29" s="9" t="s">
        <v>74</v>
      </c>
      <c r="J29" s="9" t="s">
        <v>74</v>
      </c>
      <c r="K29" s="9" t="s">
        <v>75</v>
      </c>
      <c r="L29" s="9" t="s">
        <v>76</v>
      </c>
      <c r="M29" s="9" t="s">
        <v>77</v>
      </c>
      <c r="N29" s="9" t="s">
        <v>78</v>
      </c>
      <c r="O29" s="9" t="s">
        <v>69</v>
      </c>
      <c r="P29" s="9" t="s">
        <v>70</v>
      </c>
      <c r="Q29" s="9" t="s">
        <v>71</v>
      </c>
      <c r="R29" s="9" t="s">
        <v>79</v>
      </c>
    </row>
    <row r="30" spans="5:18" x14ac:dyDescent="0.3">
      <c r="E30" s="10" t="str">
        <f>'Symbols &amp; Data'!K36</f>
        <v>XLP</v>
      </c>
      <c r="F30" s="10" t="str">
        <f>'Symbols &amp; Data'!L36</f>
        <v>Consumer Staples Select Sector SPDR</v>
      </c>
      <c r="G30" s="11">
        <f>IFERROR(RTD("cqg.rtd", ,"ContractData", E30, "LastQuoteToday",, "T"),"")</f>
        <v>81.73</v>
      </c>
      <c r="H30" s="11">
        <f>IFERROR(RTD("cqg.rtd", ,"ContractData",E30, "NetLastQuoteToday",, "T"),"")</f>
        <v>-0.14000000000000001</v>
      </c>
      <c r="I30" s="12">
        <f>IFERROR(RTD("cqg.rtd", ,"ContractData",E30, "PerCentNetLastQuote",, "T")/100,"")</f>
        <v>-1.7100280933186759E-3</v>
      </c>
      <c r="J30" s="12">
        <f>IFERROR(RTD("cqg.rtd", ,"ContractData",E30, "PerCentNetLastQuote",, "T")/100,"")</f>
        <v>-1.7100280933186759E-3</v>
      </c>
      <c r="K30" s="10">
        <f>IFERROR(RTD("cqg.rtd", ,"ContractData",E30, "MT_LastBidVolume",, "T"),"")</f>
        <v>100</v>
      </c>
      <c r="L30" s="11">
        <f>IFERROR(RTD("cqg.rtd", ,"ContractData", E30, "Bid",, "T"),"")</f>
        <v>81.650000000000006</v>
      </c>
      <c r="M30" s="11">
        <f>IFERROR(RTD("cqg.rtd", ,"ContractData", E30, "Ask",, "T"),"")</f>
        <v>81.73</v>
      </c>
      <c r="N30" s="10">
        <f>IFERROR(RTD("cqg.rtd", ,"ContractData",E30, "MT_LastAskVolume",, "T"),"")</f>
        <v>100</v>
      </c>
      <c r="O30" s="11" t="str">
        <f>IFERROR(RTD("cqg.rtd", ,"ContractData",E30, "Open",, "T"),"")</f>
        <v/>
      </c>
      <c r="P30" s="11" t="str">
        <f>IFERROR(RTD("cqg.rtd", ,"ContractData",E30, "High",, "T"),"")</f>
        <v/>
      </c>
      <c r="Q30" s="11" t="str">
        <f>IFERROR(RTD("cqg.rtd", ,"ContractData",E30, "Low",, "T"),"")</f>
        <v/>
      </c>
      <c r="R30" s="13">
        <f>IFERROR(RTD("cqg.rtd", ,"ContractData",E30, "T_CVol",, "T"),"")</f>
        <v>5016</v>
      </c>
    </row>
    <row r="31" spans="5:18" x14ac:dyDescent="0.3">
      <c r="E31" s="10" t="str">
        <f>'Symbols &amp; Data'!K37</f>
        <v>XLU</v>
      </c>
      <c r="F31" s="10" t="str">
        <f>'Symbols &amp; Data'!L37</f>
        <v>Utilities Select Sector SPDR</v>
      </c>
      <c r="G31" s="11">
        <f>IFERROR(RTD("cqg.rtd", ,"ContractData", E31, "LastQuoteToday",, "T"),"")</f>
        <v>77.02</v>
      </c>
      <c r="H31" s="11">
        <f>IFERROR(RTD("cqg.rtd", ,"ContractData",E31, "NetLastQuoteToday",, "T"),"")</f>
        <v>-0.75</v>
      </c>
      <c r="I31" s="12">
        <f>IFERROR(RTD("cqg.rtd", ,"ContractData",E31, "PerCentNetLastQuote",, "T")/100,"")</f>
        <v>-9.6438215250096437E-3</v>
      </c>
      <c r="J31" s="12">
        <f>IFERROR(RTD("cqg.rtd", ,"ContractData",E31, "PerCentNetLastQuote",, "T")/100,"")</f>
        <v>-9.6438215250096437E-3</v>
      </c>
      <c r="K31" s="10">
        <f>IFERROR(RTD("cqg.rtd", ,"ContractData",E31, "MT_LastBidVolume",, "T"),"")</f>
        <v>1800</v>
      </c>
      <c r="L31" s="11">
        <f>IFERROR(RTD("cqg.rtd", ,"ContractData", E31, "Bid",, "T"),"")</f>
        <v>77.02</v>
      </c>
      <c r="M31" s="11">
        <f>IFERROR(RTD("cqg.rtd", ,"ContractData", E31, "Ask",, "T"),"")</f>
        <v>77.56</v>
      </c>
      <c r="N31" s="10">
        <f>IFERROR(RTD("cqg.rtd", ,"ContractData",E31, "MT_LastAskVolume",, "T"),"")</f>
        <v>300</v>
      </c>
      <c r="O31" s="11" t="str">
        <f>IFERROR(RTD("cqg.rtd", ,"ContractData",E31, "Open",, "T"),"")</f>
        <v/>
      </c>
      <c r="P31" s="11" t="str">
        <f>IFERROR(RTD("cqg.rtd", ,"ContractData",E31, "High",, "T"),"")</f>
        <v/>
      </c>
      <c r="Q31" s="11" t="str">
        <f>IFERROR(RTD("cqg.rtd", ,"ContractData",E31, "Low",, "T"),"")</f>
        <v/>
      </c>
      <c r="R31" s="13">
        <f>IFERROR(RTD("cqg.rtd", ,"ContractData",E31, "T_CVol",, "T"),"")</f>
        <v>15895</v>
      </c>
    </row>
    <row r="32" spans="5:18" x14ac:dyDescent="0.3">
      <c r="E32" s="10" t="str">
        <f>'Symbols &amp; Data'!K38</f>
        <v>XLRE</v>
      </c>
      <c r="F32" s="10" t="str">
        <f>'Symbols &amp; Data'!L38</f>
        <v>Real Estate Select Sector SPDR</v>
      </c>
      <c r="G32" s="11">
        <f>IFERROR(RTD("cqg.rtd", ,"ContractData", E32, "LastQuoteToday",, "T"),"")</f>
        <v>40.39</v>
      </c>
      <c r="H32" s="11">
        <f>IFERROR(RTD("cqg.rtd", ,"ContractData",E32, "NetLastQuoteToday",, "T"),"")</f>
        <v>-0.06</v>
      </c>
      <c r="I32" s="12">
        <f>IFERROR(RTD("cqg.rtd", ,"ContractData",E32, "PerCentNetLastQuote",, "T")/100,"")</f>
        <v>-1.4833127317676143E-3</v>
      </c>
      <c r="J32" s="12">
        <f>IFERROR(RTD("cqg.rtd", ,"ContractData",E32, "PerCentNetLastQuote",, "T")/100,"")</f>
        <v>-1.4833127317676143E-3</v>
      </c>
      <c r="K32" s="10">
        <f>IFERROR(RTD("cqg.rtd", ,"ContractData",E32, "MT_LastBidVolume",, "T"),"")</f>
        <v>1500</v>
      </c>
      <c r="L32" s="11">
        <f>IFERROR(RTD("cqg.rtd", ,"ContractData", E32, "Bid",, "T"),"")</f>
        <v>39.72</v>
      </c>
      <c r="M32" s="11">
        <f>IFERROR(RTD("cqg.rtd", ,"ContractData", E32, "Ask",, "T"),"")</f>
        <v>40.39</v>
      </c>
      <c r="N32" s="10">
        <f>IFERROR(RTD("cqg.rtd", ,"ContractData",E32, "MT_LastAskVolume",, "T"),"")</f>
        <v>1000</v>
      </c>
      <c r="O32" s="11" t="str">
        <f>IFERROR(RTD("cqg.rtd", ,"ContractData",E32, "Open",, "T"),"")</f>
        <v/>
      </c>
      <c r="P32" s="11" t="str">
        <f>IFERROR(RTD("cqg.rtd", ,"ContractData",E32, "High",, "T"),"")</f>
        <v/>
      </c>
      <c r="Q32" s="11" t="str">
        <f>IFERROR(RTD("cqg.rtd", ,"ContractData",E32, "Low",, "T"),"")</f>
        <v/>
      </c>
      <c r="R32" s="13">
        <f>IFERROR(RTD("cqg.rtd", ,"ContractData",E32, "T_CVol",, "T"),"")</f>
        <v>1206</v>
      </c>
    </row>
    <row r="33" spans="5:18" x14ac:dyDescent="0.3">
      <c r="E33" s="10" t="str">
        <f>'Symbols &amp; Data'!K39</f>
        <v>XLV</v>
      </c>
      <c r="F33" s="10" t="str">
        <f>'Symbols &amp; Data'!L39</f>
        <v>Health Care Select Sector SPDR</v>
      </c>
      <c r="G33" s="11">
        <f>IFERROR(RTD("cqg.rtd", ,"ContractData", E33, "LastQuoteToday",, "T"),"")</f>
        <v>134.51</v>
      </c>
      <c r="H33" s="11">
        <f>IFERROR(RTD("cqg.rtd", ,"ContractData",E33, "NetLastQuoteToday",, "T"),"")</f>
        <v>-0.98</v>
      </c>
      <c r="I33" s="12">
        <f>IFERROR(RTD("cqg.rtd", ,"ContractData",E33, "PerCentNetLastQuote",, "T")/100,"")</f>
        <v>-7.233006125913352E-3</v>
      </c>
      <c r="J33" s="12">
        <f>IFERROR(RTD("cqg.rtd", ,"ContractData",E33, "PerCentNetLastQuote",, "T")/100,"")</f>
        <v>-7.233006125913352E-3</v>
      </c>
      <c r="K33" s="10">
        <f>IFERROR(RTD("cqg.rtd", ,"ContractData",E33, "MT_LastBidVolume",, "T"),"")</f>
        <v>100</v>
      </c>
      <c r="L33" s="11">
        <f>IFERROR(RTD("cqg.rtd", ,"ContractData", E33, "Bid",, "T"),"")</f>
        <v>134.51</v>
      </c>
      <c r="M33" s="11">
        <f>IFERROR(RTD("cqg.rtd", ,"ContractData", E33, "Ask",, "T"),"")</f>
        <v>134.99</v>
      </c>
      <c r="N33" s="10">
        <f>IFERROR(RTD("cqg.rtd", ,"ContractData",E33, "MT_LastAskVolume",, "T"),"")</f>
        <v>600</v>
      </c>
      <c r="O33" s="11" t="str">
        <f>IFERROR(RTD("cqg.rtd", ,"ContractData",E33, "Open",, "T"),"")</f>
        <v/>
      </c>
      <c r="P33" s="11" t="str">
        <f>IFERROR(RTD("cqg.rtd", ,"ContractData",E33, "High",, "T"),"")</f>
        <v/>
      </c>
      <c r="Q33" s="11" t="str">
        <f>IFERROR(RTD("cqg.rtd", ,"ContractData",E33, "Low",, "T"),"")</f>
        <v/>
      </c>
      <c r="R33" s="13">
        <f>IFERROR(RTD("cqg.rtd", ,"ContractData",E33, "T_CVol",, "T"),"")</f>
        <v>2573</v>
      </c>
    </row>
    <row r="34" spans="5:18" x14ac:dyDescent="0.3">
      <c r="E34" s="10" t="str">
        <f>'Symbols &amp; Data'!K40</f>
        <v>XLF</v>
      </c>
      <c r="F34" s="10" t="str">
        <f>'Symbols &amp; Data'!L40</f>
        <v>Financial Select Sector SPDR</v>
      </c>
      <c r="G34" s="11">
        <f>IFERROR(RTD("cqg.rtd", ,"ContractData", E34, "LastQuoteToday",, "T"),"")</f>
        <v>46.32</v>
      </c>
      <c r="H34" s="11">
        <f>IFERROR(RTD("cqg.rtd", ,"ContractData",E34, "NetLastQuoteToday",, "T"),"")</f>
        <v>-0.33</v>
      </c>
      <c r="I34" s="12">
        <f>IFERROR(RTD("cqg.rtd", ,"ContractData",E34, "PerCentNetLastQuote",, "T")/100,"")</f>
        <v>-7.0739549839228298E-3</v>
      </c>
      <c r="J34" s="12">
        <f>IFERROR(RTD("cqg.rtd", ,"ContractData",E34, "PerCentNetLastQuote",, "T")/100,"")</f>
        <v>-7.0739549839228298E-3</v>
      </c>
      <c r="K34" s="10">
        <f>IFERROR(RTD("cqg.rtd", ,"ContractData",E34, "MT_LastBidVolume",, "T"),"")</f>
        <v>1500</v>
      </c>
      <c r="L34" s="11">
        <f>IFERROR(RTD("cqg.rtd", ,"ContractData", E34, "Bid",, "T"),"")</f>
        <v>46.26</v>
      </c>
      <c r="M34" s="11">
        <f>IFERROR(RTD("cqg.rtd", ,"ContractData", E34, "Ask",, "T"),"")</f>
        <v>46.32</v>
      </c>
      <c r="N34" s="10">
        <f>IFERROR(RTD("cqg.rtd", ,"ContractData",E34, "MT_LastAskVolume",, "T"),"")</f>
        <v>2600</v>
      </c>
      <c r="O34" s="11" t="str">
        <f>IFERROR(RTD("cqg.rtd", ,"ContractData",E34, "Open",, "T"),"")</f>
        <v/>
      </c>
      <c r="P34" s="11" t="str">
        <f>IFERROR(RTD("cqg.rtd", ,"ContractData",E34, "High",, "T"),"")</f>
        <v/>
      </c>
      <c r="Q34" s="11" t="str">
        <f>IFERROR(RTD("cqg.rtd", ,"ContractData",E34, "Low",, "T"),"")</f>
        <v/>
      </c>
      <c r="R34" s="13">
        <f>IFERROR(RTD("cqg.rtd", ,"ContractData",E34, "T_CVol",, "T"),"")</f>
        <v>80822</v>
      </c>
    </row>
    <row r="35" spans="5:18" x14ac:dyDescent="0.3">
      <c r="E35" s="10" t="str">
        <f>'Symbols &amp; Data'!K41</f>
        <v>XLB</v>
      </c>
      <c r="F35" s="10" t="str">
        <f>'Symbols &amp; Data'!L41</f>
        <v>Materials Select Sector SPDR</v>
      </c>
      <c r="G35" s="11">
        <f>IFERROR(RTD("cqg.rtd", ,"ContractData", E35, "LastQuoteToday",, "T"),"")</f>
        <v>80.05</v>
      </c>
      <c r="H35" s="11">
        <f>IFERROR(RTD("cqg.rtd", ,"ContractData",E35, "NetLastQuoteToday",, "T"),"")</f>
        <v>-0.70000000000000007</v>
      </c>
      <c r="I35" s="12">
        <f>IFERROR(RTD("cqg.rtd", ,"ContractData",E35, "PerCentNetLastQuote",, "T")/100,"")</f>
        <v>-8.6687306501547993E-3</v>
      </c>
      <c r="J35" s="12">
        <f>IFERROR(RTD("cqg.rtd", ,"ContractData",E35, "PerCentNetLastQuote",, "T")/100,"")</f>
        <v>-8.6687306501547993E-3</v>
      </c>
      <c r="K35" s="10">
        <f>IFERROR(RTD("cqg.rtd", ,"ContractData",E35, "MT_LastBidVolume",, "T"),"")</f>
        <v>200</v>
      </c>
      <c r="L35" s="11">
        <f>IFERROR(RTD("cqg.rtd", ,"ContractData", E35, "Bid",, "T"),"")</f>
        <v>80.05</v>
      </c>
      <c r="M35" s="11">
        <f>IFERROR(RTD("cqg.rtd", ,"ContractData", E35, "Ask",, "T"),"")</f>
        <v>80.62</v>
      </c>
      <c r="N35" s="10">
        <f>IFERROR(RTD("cqg.rtd", ,"ContractData",E35, "MT_LastAskVolume",, "T"),"")</f>
        <v>3100</v>
      </c>
      <c r="O35" s="11" t="str">
        <f>IFERROR(RTD("cqg.rtd", ,"ContractData",E35, "Open",, "T"),"")</f>
        <v/>
      </c>
      <c r="P35" s="11" t="str">
        <f>IFERROR(RTD("cqg.rtd", ,"ContractData",E35, "High",, "T"),"")</f>
        <v/>
      </c>
      <c r="Q35" s="11" t="str">
        <f>IFERROR(RTD("cqg.rtd", ,"ContractData",E35, "Low",, "T"),"")</f>
        <v/>
      </c>
      <c r="R35" s="13">
        <f>IFERROR(RTD("cqg.rtd", ,"ContractData",E35, "T_CVol",, "T"),"")</f>
        <v>1480</v>
      </c>
    </row>
    <row r="36" spans="5:18" x14ac:dyDescent="0.3">
      <c r="E36" s="10" t="str">
        <f>'Symbols &amp; Data'!K42</f>
        <v>XLE</v>
      </c>
      <c r="F36" s="10" t="str">
        <f>'Symbols &amp; Data'!L42</f>
        <v>Energy Select Sector SPDR</v>
      </c>
      <c r="G36" s="11">
        <f>IFERROR(RTD("cqg.rtd", ,"ContractData", E36, "LastQuoteToday",, "T"),"")</f>
        <v>80.5</v>
      </c>
      <c r="H36" s="11">
        <f>IFERROR(RTD("cqg.rtd", ,"ContractData",E36, "NetLastQuoteToday",, "T"),"")</f>
        <v>-1</v>
      </c>
      <c r="I36" s="12">
        <f>IFERROR(RTD("cqg.rtd", ,"ContractData",E36, "PerCentNetLastQuote",, "T")/100,"")</f>
        <v>-1.2269938650306749E-2</v>
      </c>
      <c r="J36" s="12">
        <f>IFERROR(RTD("cqg.rtd", ,"ContractData",E36, "PerCentNetLastQuote",, "T")/100,"")</f>
        <v>-1.2269938650306749E-2</v>
      </c>
      <c r="K36" s="10">
        <f>IFERROR(RTD("cqg.rtd", ,"ContractData",E36, "MT_LastBidVolume",, "T"),"")</f>
        <v>200</v>
      </c>
      <c r="L36" s="11">
        <f>IFERROR(RTD("cqg.rtd", ,"ContractData", E36, "Bid",, "T"),"")</f>
        <v>80.5</v>
      </c>
      <c r="M36" s="11">
        <f>IFERROR(RTD("cqg.rtd", ,"ContractData", E36, "Ask",, "T"),"")</f>
        <v>80.739999999999995</v>
      </c>
      <c r="N36" s="10">
        <f>IFERROR(RTD("cqg.rtd", ,"ContractData",E36, "MT_LastAskVolume",, "T"),"")</f>
        <v>2400</v>
      </c>
      <c r="O36" s="11" t="str">
        <f>IFERROR(RTD("cqg.rtd", ,"ContractData",E36, "Open",, "T"),"")</f>
        <v/>
      </c>
      <c r="P36" s="11" t="str">
        <f>IFERROR(RTD("cqg.rtd", ,"ContractData",E36, "High",, "T"),"")</f>
        <v/>
      </c>
      <c r="Q36" s="11" t="str">
        <f>IFERROR(RTD("cqg.rtd", ,"ContractData",E36, "Low",, "T"),"")</f>
        <v/>
      </c>
      <c r="R36" s="13">
        <f>IFERROR(RTD("cqg.rtd", ,"ContractData",E36, "T_CVol",, "T"),"")</f>
        <v>18371</v>
      </c>
    </row>
    <row r="37" spans="5:18" x14ac:dyDescent="0.3">
      <c r="E37" s="10" t="str">
        <f>'Symbols &amp; Data'!K43</f>
        <v>XLI</v>
      </c>
      <c r="F37" s="10" t="str">
        <f>'Symbols &amp; Data'!L43</f>
        <v>Industrial Select Sector SPDR</v>
      </c>
      <c r="G37" s="11">
        <f>IFERROR(RTD("cqg.rtd", ,"ContractData", E37, "LastQuoteToday",, "T"),"")</f>
        <v>125.15</v>
      </c>
      <c r="H37" s="11">
        <f>IFERROR(RTD("cqg.rtd", ,"ContractData",E37, "NetLastQuoteToday",, "T"),"")</f>
        <v>-0.15</v>
      </c>
      <c r="I37" s="12">
        <f>IFERROR(RTD("cqg.rtd", ,"ContractData",E37, "PerCentNetLastQuote",, "T")/100,"")</f>
        <v>-1.1971268954509178E-3</v>
      </c>
      <c r="J37" s="12">
        <f>IFERROR(RTD("cqg.rtd", ,"ContractData",E37, "PerCentNetLastQuote",, "T")/100,"")</f>
        <v>-1.1971268954509178E-3</v>
      </c>
      <c r="K37" s="10">
        <f>IFERROR(RTD("cqg.rtd", ,"ContractData",E37, "MT_LastBidVolume",, "T"),"")</f>
        <v>1900</v>
      </c>
      <c r="L37" s="11">
        <f>IFERROR(RTD("cqg.rtd", ,"ContractData", E37, "Bid",, "T"),"")</f>
        <v>123.8</v>
      </c>
      <c r="M37" s="11">
        <f>IFERROR(RTD("cqg.rtd", ,"ContractData", E37, "Ask",, "T"),"")</f>
        <v>125.15</v>
      </c>
      <c r="N37" s="10">
        <f>IFERROR(RTD("cqg.rtd", ,"ContractData",E37, "MT_LastAskVolume",, "T"),"")</f>
        <v>1500</v>
      </c>
      <c r="O37" s="11" t="str">
        <f>IFERROR(RTD("cqg.rtd", ,"ContractData",E37, "Open",, "T"),"")</f>
        <v/>
      </c>
      <c r="P37" s="11" t="str">
        <f>IFERROR(RTD("cqg.rtd", ,"ContractData",E37, "High",, "T"),"")</f>
        <v/>
      </c>
      <c r="Q37" s="11" t="str">
        <f>IFERROR(RTD("cqg.rtd", ,"ContractData",E37, "Low",, "T"),"")</f>
        <v/>
      </c>
      <c r="R37" s="13">
        <f>IFERROR(RTD("cqg.rtd", ,"ContractData",E37, "T_CVol",, "T"),"")</f>
        <v>2038</v>
      </c>
    </row>
    <row r="38" spans="5:18" x14ac:dyDescent="0.3">
      <c r="E38" s="10" t="str">
        <f>'Symbols &amp; Data'!K44</f>
        <v>XLC</v>
      </c>
      <c r="F38" s="10" t="str">
        <f>'Symbols &amp; Data'!L44</f>
        <v>Communication Services Select Sector SPDR</v>
      </c>
      <c r="G38" s="11">
        <f>IFERROR(RTD("cqg.rtd", ,"ContractData", E38, "LastQuoteToday",, "T"),"")</f>
        <v>89.2</v>
      </c>
      <c r="H38" s="11">
        <f>IFERROR(RTD("cqg.rtd", ,"ContractData",E38, "NetLastQuoteToday",, "T"),"")</f>
        <v>-1.01</v>
      </c>
      <c r="I38" s="12">
        <f>IFERROR(RTD("cqg.rtd", ,"ContractData",E38, "PerCentNetLastQuote",, "T")/100,"")</f>
        <v>-1.1196097993570558E-2</v>
      </c>
      <c r="J38" s="12">
        <f>IFERROR(RTD("cqg.rtd", ,"ContractData",E38, "PerCentNetLastQuote",, "T")/100,"")</f>
        <v>-1.1196097993570558E-2</v>
      </c>
      <c r="K38" s="10">
        <f>IFERROR(RTD("cqg.rtd", ,"ContractData",E38, "MT_LastBidVolume",, "T"),"")</f>
        <v>800</v>
      </c>
      <c r="L38" s="11">
        <f>IFERROR(RTD("cqg.rtd", ,"ContractData", E38, "Bid",, "T"),"")</f>
        <v>89.2</v>
      </c>
      <c r="M38" s="11">
        <f>IFERROR(RTD("cqg.rtd", ,"ContractData", E38, "Ask",, "T"),"")</f>
        <v>89.9</v>
      </c>
      <c r="N38" s="10">
        <f>IFERROR(RTD("cqg.rtd", ,"ContractData",E38, "MT_LastAskVolume",, "T"),"")</f>
        <v>1400</v>
      </c>
      <c r="O38" s="11" t="str">
        <f>IFERROR(RTD("cqg.rtd", ,"ContractData",E38, "Open",, "T"),"")</f>
        <v/>
      </c>
      <c r="P38" s="11" t="str">
        <f>IFERROR(RTD("cqg.rtd", ,"ContractData",E38, "High",, "T"),"")</f>
        <v/>
      </c>
      <c r="Q38" s="11" t="str">
        <f>IFERROR(RTD("cqg.rtd", ,"ContractData",E38, "Low",, "T"),"")</f>
        <v/>
      </c>
      <c r="R38" s="13">
        <f>IFERROR(RTD("cqg.rtd", ,"ContractData",E38, "T_CVol",, "T"),"")</f>
        <v>206</v>
      </c>
    </row>
    <row r="39" spans="5:18" x14ac:dyDescent="0.3">
      <c r="E39" s="10" t="str">
        <f>'Symbols &amp; Data'!K45</f>
        <v>XLK</v>
      </c>
      <c r="F39" s="10" t="str">
        <f>'Symbols &amp; Data'!L45</f>
        <v>Technology Sector SPDR Fund</v>
      </c>
      <c r="G39" s="11">
        <f>IFERROR(RTD("cqg.rtd", ,"ContractData", E39, "LastQuoteToday",, "T"),"")</f>
        <v>189.5</v>
      </c>
      <c r="H39" s="11">
        <f>IFERROR(RTD("cqg.rtd", ,"ContractData",E39, "NetLastQuoteToday",, "T"),"")</f>
        <v>-3.36</v>
      </c>
      <c r="I39" s="12">
        <f>IFERROR(RTD("cqg.rtd", ,"ContractData",E39, "PerCentNetLastQuote",, "T")/100,"")</f>
        <v>-1.7421964119050087E-2</v>
      </c>
      <c r="J39" s="12">
        <f>IFERROR(RTD("cqg.rtd", ,"ContractData",E39, "PerCentNetLastQuote",, "T")/100,"")</f>
        <v>-1.7421964119050087E-2</v>
      </c>
      <c r="K39" s="10">
        <f>IFERROR(RTD("cqg.rtd", ,"ContractData",E39, "MT_LastBidVolume",, "T"),"")</f>
        <v>100</v>
      </c>
      <c r="L39" s="11">
        <f>IFERROR(RTD("cqg.rtd", ,"ContractData", E39, "Bid",, "T"),"")</f>
        <v>189.31</v>
      </c>
      <c r="M39" s="11">
        <f>IFERROR(RTD("cqg.rtd", ,"ContractData", E39, "Ask",, "T"),"")</f>
        <v>189.5</v>
      </c>
      <c r="N39" s="10">
        <f>IFERROR(RTD("cqg.rtd", ,"ContractData",E39, "MT_LastAskVolume",, "T"),"")</f>
        <v>500</v>
      </c>
      <c r="O39" s="11" t="str">
        <f>IFERROR(RTD("cqg.rtd", ,"ContractData",E39, "Open",, "T"),"")</f>
        <v/>
      </c>
      <c r="P39" s="11" t="str">
        <f>IFERROR(RTD("cqg.rtd", ,"ContractData",E39, "High",, "T"),"")</f>
        <v/>
      </c>
      <c r="Q39" s="11" t="str">
        <f>IFERROR(RTD("cqg.rtd", ,"ContractData",E39, "Low",, "T"),"")</f>
        <v/>
      </c>
      <c r="R39" s="13">
        <f>IFERROR(RTD("cqg.rtd", ,"ContractData",E39, "T_CVol",, "T"),"")</f>
        <v>14152</v>
      </c>
    </row>
    <row r="40" spans="5:18" x14ac:dyDescent="0.3">
      <c r="E40" s="10" t="str">
        <f>'Symbols &amp; Data'!K46</f>
        <v>XLY</v>
      </c>
      <c r="F40" s="10" t="str">
        <f>'Symbols &amp; Data'!L46</f>
        <v>Consumer Discretionary Select SectorSPDR</v>
      </c>
      <c r="G40" s="11">
        <f>IFERROR(RTD("cqg.rtd", ,"ContractData", E40, "LastQuoteToday",, "T"),"")</f>
        <v>182.21</v>
      </c>
      <c r="H40" s="11">
        <f>IFERROR(RTD("cqg.rtd", ,"ContractData",E40, "NetLastQuoteToday",, "T"),"")</f>
        <v>-3.19</v>
      </c>
      <c r="I40" s="12">
        <f>IFERROR(RTD("cqg.rtd", ,"ContractData",E40, "PerCentNetLastQuote",, "T")/100,"")</f>
        <v>-1.7206040992448757E-2</v>
      </c>
      <c r="J40" s="12">
        <f>IFERROR(RTD("cqg.rtd", ,"ContractData",E40, "PerCentNetLastQuote",, "T")/100,"")</f>
        <v>-1.7206040992448757E-2</v>
      </c>
      <c r="K40" s="10">
        <f>IFERROR(RTD("cqg.rtd", ,"ContractData",E40, "MT_LastBidVolume",, "T"),"")</f>
        <v>400</v>
      </c>
      <c r="L40" s="11">
        <f>IFERROR(RTD("cqg.rtd", ,"ContractData", E40, "Bid",, "T"),"")</f>
        <v>182.21</v>
      </c>
      <c r="M40" s="11">
        <f>IFERROR(RTD("cqg.rtd", ,"ContractData", E40, "Ask",, "T"),"")</f>
        <v>183.5</v>
      </c>
      <c r="N40" s="10">
        <f>IFERROR(RTD("cqg.rtd", ,"ContractData",E40, "MT_LastAskVolume",, "T"),"")</f>
        <v>600</v>
      </c>
      <c r="O40" s="11" t="str">
        <f>IFERROR(RTD("cqg.rtd", ,"ContractData",E40, "Open",, "T"),"")</f>
        <v/>
      </c>
      <c r="P40" s="11" t="str">
        <f>IFERROR(RTD("cqg.rtd", ,"ContractData",E40, "High",, "T"),"")</f>
        <v/>
      </c>
      <c r="Q40" s="11" t="str">
        <f>IFERROR(RTD("cqg.rtd", ,"ContractData",E40, "Low",, "T"),"")</f>
        <v/>
      </c>
      <c r="R40" s="13">
        <f>IFERROR(RTD("cqg.rtd", ,"ContractData",E40, "T_CVol",, "T"),"")</f>
        <v>4019</v>
      </c>
    </row>
    <row r="43" spans="5:18" ht="16.5" customHeight="1" x14ac:dyDescent="0.3"/>
    <row r="44" spans="5:18" ht="16.5" customHeight="1" x14ac:dyDescent="0.3"/>
  </sheetData>
  <mergeCells count="2">
    <mergeCell ref="P1:Q2"/>
    <mergeCell ref="H1:L2"/>
  </mergeCells>
  <conditionalFormatting sqref="I30:I38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I39:I40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30:J38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{20D173C1-9708-4C6B-B28A-D2D4BAFB498D}</x14:id>
        </ext>
      </extLst>
    </cfRule>
  </conditionalFormatting>
  <conditionalFormatting sqref="J39:J40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{6D60E0BE-5253-453E-9AE2-22E7B9A3DED0}</x14:id>
        </ext>
      </extLst>
    </cfRule>
  </conditionalFormatting>
  <conditionalFormatting sqref="T13:T14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U13:U14">
    <cfRule type="dataBar" priority="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{67AB8BC0-3281-4CBF-A700-F92F600FCBC1}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0D173C1-9708-4C6B-B28A-D2D4BAFB498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J30:J38</xm:sqref>
        </x14:conditionalFormatting>
        <x14:conditionalFormatting xmlns:xm="http://schemas.microsoft.com/office/excel/2006/main">
          <x14:cfRule type="dataBar" id="{6D60E0BE-5253-453E-9AE2-22E7B9A3DED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J39:J40</xm:sqref>
        </x14:conditionalFormatting>
        <x14:conditionalFormatting xmlns:xm="http://schemas.microsoft.com/office/excel/2006/main">
          <x14:cfRule type="dataBar" id="{67AB8BC0-3281-4CBF-A700-F92F600FCBC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U13:U14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9B762-0389-438B-B7F5-CDEDF18A1007}">
  <dimension ref="G1:T36"/>
  <sheetViews>
    <sheetView showGridLines="0" showRowColHeaders="0" workbookViewId="0"/>
  </sheetViews>
  <sheetFormatPr defaultRowHeight="16.5" x14ac:dyDescent="0.3"/>
  <cols>
    <col min="8" max="8" width="21.5" bestFit="1" customWidth="1"/>
    <col min="19" max="19" width="12.5" customWidth="1"/>
    <col min="20" max="20" width="10.875" bestFit="1" customWidth="1"/>
    <col min="30" max="30" width="10.875" bestFit="1" customWidth="1"/>
  </cols>
  <sheetData>
    <row r="1" spans="10:17" ht="16.5" customHeight="1" x14ac:dyDescent="0.3">
      <c r="J1" s="27"/>
      <c r="K1" s="29" t="s">
        <v>83</v>
      </c>
      <c r="L1" s="29"/>
      <c r="M1" s="29"/>
      <c r="N1" s="27"/>
      <c r="P1" s="28">
        <f>RTD("cqg.rtd", ,"SystemInfo", "Linetime")</f>
        <v>45768.303101851852</v>
      </c>
      <c r="Q1" s="28"/>
    </row>
    <row r="2" spans="10:17" ht="16.5" customHeight="1" x14ac:dyDescent="0.3">
      <c r="J2" s="27"/>
      <c r="K2" s="29"/>
      <c r="L2" s="29"/>
      <c r="M2" s="29"/>
      <c r="N2" s="27"/>
      <c r="P2" s="28"/>
      <c r="Q2" s="28"/>
    </row>
    <row r="8" spans="10:17" ht="16.5" customHeight="1" x14ac:dyDescent="0.3"/>
    <row r="9" spans="10:17" ht="16.5" customHeight="1" x14ac:dyDescent="0.3"/>
    <row r="11" spans="10:17" ht="16.5" customHeight="1" x14ac:dyDescent="0.3"/>
    <row r="12" spans="10:17" ht="16.5" customHeight="1" x14ac:dyDescent="0.3"/>
    <row r="25" spans="7:20" x14ac:dyDescent="0.3">
      <c r="G25" s="9" t="s">
        <v>68</v>
      </c>
      <c r="H25" s="9" t="s">
        <v>81</v>
      </c>
      <c r="I25" s="9" t="s">
        <v>72</v>
      </c>
      <c r="J25" s="9" t="s">
        <v>73</v>
      </c>
      <c r="K25" s="9" t="s">
        <v>74</v>
      </c>
      <c r="L25" s="9" t="s">
        <v>74</v>
      </c>
      <c r="M25" s="9" t="s">
        <v>75</v>
      </c>
      <c r="N25" s="9" t="s">
        <v>76</v>
      </c>
      <c r="O25" s="9" t="s">
        <v>77</v>
      </c>
      <c r="P25" s="9" t="s">
        <v>78</v>
      </c>
      <c r="Q25" s="9" t="s">
        <v>69</v>
      </c>
      <c r="R25" s="9" t="s">
        <v>70</v>
      </c>
      <c r="S25" s="9" t="s">
        <v>71</v>
      </c>
      <c r="T25" s="9" t="s">
        <v>79</v>
      </c>
    </row>
    <row r="26" spans="7:20" x14ac:dyDescent="0.3">
      <c r="G26" s="10" t="str">
        <f>'Symbols &amp; Data'!K49</f>
        <v>S.MSFT</v>
      </c>
      <c r="H26" s="10" t="str">
        <f>'Symbols &amp; Data'!L49</f>
        <v>Microsoft Corporation</v>
      </c>
      <c r="I26" s="11">
        <f>IFERROR(RTD("cqg.rtd", ,"ContractData", G26, "LastQuoteToday",, "T"),"")</f>
        <v>364.49</v>
      </c>
      <c r="J26" s="11">
        <f>IFERROR(RTD("cqg.rtd", ,"ContractData",G26, "NetLastQuoteToday",, "T"),"")</f>
        <v>-3.29</v>
      </c>
      <c r="K26" s="12">
        <f>IFERROR(RTD("cqg.rtd", ,"ContractData",G26, "PerCentNetLastQuote",, "T")/100,"")</f>
        <v>-8.9455652835934533E-3</v>
      </c>
      <c r="L26" s="12">
        <f>IFERROR(RTD("cqg.rtd", ,"ContractData",G26, "PerCentNetLastQuote",, "T")/100,"")</f>
        <v>-8.9455652835934533E-3</v>
      </c>
      <c r="M26" s="10">
        <f>IFERROR(RTD("cqg.rtd", ,"ContractData",G26, "MT_LastBidVolume",, "T"),"")</f>
        <v>100</v>
      </c>
      <c r="N26" s="11">
        <f>IFERROR(RTD("cqg.rtd", ,"ContractData", G26, "Bid",, "T"),"")</f>
        <v>363.75</v>
      </c>
      <c r="O26" s="11">
        <f>IFERROR(RTD("cqg.rtd", ,"ContractData", G26, "Ask",, "T"),"")</f>
        <v>364.49</v>
      </c>
      <c r="P26" s="10">
        <f>IFERROR(RTD("cqg.rtd", ,"ContractData",G26, "MT_LastAskVolume",, "T"),"")</f>
        <v>100</v>
      </c>
      <c r="Q26" s="11" t="str">
        <f>IFERROR(RTD("cqg.rtd", ,"ContractData",G26, "Open",, "T"),"")</f>
        <v/>
      </c>
      <c r="R26" s="11" t="str">
        <f>IFERROR(RTD("cqg.rtd", ,"ContractData",G26, "High",, "T"),"")</f>
        <v/>
      </c>
      <c r="S26" s="11" t="str">
        <f>IFERROR(RTD("cqg.rtd", ,"ContractData",G26, "Low",, "T"),"")</f>
        <v/>
      </c>
      <c r="T26" s="13">
        <f>IFERROR(RTD("cqg.rtd", ,"ContractData",G26, "T_CVol",, "T"),"")</f>
        <v>78011</v>
      </c>
    </row>
    <row r="27" spans="7:20" x14ac:dyDescent="0.3">
      <c r="G27" s="10" t="str">
        <f>'Symbols &amp; Data'!K50</f>
        <v>S.META</v>
      </c>
      <c r="H27" s="10" t="str">
        <f>'Symbols &amp; Data'!L50</f>
        <v>Meta Platforms, Inc.</v>
      </c>
      <c r="I27" s="11">
        <f>IFERROR(RTD("cqg.rtd", ,"ContractData", G27, "LastQuoteToday",, "T"),"")</f>
        <v>493.11</v>
      </c>
      <c r="J27" s="11">
        <f>IFERROR(RTD("cqg.rtd", ,"ContractData",G27, "NetLastQuoteToday",, "T"),"")</f>
        <v>-8.370000000000001</v>
      </c>
      <c r="K27" s="12">
        <f>IFERROR(RTD("cqg.rtd", ,"ContractData",G27, "PerCentNetLastQuote",, "T")/100,"")</f>
        <v>-1.6690595836324481E-2</v>
      </c>
      <c r="L27" s="12">
        <f>IFERROR(RTD("cqg.rtd", ,"ContractData",G27, "PerCentNetLastQuote",, "T")/100,"")</f>
        <v>-1.6690595836324481E-2</v>
      </c>
      <c r="M27" s="10">
        <f>IFERROR(RTD("cqg.rtd", ,"ContractData",G27, "MT_LastBidVolume",, "T"),"")</f>
        <v>100</v>
      </c>
      <c r="N27" s="11">
        <f>IFERROR(RTD("cqg.rtd", ,"ContractData", G27, "Bid",, "T"),"")</f>
        <v>492.57</v>
      </c>
      <c r="O27" s="11">
        <f>IFERROR(RTD("cqg.rtd", ,"ContractData", G27, "Ask",, "T"),"")</f>
        <v>493.11</v>
      </c>
      <c r="P27" s="10">
        <f>IFERROR(RTD("cqg.rtd", ,"ContractData",G27, "MT_LastAskVolume",, "T"),"")</f>
        <v>100</v>
      </c>
      <c r="Q27" s="11" t="str">
        <f>IFERROR(RTD("cqg.rtd", ,"ContractData",G27, "Open",, "T"),"")</f>
        <v/>
      </c>
      <c r="R27" s="11" t="str">
        <f>IFERROR(RTD("cqg.rtd", ,"ContractData",G27, "High",, "T"),"")</f>
        <v/>
      </c>
      <c r="S27" s="11" t="str">
        <f>IFERROR(RTD("cqg.rtd", ,"ContractData",G27, "Low",, "T"),"")</f>
        <v/>
      </c>
      <c r="T27" s="13">
        <f>IFERROR(RTD("cqg.rtd", ,"ContractData",G27, "T_CVol",, "T"),"")</f>
        <v>167875</v>
      </c>
    </row>
    <row r="28" spans="7:20" x14ac:dyDescent="0.3">
      <c r="G28" s="10" t="str">
        <f>'Symbols &amp; Data'!K51</f>
        <v>S.GOOG</v>
      </c>
      <c r="H28" s="10" t="str">
        <f>'Symbols &amp; Data'!L51</f>
        <v>Alphabet, Inc. Class C</v>
      </c>
      <c r="I28" s="11">
        <f>IFERROR(RTD("cqg.rtd", ,"ContractData", G28, "LastQuoteToday",, "T"),"")</f>
        <v>151.75</v>
      </c>
      <c r="J28" s="11">
        <f>IFERROR(RTD("cqg.rtd", ,"ContractData",G28, "NetLastQuoteToday",, "T"),"")</f>
        <v>-1.61</v>
      </c>
      <c r="K28" s="12">
        <f>IFERROR(RTD("cqg.rtd", ,"ContractData",G28, "PerCentNetLastQuote",, "T")/100,"")</f>
        <v>-1.0498174230568598E-2</v>
      </c>
      <c r="L28" s="12">
        <f>IFERROR(RTD("cqg.rtd", ,"ContractData",G28, "PerCentNetLastQuote",, "T")/100,"")</f>
        <v>-1.0498174230568598E-2</v>
      </c>
      <c r="M28" s="10">
        <f>IFERROR(RTD("cqg.rtd", ,"ContractData",G28, "MT_LastBidVolume",, "T"),"")</f>
        <v>200</v>
      </c>
      <c r="N28" s="11">
        <f>IFERROR(RTD("cqg.rtd", ,"ContractData", G28, "Bid",, "T"),"")</f>
        <v>151.22999999999999</v>
      </c>
      <c r="O28" s="11">
        <f>IFERROR(RTD("cqg.rtd", ,"ContractData", G28, "Ask",, "T"),"")</f>
        <v>151.75</v>
      </c>
      <c r="P28" s="10">
        <f>IFERROR(RTD("cqg.rtd", ,"ContractData",G28, "MT_LastAskVolume",, "T"),"")</f>
        <v>300</v>
      </c>
      <c r="Q28" s="11" t="str">
        <f>IFERROR(RTD("cqg.rtd", ,"ContractData",G28, "Open",, "T"),"")</f>
        <v/>
      </c>
      <c r="R28" s="11" t="str">
        <f>IFERROR(RTD("cqg.rtd", ,"ContractData",G28, "High",, "T"),"")</f>
        <v/>
      </c>
      <c r="S28" s="11" t="str">
        <f>IFERROR(RTD("cqg.rtd", ,"ContractData",G28, "Low",, "T"),"")</f>
        <v/>
      </c>
      <c r="T28" s="13">
        <f>IFERROR(RTD("cqg.rtd", ,"ContractData",G28, "T_CVol",, "T"),"")</f>
        <v>93218</v>
      </c>
    </row>
    <row r="29" spans="7:20" x14ac:dyDescent="0.3">
      <c r="G29" s="10" t="str">
        <f>'Symbols &amp; Data'!K52</f>
        <v>S.AMZN</v>
      </c>
      <c r="H29" s="10" t="str">
        <f>'Symbols &amp; Data'!L52</f>
        <v>Amazon.com Inc</v>
      </c>
      <c r="I29" s="11">
        <f>IFERROR(RTD("cqg.rtd", ,"ContractData", G29, "LastQuoteToday",, "T"),"")</f>
        <v>169.6</v>
      </c>
      <c r="J29" s="11">
        <f>IFERROR(RTD("cqg.rtd", ,"ContractData",G29, "NetLastQuoteToday",, "T"),"")</f>
        <v>-3.0100000000000002</v>
      </c>
      <c r="K29" s="12">
        <f>IFERROR(RTD("cqg.rtd", ,"ContractData",G29, "PerCentNetLastQuote",, "T")/100,"")</f>
        <v>-1.7438155379178494E-2</v>
      </c>
      <c r="L29" s="12">
        <f>IFERROR(RTD("cqg.rtd", ,"ContractData",G29, "PerCentNetLastQuote",, "T")/100,"")</f>
        <v>-1.7438155379178494E-2</v>
      </c>
      <c r="M29" s="10">
        <f>IFERROR(RTD("cqg.rtd", ,"ContractData",G29, "MT_LastBidVolume",, "T"),"")</f>
        <v>200</v>
      </c>
      <c r="N29" s="11">
        <f>IFERROR(RTD("cqg.rtd", ,"ContractData", G29, "Bid",, "T"),"")</f>
        <v>169.3</v>
      </c>
      <c r="O29" s="11">
        <f>IFERROR(RTD("cqg.rtd", ,"ContractData", G29, "Ask",, "T"),"")</f>
        <v>169.6</v>
      </c>
      <c r="P29" s="10">
        <f>IFERROR(RTD("cqg.rtd", ,"ContractData",G29, "MT_LastAskVolume",, "T"),"")</f>
        <v>100</v>
      </c>
      <c r="Q29" s="11" t="str">
        <f>IFERROR(RTD("cqg.rtd", ,"ContractData",G29, "Open",, "T"),"")</f>
        <v/>
      </c>
      <c r="R29" s="11" t="str">
        <f>IFERROR(RTD("cqg.rtd", ,"ContractData",G29, "High",, "T"),"")</f>
        <v/>
      </c>
      <c r="S29" s="11" t="str">
        <f>IFERROR(RTD("cqg.rtd", ,"ContractData",G29, "Low",, "T"),"")</f>
        <v/>
      </c>
      <c r="T29" s="13">
        <f>IFERROR(RTD("cqg.rtd", ,"ContractData",G29, "T_CVol",, "T"),"")</f>
        <v>430828</v>
      </c>
    </row>
    <row r="30" spans="7:20" x14ac:dyDescent="0.3">
      <c r="G30" s="10" t="str">
        <f>'Symbols &amp; Data'!K53</f>
        <v>S.AAPL</v>
      </c>
      <c r="H30" s="10" t="str">
        <f>'Symbols &amp; Data'!L53</f>
        <v>Apple Inc</v>
      </c>
      <c r="I30" s="11">
        <f>IFERROR(RTD("cqg.rtd", ,"ContractData", G30, "LastQuoteToday",, "T"),"")</f>
        <v>192</v>
      </c>
      <c r="J30" s="11">
        <f>IFERROR(RTD("cqg.rtd", ,"ContractData",G30, "NetLastQuoteToday",, "T"),"")</f>
        <v>-4.9800000000000004</v>
      </c>
      <c r="K30" s="12">
        <f>IFERROR(RTD("cqg.rtd", ,"ContractData",G30, "PerCentNetLastQuote",, "T")/100,"")</f>
        <v>-2.5281754492841913E-2</v>
      </c>
      <c r="L30" s="12">
        <f>IFERROR(RTD("cqg.rtd", ,"ContractData",G30, "PerCentNetLastQuote",, "T")/100,"")</f>
        <v>-2.5281754492841913E-2</v>
      </c>
      <c r="M30" s="10">
        <f>IFERROR(RTD("cqg.rtd", ,"ContractData",G30, "MT_LastBidVolume",, "T"),"")</f>
        <v>300</v>
      </c>
      <c r="N30" s="11">
        <f>IFERROR(RTD("cqg.rtd", ,"ContractData", G30, "Bid",, "T"),"")</f>
        <v>191.95000000000002</v>
      </c>
      <c r="O30" s="11">
        <f>IFERROR(RTD("cqg.rtd", ,"ContractData", G30, "Ask",, "T"),"")</f>
        <v>192</v>
      </c>
      <c r="P30" s="10">
        <f>IFERROR(RTD("cqg.rtd", ,"ContractData",G30, "MT_LastAskVolume",, "T"),"")</f>
        <v>5900</v>
      </c>
      <c r="Q30" s="11" t="str">
        <f>IFERROR(RTD("cqg.rtd", ,"ContractData",G30, "Open",, "T"),"")</f>
        <v/>
      </c>
      <c r="R30" s="11" t="str">
        <f>IFERROR(RTD("cqg.rtd", ,"ContractData",G30, "High",, "T"),"")</f>
        <v/>
      </c>
      <c r="S30" s="11" t="str">
        <f>IFERROR(RTD("cqg.rtd", ,"ContractData",G30, "Low",, "T"),"")</f>
        <v/>
      </c>
      <c r="T30" s="13">
        <f>IFERROR(RTD("cqg.rtd", ,"ContractData",G30, "T_CVol",, "T"),"")</f>
        <v>398533</v>
      </c>
    </row>
    <row r="31" spans="7:20" x14ac:dyDescent="0.3">
      <c r="G31" s="10" t="str">
        <f>'Symbols &amp; Data'!K54</f>
        <v>S.NVDA</v>
      </c>
      <c r="H31" s="10" t="str">
        <f>'Symbols &amp; Data'!L54</f>
        <v>NVIDIA Corp</v>
      </c>
      <c r="I31" s="11">
        <f>IFERROR(RTD("cqg.rtd", ,"ContractData", G31, "LastQuoteToday",, "T"),"")</f>
        <v>98.26</v>
      </c>
      <c r="J31" s="11">
        <f>IFERROR(RTD("cqg.rtd", ,"ContractData",G31, "NetLastQuoteToday",, "T"),"")</f>
        <v>-3.23</v>
      </c>
      <c r="K31" s="12">
        <f>IFERROR(RTD("cqg.rtd", ,"ContractData",G31, "PerCentNetLastQuote",, "T")/100,"")</f>
        <v>-3.1825795644891124E-2</v>
      </c>
      <c r="L31" s="12">
        <f>IFERROR(RTD("cqg.rtd", ,"ContractData",G31, "PerCentNetLastQuote",, "T")/100,"")</f>
        <v>-3.1825795644891124E-2</v>
      </c>
      <c r="M31" s="10">
        <f>IFERROR(RTD("cqg.rtd", ,"ContractData",G31, "MT_LastBidVolume",, "T"),"")</f>
        <v>300</v>
      </c>
      <c r="N31" s="11">
        <f>IFERROR(RTD("cqg.rtd", ,"ContractData", G31, "Bid",, "T"),"")</f>
        <v>98.23</v>
      </c>
      <c r="O31" s="11">
        <f>IFERROR(RTD("cqg.rtd", ,"ContractData", G31, "Ask",, "T"),"")</f>
        <v>98.26</v>
      </c>
      <c r="P31" s="10">
        <f>IFERROR(RTD("cqg.rtd", ,"ContractData",G31, "MT_LastAskVolume",, "T"),"")</f>
        <v>100</v>
      </c>
      <c r="Q31" s="11" t="str">
        <f>IFERROR(RTD("cqg.rtd", ,"ContractData",G31, "Open",, "T"),"")</f>
        <v/>
      </c>
      <c r="R31" s="11" t="str">
        <f>IFERROR(RTD("cqg.rtd", ,"ContractData",G31, "High",, "T"),"")</f>
        <v/>
      </c>
      <c r="S31" s="11" t="str">
        <f>IFERROR(RTD("cqg.rtd", ,"ContractData",G31, "Low",, "T"),"")</f>
        <v/>
      </c>
      <c r="T31" s="13">
        <f>IFERROR(RTD("cqg.rtd", ,"ContractData",G31, "T_CVol",, "T"),"")</f>
        <v>7087215</v>
      </c>
    </row>
    <row r="32" spans="7:20" x14ac:dyDescent="0.3">
      <c r="G32" s="10" t="str">
        <f>'Symbols &amp; Data'!K55</f>
        <v>S.TSLA</v>
      </c>
      <c r="H32" s="10" t="str">
        <f>'Symbols &amp; Data'!L55</f>
        <v>Tesla Inc.</v>
      </c>
      <c r="I32" s="11">
        <f>IFERROR(RTD("cqg.rtd", ,"ContractData", G32, "LastQuoteToday",, "T"),"")</f>
        <v>231.75</v>
      </c>
      <c r="J32" s="11">
        <f>IFERROR(RTD("cqg.rtd", ,"ContractData",G32, "NetLastQuoteToday",, "T"),"")</f>
        <v>-9.620000000000001</v>
      </c>
      <c r="K32" s="12">
        <f>IFERROR(RTD("cqg.rtd", ,"ContractData",G32, "PerCentNetLastQuote",, "T")/100,"")</f>
        <v>-3.9855823010316115E-2</v>
      </c>
      <c r="L32" s="12">
        <f>IFERROR(RTD("cqg.rtd", ,"ContractData",G32, "PerCentNetLastQuote",, "T")/100,"")</f>
        <v>-3.9855823010316115E-2</v>
      </c>
      <c r="M32" s="10">
        <f>IFERROR(RTD("cqg.rtd", ,"ContractData",G32, "MT_LastBidVolume",, "T"),"")</f>
        <v>100</v>
      </c>
      <c r="N32" s="11">
        <f>IFERROR(RTD("cqg.rtd", ,"ContractData", G32, "Bid",, "T"),"")</f>
        <v>231.6</v>
      </c>
      <c r="O32" s="11">
        <f>IFERROR(RTD("cqg.rtd", ,"ContractData", G32, "Ask",, "T"),"")</f>
        <v>231.75</v>
      </c>
      <c r="P32" s="10">
        <f>IFERROR(RTD("cqg.rtd", ,"ContractData",G32, "MT_LastAskVolume",, "T"),"")</f>
        <v>100</v>
      </c>
      <c r="Q32" s="11" t="str">
        <f>IFERROR(RTD("cqg.rtd", ,"ContractData",G32, "Open",, "T"),"")</f>
        <v/>
      </c>
      <c r="R32" s="11" t="str">
        <f>IFERROR(RTD("cqg.rtd", ,"ContractData",G32, "High",, "T"),"")</f>
        <v/>
      </c>
      <c r="S32" s="11" t="str">
        <f>IFERROR(RTD("cqg.rtd", ,"ContractData",G32, "Low",, "T"),"")</f>
        <v/>
      </c>
      <c r="T32" s="13">
        <f>IFERROR(RTD("cqg.rtd", ,"ContractData",G32, "T_CVol",, "T"),"")</f>
        <v>2265197</v>
      </c>
    </row>
    <row r="33" spans="7:19" x14ac:dyDescent="0.3">
      <c r="G33" s="14"/>
      <c r="H33" s="14"/>
      <c r="I33" s="14"/>
      <c r="J33" s="16"/>
      <c r="K33" s="16"/>
      <c r="L33" s="14"/>
      <c r="M33" s="14"/>
      <c r="N33" s="14"/>
      <c r="O33" s="14"/>
      <c r="P33" s="14"/>
      <c r="Q33" s="14"/>
      <c r="R33" s="14"/>
      <c r="S33" s="17"/>
    </row>
    <row r="35" spans="7:19" ht="16.5" customHeight="1" x14ac:dyDescent="0.3"/>
    <row r="36" spans="7:19" ht="16.5" customHeight="1" x14ac:dyDescent="0.3"/>
  </sheetData>
  <mergeCells count="2">
    <mergeCell ref="P1:Q2"/>
    <mergeCell ref="K1:M2"/>
  </mergeCells>
  <conditionalFormatting sqref="K26:K32 J33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L26:L32 K33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{E53102B7-E07C-4D4D-8C0D-7672C7C7AA92}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53102B7-E07C-4D4D-8C0D-7672C7C7AA9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L26:L32 K33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246EA-8788-43F0-B749-5C8A17B03BA7}">
  <dimension ref="F1:Y38"/>
  <sheetViews>
    <sheetView showGridLines="0" showRowColHeaders="0" workbookViewId="0"/>
  </sheetViews>
  <sheetFormatPr defaultRowHeight="16.5" x14ac:dyDescent="0.3"/>
  <cols>
    <col min="7" max="7" width="31.375" bestFit="1" customWidth="1"/>
    <col min="19" max="19" width="7.875" bestFit="1" customWidth="1"/>
    <col min="20" max="20" width="9.875" bestFit="1" customWidth="1"/>
  </cols>
  <sheetData>
    <row r="1" spans="9:16" x14ac:dyDescent="0.3">
      <c r="I1" s="29" t="s">
        <v>66</v>
      </c>
      <c r="J1" s="29"/>
      <c r="K1" s="29"/>
      <c r="L1" s="29"/>
      <c r="O1" s="28">
        <f>RTD("cqg.rtd", ,"SystemInfo", "Linetime")</f>
        <v>45768.303101851852</v>
      </c>
      <c r="P1" s="28"/>
    </row>
    <row r="2" spans="9:16" x14ac:dyDescent="0.3">
      <c r="I2" s="29"/>
      <c r="J2" s="29"/>
      <c r="K2" s="29"/>
      <c r="L2" s="29"/>
      <c r="O2" s="28"/>
      <c r="P2" s="28"/>
    </row>
    <row r="27" spans="6:25" x14ac:dyDescent="0.3">
      <c r="F27" s="9" t="s">
        <v>68</v>
      </c>
      <c r="G27" s="9" t="s">
        <v>81</v>
      </c>
      <c r="H27" s="9" t="s">
        <v>72</v>
      </c>
      <c r="I27" s="9" t="s">
        <v>73</v>
      </c>
      <c r="J27" s="9" t="s">
        <v>74</v>
      </c>
      <c r="K27" s="9" t="s">
        <v>74</v>
      </c>
      <c r="L27" s="9" t="s">
        <v>75</v>
      </c>
      <c r="M27" s="9" t="s">
        <v>76</v>
      </c>
      <c r="N27" s="9" t="s">
        <v>77</v>
      </c>
      <c r="O27" s="9" t="s">
        <v>78</v>
      </c>
      <c r="P27" s="9" t="s">
        <v>69</v>
      </c>
      <c r="Q27" s="9" t="s">
        <v>70</v>
      </c>
      <c r="R27" s="9" t="s">
        <v>71</v>
      </c>
      <c r="S27" s="9" t="s">
        <v>79</v>
      </c>
    </row>
    <row r="28" spans="6:25" x14ac:dyDescent="0.3">
      <c r="F28" s="10" t="str">
        <f>'Symbols &amp; Data'!K58</f>
        <v>SK6</v>
      </c>
      <c r="G28" s="10" t="str">
        <f>'Symbols &amp; Data'!L58</f>
        <v>Swedish Krona (Globex), Jun 25</v>
      </c>
      <c r="H28" s="11" t="str" cm="1">
        <f t="array" ref="H28">IFERROR(TEXT(RTD("cqg.rtd",,"ContractData",F28,"LastTradeToday",,"T"),_xlfn.IFS(MOD(RTD("cqg.rtd",,"ContractData",F28,"TickSize",,"T"),1)=0,"#",LEN(RTD("cqg.rtd",,"ContractData",F28,"TickSize",,"T"))-2=2,"#.00",LEN(RTD("cqg.rtd",,"ContractData",F28,"TickSize",,"T"))-2=3,"#.000",LEN(RTD("cqg.rtd",,"ContractData",F28,"TickSize",,"T"))-2=4,"#.0000",LEN(RTD("cqg.rtd",,"ContractData",F28,"TickSize",,"T"))-2=5,"#.00000",LEN(RTD("cqg.rtd",,"ContractData",F28,"TickSize",,"T"))-2=6,"#.000000",LEN(RTD("cqg.rtd",,"ContractData",F28,"TickSize",,"T"))-2=7,"#.0000000")),"")</f>
        <v>.105675</v>
      </c>
      <c r="I28" s="11" t="str" cm="1">
        <f t="array" ref="I28">IFERROR(TEXT(RTD("cqg.rtd",,"ContractData",F28,"NetLastTradeToday",,"T"),_xlfn.IFS(MOD(RTD("cqg.rtd",,"ContractData",F28,"TickSize",,"T"),1)=0,"#",LEN(RTD("cqg.rtd",,"ContractData",F28,"TickSize",,"T"))-2=2,"#.00",LEN(RTD("cqg.rtd",,"ContractData",F28,"TickSize",,"T"))-2=3,"#.000",LEN(RTD("cqg.rtd",,"ContractData",F28,"TickSize",,"T"))-2=4,"#.0000",LEN(RTD("cqg.rtd",,"ContractData",F28,"TickSize",,"T"))-2=5,"#.00000",LEN(RTD("cqg.rtd",,"ContractData",F28,"TickSize",,"T"))-2=6,"#.000000",LEN(RTD("cqg.rtd",,"ContractData",F28,"TickSize",,"T"))-2=7,"#.0000000")),"")</f>
        <v>.001250</v>
      </c>
      <c r="J28" s="12">
        <f>IFERROR(RTD("cqg.rtd", ,"ContractData",F28, "PerCentNetLastTrade",, "T")/100,"")</f>
        <v>1.1970313622216901E-2</v>
      </c>
      <c r="K28" s="12">
        <f>IFERROR(RTD("cqg.rtd", ,"ContractData",F28, "PerCentNetLastTrade",, "T")/100,"")</f>
        <v>1.1970313622216901E-2</v>
      </c>
      <c r="L28" s="10">
        <f>IFERROR(RTD("cqg.rtd", ,"ContractData",F28, "MT_LastBidVolume",, "T"),"")</f>
        <v>10</v>
      </c>
      <c r="M28" s="11" t="str" cm="1">
        <f t="array" ref="M28">IFERROR(TEXT(RTD("cqg.rtd",,"ContractData",F28,"Bid",,"T"),_xlfn.IFS(MOD(RTD("cqg.rtd",,"ContractData",F28,"TickSize",,"T"),1)=0,"#",LEN(RTD("cqg.rtd",,"ContractData",F28,"TickSize",,"T"))-2=2,"#.00",LEN(RTD("cqg.rtd",,"ContractData",F28,"TickSize",,"T"))-2=3,"#.000",LEN(RTD("cqg.rtd",,"ContractData",F28,"TickSize",,"T"))-2=4,"#.0000",LEN(RTD("cqg.rtd",,"ContractData",F28,"TickSize",,"T"))-2=5,"#.00000",LEN(RTD("cqg.rtd",,"ContractData",F28,"TickSize",,"T"))-2=6,"#.000000",LEN(RTD("cqg.rtd",,"ContractData",F28,"TickSize",,"T"))-2=7,"#.0000000")),"")</f>
        <v>.105700</v>
      </c>
      <c r="N28" s="11" t="str" cm="1">
        <f t="array" ref="N28">IFERROR(TEXT(RTD("cqg.rtd",,"ContractData",F28,"Ask",,"T"),_xlfn.IFS(MOD(RTD("cqg.rtd",,"ContractData",F28,"TickSize",,"T"),1)=0,"#",LEN(RTD("cqg.rtd",,"ContractData",F28,"TickSize",,"T"))-2=2,"#.00",LEN(RTD("cqg.rtd",,"ContractData",F28,"TickSize",,"T"))-2=3,"#.000",LEN(RTD("cqg.rtd",,"ContractData",F28,"TickSize",,"T"))-2=4,"#.0000",LEN(RTD("cqg.rtd",,"ContractData",F28,"TickSize",,"T"))-2=5,"#.00000",LEN(RTD("cqg.rtd",,"ContractData",F28,"TickSize",,"T"))-2=6,"#.000000",LEN(RTD("cqg.rtd",,"ContractData",F28,"TickSize",,"T"))-2=7,"#.0000000")),"")</f>
        <v>.105775</v>
      </c>
      <c r="O28" s="10">
        <f>IFERROR(RTD("cqg.rtd", ,"ContractData",F28, "MT_LastAskVolume",, "T"),"")</f>
        <v>15</v>
      </c>
      <c r="P28" s="11" t="str" cm="1">
        <f t="array" ref="P28">IFERROR(TEXT(RTD("cqg.rtd",,"ContractData",F28,"Open",,"T"),_xlfn.IFS(MOD(RTD("cqg.rtd",,"ContractData",F28,"TickSize",,"T"),1)=0,"#",LEN(RTD("cqg.rtd",,"ContractData",F28,"TickSize",,"T"))-2=2,"#.00",LEN(RTD("cqg.rtd",,"ContractData",F28,"TickSize",,"T"))-2=3,"#.000",LEN(RTD("cqg.rtd",,"ContractData",F28,"TickSize",,"T"))-2=4,"#.0000",LEN(RTD("cqg.rtd",,"ContractData",F28,"TickSize",,"T"))-2=5,"#.00000",LEN(RTD("cqg.rtd",,"ContractData",F28,"TickSize",,"T"))-2=6,"#.000000",LEN(RTD("cqg.rtd",,"ContractData",F28,"TickSize",,"T"))-2=7,"#.0000000")),"")</f>
        <v>.104950</v>
      </c>
      <c r="Q28" s="11" t="str" cm="1">
        <f t="array" ref="Q28">IFERROR(TEXT(RTD("cqg.rtd",,"ContractData",F28,"High",,"T"),_xlfn.IFS(MOD(RTD("cqg.rtd",,"ContractData",F28,"TickSize",,"T"),1)=0,"#",LEN(RTD("cqg.rtd",,"ContractData",F28,"TickSize",,"T"))-2=2,"#.00",LEN(RTD("cqg.rtd",,"ContractData",F28,"TickSize",,"T"))-2=3,"#.000",LEN(RTD("cqg.rtd",,"ContractData",F28,"TickSize",,"T"))-2=4,"#.0000",LEN(RTD("cqg.rtd",,"ContractData",F28,"TickSize",,"T"))-2=5,"#.00000",LEN(RTD("cqg.rtd",,"ContractData",F28,"TickSize",,"T"))-2=6,"#.000000",LEN(RTD("cqg.rtd",,"ContractData",F28,"TickSize",,"T"))-2=7,"#.0000000")),"")</f>
        <v>.105675</v>
      </c>
      <c r="R28" s="11" t="str" cm="1">
        <f t="array" ref="R28">IFERROR(TEXT(RTD("cqg.rtd",,"ContractData",F28,"Low",,"T"),_xlfn.IFS(MOD(RTD("cqg.rtd",,"ContractData",F28,"TickSize",,"T"),1)=0,"#",LEN(RTD("cqg.rtd",,"ContractData",F28,"TickSize",,"T"))-2=2,"#.00",LEN(RTD("cqg.rtd",,"ContractData",F28,"TickSize",,"T"))-2=3,"#.000",LEN(RTD("cqg.rtd",,"ContractData",F28,"TickSize",,"T"))-2=4,"#.0000",LEN(RTD("cqg.rtd",,"ContractData",F28,"TickSize",,"T"))-2=5,"#.00000",LEN(RTD("cqg.rtd",,"ContractData",F28,"TickSize",,"T"))-2=6,"#.000000",LEN(RTD("cqg.rtd",,"ContractData",F28,"TickSize",,"T"))-2=7,"#.0000000")),"")</f>
        <v>.104500</v>
      </c>
      <c r="S28" s="13">
        <f>IFERROR(RTD("cqg.rtd", ,"ContractData",F28, "T_CVol",, "T"),"")</f>
        <v>83</v>
      </c>
      <c r="Y28" s="19"/>
    </row>
    <row r="29" spans="6:25" x14ac:dyDescent="0.3">
      <c r="F29" s="10" t="str">
        <f>'Symbols &amp; Data'!K59</f>
        <v>SF6</v>
      </c>
      <c r="G29" s="10" t="str">
        <f>'Symbols &amp; Data'!L59</f>
        <v>Swiss Franc (Globex), Jun 25</v>
      </c>
      <c r="H29" s="11" t="str" cm="1">
        <f t="array" ref="H29">IFERROR(TEXT(RTD("cqg.rtd",,"ContractData",F29,"LastTradeToday",,"T"),_xlfn.IFS(MOD(RTD("cqg.rtd",,"ContractData",F29,"TickSize",,"T"),1)=0,"#",LEN(RTD("cqg.rtd",,"ContractData",F29,"TickSize",,"T"))-2=2,"#.00",LEN(RTD("cqg.rtd",,"ContractData",F29,"TickSize",,"T"))-2=3,"#.000",LEN(RTD("cqg.rtd",,"ContractData",F29,"TickSize",,"T"))-2=4,"#.0000",LEN(RTD("cqg.rtd",,"ContractData",F29,"TickSize",,"T"))-2=5,"#.00000",LEN(RTD("cqg.rtd",,"ContractData",F29,"TickSize",,"T"))-2=6,"#.000000",LEN(RTD("cqg.rtd",,"ContractData",F29,"TickSize",,"T"))-2=7,"#.0000000")),"")</f>
        <v>1.24945</v>
      </c>
      <c r="I29" s="11" t="str" cm="1">
        <f t="array" ref="I29">IFERROR(TEXT(RTD("cqg.rtd",,"ContractData",F29,"NetLastTradeToday",,"T"),_xlfn.IFS(MOD(RTD("cqg.rtd",,"ContractData",F29,"TickSize",,"T"),1)=0,"#",LEN(RTD("cqg.rtd",,"ContractData",F29,"TickSize",,"T"))-2=2,"#.00",LEN(RTD("cqg.rtd",,"ContractData",F29,"TickSize",,"T"))-2=3,"#.000",LEN(RTD("cqg.rtd",,"ContractData",F29,"TickSize",,"T"))-2=4,"#.0000",LEN(RTD("cqg.rtd",,"ContractData",F29,"TickSize",,"T"))-2=5,"#.00000",LEN(RTD("cqg.rtd",,"ContractData",F29,"TickSize",,"T"))-2=6,"#.000000",LEN(RTD("cqg.rtd",,"ContractData",F29,"TickSize",,"T"))-2=7,"#.0000000")),"")</f>
        <v>.01965</v>
      </c>
      <c r="J29" s="12">
        <f>IFERROR(RTD("cqg.rtd", ,"ContractData",F29, "PerCentNetLastTrade",, "T")/100,"")</f>
        <v>1.5978207838672955E-2</v>
      </c>
      <c r="K29" s="12">
        <f>IFERROR(RTD("cqg.rtd", ,"ContractData",F29, "PerCentNetLastTrade",, "T")/100,"")</f>
        <v>1.5978207838672955E-2</v>
      </c>
      <c r="L29" s="10">
        <f>IFERROR(RTD("cqg.rtd", ,"ContractData",F29, "MT_LastBidVolume",, "T"),"")</f>
        <v>4</v>
      </c>
      <c r="M29" s="11" t="str" cm="1">
        <f t="array" ref="M29">IFERROR(TEXT(RTD("cqg.rtd",,"ContractData",F29,"Bid",,"T"),_xlfn.IFS(MOD(RTD("cqg.rtd",,"ContractData",F29,"TickSize",,"T"),1)=0,"#",LEN(RTD("cqg.rtd",,"ContractData",F29,"TickSize",,"T"))-2=2,"#.00",LEN(RTD("cqg.rtd",,"ContractData",F29,"TickSize",,"T"))-2=3,"#.000",LEN(RTD("cqg.rtd",,"ContractData",F29,"TickSize",,"T"))-2=4,"#.0000",LEN(RTD("cqg.rtd",,"ContractData",F29,"TickSize",,"T"))-2=5,"#.00000",LEN(RTD("cqg.rtd",,"ContractData",F29,"TickSize",,"T"))-2=6,"#.000000",LEN(RTD("cqg.rtd",,"ContractData",F29,"TickSize",,"T"))-2=7,"#.0000000")),"")</f>
        <v>1.24940</v>
      </c>
      <c r="N29" s="11" t="str" cm="1">
        <f t="array" ref="N29">IFERROR(TEXT(RTD("cqg.rtd",,"ContractData",F29,"Ask",,"T"),_xlfn.IFS(MOD(RTD("cqg.rtd",,"ContractData",F29,"TickSize",,"T"),1)=0,"#",LEN(RTD("cqg.rtd",,"ContractData",F29,"TickSize",,"T"))-2=2,"#.00",LEN(RTD("cqg.rtd",,"ContractData",F29,"TickSize",,"T"))-2=3,"#.000",LEN(RTD("cqg.rtd",,"ContractData",F29,"TickSize",,"T"))-2=4,"#.0000",LEN(RTD("cqg.rtd",,"ContractData",F29,"TickSize",,"T"))-2=5,"#.00000",LEN(RTD("cqg.rtd",,"ContractData",F29,"TickSize",,"T"))-2=6,"#.000000",LEN(RTD("cqg.rtd",,"ContractData",F29,"TickSize",,"T"))-2=7,"#.0000000")),"")</f>
        <v>1.24950</v>
      </c>
      <c r="O29" s="10">
        <f>IFERROR(RTD("cqg.rtd", ,"ContractData",F29, "MT_LastAskVolume",, "T"),"")</f>
        <v>2</v>
      </c>
      <c r="P29" s="11" t="str" cm="1">
        <f t="array" ref="P29">IFERROR(TEXT(RTD("cqg.rtd",,"ContractData",F29,"Open",,"T"),_xlfn.IFS(MOD(RTD("cqg.rtd",,"ContractData",F29,"TickSize",,"T"),1)=0,"#",LEN(RTD("cqg.rtd",,"ContractData",F29,"TickSize",,"T"))-2=2,"#.00",LEN(RTD("cqg.rtd",,"ContractData",F29,"TickSize",,"T"))-2=3,"#.000",LEN(RTD("cqg.rtd",,"ContractData",F29,"TickSize",,"T"))-2=4,"#.0000",LEN(RTD("cqg.rtd",,"ContractData",F29,"TickSize",,"T"))-2=5,"#.00000",LEN(RTD("cqg.rtd",,"ContractData",F29,"TickSize",,"T"))-2=6,"#.000000",LEN(RTD("cqg.rtd",,"ContractData",F29,"TickSize",,"T"))-2=7,"#.0000000")),"")</f>
        <v>1.23200</v>
      </c>
      <c r="Q29" s="11" t="str" cm="1">
        <f t="array" ref="Q29">IFERROR(TEXT(RTD("cqg.rtd",,"ContractData",F29,"High",,"T"),_xlfn.IFS(MOD(RTD("cqg.rtd",,"ContractData",F29,"TickSize",,"T"),1)=0,"#",LEN(RTD("cqg.rtd",,"ContractData",F29,"TickSize",,"T"))-2=2,"#.00",LEN(RTD("cqg.rtd",,"ContractData",F29,"TickSize",,"T"))-2=3,"#.000",LEN(RTD("cqg.rtd",,"ContractData",F29,"TickSize",,"T"))-2=4,"#.0000",LEN(RTD("cqg.rtd",,"ContractData",F29,"TickSize",,"T"))-2=5,"#.00000",LEN(RTD("cqg.rtd",,"ContractData",F29,"TickSize",,"T"))-2=6,"#.000000",LEN(RTD("cqg.rtd",,"ContractData",F29,"TickSize",,"T"))-2=7,"#.0000000")),"")</f>
        <v>1.25245</v>
      </c>
      <c r="R29" s="11" t="str" cm="1">
        <f t="array" ref="R29">IFERROR(TEXT(RTD("cqg.rtd",,"ContractData",F29,"Low",,"T"),_xlfn.IFS(MOD(RTD("cqg.rtd",,"ContractData",F29,"TickSize",,"T"),1)=0,"#",LEN(RTD("cqg.rtd",,"ContractData",F29,"TickSize",,"T"))-2=2,"#.00",LEN(RTD("cqg.rtd",,"ContractData",F29,"TickSize",,"T"))-2=3,"#.000",LEN(RTD("cqg.rtd",,"ContractData",F29,"TickSize",,"T"))-2=4,"#.0000",LEN(RTD("cqg.rtd",,"ContractData",F29,"TickSize",,"T"))-2=5,"#.00000",LEN(RTD("cqg.rtd",,"ContractData",F29,"TickSize",,"T"))-2=6,"#.000000",LEN(RTD("cqg.rtd",,"ContractData",F29,"TickSize",,"T"))-2=7,"#.0000000")),"")</f>
        <v>1.23155</v>
      </c>
      <c r="S29" s="13">
        <f>IFERROR(RTD("cqg.rtd", ,"ContractData",F29, "T_CVol",, "T"),"")</f>
        <v>13897</v>
      </c>
      <c r="Y29" s="19"/>
    </row>
    <row r="30" spans="6:25" x14ac:dyDescent="0.3">
      <c r="F30" s="10" t="str">
        <f>'Symbols &amp; Data'!K60</f>
        <v>JY6</v>
      </c>
      <c r="G30" s="10" t="str">
        <f>'Symbols &amp; Data'!L60</f>
        <v>Japanese Yen (Globex), Jun 25</v>
      </c>
      <c r="H30" s="11" t="str" cm="1">
        <f t="array" ref="H30">IFERROR(TEXT(RTD("cqg.rtd",,"ContractData",F30,"LastTradeToday",,"T"),_xlfn.IFS(MOD(RTD("cqg.rtd",,"ContractData",F30,"TickSize",,"T"),1)=0,"#",LEN(RTD("cqg.rtd",,"ContractData",F30,"TickSize",,"T"))-2=2,"#.00",LEN(RTD("cqg.rtd",,"ContractData",F30,"TickSize",,"T"))-2=3,"#.000",LEN(RTD("cqg.rtd",,"ContractData",F30,"TickSize",,"T"))-2=4,"#.0000",LEN(RTD("cqg.rtd",,"ContractData",F30,"TickSize",,"T"))-2=5,"#.00000",LEN(RTD("cqg.rtd",,"ContractData",F30,"TickSize",,"T"))-2=6,"#.000000",LEN(RTD("cqg.rtd",,"ContractData",F30,"TickSize",,"T"))-2=7,"#.0000000")),"")</f>
        <v>.0071490</v>
      </c>
      <c r="I30" s="11" t="str" cm="1">
        <f t="array" ref="I30">IFERROR(TEXT(RTD("cqg.rtd",,"ContractData",F30,"NetLastTradeToday",,"T"),_xlfn.IFS(MOD(RTD("cqg.rtd",,"ContractData",F30,"TickSize",,"T"),1)=0,"#",LEN(RTD("cqg.rtd",,"ContractData",F30,"TickSize",,"T"))-2=2,"#.00",LEN(RTD("cqg.rtd",,"ContractData",F30,"TickSize",,"T"))-2=3,"#.000",LEN(RTD("cqg.rtd",,"ContractData",F30,"TickSize",,"T"))-2=4,"#.0000",LEN(RTD("cqg.rtd",,"ContractData",F30,"TickSize",,"T"))-2=5,"#.00000",LEN(RTD("cqg.rtd",,"ContractData",F30,"TickSize",,"T"))-2=6,"#.000000",LEN(RTD("cqg.rtd",,"ContractData",F30,"TickSize",,"T"))-2=7,"#.0000000")),"")</f>
        <v>.0000820</v>
      </c>
      <c r="J30" s="12">
        <f>IFERROR(RTD("cqg.rtd", ,"ContractData",F30, "PerCentNetLastTrade",, "T")/100,"")</f>
        <v>1.1603226262912127E-2</v>
      </c>
      <c r="K30" s="12">
        <f>IFERROR(RTD("cqg.rtd", ,"ContractData",F30, "PerCentNetLastTrade",, "T")/100,"")</f>
        <v>1.1603226262912127E-2</v>
      </c>
      <c r="L30" s="10">
        <f>IFERROR(RTD("cqg.rtd", ,"ContractData",F30, "MT_LastBidVolume",, "T"),"")</f>
        <v>13</v>
      </c>
      <c r="M30" s="11" t="str" cm="1">
        <f t="array" ref="M30">IFERROR(TEXT(RTD("cqg.rtd",,"ContractData",F30,"Bid",,"T"),_xlfn.IFS(MOD(RTD("cqg.rtd",,"ContractData",F30,"TickSize",,"T"),1)=0,"#",LEN(RTD("cqg.rtd",,"ContractData",F30,"TickSize",,"T"))-2=2,"#.00",LEN(RTD("cqg.rtd",,"ContractData",F30,"TickSize",,"T"))-2=3,"#.000",LEN(RTD("cqg.rtd",,"ContractData",F30,"TickSize",,"T"))-2=4,"#.0000",LEN(RTD("cqg.rtd",,"ContractData",F30,"TickSize",,"T"))-2=5,"#.00000",LEN(RTD("cqg.rtd",,"ContractData",F30,"TickSize",,"T"))-2=6,"#.000000",LEN(RTD("cqg.rtd",,"ContractData",F30,"TickSize",,"T"))-2=7,"#.0000000")),"")</f>
        <v>.0071485</v>
      </c>
      <c r="N30" s="11" t="str" cm="1">
        <f t="array" ref="N30">IFERROR(TEXT(RTD("cqg.rtd",,"ContractData",F30,"Ask",,"T"),_xlfn.IFS(MOD(RTD("cqg.rtd",,"ContractData",F30,"TickSize",,"T"),1)=0,"#",LEN(RTD("cqg.rtd",,"ContractData",F30,"TickSize",,"T"))-2=2,"#.00",LEN(RTD("cqg.rtd",,"ContractData",F30,"TickSize",,"T"))-2=3,"#.000",LEN(RTD("cqg.rtd",,"ContractData",F30,"TickSize",,"T"))-2=4,"#.0000",LEN(RTD("cqg.rtd",,"ContractData",F30,"TickSize",,"T"))-2=5,"#.00000",LEN(RTD("cqg.rtd",,"ContractData",F30,"TickSize",,"T"))-2=6,"#.000000",LEN(RTD("cqg.rtd",,"ContractData",F30,"TickSize",,"T"))-2=7,"#.0000000")),"")</f>
        <v>.0071490</v>
      </c>
      <c r="O30" s="10">
        <f>IFERROR(RTD("cqg.rtd", ,"ContractData",F30, "MT_LastAskVolume",, "T"),"")</f>
        <v>13</v>
      </c>
      <c r="P30" s="11" t="str" cm="1">
        <f t="array" ref="P30">IFERROR(TEXT(RTD("cqg.rtd",,"ContractData",F30,"Open",,"T"),_xlfn.IFS(MOD(RTD("cqg.rtd",,"ContractData",F30,"TickSize",,"T"),1)=0,"#",LEN(RTD("cqg.rtd",,"ContractData",F30,"TickSize",,"T"))-2=2,"#.00",LEN(RTD("cqg.rtd",,"ContractData",F30,"TickSize",,"T"))-2=3,"#.000",LEN(RTD("cqg.rtd",,"ContractData",F30,"TickSize",,"T"))-2=4,"#.0000",LEN(RTD("cqg.rtd",,"ContractData",F30,"TickSize",,"T"))-2=5,"#.00000",LEN(RTD("cqg.rtd",,"ContractData",F30,"TickSize",,"T"))-2=6,"#.000000",LEN(RTD("cqg.rtd",,"ContractData",F30,"TickSize",,"T"))-2=7,"#.0000000")),"")</f>
        <v>.0070810</v>
      </c>
      <c r="Q30" s="11" t="str" cm="1">
        <f t="array" ref="Q30">IFERROR(TEXT(RTD("cqg.rtd",,"ContractData",F30,"High",,"T"),_xlfn.IFS(MOD(RTD("cqg.rtd",,"ContractData",F30,"TickSize",,"T"),1)=0,"#",LEN(RTD("cqg.rtd",,"ContractData",F30,"TickSize",,"T"))-2=2,"#.00",LEN(RTD("cqg.rtd",,"ContractData",F30,"TickSize",,"T"))-2=3,"#.000",LEN(RTD("cqg.rtd",,"ContractData",F30,"TickSize",,"T"))-2=4,"#.0000",LEN(RTD("cqg.rtd",,"ContractData",F30,"TickSize",,"T"))-2=5,"#.00000",LEN(RTD("cqg.rtd",,"ContractData",F30,"TickSize",,"T"))-2=6,"#.000000",LEN(RTD("cqg.rtd",,"ContractData",F30,"TickSize",,"T"))-2=7,"#.0000000")),"")</f>
        <v>.0071645</v>
      </c>
      <c r="R30" s="11" t="str" cm="1">
        <f t="array" ref="R30">IFERROR(TEXT(RTD("cqg.rtd",,"ContractData",F30,"Low",,"T"),_xlfn.IFS(MOD(RTD("cqg.rtd",,"ContractData",F30,"TickSize",,"T"),1)=0,"#",LEN(RTD("cqg.rtd",,"ContractData",F30,"TickSize",,"T"))-2=2,"#.00",LEN(RTD("cqg.rtd",,"ContractData",F30,"TickSize",,"T"))-2=3,"#.000",LEN(RTD("cqg.rtd",,"ContractData",F30,"TickSize",,"T"))-2=4,"#.0000",LEN(RTD("cqg.rtd",,"ContractData",F30,"TickSize",,"T"))-2=5,"#.00000",LEN(RTD("cqg.rtd",,"ContractData",F30,"TickSize",,"T"))-2=6,"#.000000",LEN(RTD("cqg.rtd",,"ContractData",F30,"TickSize",,"T"))-2=7,"#.0000000")),"")</f>
        <v>.0070780</v>
      </c>
      <c r="S30" s="13">
        <f>IFERROR(RTD("cqg.rtd", ,"ContractData",F30, "T_CVol",, "T"),"")</f>
        <v>89024</v>
      </c>
      <c r="Y30" s="19"/>
    </row>
    <row r="31" spans="6:25" x14ac:dyDescent="0.3">
      <c r="F31" s="10" t="str">
        <f>'Symbols &amp; Data'!K61</f>
        <v>EU6</v>
      </c>
      <c r="G31" s="10" t="str">
        <f>'Symbols &amp; Data'!L61</f>
        <v>Euro FX (Globex), Jun 25</v>
      </c>
      <c r="H31" s="11" t="str" cm="1">
        <f t="array" ref="H31">IFERROR(TEXT(RTD("cqg.rtd",,"ContractData",F31,"LastTradeToday",,"T"),_xlfn.IFS(MOD(RTD("cqg.rtd",,"ContractData",F31,"TickSize",,"T"),1)=0,"#",LEN(RTD("cqg.rtd",,"ContractData",F31,"TickSize",,"T"))-2=2,"#.00",LEN(RTD("cqg.rtd",,"ContractData",F31,"TickSize",,"T"))-2=3,"#.000",LEN(RTD("cqg.rtd",,"ContractData",F31,"TickSize",,"T"))-2=4,"#.0000",LEN(RTD("cqg.rtd",,"ContractData",F31,"TickSize",,"T"))-2=5,"#.00000",LEN(RTD("cqg.rtd",,"ContractData",F31,"TickSize",,"T"))-2=6,"#.000000",LEN(RTD("cqg.rtd",,"ContractData",F31,"TickSize",,"T"))-2=7,"#.0000000")),"")</f>
        <v>1.15795</v>
      </c>
      <c r="I31" s="11" t="str" cm="1">
        <f t="array" ref="I31">IFERROR(TEXT(RTD("cqg.rtd",,"ContractData",F31,"NetLastTradeToday",,"T"),_xlfn.IFS(MOD(RTD("cqg.rtd",,"ContractData",F31,"TickSize",,"T"),1)=0,"#",LEN(RTD("cqg.rtd",,"ContractData",F31,"TickSize",,"T"))-2=2,"#.00",LEN(RTD("cqg.rtd",,"ContractData",F31,"TickSize",,"T"))-2=3,"#.000",LEN(RTD("cqg.rtd",,"ContractData",F31,"TickSize",,"T"))-2=4,"#.0000",LEN(RTD("cqg.rtd",,"ContractData",F31,"TickSize",,"T"))-2=5,"#.00000",LEN(RTD("cqg.rtd",,"ContractData",F31,"TickSize",,"T"))-2=6,"#.000000",LEN(RTD("cqg.rtd",,"ContractData",F31,"TickSize",,"T"))-2=7,"#.0000000")),"")</f>
        <v>.01660</v>
      </c>
      <c r="J31" s="12">
        <f>IFERROR(RTD("cqg.rtd", ,"ContractData",F31, "PerCentNetLastTrade",, "T")/100,"")</f>
        <v>1.4544180137556402E-2</v>
      </c>
      <c r="K31" s="12">
        <f>IFERROR(RTD("cqg.rtd", ,"ContractData",F31, "PerCentNetLastTrade",, "T")/100,"")</f>
        <v>1.4544180137556402E-2</v>
      </c>
      <c r="L31" s="10">
        <f>IFERROR(RTD("cqg.rtd", ,"ContractData",F31, "MT_LastBidVolume",, "T"),"")</f>
        <v>7</v>
      </c>
      <c r="M31" s="11" t="str" cm="1">
        <f t="array" ref="M31">IFERROR(TEXT(RTD("cqg.rtd",,"ContractData",F31,"Bid",,"T"),_xlfn.IFS(MOD(RTD("cqg.rtd",,"ContractData",F31,"TickSize",,"T"),1)=0,"#",LEN(RTD("cqg.rtd",,"ContractData",F31,"TickSize",,"T"))-2=2,"#.00",LEN(RTD("cqg.rtd",,"ContractData",F31,"TickSize",,"T"))-2=3,"#.000",LEN(RTD("cqg.rtd",,"ContractData",F31,"TickSize",,"T"))-2=4,"#.0000",LEN(RTD("cqg.rtd",,"ContractData",F31,"TickSize",,"T"))-2=5,"#.00000",LEN(RTD("cqg.rtd",,"ContractData",F31,"TickSize",,"T"))-2=6,"#.000000",LEN(RTD("cqg.rtd",,"ContractData",F31,"TickSize",,"T"))-2=7,"#.0000000")),"")</f>
        <v>1.15790</v>
      </c>
      <c r="N31" s="11" t="str" cm="1">
        <f t="array" ref="N31">IFERROR(TEXT(RTD("cqg.rtd",,"ContractData",F31,"Ask",,"T"),_xlfn.IFS(MOD(RTD("cqg.rtd",,"ContractData",F31,"TickSize",,"T"),1)=0,"#",LEN(RTD("cqg.rtd",,"ContractData",F31,"TickSize",,"T"))-2=2,"#.00",LEN(RTD("cqg.rtd",,"ContractData",F31,"TickSize",,"T"))-2=3,"#.000",LEN(RTD("cqg.rtd",,"ContractData",F31,"TickSize",,"T"))-2=4,"#.0000",LEN(RTD("cqg.rtd",,"ContractData",F31,"TickSize",,"T"))-2=5,"#.00000",LEN(RTD("cqg.rtd",,"ContractData",F31,"TickSize",,"T"))-2=6,"#.000000",LEN(RTD("cqg.rtd",,"ContractData",F31,"TickSize",,"T"))-2=7,"#.0000000")),"")</f>
        <v>1.15795</v>
      </c>
      <c r="O31" s="10">
        <f>IFERROR(RTD("cqg.rtd", ,"ContractData",F31, "MT_LastAskVolume",, "T"),"")</f>
        <v>8</v>
      </c>
      <c r="P31" s="11" t="str" cm="1">
        <f t="array" ref="P31">IFERROR(TEXT(RTD("cqg.rtd",,"ContractData",F31,"Open",,"T"),_xlfn.IFS(MOD(RTD("cqg.rtd",,"ContractData",F31,"TickSize",,"T"),1)=0,"#",LEN(RTD("cqg.rtd",,"ContractData",F31,"TickSize",,"T"))-2=2,"#.00",LEN(RTD("cqg.rtd",,"ContractData",F31,"TickSize",,"T"))-2=3,"#.000",LEN(RTD("cqg.rtd",,"ContractData",F31,"TickSize",,"T"))-2=4,"#.0000",LEN(RTD("cqg.rtd",,"ContractData",F31,"TickSize",,"T"))-2=5,"#.00000",LEN(RTD("cqg.rtd",,"ContractData",F31,"TickSize",,"T"))-2=6,"#.000000",LEN(RTD("cqg.rtd",,"ContractData",F31,"TickSize",,"T"))-2=7,"#.0000000")),"")</f>
        <v>1.14305</v>
      </c>
      <c r="Q31" s="11" t="str" cm="1">
        <f t="array" ref="Q31">IFERROR(TEXT(RTD("cqg.rtd",,"ContractData",F31,"High",,"T"),_xlfn.IFS(MOD(RTD("cqg.rtd",,"ContractData",F31,"TickSize",,"T"),1)=0,"#",LEN(RTD("cqg.rtd",,"ContractData",F31,"TickSize",,"T"))-2=2,"#.00",LEN(RTD("cqg.rtd",,"ContractData",F31,"TickSize",,"T"))-2=3,"#.000",LEN(RTD("cqg.rtd",,"ContractData",F31,"TickSize",,"T"))-2=4,"#.0000",LEN(RTD("cqg.rtd",,"ContractData",F31,"TickSize",,"T"))-2=5,"#.00000",LEN(RTD("cqg.rtd",,"ContractData",F31,"TickSize",,"T"))-2=6,"#.000000",LEN(RTD("cqg.rtd",,"ContractData",F31,"TickSize",,"T"))-2=7,"#.0000000")),"")</f>
        <v>1.16130</v>
      </c>
      <c r="R31" s="11" t="str" cm="1">
        <f t="array" ref="R31">IFERROR(TEXT(RTD("cqg.rtd",,"ContractData",F31,"Low",,"T"),_xlfn.IFS(MOD(RTD("cqg.rtd",,"ContractData",F31,"TickSize",,"T"),1)=0,"#",LEN(RTD("cqg.rtd",,"ContractData",F31,"TickSize",,"T"))-2=2,"#.00",LEN(RTD("cqg.rtd",,"ContractData",F31,"TickSize",,"T"))-2=3,"#.000",LEN(RTD("cqg.rtd",,"ContractData",F31,"TickSize",,"T"))-2=4,"#.0000",LEN(RTD("cqg.rtd",,"ContractData",F31,"TickSize",,"T"))-2=5,"#.00000",LEN(RTD("cqg.rtd",,"ContractData",F31,"TickSize",,"T"))-2=6,"#.000000",LEN(RTD("cqg.rtd",,"ContractData",F31,"TickSize",,"T"))-2=7,"#.0000000")),"")</f>
        <v>1.14300</v>
      </c>
      <c r="S31" s="13">
        <f>IFERROR(RTD("cqg.rtd", ,"ContractData",F31, "T_CVol",, "T"),"")</f>
        <v>114432</v>
      </c>
      <c r="Y31" s="19"/>
    </row>
    <row r="32" spans="6:25" x14ac:dyDescent="0.3">
      <c r="F32" s="10" t="str">
        <f>'Symbols &amp; Data'!K62</f>
        <v>BP6</v>
      </c>
      <c r="G32" s="10" t="str">
        <f>'Symbols &amp; Data'!L62</f>
        <v>British Pound (Globex), Jun 25</v>
      </c>
      <c r="H32" s="11" t="str" cm="1">
        <f t="array" ref="H32">IFERROR(TEXT(RTD("cqg.rtd",,"ContractData",F32,"LastTradeToday",,"T"),_xlfn.IFS(MOD(RTD("cqg.rtd",,"ContractData",F32,"TickSize",,"T"),1)=0,"#",LEN(RTD("cqg.rtd",,"ContractData",F32,"TickSize",,"T"))-2=2,"#.00",LEN(RTD("cqg.rtd",,"ContractData",F32,"TickSize",,"T"))-2=3,"#.000",LEN(RTD("cqg.rtd",,"ContractData",F32,"TickSize",,"T"))-2=4,"#.0000",LEN(RTD("cqg.rtd",,"ContractData",F32,"TickSize",,"T"))-2=5,"#.00000",LEN(RTD("cqg.rtd",,"ContractData",F32,"TickSize",,"T"))-2=6,"#.000000",LEN(RTD("cqg.rtd",,"ContractData",F32,"TickSize",,"T"))-2=7,"#.0000000")),"")</f>
        <v>1.3396</v>
      </c>
      <c r="I32" s="11" t="str" cm="1">
        <f t="array" ref="I32">IFERROR(TEXT(RTD("cqg.rtd",,"ContractData",F32,"NetLastTradeToday",,"T"),_xlfn.IFS(MOD(RTD("cqg.rtd",,"ContractData",F32,"TickSize",,"T"),1)=0,"#",LEN(RTD("cqg.rtd",,"ContractData",F32,"TickSize",,"T"))-2=2,"#.00",LEN(RTD("cqg.rtd",,"ContractData",F32,"TickSize",,"T"))-2=3,"#.000",LEN(RTD("cqg.rtd",,"ContractData",F32,"TickSize",,"T"))-2=4,"#.0000",LEN(RTD("cqg.rtd",,"ContractData",F32,"TickSize",,"T"))-2=5,"#.00000",LEN(RTD("cqg.rtd",,"ContractData",F32,"TickSize",,"T"))-2=6,"#.000000",LEN(RTD("cqg.rtd",,"ContractData",F32,"TickSize",,"T"))-2=7,"#.0000000")),"")</f>
        <v>.0125</v>
      </c>
      <c r="J32" s="12">
        <f>IFERROR(RTD("cqg.rtd", ,"ContractData",F32, "PerCentNetLastTrade",, "T")/100,"")</f>
        <v>9.419033983874614E-3</v>
      </c>
      <c r="K32" s="12">
        <f>IFERROR(RTD("cqg.rtd", ,"ContractData",F32, "PerCentNetLastTrade",, "T")/100,"")</f>
        <v>9.419033983874614E-3</v>
      </c>
      <c r="L32" s="10">
        <f>IFERROR(RTD("cqg.rtd", ,"ContractData",F32, "MT_LastBidVolume",, "T"),"")</f>
        <v>107</v>
      </c>
      <c r="M32" s="11" t="str" cm="1">
        <f t="array" ref="M32">IFERROR(TEXT(RTD("cqg.rtd",,"ContractData",F32,"Bid",,"T"),_xlfn.IFS(MOD(RTD("cqg.rtd",,"ContractData",F32,"TickSize",,"T"),1)=0,"#",LEN(RTD("cqg.rtd",,"ContractData",F32,"TickSize",,"T"))-2=2,"#.00",LEN(RTD("cqg.rtd",,"ContractData",F32,"TickSize",,"T"))-2=3,"#.000",LEN(RTD("cqg.rtd",,"ContractData",F32,"TickSize",,"T"))-2=4,"#.0000",LEN(RTD("cqg.rtd",,"ContractData",F32,"TickSize",,"T"))-2=5,"#.00000",LEN(RTD("cqg.rtd",,"ContractData",F32,"TickSize",,"T"))-2=6,"#.000000",LEN(RTD("cqg.rtd",,"ContractData",F32,"TickSize",,"T"))-2=7,"#.0000000")),"")</f>
        <v>1.3395</v>
      </c>
      <c r="N32" s="11" t="str" cm="1">
        <f t="array" ref="N32">IFERROR(TEXT(RTD("cqg.rtd",,"ContractData",F32,"Ask",,"T"),_xlfn.IFS(MOD(RTD("cqg.rtd",,"ContractData",F32,"TickSize",,"T"),1)=0,"#",LEN(RTD("cqg.rtd",,"ContractData",F32,"TickSize",,"T"))-2=2,"#.00",LEN(RTD("cqg.rtd",,"ContractData",F32,"TickSize",,"T"))-2=3,"#.000",LEN(RTD("cqg.rtd",,"ContractData",F32,"TickSize",,"T"))-2=4,"#.0000",LEN(RTD("cqg.rtd",,"ContractData",F32,"TickSize",,"T"))-2=5,"#.00000",LEN(RTD("cqg.rtd",,"ContractData",F32,"TickSize",,"T"))-2=6,"#.000000",LEN(RTD("cqg.rtd",,"ContractData",F32,"TickSize",,"T"))-2=7,"#.0000000")),"")</f>
        <v>1.3397</v>
      </c>
      <c r="O32" s="10">
        <f>IFERROR(RTD("cqg.rtd", ,"ContractData",F32, "MT_LastAskVolume",, "T"),"")</f>
        <v>71</v>
      </c>
      <c r="P32" s="11" t="str" cm="1">
        <f t="array" ref="P32">IFERROR(TEXT(RTD("cqg.rtd",,"ContractData",F32,"Open",,"T"),_xlfn.IFS(MOD(RTD("cqg.rtd",,"ContractData",F32,"TickSize",,"T"),1)=0,"#",LEN(RTD("cqg.rtd",,"ContractData",F32,"TickSize",,"T"))-2=2,"#.00",LEN(RTD("cqg.rtd",,"ContractData",F32,"TickSize",,"T"))-2=3,"#.000",LEN(RTD("cqg.rtd",,"ContractData",F32,"TickSize",,"T"))-2=4,"#.0000",LEN(RTD("cqg.rtd",,"ContractData",F32,"TickSize",,"T"))-2=5,"#.00000",LEN(RTD("cqg.rtd",,"ContractData",F32,"TickSize",,"T"))-2=6,"#.000000",LEN(RTD("cqg.rtd",,"ContractData",F32,"TickSize",,"T"))-2=7,"#.0000000")),"")</f>
        <v>1.3276</v>
      </c>
      <c r="Q32" s="11" t="str" cm="1">
        <f t="array" ref="Q32">IFERROR(TEXT(RTD("cqg.rtd",,"ContractData",F32,"High",,"T"),_xlfn.IFS(MOD(RTD("cqg.rtd",,"ContractData",F32,"TickSize",,"T"),1)=0,"#",LEN(RTD("cqg.rtd",,"ContractData",F32,"TickSize",,"T"))-2=2,"#.00",LEN(RTD("cqg.rtd",,"ContractData",F32,"TickSize",,"T"))-2=3,"#.000",LEN(RTD("cqg.rtd",,"ContractData",F32,"TickSize",,"T"))-2=4,"#.0000",LEN(RTD("cqg.rtd",,"ContractData",F32,"TickSize",,"T"))-2=5,"#.00000",LEN(RTD("cqg.rtd",,"ContractData",F32,"TickSize",,"T"))-2=6,"#.000000",LEN(RTD("cqg.rtd",,"ContractData",F32,"TickSize",,"T"))-2=7,"#.0000000")),"")</f>
        <v>1.3425</v>
      </c>
      <c r="R32" s="11" t="str" cm="1">
        <f t="array" ref="R32">IFERROR(TEXT(RTD("cqg.rtd",,"ContractData",F32,"Low",,"T"),_xlfn.IFS(MOD(RTD("cqg.rtd",,"ContractData",F32,"TickSize",,"T"),1)=0,"#",LEN(RTD("cqg.rtd",,"ContractData",F32,"TickSize",,"T"))-2=2,"#.00",LEN(RTD("cqg.rtd",,"ContractData",F32,"TickSize",,"T"))-2=3,"#.000",LEN(RTD("cqg.rtd",,"ContractData",F32,"TickSize",,"T"))-2=4,"#.0000",LEN(RTD("cqg.rtd",,"ContractData",F32,"TickSize",,"T"))-2=5,"#.00000",LEN(RTD("cqg.rtd",,"ContractData",F32,"TickSize",,"T"))-2=6,"#.000000",LEN(RTD("cqg.rtd",,"ContractData",F32,"TickSize",,"T"))-2=7,"#.0000000")),"")</f>
        <v>1.3275</v>
      </c>
      <c r="S32" s="13">
        <f>IFERROR(RTD("cqg.rtd", ,"ContractData",F32, "T_CVol",, "T"),"")</f>
        <v>35281</v>
      </c>
      <c r="Y32" s="19"/>
    </row>
    <row r="33" spans="6:25" x14ac:dyDescent="0.3">
      <c r="F33" s="10" t="str">
        <f>'Symbols &amp; Data'!K63</f>
        <v>CA6</v>
      </c>
      <c r="G33" s="10" t="str">
        <f>'Symbols &amp; Data'!L63</f>
        <v>Canadian Dollar (Globex), Jun 25</v>
      </c>
      <c r="H33" s="11" t="str" cm="1">
        <f t="array" ref="H33">IFERROR(TEXT(RTD("cqg.rtd",,"ContractData",F33,"LastTradeToday",,"T"),_xlfn.IFS(MOD(RTD("cqg.rtd",,"ContractData",F33,"TickSize",,"T"),1)=0,"#",LEN(RTD("cqg.rtd",,"ContractData",F33,"TickSize",,"T"))-2=2,"#.00",LEN(RTD("cqg.rtd",,"ContractData",F33,"TickSize",,"T"))-2=3,"#.000",LEN(RTD("cqg.rtd",,"ContractData",F33,"TickSize",,"T"))-2=4,"#.0000",LEN(RTD("cqg.rtd",,"ContractData",F33,"TickSize",,"T"))-2=5,"#.00000",LEN(RTD("cqg.rtd",,"ContractData",F33,"TickSize",,"T"))-2=6,"#.000000",LEN(RTD("cqg.rtd",,"ContractData",F33,"TickSize",,"T"))-2=7,"#.0000000")),"")</f>
        <v>.72635</v>
      </c>
      <c r="I33" s="11" t="str" cm="1">
        <f t="array" ref="I33">IFERROR(TEXT(RTD("cqg.rtd",,"ContractData",F33,"NetLastTradeToday",,"T"),_xlfn.IFS(MOD(RTD("cqg.rtd",,"ContractData",F33,"TickSize",,"T"),1)=0,"#",LEN(RTD("cqg.rtd",,"ContractData",F33,"TickSize",,"T"))-2=2,"#.00",LEN(RTD("cqg.rtd",,"ContractData",F33,"TickSize",,"T"))-2=3,"#.000",LEN(RTD("cqg.rtd",,"ContractData",F33,"TickSize",,"T"))-2=4,"#.0000",LEN(RTD("cqg.rtd",,"ContractData",F33,"TickSize",,"T"))-2=5,"#.00000",LEN(RTD("cqg.rtd",,"ContractData",F33,"TickSize",,"T"))-2=6,"#.000000",LEN(RTD("cqg.rtd",,"ContractData",F33,"TickSize",,"T"))-2=7,"#.0000000")),"")</f>
        <v>.00165</v>
      </c>
      <c r="J33" s="12">
        <f>IFERROR(RTD("cqg.rtd", ,"ContractData",F33, "PerCentNetLastTrade",, "T")/100,"")</f>
        <v>2.276804194839244E-3</v>
      </c>
      <c r="K33" s="12">
        <f>IFERROR(RTD("cqg.rtd", ,"ContractData",F33, "PerCentNetLastTrade",, "T")/100,"")</f>
        <v>2.276804194839244E-3</v>
      </c>
      <c r="L33" s="10">
        <f>IFERROR(RTD("cqg.rtd", ,"ContractData",F33, "MT_LastBidVolume",, "T"),"")</f>
        <v>32</v>
      </c>
      <c r="M33" s="11" t="str" cm="1">
        <f t="array" ref="M33">IFERROR(TEXT(RTD("cqg.rtd",,"ContractData",F33,"Bid",,"T"),_xlfn.IFS(MOD(RTD("cqg.rtd",,"ContractData",F33,"TickSize",,"T"),1)=0,"#",LEN(RTD("cqg.rtd",,"ContractData",F33,"TickSize",,"T"))-2=2,"#.00",LEN(RTD("cqg.rtd",,"ContractData",F33,"TickSize",,"T"))-2=3,"#.000",LEN(RTD("cqg.rtd",,"ContractData",F33,"TickSize",,"T"))-2=4,"#.0000",LEN(RTD("cqg.rtd",,"ContractData",F33,"TickSize",,"T"))-2=5,"#.00000",LEN(RTD("cqg.rtd",,"ContractData",F33,"TickSize",,"T"))-2=6,"#.000000",LEN(RTD("cqg.rtd",,"ContractData",F33,"TickSize",,"T"))-2=7,"#.0000000")),"")</f>
        <v>.72630</v>
      </c>
      <c r="N33" s="11" t="str" cm="1">
        <f t="array" ref="N33">IFERROR(TEXT(RTD("cqg.rtd",,"ContractData",F33,"Ask",,"T"),_xlfn.IFS(MOD(RTD("cqg.rtd",,"ContractData",F33,"TickSize",,"T"),1)=0,"#",LEN(RTD("cqg.rtd",,"ContractData",F33,"TickSize",,"T"))-2=2,"#.00",LEN(RTD("cqg.rtd",,"ContractData",F33,"TickSize",,"T"))-2=3,"#.000",LEN(RTD("cqg.rtd",,"ContractData",F33,"TickSize",,"T"))-2=4,"#.0000",LEN(RTD("cqg.rtd",,"ContractData",F33,"TickSize",,"T"))-2=5,"#.00000",LEN(RTD("cqg.rtd",,"ContractData",F33,"TickSize",,"T"))-2=6,"#.000000",LEN(RTD("cqg.rtd",,"ContractData",F33,"TickSize",,"T"))-2=7,"#.0000000")),"")</f>
        <v>.72635</v>
      </c>
      <c r="O33" s="10">
        <f>IFERROR(RTD("cqg.rtd", ,"ContractData",F33, "MT_LastAskVolume",, "T"),"")</f>
        <v>8</v>
      </c>
      <c r="P33" s="11" t="str" cm="1">
        <f t="array" ref="P33">IFERROR(TEXT(RTD("cqg.rtd",,"ContractData",F33,"Open",,"T"),_xlfn.IFS(MOD(RTD("cqg.rtd",,"ContractData",F33,"TickSize",,"T"),1)=0,"#",LEN(RTD("cqg.rtd",,"ContractData",F33,"TickSize",,"T"))-2=2,"#.00",LEN(RTD("cqg.rtd",,"ContractData",F33,"TickSize",,"T"))-2=3,"#.000",LEN(RTD("cqg.rtd",,"ContractData",F33,"TickSize",,"T"))-2=4,"#.0000",LEN(RTD("cqg.rtd",,"ContractData",F33,"TickSize",,"T"))-2=5,"#.00000",LEN(RTD("cqg.rtd",,"ContractData",F33,"TickSize",,"T"))-2=6,"#.000000",LEN(RTD("cqg.rtd",,"ContractData",F33,"TickSize",,"T"))-2=7,"#.0000000")),"")</f>
        <v>.72510</v>
      </c>
      <c r="Q33" s="11" t="str" cm="1">
        <f t="array" ref="Q33">IFERROR(TEXT(RTD("cqg.rtd",,"ContractData",F33,"High",,"T"),_xlfn.IFS(MOD(RTD("cqg.rtd",,"ContractData",F33,"TickSize",,"T"),1)=0,"#",LEN(RTD("cqg.rtd",,"ContractData",F33,"TickSize",,"T"))-2=2,"#.00",LEN(RTD("cqg.rtd",,"ContractData",F33,"TickSize",,"T"))-2=3,"#.000",LEN(RTD("cqg.rtd",,"ContractData",F33,"TickSize",,"T"))-2=4,"#.0000",LEN(RTD("cqg.rtd",,"ContractData",F33,"TickSize",,"T"))-2=5,"#.00000",LEN(RTD("cqg.rtd",,"ContractData",F33,"TickSize",,"T"))-2=6,"#.000000",LEN(RTD("cqg.rtd",,"ContractData",F33,"TickSize",,"T"))-2=7,"#.0000000")),"")</f>
        <v>.72775</v>
      </c>
      <c r="R33" s="11" t="str" cm="1">
        <f t="array" ref="R33">IFERROR(TEXT(RTD("cqg.rtd",,"ContractData",F33,"Low",,"T"),_xlfn.IFS(MOD(RTD("cqg.rtd",,"ContractData",F33,"TickSize",,"T"),1)=0,"#",LEN(RTD("cqg.rtd",,"ContractData",F33,"TickSize",,"T"))-2=2,"#.00",LEN(RTD("cqg.rtd",,"ContractData",F33,"TickSize",,"T"))-2=3,"#.000",LEN(RTD("cqg.rtd",,"ContractData",F33,"TickSize",,"T"))-2=4,"#.0000",LEN(RTD("cqg.rtd",,"ContractData",F33,"TickSize",,"T"))-2=5,"#.00000",LEN(RTD("cqg.rtd",,"ContractData",F33,"TickSize",,"T"))-2=6,"#.000000",LEN(RTD("cqg.rtd",,"ContractData",F33,"TickSize",,"T"))-2=7,"#.0000000")),"")</f>
        <v>.72465</v>
      </c>
      <c r="S33" s="13">
        <f>IFERROR(RTD("cqg.rtd", ,"ContractData",F33, "T_CVol",, "T"),"")</f>
        <v>24981</v>
      </c>
      <c r="Y33" s="19"/>
    </row>
    <row r="34" spans="6:25" x14ac:dyDescent="0.3">
      <c r="F34" s="10" t="str">
        <f>'Symbols &amp; Data'!K64</f>
        <v>BTC</v>
      </c>
      <c r="G34" s="10" t="str">
        <f>'Symbols &amp; Data'!L64</f>
        <v>Bitcoin (Globex), Apr 25</v>
      </c>
      <c r="H34" s="11" t="str" cm="1">
        <f t="array" ref="H34">IFERROR(TEXT(RTD("cqg.rtd",,"ContractData",F34,"LastTradeToday",,"T"),_xlfn.IFS(MOD(RTD("cqg.rtd",,"ContractData",F34,"TickSize",,"T"),1)=0,"#",LEN(RTD("cqg.rtd",,"ContractData",F34,"TickSize",,"T"))-2=2,"#.00",LEN(RTD("cqg.rtd",,"ContractData",F34,"TickSize",,"T"))-2=3,"#.000",LEN(RTD("cqg.rtd",,"ContractData",F34,"TickSize",,"T"))-2=4,"#.0000",LEN(RTD("cqg.rtd",,"ContractData",F34,"TickSize",,"T"))-2=5,"#.00000",LEN(RTD("cqg.rtd",,"ContractData",F34,"TickSize",,"T"))-2=6,"#.000000",LEN(RTD("cqg.rtd",,"ContractData",F34,"TickSize",,"T"))-2=7,"#.0000000")),"")</f>
        <v>87545</v>
      </c>
      <c r="I34" s="11" t="str" cm="1">
        <f t="array" ref="I34">IFERROR(TEXT(RTD("cqg.rtd",,"ContractData",F34,"NetLastTradeToday",,"T"),_xlfn.IFS(MOD(RTD("cqg.rtd",,"ContractData",F34,"TickSize",,"T"),1)=0,"#",LEN(RTD("cqg.rtd",,"ContractData",F34,"TickSize",,"T"))-2=2,"#.00",LEN(RTD("cqg.rtd",,"ContractData",F34,"TickSize",,"T"))-2=3,"#.000",LEN(RTD("cqg.rtd",,"ContractData",F34,"TickSize",,"T"))-2=4,"#.0000",LEN(RTD("cqg.rtd",,"ContractData",F34,"TickSize",,"T"))-2=5,"#.00000",LEN(RTD("cqg.rtd",,"ContractData",F34,"TickSize",,"T"))-2=6,"#.000000",LEN(RTD("cqg.rtd",,"ContractData",F34,"TickSize",,"T"))-2=7,"#.0000000")),"")</f>
        <v>2435</v>
      </c>
      <c r="J34" s="12">
        <f>IFERROR(RTD("cqg.rtd", ,"ContractData",F34, "PerCentNetLastTrade",, "T")/100,"")</f>
        <v>2.8610034073551876E-2</v>
      </c>
      <c r="K34" s="12">
        <f>IFERROR(RTD("cqg.rtd", ,"ContractData",F34, "PerCentNetLastTrade",, "T")/100,"")</f>
        <v>2.8610034073551876E-2</v>
      </c>
      <c r="L34" s="10">
        <f>IFERROR(RTD("cqg.rtd", ,"ContractData",F34, "MT_LastBidVolume",, "T"),"")</f>
        <v>2</v>
      </c>
      <c r="M34" s="11" t="str" cm="1">
        <f t="array" ref="M34">IFERROR(TEXT(RTD("cqg.rtd",,"ContractData",F34,"Bid",,"T"),_xlfn.IFS(MOD(RTD("cqg.rtd",,"ContractData",F34,"TickSize",,"T"),1)=0,"#",LEN(RTD("cqg.rtd",,"ContractData",F34,"TickSize",,"T"))-2=2,"#.00",LEN(RTD("cqg.rtd",,"ContractData",F34,"TickSize",,"T"))-2=3,"#.000",LEN(RTD("cqg.rtd",,"ContractData",F34,"TickSize",,"T"))-2=4,"#.0000",LEN(RTD("cqg.rtd",,"ContractData",F34,"TickSize",,"T"))-2=5,"#.00000",LEN(RTD("cqg.rtd",,"ContractData",F34,"TickSize",,"T"))-2=6,"#.000000",LEN(RTD("cqg.rtd",,"ContractData",F34,"TickSize",,"T"))-2=7,"#.0000000")),"")</f>
        <v>87515</v>
      </c>
      <c r="N34" s="11" t="str" cm="1">
        <f t="array" ref="N34">IFERROR(TEXT(RTD("cqg.rtd",,"ContractData",F34,"Ask",,"T"),_xlfn.IFS(MOD(RTD("cqg.rtd",,"ContractData",F34,"TickSize",,"T"),1)=0,"#",LEN(RTD("cqg.rtd",,"ContractData",F34,"TickSize",,"T"))-2=2,"#.00",LEN(RTD("cqg.rtd",,"ContractData",F34,"TickSize",,"T"))-2=3,"#.000",LEN(RTD("cqg.rtd",,"ContractData",F34,"TickSize",,"T"))-2=4,"#.0000",LEN(RTD("cqg.rtd",,"ContractData",F34,"TickSize",,"T"))-2=5,"#.00000",LEN(RTD("cqg.rtd",,"ContractData",F34,"TickSize",,"T"))-2=6,"#.000000",LEN(RTD("cqg.rtd",,"ContractData",F34,"TickSize",,"T"))-2=7,"#.0000000")),"")</f>
        <v>87550</v>
      </c>
      <c r="O34" s="10">
        <f>IFERROR(RTD("cqg.rtd", ,"ContractData",F34, "MT_LastAskVolume",, "T"),"")</f>
        <v>1</v>
      </c>
      <c r="P34" s="11" t="str" cm="1">
        <f t="array" ref="P34">IFERROR(TEXT(RTD("cqg.rtd",,"ContractData",F34,"Open",,"T"),_xlfn.IFS(MOD(RTD("cqg.rtd",,"ContractData",F34,"TickSize",,"T"),1)=0,"#",LEN(RTD("cqg.rtd",,"ContractData",F34,"TickSize",,"T"))-2=2,"#.00",LEN(RTD("cqg.rtd",,"ContractData",F34,"TickSize",,"T"))-2=3,"#.000",LEN(RTD("cqg.rtd",,"ContractData",F34,"TickSize",,"T"))-2=4,"#.0000",LEN(RTD("cqg.rtd",,"ContractData",F34,"TickSize",,"T"))-2=5,"#.00000",LEN(RTD("cqg.rtd",,"ContractData",F34,"TickSize",,"T"))-2=6,"#.000000",LEN(RTD("cqg.rtd",,"ContractData",F34,"TickSize",,"T"))-2=7,"#.0000000")),"")</f>
        <v>85235</v>
      </c>
      <c r="Q34" s="11" t="str" cm="1">
        <f t="array" ref="Q34">IFERROR(TEXT(RTD("cqg.rtd",,"ContractData",F34,"High",,"T"),_xlfn.IFS(MOD(RTD("cqg.rtd",,"ContractData",F34,"TickSize",,"T"),1)=0,"#",LEN(RTD("cqg.rtd",,"ContractData",F34,"TickSize",,"T"))-2=2,"#.00",LEN(RTD("cqg.rtd",,"ContractData",F34,"TickSize",,"T"))-2=3,"#.000",LEN(RTD("cqg.rtd",,"ContractData",F34,"TickSize",,"T"))-2=4,"#.0000",LEN(RTD("cqg.rtd",,"ContractData",F34,"TickSize",,"T"))-2=5,"#.00000",LEN(RTD("cqg.rtd",,"ContractData",F34,"TickSize",,"T"))-2=6,"#.000000",LEN(RTD("cqg.rtd",,"ContractData",F34,"TickSize",,"T"))-2=7,"#.0000000")),"")</f>
        <v>88010</v>
      </c>
      <c r="R34" s="11" t="str" cm="1">
        <f t="array" ref="R34">IFERROR(TEXT(RTD("cqg.rtd",,"ContractData",F34,"Low",,"T"),_xlfn.IFS(MOD(RTD("cqg.rtd",,"ContractData",F34,"TickSize",,"T"),1)=0,"#",LEN(RTD("cqg.rtd",,"ContractData",F34,"TickSize",,"T"))-2=2,"#.00",LEN(RTD("cqg.rtd",,"ContractData",F34,"TickSize",,"T"))-2=3,"#.000",LEN(RTD("cqg.rtd",,"ContractData",F34,"TickSize",,"T"))-2=4,"#.0000",LEN(RTD("cqg.rtd",,"ContractData",F34,"TickSize",,"T"))-2=5,"#.00000",LEN(RTD("cqg.rtd",,"ContractData",F34,"TickSize",,"T"))-2=6,"#.000000",LEN(RTD("cqg.rtd",,"ContractData",F34,"TickSize",,"T"))-2=7,"#.0000000")),"")</f>
        <v>84790</v>
      </c>
      <c r="S34" s="13">
        <f>IFERROR(RTD("cqg.rtd", ,"ContractData",F34, "T_CVol",, "T"),"")</f>
        <v>4884</v>
      </c>
      <c r="Y34" s="19"/>
    </row>
    <row r="35" spans="6:25" x14ac:dyDescent="0.3">
      <c r="F35" s="10" t="str">
        <f>'Symbols &amp; Data'!K65</f>
        <v>DXE</v>
      </c>
      <c r="G35" s="10" t="str">
        <f>'Symbols &amp; Data'!L65</f>
        <v>Dollar Index (ICE), Jun 25</v>
      </c>
      <c r="H35" s="11" t="str" cm="1">
        <f t="array" ref="H35">IFERROR(TEXT(RTD("cqg.rtd",,"ContractData",F35,"LastTradeToday",,"T"),_xlfn.IFS(MOD(RTD("cqg.rtd",,"ContractData",F35,"TickSize",,"T"),1)=0,"#",LEN(RTD("cqg.rtd",,"ContractData",F35,"TickSize",,"T"))-2=2,"#.00",LEN(RTD("cqg.rtd",,"ContractData",F35,"TickSize",,"T"))-2=3,"#.000",LEN(RTD("cqg.rtd",,"ContractData",F35,"TickSize",,"T"))-2=4,"#.0000",LEN(RTD("cqg.rtd",,"ContractData",F35,"TickSize",,"T"))-2=5,"#.00000",LEN(RTD("cqg.rtd",,"ContractData",F35,"TickSize",,"T"))-2=6,"#.000000",LEN(RTD("cqg.rtd",,"ContractData",F35,"TickSize",,"T"))-2=7,"#.0000000")),"")</f>
        <v>97.920</v>
      </c>
      <c r="I35" s="11" t="str" cm="1">
        <f t="array" ref="I35">IFERROR(TEXT(RTD("cqg.rtd",,"ContractData",F35,"NetLastTradeToday",,"T"),_xlfn.IFS(MOD(RTD("cqg.rtd",,"ContractData",F35,"TickSize",,"T"),1)=0,"#",LEN(RTD("cqg.rtd",,"ContractData",F35,"TickSize",,"T"))-2=2,"#.00",LEN(RTD("cqg.rtd",,"ContractData",F35,"TickSize",,"T"))-2=3,"#.000",LEN(RTD("cqg.rtd",,"ContractData",F35,"TickSize",,"T"))-2=4,"#.0000",LEN(RTD("cqg.rtd",,"ContractData",F35,"TickSize",,"T"))-2=5,"#.00000",LEN(RTD("cqg.rtd",,"ContractData",F35,"TickSize",,"T"))-2=6,"#.000000",LEN(RTD("cqg.rtd",,"ContractData",F35,"TickSize",,"T"))-2=7,"#.0000000")),"")</f>
        <v>-1.209</v>
      </c>
      <c r="J35" s="12">
        <f>IFERROR(RTD("cqg.rtd", ,"ContractData",F35, "PerCentNetLastTrade",, "T")/100,"")</f>
        <v>-1.2196229155948311E-2</v>
      </c>
      <c r="K35" s="12">
        <f>IFERROR(RTD("cqg.rtd", ,"ContractData",F35, "PerCentNetLastTrade",, "T")/100,"")</f>
        <v>-1.2196229155948311E-2</v>
      </c>
      <c r="L35" s="10">
        <f>IFERROR(RTD("cqg.rtd", ,"ContractData",F35, "MT_LastBidVolume",, "T"),"")</f>
        <v>3</v>
      </c>
      <c r="M35" s="11" t="str" cm="1">
        <f t="array" ref="M35">IFERROR(TEXT(RTD("cqg.rtd",,"ContractData",F35,"Bid",,"T"),_xlfn.IFS(MOD(RTD("cqg.rtd",,"ContractData",F35,"TickSize",,"T"),1)=0,"#",LEN(RTD("cqg.rtd",,"ContractData",F35,"TickSize",,"T"))-2=2,"#.00",LEN(RTD("cqg.rtd",,"ContractData",F35,"TickSize",,"T"))-2=3,"#.000",LEN(RTD("cqg.rtd",,"ContractData",F35,"TickSize",,"T"))-2=4,"#.0000",LEN(RTD("cqg.rtd",,"ContractData",F35,"TickSize",,"T"))-2=5,"#.00000",LEN(RTD("cqg.rtd",,"ContractData",F35,"TickSize",,"T"))-2=6,"#.000000",LEN(RTD("cqg.rtd",,"ContractData",F35,"TickSize",,"T"))-2=7,"#.0000000")),"")</f>
        <v>97.920</v>
      </c>
      <c r="N35" s="11" t="str" cm="1">
        <f t="array" ref="N35">IFERROR(TEXT(RTD("cqg.rtd",,"ContractData",F35,"Ask",,"T"),_xlfn.IFS(MOD(RTD("cqg.rtd",,"ContractData",F35,"TickSize",,"T"),1)=0,"#",LEN(RTD("cqg.rtd",,"ContractData",F35,"TickSize",,"T"))-2=2,"#.00",LEN(RTD("cqg.rtd",,"ContractData",F35,"TickSize",,"T"))-2=3,"#.000",LEN(RTD("cqg.rtd",,"ContractData",F35,"TickSize",,"T"))-2=4,"#.0000",LEN(RTD("cqg.rtd",,"ContractData",F35,"TickSize",,"T"))-2=5,"#.00000",LEN(RTD("cqg.rtd",,"ContractData",F35,"TickSize",,"T"))-2=6,"#.000000",LEN(RTD("cqg.rtd",,"ContractData",F35,"TickSize",,"T"))-2=7,"#.0000000")),"")</f>
        <v>97.925</v>
      </c>
      <c r="O35" s="10">
        <f>IFERROR(RTD("cqg.rtd", ,"ContractData",F35, "MT_LastAskVolume",, "T"),"")</f>
        <v>1</v>
      </c>
      <c r="P35" s="11" t="str" cm="1">
        <f t="array" ref="P35">IFERROR(TEXT(RTD("cqg.rtd",,"ContractData",F35,"Open",,"T"),_xlfn.IFS(MOD(RTD("cqg.rtd",,"ContractData",F35,"TickSize",,"T"),1)=0,"#",LEN(RTD("cqg.rtd",,"ContractData",F35,"TickSize",,"T"))-2=2,"#.00",LEN(RTD("cqg.rtd",,"ContractData",F35,"TickSize",,"T"))-2=3,"#.000",LEN(RTD("cqg.rtd",,"ContractData",F35,"TickSize",,"T"))-2=4,"#.0000",LEN(RTD("cqg.rtd",,"ContractData",F35,"TickSize",,"T"))-2=5,"#.00000",LEN(RTD("cqg.rtd",,"ContractData",F35,"TickSize",,"T"))-2=6,"#.000000",LEN(RTD("cqg.rtd",,"ContractData",F35,"TickSize",,"T"))-2=7,"#.0000000")),"")</f>
        <v>99.035</v>
      </c>
      <c r="Q35" s="11" t="str" cm="1">
        <f t="array" ref="Q35">IFERROR(TEXT(RTD("cqg.rtd",,"ContractData",F35,"High",,"T"),_xlfn.IFS(MOD(RTD("cqg.rtd",,"ContractData",F35,"TickSize",,"T"),1)=0,"#",LEN(RTD("cqg.rtd",,"ContractData",F35,"TickSize",,"T"))-2=2,"#.00",LEN(RTD("cqg.rtd",,"ContractData",F35,"TickSize",,"T"))-2=3,"#.000",LEN(RTD("cqg.rtd",,"ContractData",F35,"TickSize",,"T"))-2=4,"#.0000",LEN(RTD("cqg.rtd",,"ContractData",F35,"TickSize",,"T"))-2=5,"#.00000",LEN(RTD("cqg.rtd",,"ContractData",F35,"TickSize",,"T"))-2=6,"#.000000",LEN(RTD("cqg.rtd",,"ContractData",F35,"TickSize",,"T"))-2=7,"#.0000000")),"")</f>
        <v>99.035</v>
      </c>
      <c r="R35" s="11" t="str" cm="1">
        <f t="array" ref="R35">IFERROR(TEXT(RTD("cqg.rtd",,"ContractData",F35,"Low",,"T"),_xlfn.IFS(MOD(RTD("cqg.rtd",,"ContractData",F35,"TickSize",,"T"),1)=0,"#",LEN(RTD("cqg.rtd",,"ContractData",F35,"TickSize",,"T"))-2=2,"#.00",LEN(RTD("cqg.rtd",,"ContractData",F35,"TickSize",,"T"))-2=3,"#.000",LEN(RTD("cqg.rtd",,"ContractData",F35,"TickSize",,"T"))-2=4,"#.0000",LEN(RTD("cqg.rtd",,"ContractData",F35,"TickSize",,"T"))-2=5,"#.00000",LEN(RTD("cqg.rtd",,"ContractData",F35,"TickSize",,"T"))-2=6,"#.000000",LEN(RTD("cqg.rtd",,"ContractData",F35,"TickSize",,"T"))-2=7,"#.0000000")),"")</f>
        <v>97.680</v>
      </c>
      <c r="S35" s="13">
        <f>IFERROR(RTD("cqg.rtd", ,"ContractData",F35, "T_CVol",, "T"),"")</f>
        <v>16625</v>
      </c>
      <c r="Y35" s="19"/>
    </row>
    <row r="36" spans="6:25" x14ac:dyDescent="0.3">
      <c r="F36" s="14"/>
      <c r="G36" s="15"/>
      <c r="H36" s="15"/>
      <c r="I36" s="16"/>
      <c r="J36" s="16"/>
      <c r="K36" s="14"/>
      <c r="L36" s="15"/>
      <c r="M36" s="15"/>
      <c r="N36" s="14"/>
      <c r="O36" s="15"/>
      <c r="P36" s="15"/>
      <c r="Q36" s="15"/>
      <c r="R36" s="17"/>
    </row>
    <row r="37" spans="6:25" x14ac:dyDescent="0.3">
      <c r="F37" s="5"/>
      <c r="G37" s="6"/>
      <c r="H37" s="6"/>
      <c r="I37" s="7"/>
      <c r="J37" s="7"/>
      <c r="K37" s="5"/>
      <c r="L37" s="6"/>
      <c r="M37" s="6"/>
      <c r="N37" s="5"/>
      <c r="O37" s="6"/>
      <c r="P37" s="6"/>
      <c r="Q37" s="6"/>
      <c r="R37" s="8"/>
    </row>
    <row r="38" spans="6:25" x14ac:dyDescent="0.3">
      <c r="F38" s="5"/>
      <c r="G38" s="6"/>
      <c r="H38" s="6"/>
      <c r="I38" s="7"/>
      <c r="J38" s="7"/>
      <c r="K38" s="5"/>
      <c r="L38" s="6"/>
      <c r="M38" s="6"/>
      <c r="N38" s="5"/>
      <c r="O38" s="6"/>
      <c r="P38" s="6"/>
      <c r="Q38" s="6"/>
      <c r="R38" s="8"/>
    </row>
  </sheetData>
  <mergeCells count="2">
    <mergeCell ref="I1:L2"/>
    <mergeCell ref="O1:P2"/>
  </mergeCells>
  <conditionalFormatting sqref="I37:I38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28:J35 I36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37:J38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{80509B23-0D7A-4756-9EB7-BB2F6873F047}</x14:id>
        </ext>
      </extLst>
    </cfRule>
  </conditionalFormatting>
  <conditionalFormatting sqref="K28:K35 J36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{599B2BA1-27D0-4FA9-BB13-114E74BFD86A}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0509B23-0D7A-4756-9EB7-BB2F6873F04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J37:J38</xm:sqref>
        </x14:conditionalFormatting>
        <x14:conditionalFormatting xmlns:xm="http://schemas.microsoft.com/office/excel/2006/main">
          <x14:cfRule type="dataBar" id="{599B2BA1-27D0-4FA9-BB13-114E74BFD86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K28:K35 J36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29EB4-1A12-4515-8727-8B37A4D2BB91}">
  <dimension ref="E1:R39"/>
  <sheetViews>
    <sheetView showGridLines="0" showRowColHeaders="0" workbookViewId="0"/>
  </sheetViews>
  <sheetFormatPr defaultRowHeight="16.5" x14ac:dyDescent="0.3"/>
  <cols>
    <col min="5" max="5" width="7.25" bestFit="1" customWidth="1"/>
    <col min="6" max="6" width="36.75" bestFit="1" customWidth="1"/>
    <col min="7" max="7" width="11.625" bestFit="1" customWidth="1"/>
    <col min="8" max="8" width="8.875" bestFit="1" customWidth="1"/>
    <col min="9" max="9" width="6.5" bestFit="1" customWidth="1"/>
    <col min="10" max="10" width="5.25" bestFit="1" customWidth="1"/>
    <col min="11" max="11" width="7.125" bestFit="1" customWidth="1"/>
    <col min="12" max="12" width="11.375" bestFit="1" customWidth="1"/>
    <col min="13" max="13" width="11.625" bestFit="1" customWidth="1"/>
    <col min="14" max="14" width="7.5" bestFit="1" customWidth="1"/>
    <col min="15" max="17" width="9.75" bestFit="1" customWidth="1"/>
    <col min="18" max="18" width="10.5" customWidth="1"/>
  </cols>
  <sheetData>
    <row r="1" spans="8:16" ht="16.5" customHeight="1" x14ac:dyDescent="0.3">
      <c r="H1" s="29" t="s">
        <v>67</v>
      </c>
      <c r="I1" s="29"/>
      <c r="J1" s="29"/>
      <c r="K1" s="29"/>
      <c r="L1" s="27"/>
      <c r="O1" s="28">
        <f>RTD("cqg.rtd", ,"SystemInfo", "Linetime")</f>
        <v>45768.303101851852</v>
      </c>
      <c r="P1" s="28"/>
    </row>
    <row r="2" spans="8:16" ht="16.5" customHeight="1" x14ac:dyDescent="0.3">
      <c r="H2" s="29"/>
      <c r="I2" s="29"/>
      <c r="J2" s="29"/>
      <c r="K2" s="29"/>
      <c r="L2" s="27"/>
      <c r="O2" s="28"/>
      <c r="P2" s="28"/>
    </row>
    <row r="27" spans="5:18" x14ac:dyDescent="0.3">
      <c r="E27" s="9" t="s">
        <v>68</v>
      </c>
      <c r="F27" s="9" t="s">
        <v>81</v>
      </c>
      <c r="G27" s="9" t="s">
        <v>72</v>
      </c>
      <c r="H27" s="9" t="s">
        <v>73</v>
      </c>
      <c r="I27" s="9" t="s">
        <v>74</v>
      </c>
      <c r="J27" s="9" t="s">
        <v>74</v>
      </c>
      <c r="K27" s="9" t="s">
        <v>75</v>
      </c>
      <c r="L27" s="9" t="s">
        <v>76</v>
      </c>
      <c r="M27" s="9" t="s">
        <v>77</v>
      </c>
      <c r="N27" s="9" t="s">
        <v>78</v>
      </c>
      <c r="O27" s="9" t="s">
        <v>69</v>
      </c>
      <c r="P27" s="9" t="s">
        <v>70</v>
      </c>
      <c r="Q27" s="9" t="s">
        <v>71</v>
      </c>
      <c r="R27" s="9" t="s">
        <v>79</v>
      </c>
    </row>
    <row r="28" spans="5:18" x14ac:dyDescent="0.3">
      <c r="E28" s="10" t="str">
        <f>'Symbols &amp; Data'!K68</f>
        <v>TYA?</v>
      </c>
      <c r="F28" s="10" t="str">
        <f>'Symbols &amp; Data'!L68</f>
        <v>10yr US Treasury Notes (Globex), Jun 25</v>
      </c>
      <c r="G28" s="11" t="str">
        <f>IFERROR(RTD("cqg.rtd", ,"ContractData", E28, "LastQuoteToday",, IF(LEN(RTD("cqg.rtd", ,"ContractData", E28, "TickSize",, "T"))&gt;4,"B","T")),"")</f>
        <v>110-24'+ A</v>
      </c>
      <c r="H28" s="11" t="str">
        <f>IFERROR(RTD("cqg.rtd", ,"ContractData",E28, "NetLastQuoteToday",,IF(LEN(RTD("cqg.rtd", ,"ContractData", E28, "TickSize",, "T"))&gt;4,"B","T")),"")</f>
        <v>-0-13' </v>
      </c>
      <c r="I28" s="12">
        <f>IFERROR(RTD("cqg.rtd", ,"ContractData",E28, "PerCentNetLastQuote",, "T")/100,"")</f>
        <v>-3.6542515811665492E-3</v>
      </c>
      <c r="J28" s="12">
        <f>IFERROR(RTD("cqg.rtd", ,"ContractData",E28, "PerCentNetLastQuote",, "T")/100,"")</f>
        <v>-3.6542515811665492E-3</v>
      </c>
      <c r="K28" s="10">
        <f>IFERROR(RTD("cqg.rtd", ,"ContractData",E28, "MT_LastBidVolume",, "T"),"")</f>
        <v>390</v>
      </c>
      <c r="L28" s="18" t="str">
        <f>IFERROR(RTD("cqg.rtd", ,"ContractData", E28, "Bid",, IF(LEN(RTD("cqg.rtd", ,"ContractData", E28, "TickSize",, "T"))&gt;4,"B","T")),"")</f>
        <v>110-24'  B</v>
      </c>
      <c r="M28" s="11" t="str">
        <f>IFERROR(RTD("cqg.rtd", ,"ContractData", E28, "Ask",, IF(LEN(RTD("cqg.rtd", ,"ContractData", E28, "TickSize",, "T"))&gt;4,"B","T")),"")</f>
        <v>110-24'+ A</v>
      </c>
      <c r="N28" s="10">
        <f>IFERROR(RTD("cqg.rtd", ,"ContractData",E28, "MT_LastAskVolume",, "T"),"")</f>
        <v>1471</v>
      </c>
      <c r="O28" s="11" t="str">
        <f>IFERROR(RTD("cqg.rtd", ,"ContractData",E28, "Open",, IF(LEN(RTD("cqg.rtd", ,"ContractData", E28, "TickSize",, "T"))&gt;4,"B","T")),"")</f>
        <v>111-04' </v>
      </c>
      <c r="P28" s="11" t="str">
        <f>IFERROR(RTD("cqg.rtd", ,"ContractData",E28, "High",, IF(LEN(RTD("cqg.rtd", ,"ContractData", E28, "TickSize",, "T"))&gt;4,"B","T")),"")</f>
        <v>111-07'+</v>
      </c>
      <c r="Q28" s="11" t="str">
        <f>IFERROR(RTD("cqg.rtd", ,"ContractData",E28, "Low",, IF(LEN(RTD("cqg.rtd", ,"ContractData", E28, "TickSize",, "T"))&gt;4,"B","T")),"")</f>
        <v>110-22' </v>
      </c>
      <c r="R28" s="13">
        <f>IFERROR(RTD("cqg.rtd", ,"ContractData",E28, "T_CVol",, "T"),"")</f>
        <v>266489</v>
      </c>
    </row>
    <row r="29" spans="5:18" x14ac:dyDescent="0.3">
      <c r="E29" s="10" t="str">
        <f>'Symbols &amp; Data'!K69</f>
        <v>FVA?</v>
      </c>
      <c r="F29" s="10" t="str">
        <f>'Symbols &amp; Data'!L69</f>
        <v>5yr US Treasury Notes (Globex), Jun 25</v>
      </c>
      <c r="G29" s="11" t="str">
        <f>IFERROR(RTD("cqg.rtd", ,"ContractData", E29, "LastQuoteToday",, IF(LEN(RTD("cqg.rtd", ,"ContractData", E29, "TickSize",, "T"))&gt;4,"B","T")),"")</f>
        <v>108-08'3/4 B</v>
      </c>
      <c r="H29" s="11" t="str">
        <f>IFERROR(RTD("cqg.rtd", ,"ContractData",E29, "NetLastQuoteToday",,IF(LEN(RTD("cqg.rtd", ,"ContractData", E29, "TickSize",, "T"))&gt;4,"B","T")),"")</f>
        <v>-0-04'+  </v>
      </c>
      <c r="I29" s="12">
        <f>IFERROR(RTD("cqg.rtd", ,"ContractData",E29, "PerCentNetLastQuote",, "T")/100,"")</f>
        <v>-1.2971103264394321E-3</v>
      </c>
      <c r="J29" s="12">
        <f>IFERROR(RTD("cqg.rtd", ,"ContractData",E29, "PerCentNetLastQuote",, "T")/100,"")</f>
        <v>-1.2971103264394321E-3</v>
      </c>
      <c r="K29" s="10">
        <f>IFERROR(RTD("cqg.rtd", ,"ContractData",E29, "MT_LastBidVolume",, "T"),"")</f>
        <v>598</v>
      </c>
      <c r="L29" s="18" t="str">
        <f>IFERROR(RTD("cqg.rtd", ,"ContractData", E29, "Bid",, IF(LEN(RTD("cqg.rtd", ,"ContractData", E29, "TickSize",, "T"))&gt;4,"B","T")),"")</f>
        <v>108-08'3/4 B</v>
      </c>
      <c r="M29" s="11" t="str">
        <f>IFERROR(RTD("cqg.rtd", ,"ContractData", E29, "Ask",, IF(LEN(RTD("cqg.rtd", ,"ContractData", E29, "TickSize",, "T"))&gt;4,"B","T")),"")</f>
        <v>108-09'    A</v>
      </c>
      <c r="N29" s="10">
        <f>IFERROR(RTD("cqg.rtd", ,"ContractData",E29, "MT_LastAskVolume",, "T"),"")</f>
        <v>308</v>
      </c>
      <c r="O29" s="11" t="str">
        <f>IFERROR(RTD("cqg.rtd", ,"ContractData",E29, "Open",, IF(LEN(RTD("cqg.rtd", ,"ContractData", E29, "TickSize",, "T"))&gt;4,"B","T")),"")</f>
        <v>108-14'   </v>
      </c>
      <c r="P29" s="11" t="str">
        <f>IFERROR(RTD("cqg.rtd", ,"ContractData",E29, "High",, IF(LEN(RTD("cqg.rtd", ,"ContractData", E29, "TickSize",, "T"))&gt;4,"B","T")),"")</f>
        <v>108-19'1/4</v>
      </c>
      <c r="Q29" s="11" t="str">
        <f>IFERROR(RTD("cqg.rtd", ,"ContractData",E29, "Low",, IF(LEN(RTD("cqg.rtd", ,"ContractData", E29, "TickSize",, "T"))&gt;4,"B","T")),"")</f>
        <v>108-08'   </v>
      </c>
      <c r="R29" s="13">
        <f>IFERROR(RTD("cqg.rtd", ,"ContractData",E29, "T_CVol",, "T"),"")</f>
        <v>227760</v>
      </c>
    </row>
    <row r="30" spans="5:18" x14ac:dyDescent="0.3">
      <c r="E30" s="10" t="str">
        <f>'Symbols &amp; Data'!K70</f>
        <v>DL?</v>
      </c>
      <c r="F30" s="10" t="str">
        <f>'Symbols &amp; Data'!L70</f>
        <v>Euro BOBL (5yr), Jun 25</v>
      </c>
      <c r="G30" s="11">
        <f>IFERROR(RTD("cqg.rtd", ,"ContractData", E30, "LastQuoteToday",, IF(LEN(RTD("cqg.rtd", ,"ContractData", E30, "TickSize",, "T"))&gt;4,"B","T")),"")</f>
        <v>119.47</v>
      </c>
      <c r="H30" s="11">
        <f>IFERROR(RTD("cqg.rtd", ,"ContractData",E30, "NetLastQuoteToday",,IF(LEN(RTD("cqg.rtd", ,"ContractData", E30, "TickSize",, "T"))&gt;4,"B","T")),"")</f>
        <v>0.16</v>
      </c>
      <c r="I30" s="12">
        <f>IFERROR(RTD("cqg.rtd", ,"ContractData",E30, "PerCentNetLastQuote",, "T")/100,"")</f>
        <v>1.3410443382784343E-3</v>
      </c>
      <c r="J30" s="12">
        <f>IFERROR(RTD("cqg.rtd", ,"ContractData",E30, "PerCentNetLastQuote",, "T")/100,"")</f>
        <v>1.3410443382784343E-3</v>
      </c>
      <c r="K30" s="10">
        <f>IFERROR(RTD("cqg.rtd", ,"ContractData",E30, "MT_LastBidVolume",, "T"),"")</f>
        <v>1</v>
      </c>
      <c r="L30" s="18">
        <f>IFERROR(RTD("cqg.rtd", ,"ContractData", E30, "Bid",, IF(LEN(RTD("cqg.rtd", ,"ContractData", E30, "TickSize",, "T"))&gt;4,"B","T")),"")</f>
        <v>119.46000000000001</v>
      </c>
      <c r="M30" s="11">
        <f>IFERROR(RTD("cqg.rtd", ,"ContractData", E30, "Ask",, IF(LEN(RTD("cqg.rtd", ,"ContractData", E30, "TickSize",, "T"))&gt;4,"B","T")),"")</f>
        <v>119.47</v>
      </c>
      <c r="N30" s="10">
        <f>IFERROR(RTD("cqg.rtd", ,"ContractData",E30, "MT_LastAskVolume",, "T"),"")</f>
        <v>1</v>
      </c>
      <c r="O30" s="11">
        <f>IFERROR(RTD("cqg.rtd", ,"ContractData",E30, "Open",, IF(LEN(RTD("cqg.rtd", ,"ContractData", E30, "TickSize",, "T"))&gt;4,"B","T")),"")</f>
        <v>119.31</v>
      </c>
      <c r="P30" s="11">
        <f>IFERROR(RTD("cqg.rtd", ,"ContractData",E30, "High",, IF(LEN(RTD("cqg.rtd", ,"ContractData", E30, "TickSize",, "T"))&gt;4,"B","T")),"")</f>
        <v>119.65</v>
      </c>
      <c r="Q30" s="11">
        <f>IFERROR(RTD("cqg.rtd", ,"ContractData",E30, "Low",, IF(LEN(RTD("cqg.rtd", ,"ContractData", E30, "TickSize",, "T"))&gt;4,"B","T")),"")</f>
        <v>119.03</v>
      </c>
      <c r="R30" s="13">
        <f>IFERROR(RTD("cqg.rtd", ,"ContractData",E30, "T_CVol",, "T"),"")</f>
        <v>819088</v>
      </c>
    </row>
    <row r="31" spans="5:18" x14ac:dyDescent="0.3">
      <c r="E31" s="10" t="str">
        <f>'Symbols &amp; Data'!K71</f>
        <v>TUA?</v>
      </c>
      <c r="F31" s="10" t="str">
        <f>'Symbols &amp; Data'!L71</f>
        <v>2yr US Treasury Note (Globex), Jun 25</v>
      </c>
      <c r="G31" s="11" t="str">
        <f>IFERROR(RTD("cqg.rtd", ,"ContractData", E31, "LastQuoteToday",, IF(LEN(RTD("cqg.rtd", ,"ContractData", E31, "TickSize",, "T"))&gt;4,"B","T")),"")</f>
        <v>103-25'7/8 B</v>
      </c>
      <c r="H31" s="11" t="str">
        <f>IFERROR(RTD("cqg.rtd", ,"ContractData",E31, "NetLastQuoteToday",,IF(LEN(RTD("cqg.rtd", ,"ContractData", E31, "TickSize",, "T"))&gt;4,"B","T")),"")</f>
        <v>+0-00'+  </v>
      </c>
      <c r="I31" s="12">
        <f>IFERROR(RTD("cqg.rtd", ,"ContractData",E31, "PerCentNetLastQuote",, "T")/100,"")</f>
        <v>1.5054006247412592E-4</v>
      </c>
      <c r="J31" s="12">
        <f>IFERROR(RTD("cqg.rtd", ,"ContractData",E31, "PerCentNetLastQuote",, "T")/100,"")</f>
        <v>1.5054006247412592E-4</v>
      </c>
      <c r="K31" s="10">
        <f>IFERROR(RTD("cqg.rtd", ,"ContractData",E31, "MT_LastBidVolume",, "T"),"")</f>
        <v>110</v>
      </c>
      <c r="L31" s="18" t="str">
        <f>IFERROR(RTD("cqg.rtd", ,"ContractData", E31, "Bid",, IF(LEN(RTD("cqg.rtd", ,"ContractData", E31, "TickSize",, "T"))&gt;4,"B","T")),"")</f>
        <v>103-25'7/8 B</v>
      </c>
      <c r="M31" s="11" t="str">
        <f>IFERROR(RTD("cqg.rtd", ,"ContractData", E31, "Ask",, IF(LEN(RTD("cqg.rtd", ,"ContractData", E31, "TickSize",, "T"))&gt;4,"B","T")),"")</f>
        <v>103-26'    A</v>
      </c>
      <c r="N31" s="10">
        <f>IFERROR(RTD("cqg.rtd", ,"ContractData",E31, "MT_LastAskVolume",, "T"),"")</f>
        <v>811</v>
      </c>
      <c r="O31" s="11" t="str">
        <f>IFERROR(RTD("cqg.rtd", ,"ContractData",E31, "Open",, IF(LEN(RTD("cqg.rtd", ,"ContractData", E31, "TickSize",, "T"))&gt;4,"B","T")),"")</f>
        <v>103-26'   </v>
      </c>
      <c r="P31" s="11" t="str">
        <f>IFERROR(RTD("cqg.rtd", ,"ContractData",E31, "High",, IF(LEN(RTD("cqg.rtd", ,"ContractData", E31, "TickSize",, "T"))&gt;4,"B","T")),"")</f>
        <v>103-29'+  </v>
      </c>
      <c r="Q31" s="11" t="str">
        <f>IFERROR(RTD("cqg.rtd", ,"ContractData",E31, "Low",, IF(LEN(RTD("cqg.rtd", ,"ContractData", E31, "TickSize",, "T"))&gt;4,"B","T")),"")</f>
        <v>103-25'1/4</v>
      </c>
      <c r="R31" s="13">
        <f>IFERROR(RTD("cqg.rtd", ,"ContractData",E31, "T_CVol",, "T"),"")</f>
        <v>138906</v>
      </c>
    </row>
    <row r="32" spans="5:18" x14ac:dyDescent="0.3">
      <c r="E32" s="10" t="str">
        <f>'Symbols &amp; Data'!K72</f>
        <v>QGA?</v>
      </c>
      <c r="F32" s="10" t="str">
        <f>'Symbols &amp; Data'!L72</f>
        <v>Long Gilt (CONNECT), Jun 25</v>
      </c>
      <c r="G32" s="11">
        <f>IFERROR(RTD("cqg.rtd", ,"ContractData", E32, "LastQuoteToday",, IF(LEN(RTD("cqg.rtd", ,"ContractData", E32, "TickSize",, "T"))&gt;4,"B","T")),"")</f>
        <v>92.42</v>
      </c>
      <c r="H32" s="11">
        <f>IFERROR(RTD("cqg.rtd", ,"ContractData",E32, "NetLastQuoteToday",,IF(LEN(RTD("cqg.rtd", ,"ContractData", E32, "TickSize",, "T"))&gt;4,"B","T")),"")</f>
        <v>0.47000000000000003</v>
      </c>
      <c r="I32" s="12">
        <f>IFERROR(RTD("cqg.rtd", ,"ContractData",E32, "PerCentNetLastQuote",, "T")/100,"")</f>
        <v>5.1114736269711799E-3</v>
      </c>
      <c r="J32" s="12">
        <f>IFERROR(RTD("cqg.rtd", ,"ContractData",E32, "PerCentNetLastQuote",, "T")/100,"")</f>
        <v>5.1114736269711799E-3</v>
      </c>
      <c r="K32" s="10">
        <f>IFERROR(RTD("cqg.rtd", ,"ContractData",E32, "MT_LastBidVolume",, "T"),"")</f>
        <v>0</v>
      </c>
      <c r="L32" s="18" t="str">
        <f>IFERROR(RTD("cqg.rtd", ,"ContractData", E32, "Bid",, IF(LEN(RTD("cqg.rtd", ,"ContractData", E32, "TickSize",, "T"))&gt;4,"B","T")),"")</f>
        <v/>
      </c>
      <c r="M32" s="11" t="str">
        <f>IFERROR(RTD("cqg.rtd", ,"ContractData", E32, "Ask",, IF(LEN(RTD("cqg.rtd", ,"ContractData", E32, "TickSize",, "T"))&gt;4,"B","T")),"")</f>
        <v/>
      </c>
      <c r="N32" s="10">
        <f>IFERROR(RTD("cqg.rtd", ,"ContractData",E32, "MT_LastAskVolume",, "T"),"")</f>
        <v>0</v>
      </c>
      <c r="O32" s="11">
        <f>IFERROR(RTD("cqg.rtd", ,"ContractData",E32, "Open",, IF(LEN(RTD("cqg.rtd", ,"ContractData", E32, "TickSize",, "T"))&gt;4,"B","T")),"")</f>
        <v>91.91</v>
      </c>
      <c r="P32" s="11">
        <f>IFERROR(RTD("cqg.rtd", ,"ContractData",E32, "High",, IF(LEN(RTD("cqg.rtd", ,"ContractData", E32, "TickSize",, "T"))&gt;4,"B","T")),"")</f>
        <v>92.59</v>
      </c>
      <c r="Q32" s="11">
        <f>IFERROR(RTD("cqg.rtd", ,"ContractData",E32, "Low",, IF(LEN(RTD("cqg.rtd", ,"ContractData", E32, "TickSize",, "T"))&gt;4,"B","T")),"")</f>
        <v>91.73</v>
      </c>
      <c r="R32" s="13">
        <f>IFERROR(RTD("cqg.rtd", ,"ContractData",E32, "T_CVol",, "T"),"")</f>
        <v>166266</v>
      </c>
    </row>
    <row r="33" spans="5:18" x14ac:dyDescent="0.3">
      <c r="E33" s="10" t="str">
        <f>'Symbols &amp; Data'!K73</f>
        <v>USA?</v>
      </c>
      <c r="F33" s="10" t="str">
        <f>'Symbols &amp; Data'!L73</f>
        <v>30yr US Treasury Bonds (Globex), Jun 25</v>
      </c>
      <c r="G33" s="11" t="str">
        <f>IFERROR(RTD("cqg.rtd", ,"ContractData", E33, "LastQuoteToday",, IF(LEN(RTD("cqg.rtd", ,"ContractData", E33, "TickSize",, "T"))&gt;4,"B","T")),"")</f>
        <v>113-12'  A</v>
      </c>
      <c r="H33" s="11" t="str">
        <f>IFERROR(RTD("cqg.rtd", ,"ContractData",E33, "NetLastQuoteToday",,IF(LEN(RTD("cqg.rtd", ,"ContractData", E33, "TickSize",, "T"))&gt;4,"B","T")),"")</f>
        <v>-1-06' </v>
      </c>
      <c r="I33" s="12">
        <f>IFERROR(RTD("cqg.rtd", ,"ContractData",E33, "PerCentNetLastQuote",, "T")/100,"")</f>
        <v>-1.0365521003818877E-2</v>
      </c>
      <c r="J33" s="12">
        <f>IFERROR(RTD("cqg.rtd", ,"ContractData",E33, "PerCentNetLastQuote",, "T")/100,"")</f>
        <v>-1.0365521003818877E-2</v>
      </c>
      <c r="K33" s="10">
        <f>IFERROR(RTD("cqg.rtd", ,"ContractData",E33, "MT_LastBidVolume",, "T"),"")</f>
        <v>532</v>
      </c>
      <c r="L33" s="18" t="str">
        <f>IFERROR(RTD("cqg.rtd", ,"ContractData", E33, "Bid",, IF(LEN(RTD("cqg.rtd", ,"ContractData", E33, "TickSize",, "T"))&gt;4,"B","T")),"")</f>
        <v>113-11'  B</v>
      </c>
      <c r="M33" s="11" t="str">
        <f>IFERROR(RTD("cqg.rtd", ,"ContractData", E33, "Ask",, IF(LEN(RTD("cqg.rtd", ,"ContractData", E33, "TickSize",, "T"))&gt;4,"B","T")),"")</f>
        <v>113-12'  A</v>
      </c>
      <c r="N33" s="10">
        <f>IFERROR(RTD("cqg.rtd", ,"ContractData",E33, "MT_LastAskVolume",, "T"),"")</f>
        <v>124</v>
      </c>
      <c r="O33" s="11" t="str">
        <f>IFERROR(RTD("cqg.rtd", ,"ContractData",E33, "Open",, IF(LEN(RTD("cqg.rtd", ,"ContractData", E33, "TickSize",, "T"))&gt;4,"B","T")),"")</f>
        <v>114-10' </v>
      </c>
      <c r="P33" s="11" t="str">
        <f>IFERROR(RTD("cqg.rtd", ,"ContractData",E33, "High",, IF(LEN(RTD("cqg.rtd", ,"ContractData", E33, "TickSize",, "T"))&gt;4,"B","T")),"")</f>
        <v>114-13' </v>
      </c>
      <c r="Q33" s="11" t="str">
        <f>IFERROR(RTD("cqg.rtd", ,"ContractData",E33, "Low",, IF(LEN(RTD("cqg.rtd", ,"ContractData", E33, "TickSize",, "T"))&gt;4,"B","T")),"")</f>
        <v>113-07' </v>
      </c>
      <c r="R33" s="13">
        <f>IFERROR(RTD("cqg.rtd", ,"ContractData",E33, "T_CVol",, "T"),"")</f>
        <v>90504</v>
      </c>
    </row>
    <row r="34" spans="5:18" x14ac:dyDescent="0.3">
      <c r="E34" s="10" t="str">
        <f>'Symbols &amp; Data'!K74</f>
        <v>JGB?</v>
      </c>
      <c r="F34" s="10" t="str">
        <f>'Symbols &amp; Data'!L74</f>
        <v>TSE 10 Year JGB, Jun 25</v>
      </c>
      <c r="G34" s="11">
        <f>IFERROR(RTD("cqg.rtd", ,"ContractData", E34, "LastQuoteToday",, IF(LEN(RTD("cqg.rtd", ,"ContractData", E34, "TickSize",, "T"))&gt;4,"B","T")),"")</f>
        <v>140.72</v>
      </c>
      <c r="H34" s="11">
        <f>IFERROR(RTD("cqg.rtd", ,"ContractData",E34, "NetLastQuoteToday",,IF(LEN(RTD("cqg.rtd", ,"ContractData", E34, "TickSize",, "T"))&gt;4,"B","T")),"")</f>
        <v>-0.24</v>
      </c>
      <c r="I34" s="12">
        <f>IFERROR(RTD("cqg.rtd", ,"ContractData",E34, "PerCentNetLastQuote",, "T")/100,"")</f>
        <v>-1.70261066969353E-3</v>
      </c>
      <c r="J34" s="12">
        <f>IFERROR(RTD("cqg.rtd", ,"ContractData",E34, "PerCentNetLastQuote",, "T")/100,"")</f>
        <v>-1.70261066969353E-3</v>
      </c>
      <c r="K34" s="10">
        <f>IFERROR(RTD("cqg.rtd", ,"ContractData",E34, "MT_LastBidVolume",, "T"),"")</f>
        <v>6</v>
      </c>
      <c r="L34" s="18">
        <f>IFERROR(RTD("cqg.rtd", ,"ContractData", E34, "Bid",, IF(LEN(RTD("cqg.rtd", ,"ContractData", E34, "TickSize",, "T"))&gt;4,"B","T")),"")</f>
        <v>140.72</v>
      </c>
      <c r="M34" s="11">
        <f>IFERROR(RTD("cqg.rtd", ,"ContractData", E34, "Ask",, IF(LEN(RTD("cqg.rtd", ,"ContractData", E34, "TickSize",, "T"))&gt;4,"B","T")),"")</f>
        <v>140.74</v>
      </c>
      <c r="N34" s="10">
        <f>IFERROR(RTD("cqg.rtd", ,"ContractData",E34, "MT_LastAskVolume",, "T"),"")</f>
        <v>12</v>
      </c>
      <c r="O34" s="11">
        <f>IFERROR(RTD("cqg.rtd", ,"ContractData",E34, "Open",, IF(LEN(RTD("cqg.rtd", ,"ContractData", E34, "TickSize",, "T"))&gt;4,"B","T")),"")</f>
        <v>140.99</v>
      </c>
      <c r="P34" s="11">
        <f>IFERROR(RTD("cqg.rtd", ,"ContractData",E34, "High",, IF(LEN(RTD("cqg.rtd", ,"ContractData", E34, "TickSize",, "T"))&gt;4,"B","T")),"")</f>
        <v>141.08000000000001</v>
      </c>
      <c r="Q34" s="11">
        <f>IFERROR(RTD("cqg.rtd", ,"ContractData",E34, "Low",, IF(LEN(RTD("cqg.rtd", ,"ContractData", E34, "TickSize",, "T"))&gt;4,"B","T")),"")</f>
        <v>140.59</v>
      </c>
      <c r="R34" s="13">
        <f>IFERROR(RTD("cqg.rtd", ,"ContractData",E34, "T_CVol",, "T"),"")</f>
        <v>2446</v>
      </c>
    </row>
    <row r="35" spans="5:18" x14ac:dyDescent="0.3">
      <c r="E35" s="10" t="str">
        <f>'Symbols &amp; Data'!K75</f>
        <v>DB?</v>
      </c>
      <c r="F35" s="10" t="str">
        <f>'Symbols &amp; Data'!L75</f>
        <v>Euro Bund (10yr), Jun 25</v>
      </c>
      <c r="G35" s="11">
        <f>IFERROR(RTD("cqg.rtd", ,"ContractData", E35, "LastQuoteToday",, IF(LEN(RTD("cqg.rtd", ,"ContractData", E35, "TickSize",, "T"))&gt;4,"B","T")),"")</f>
        <v>131.5</v>
      </c>
      <c r="H35" s="11">
        <f>IFERROR(RTD("cqg.rtd", ,"ContractData",E35, "NetLastQuoteToday",,IF(LEN(RTD("cqg.rtd", ,"ContractData", E35, "TickSize",, "T"))&gt;4,"B","T")),"")</f>
        <v>0.24</v>
      </c>
      <c r="I35" s="12">
        <f>IFERROR(RTD("cqg.rtd", ,"ContractData",E35, "PerCentNetLastQuote",, "T")/100,"")</f>
        <v>1.828432119457565E-3</v>
      </c>
      <c r="J35" s="12">
        <f>IFERROR(RTD("cqg.rtd", ,"ContractData",E35, "PerCentNetLastQuote",, "T")/100,"")</f>
        <v>1.828432119457565E-3</v>
      </c>
      <c r="K35" s="10">
        <f>IFERROR(RTD("cqg.rtd", ,"ContractData",E35, "MT_LastBidVolume",, "T"),"")</f>
        <v>1</v>
      </c>
      <c r="L35" s="18">
        <f>IFERROR(RTD("cqg.rtd", ,"ContractData", E35, "Bid",, IF(LEN(RTD("cqg.rtd", ,"ContractData", E35, "TickSize",, "T"))&gt;4,"B","T")),"")</f>
        <v>131.49</v>
      </c>
      <c r="M35" s="11">
        <f>IFERROR(RTD("cqg.rtd", ,"ContractData", E35, "Ask",, IF(LEN(RTD("cqg.rtd", ,"ContractData", E35, "TickSize",, "T"))&gt;4,"B","T")),"")</f>
        <v>131.5</v>
      </c>
      <c r="N35" s="10">
        <f>IFERROR(RTD("cqg.rtd", ,"ContractData",E35, "MT_LastAskVolume",, "T"),"")</f>
        <v>1</v>
      </c>
      <c r="O35" s="11">
        <f>IFERROR(RTD("cqg.rtd", ,"ContractData",E35, "Open",, IF(LEN(RTD("cqg.rtd", ,"ContractData", E35, "TickSize",, "T"))&gt;4,"B","T")),"")</f>
        <v>131.25</v>
      </c>
      <c r="P35" s="11">
        <f>IFERROR(RTD("cqg.rtd", ,"ContractData",E35, "High",, IF(LEN(RTD("cqg.rtd", ,"ContractData", E35, "TickSize",, "T"))&gt;4,"B","T")),"")</f>
        <v>131.83000000000001</v>
      </c>
      <c r="Q35" s="11">
        <f>IFERROR(RTD("cqg.rtd", ,"ContractData",E35, "Low",, IF(LEN(RTD("cqg.rtd", ,"ContractData", E35, "TickSize",, "T"))&gt;4,"B","T")),"")</f>
        <v>130.87</v>
      </c>
      <c r="R35" s="13">
        <f>IFERROR(RTD("cqg.rtd", ,"ContractData",E35, "T_CVol",, "T"),"")</f>
        <v>972176</v>
      </c>
    </row>
    <row r="36" spans="5:18" x14ac:dyDescent="0.3">
      <c r="E36" s="10" t="str">
        <f>'Symbols &amp; Data'!K76</f>
        <v>FGBX?</v>
      </c>
      <c r="F36" s="10" t="str">
        <f>'Symbols &amp; Data'!L76</f>
        <v>Euro Buxl (30yr), Jun 25</v>
      </c>
      <c r="G36" s="11">
        <f>IFERROR(RTD("cqg.rtd", ,"ContractData", E36, "LastQuoteToday",, IF(LEN(RTD("cqg.rtd", ,"ContractData", E36, "TickSize",, "T"))&gt;4,"B","T")),"")</f>
        <v>123.78</v>
      </c>
      <c r="H36" s="11">
        <f>IFERROR(RTD("cqg.rtd", ,"ContractData",E36, "NetLastQuoteToday",,IF(LEN(RTD("cqg.rtd", ,"ContractData", E36, "TickSize",, "T"))&gt;4,"B","T")),"")</f>
        <v>0.1</v>
      </c>
      <c r="I36" s="12">
        <f>IFERROR(RTD("cqg.rtd", ,"ContractData",E36, "PerCentNetLastQuote",, "T")/100,"")</f>
        <v>8.0853816300129359E-4</v>
      </c>
      <c r="J36" s="12">
        <f>IFERROR(RTD("cqg.rtd", ,"ContractData",E36, "PerCentNetLastQuote",, "T")/100,"")</f>
        <v>8.0853816300129359E-4</v>
      </c>
      <c r="K36" s="10">
        <f>IFERROR(RTD("cqg.rtd", ,"ContractData",E36, "MT_LastBidVolume",, "T"),"")</f>
        <v>1</v>
      </c>
      <c r="L36" s="18">
        <f>IFERROR(RTD("cqg.rtd", ,"ContractData", E36, "Bid",, IF(LEN(RTD("cqg.rtd", ,"ContractData", E36, "TickSize",, "T"))&gt;4,"B","T")),"")</f>
        <v>123.64</v>
      </c>
      <c r="M36" s="11">
        <f>IFERROR(RTD("cqg.rtd", ,"ContractData", E36, "Ask",, IF(LEN(RTD("cqg.rtd", ,"ContractData", E36, "TickSize",, "T"))&gt;4,"B","T")),"")</f>
        <v>123.78</v>
      </c>
      <c r="N36" s="10">
        <f>IFERROR(RTD("cqg.rtd", ,"ContractData",E36, "MT_LastAskVolume",, "T"),"")</f>
        <v>1</v>
      </c>
      <c r="O36" s="11">
        <f>IFERROR(RTD("cqg.rtd", ,"ContractData",E36, "Open",, IF(LEN(RTD("cqg.rtd", ,"ContractData", E36, "TickSize",, "T"))&gt;4,"B","T")),"")</f>
        <v>123.66</v>
      </c>
      <c r="P36" s="11">
        <f>IFERROR(RTD("cqg.rtd", ,"ContractData",E36, "High",, IF(LEN(RTD("cqg.rtd", ,"ContractData", E36, "TickSize",, "T"))&gt;4,"B","T")),"")</f>
        <v>124.28</v>
      </c>
      <c r="Q36" s="11">
        <f>IFERROR(RTD("cqg.rtd", ,"ContractData",E36, "Low",, IF(LEN(RTD("cqg.rtd", ,"ContractData", E36, "TickSize",, "T"))&gt;4,"B","T")),"")</f>
        <v>122.58</v>
      </c>
      <c r="R36" s="13">
        <f>IFERROR(RTD("cqg.rtd", ,"ContractData",E36, "T_CVol",, "T"),"")</f>
        <v>93872</v>
      </c>
    </row>
    <row r="38" spans="5:18" ht="16.5" customHeight="1" x14ac:dyDescent="0.3"/>
    <row r="39" spans="5:18" ht="16.5" customHeight="1" x14ac:dyDescent="0.3"/>
  </sheetData>
  <mergeCells count="2">
    <mergeCell ref="O1:P2"/>
    <mergeCell ref="H1:K2"/>
  </mergeCells>
  <conditionalFormatting sqref="I28:I36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28:J36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{3AB62162-DD61-4520-A718-702083C32485}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AB62162-DD61-4520-A718-702083C3248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J28:J36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Symbols &amp; Data</vt:lpstr>
      <vt:lpstr>Global Markets</vt:lpstr>
      <vt:lpstr>Commodities</vt:lpstr>
      <vt:lpstr>S&amp;P Sectors</vt:lpstr>
      <vt:lpstr>Mag Seven</vt:lpstr>
      <vt:lpstr>FOREX</vt:lpstr>
      <vt:lpstr>Fixed 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cp:lastPrinted>2025-04-19T12:25:35Z</cp:lastPrinted>
  <dcterms:created xsi:type="dcterms:W3CDTF">2025-04-09T16:48:25Z</dcterms:created>
  <dcterms:modified xsi:type="dcterms:W3CDTF">2025-04-21T12:16:29Z</dcterms:modified>
</cp:coreProperties>
</file>